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5/EPR/MPE DATA/CHOLERA/"/>
    </mc:Choice>
  </mc:AlternateContent>
  <xr:revisionPtr revIDLastSave="467" documentId="13_ncr:1_{DF4DFE48-168A-4B3D-9A72-8E38B6475C41}" xr6:coauthVersionLast="47" xr6:coauthVersionMax="47" xr10:uidLastSave="{08857163-FFEB-426F-8BC2-14FC369FB1AD}"/>
  <bookViews>
    <workbookView xWindow="28680" yWindow="-120" windowWidth="29040" windowHeight="15840" tabRatio="876" activeTab="5" xr2:uid="{00000000-000D-0000-FFFF-FFFF00000000}"/>
  </bookViews>
  <sheets>
    <sheet name="Liste" sheetId="11" r:id="rId1"/>
    <sheet name="carte_cholera" sheetId="14" r:id="rId2"/>
    <sheet name="CARTE" sheetId="3"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NativeTimeline_Date_de_début_des_signes">#N/A</definedName>
  </definedNames>
  <calcPr calcId="191028"/>
  <pivotCaches>
    <pivotCache cacheId="109" r:id="rId19"/>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5" l="1"/>
  <c r="L96" i="5"/>
  <c r="I109" i="5"/>
  <c r="L12" i="17" l="1"/>
  <c r="L16" i="17"/>
  <c r="L18" i="17"/>
  <c r="L19" i="17"/>
  <c r="L20" i="17"/>
  <c r="L24" i="17"/>
  <c r="L25" i="17"/>
  <c r="L23" i="17"/>
  <c r="L22" i="17"/>
  <c r="L21" i="17"/>
  <c r="J25" i="17"/>
  <c r="K25" i="17"/>
  <c r="M25" i="17" s="1"/>
  <c r="M25" i="10"/>
  <c r="M29" i="9"/>
  <c r="L28" i="8"/>
  <c r="J29" i="8"/>
  <c r="K29" i="8"/>
  <c r="L29" i="8"/>
  <c r="R422" i="1"/>
  <c r="R423" i="1"/>
  <c r="R424" i="1"/>
  <c r="R425" i="1"/>
  <c r="R426" i="1"/>
  <c r="R427" i="1"/>
  <c r="R428" i="1"/>
  <c r="R429" i="1"/>
  <c r="R430" i="1"/>
  <c r="R431" i="1"/>
  <c r="R432" i="1"/>
  <c r="R433" i="1"/>
  <c r="R434" i="1"/>
  <c r="R435" i="1"/>
  <c r="R436" i="1"/>
  <c r="R437"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2" i="1"/>
  <c r="C409" i="1"/>
  <c r="C428" i="1"/>
  <c r="D428"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9" i="1"/>
  <c r="D430" i="1"/>
  <c r="D431" i="1"/>
  <c r="D432" i="1"/>
  <c r="D433" i="1"/>
  <c r="D434" i="1"/>
  <c r="D435" i="1"/>
  <c r="D436" i="1"/>
  <c r="D437" i="1"/>
  <c r="D2" i="1"/>
  <c r="M29" i="8" l="1"/>
  <c r="B25" i="13"/>
  <c r="C25" i="13"/>
  <c r="D25" i="13"/>
  <c r="B26" i="13"/>
  <c r="C26" i="13"/>
  <c r="D26" i="13"/>
  <c r="A25" i="13"/>
  <c r="A26" i="13"/>
  <c r="B22" i="24"/>
  <c r="C22" i="24"/>
  <c r="D22" i="24"/>
  <c r="A22" i="24"/>
  <c r="L28" i="9"/>
  <c r="B21" i="24"/>
  <c r="C21" i="24"/>
  <c r="D21" i="24"/>
  <c r="A21" i="24"/>
  <c r="A19" i="24"/>
  <c r="A20" i="24"/>
  <c r="B24" i="13"/>
  <c r="C24" i="13"/>
  <c r="D24" i="13"/>
  <c r="A24" i="13"/>
  <c r="K24" i="17"/>
  <c r="I34" i="20"/>
  <c r="I35" i="20"/>
  <c r="J35" i="20"/>
  <c r="J34" i="20"/>
  <c r="M27" i="9" l="1"/>
  <c r="M28" i="9"/>
  <c r="M20" i="19"/>
  <c r="M21" i="19"/>
  <c r="M21" i="10"/>
  <c r="M22" i="10"/>
  <c r="M23" i="10"/>
  <c r="M24" i="10"/>
  <c r="L27" i="8"/>
  <c r="J27" i="8"/>
  <c r="K27" i="8"/>
  <c r="K28" i="8"/>
  <c r="M28" i="8" s="1"/>
  <c r="J28" i="8"/>
  <c r="J23" i="17"/>
  <c r="K23" i="17"/>
  <c r="J24" i="17"/>
  <c r="K22" i="17"/>
  <c r="M27" i="8" l="1"/>
  <c r="M23" i="17"/>
  <c r="M24" i="17"/>
  <c r="L365" i="14" l="1"/>
  <c r="L366" i="14"/>
  <c r="L367" i="14"/>
  <c r="M19" i="19"/>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H81" i="14"/>
  <c r="I81" i="14"/>
  <c r="J81" i="14"/>
  <c r="K81" i="14"/>
  <c r="M81" i="14"/>
  <c r="N81" i="14"/>
  <c r="O81" i="14"/>
  <c r="P81" i="14"/>
  <c r="Q81" i="14"/>
  <c r="R81" i="14"/>
  <c r="S81" i="14"/>
  <c r="B82" i="14"/>
  <c r="C82" i="14"/>
  <c r="D82" i="14"/>
  <c r="E82" i="14"/>
  <c r="H82" i="14"/>
  <c r="I82" i="14"/>
  <c r="J82" i="14"/>
  <c r="K82" i="14"/>
  <c r="M82" i="14"/>
  <c r="N82" i="14"/>
  <c r="O82" i="14"/>
  <c r="P82" i="14"/>
  <c r="Q82" i="14"/>
  <c r="R82" i="14"/>
  <c r="S82" i="14"/>
  <c r="B83" i="14"/>
  <c r="C83" i="14"/>
  <c r="D83" i="14"/>
  <c r="E83" i="14"/>
  <c r="H83" i="14"/>
  <c r="I83" i="14"/>
  <c r="J83" i="14"/>
  <c r="K83" i="14"/>
  <c r="M83" i="14"/>
  <c r="N83" i="14"/>
  <c r="O83" i="14"/>
  <c r="P83" i="14"/>
  <c r="Q83" i="14"/>
  <c r="R83" i="14"/>
  <c r="S83" i="14"/>
  <c r="B84" i="14"/>
  <c r="C84" i="14"/>
  <c r="D84" i="14"/>
  <c r="E84" i="14"/>
  <c r="H84" i="14"/>
  <c r="I84" i="14"/>
  <c r="J84" i="14"/>
  <c r="K84" i="14"/>
  <c r="M84" i="14"/>
  <c r="N84" i="14"/>
  <c r="O84" i="14"/>
  <c r="P84" i="14"/>
  <c r="Q84" i="14"/>
  <c r="R84" i="14"/>
  <c r="S84" i="14"/>
  <c r="B85" i="14"/>
  <c r="C85" i="14"/>
  <c r="D85" i="14"/>
  <c r="E85" i="14"/>
  <c r="H85" i="14"/>
  <c r="I85" i="14"/>
  <c r="J85" i="14"/>
  <c r="K85" i="14"/>
  <c r="M85" i="14"/>
  <c r="N85" i="14"/>
  <c r="O85" i="14"/>
  <c r="P85" i="14"/>
  <c r="Q85" i="14"/>
  <c r="R85" i="14"/>
  <c r="S85" i="14"/>
  <c r="B86" i="14"/>
  <c r="C86" i="14"/>
  <c r="D86" i="14"/>
  <c r="E86" i="14"/>
  <c r="H86" i="14"/>
  <c r="I86" i="14"/>
  <c r="J86" i="14"/>
  <c r="K86" i="14"/>
  <c r="M86" i="14"/>
  <c r="N86" i="14"/>
  <c r="O86" i="14"/>
  <c r="P86" i="14"/>
  <c r="Q86" i="14"/>
  <c r="R86" i="14"/>
  <c r="S86" i="14"/>
  <c r="B87" i="14"/>
  <c r="C87" i="14"/>
  <c r="D87" i="14"/>
  <c r="E87" i="14"/>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H294" i="14"/>
  <c r="I294" i="14"/>
  <c r="J294" i="14"/>
  <c r="K294" i="14"/>
  <c r="M294" i="14"/>
  <c r="N294" i="14"/>
  <c r="O294" i="14"/>
  <c r="P294" i="14"/>
  <c r="Q294" i="14"/>
  <c r="R294" i="14"/>
  <c r="S294" i="14"/>
  <c r="B295" i="14"/>
  <c r="C295" i="14"/>
  <c r="D295" i="14"/>
  <c r="E295" i="14"/>
  <c r="F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H343" i="14"/>
  <c r="I343" i="14"/>
  <c r="J343" i="14"/>
  <c r="K343" i="14"/>
  <c r="M343" i="14"/>
  <c r="N343" i="14"/>
  <c r="O343" i="14"/>
  <c r="P343" i="14"/>
  <c r="Q343" i="14"/>
  <c r="R343" i="14"/>
  <c r="S343" i="14"/>
  <c r="B344" i="14"/>
  <c r="C344" i="14"/>
  <c r="D344" i="14"/>
  <c r="E344" i="14"/>
  <c r="G344" i="14" s="1"/>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B358" i="14"/>
  <c r="C358" i="14"/>
  <c r="D358" i="14"/>
  <c r="E358" i="14"/>
  <c r="C358" i="16" s="1"/>
  <c r="H358" i="14"/>
  <c r="I358" i="14"/>
  <c r="G358" i="16" s="1"/>
  <c r="J358" i="14"/>
  <c r="H358" i="16" s="1"/>
  <c r="K358" i="14"/>
  <c r="M358" i="14"/>
  <c r="N358" i="14"/>
  <c r="O358" i="14"/>
  <c r="P358" i="14"/>
  <c r="Q358" i="14"/>
  <c r="R358" i="14"/>
  <c r="D358" i="16" s="1"/>
  <c r="S358" i="14"/>
  <c r="B359" i="14"/>
  <c r="C359" i="14"/>
  <c r="D359" i="14"/>
  <c r="E359" i="14"/>
  <c r="C359" i="16" s="1"/>
  <c r="H359" i="14"/>
  <c r="I359" i="14"/>
  <c r="G359" i="16" s="1"/>
  <c r="J359" i="14"/>
  <c r="H359" i="16" s="1"/>
  <c r="K359" i="14"/>
  <c r="M359" i="14"/>
  <c r="N359" i="14"/>
  <c r="O359" i="14"/>
  <c r="P359" i="14"/>
  <c r="Q359" i="14"/>
  <c r="R359" i="14"/>
  <c r="D359" i="16" s="1"/>
  <c r="S359" i="14"/>
  <c r="B360" i="14"/>
  <c r="C360" i="14"/>
  <c r="D360" i="14"/>
  <c r="E360" i="14"/>
  <c r="C360" i="16" s="1"/>
  <c r="H360" i="14"/>
  <c r="I360" i="14"/>
  <c r="G360" i="16" s="1"/>
  <c r="J360" i="14"/>
  <c r="H360" i="16" s="1"/>
  <c r="K360" i="14"/>
  <c r="M360" i="14"/>
  <c r="N360" i="14"/>
  <c r="O360" i="14"/>
  <c r="P360" i="14"/>
  <c r="Q360" i="14"/>
  <c r="R360" i="14"/>
  <c r="D360" i="16" s="1"/>
  <c r="S360" i="14"/>
  <c r="B361" i="14"/>
  <c r="C361" i="14"/>
  <c r="D361" i="14"/>
  <c r="E361" i="14"/>
  <c r="C361" i="16" s="1"/>
  <c r="H361" i="14"/>
  <c r="I361" i="14"/>
  <c r="G361" i="16" s="1"/>
  <c r="J361" i="14"/>
  <c r="H361" i="16" s="1"/>
  <c r="K361" i="14"/>
  <c r="M361" i="14"/>
  <c r="N361" i="14"/>
  <c r="O361" i="14"/>
  <c r="P361" i="14"/>
  <c r="Q361" i="14"/>
  <c r="R361" i="14"/>
  <c r="D361" i="16" s="1"/>
  <c r="S361" i="14"/>
  <c r="B362" i="14"/>
  <c r="C362" i="14"/>
  <c r="D362" i="14"/>
  <c r="E362" i="14"/>
  <c r="C362" i="16" s="1"/>
  <c r="H362" i="14"/>
  <c r="I362" i="14"/>
  <c r="G362" i="16" s="1"/>
  <c r="J362" i="14"/>
  <c r="H362" i="16" s="1"/>
  <c r="K362" i="14"/>
  <c r="M362" i="14"/>
  <c r="N362" i="14"/>
  <c r="O362" i="14"/>
  <c r="P362" i="14"/>
  <c r="Q362" i="14"/>
  <c r="R362" i="14"/>
  <c r="D362" i="16" s="1"/>
  <c r="S362" i="14"/>
  <c r="B363" i="14"/>
  <c r="C363" i="14"/>
  <c r="D363" i="14"/>
  <c r="E363" i="14"/>
  <c r="C363" i="16" s="1"/>
  <c r="H363" i="14"/>
  <c r="I363" i="14"/>
  <c r="G363" i="16" s="1"/>
  <c r="J363" i="14"/>
  <c r="H363" i="16" s="1"/>
  <c r="K363" i="14"/>
  <c r="M363" i="14"/>
  <c r="N363" i="14"/>
  <c r="O363" i="14"/>
  <c r="P363" i="14"/>
  <c r="Q363" i="14"/>
  <c r="R363" i="14"/>
  <c r="D363" i="16" s="1"/>
  <c r="S363" i="14"/>
  <c r="B364" i="14"/>
  <c r="C364" i="14"/>
  <c r="D364" i="14"/>
  <c r="E364" i="14"/>
  <c r="C364" i="16" s="1"/>
  <c r="H364" i="14"/>
  <c r="I364" i="14"/>
  <c r="G364" i="16" s="1"/>
  <c r="J364" i="14"/>
  <c r="H364" i="16" s="1"/>
  <c r="K364" i="14"/>
  <c r="M364" i="14"/>
  <c r="N364" i="14"/>
  <c r="O364" i="14"/>
  <c r="P364" i="14"/>
  <c r="Q364" i="14"/>
  <c r="R364" i="14"/>
  <c r="D364" i="16" s="1"/>
  <c r="S364" i="14"/>
  <c r="B365" i="14"/>
  <c r="C365" i="14"/>
  <c r="D365" i="14"/>
  <c r="E365" i="14"/>
  <c r="C365" i="16" s="1"/>
  <c r="H365" i="14"/>
  <c r="I365" i="14"/>
  <c r="G365" i="16" s="1"/>
  <c r="J365" i="14"/>
  <c r="H365" i="16" s="1"/>
  <c r="K365" i="14"/>
  <c r="M365" i="14"/>
  <c r="N365" i="14"/>
  <c r="O365" i="14"/>
  <c r="P365" i="14"/>
  <c r="Q365" i="14"/>
  <c r="R365" i="14"/>
  <c r="D365" i="16" s="1"/>
  <c r="S365" i="14"/>
  <c r="B366" i="14"/>
  <c r="C366" i="14"/>
  <c r="D366" i="14"/>
  <c r="E366" i="14"/>
  <c r="C366" i="16" s="1"/>
  <c r="H366" i="14"/>
  <c r="I366" i="14"/>
  <c r="G366" i="16" s="1"/>
  <c r="J366" i="14"/>
  <c r="H366" i="16" s="1"/>
  <c r="K366" i="14"/>
  <c r="M366" i="14"/>
  <c r="N366" i="14"/>
  <c r="O366" i="14"/>
  <c r="P366" i="14"/>
  <c r="Q366" i="14"/>
  <c r="R366" i="14"/>
  <c r="D366" i="16" s="1"/>
  <c r="S366" i="14"/>
  <c r="B367" i="14"/>
  <c r="C367" i="14"/>
  <c r="D367" i="14"/>
  <c r="E367" i="14"/>
  <c r="C367" i="16" s="1"/>
  <c r="H367" i="14"/>
  <c r="I367" i="14"/>
  <c r="G367" i="16" s="1"/>
  <c r="J367" i="14"/>
  <c r="H367" i="16" s="1"/>
  <c r="K367" i="14"/>
  <c r="M367" i="14"/>
  <c r="N367" i="14"/>
  <c r="O367" i="14"/>
  <c r="P367" i="14"/>
  <c r="Q367" i="14"/>
  <c r="R367" i="14"/>
  <c r="D367" i="16" s="1"/>
  <c r="S367" i="14"/>
  <c r="S28" i="18"/>
  <c r="M26" i="9"/>
  <c r="K21" i="17"/>
  <c r="J21" i="17"/>
  <c r="L26" i="8"/>
  <c r="K25" i="8"/>
  <c r="L25" i="8"/>
  <c r="J25" i="8"/>
  <c r="L348" i="14"/>
  <c r="L349" i="14"/>
  <c r="L350" i="14"/>
  <c r="L351" i="14"/>
  <c r="L352" i="14"/>
  <c r="L353" i="14"/>
  <c r="L354" i="14"/>
  <c r="L355" i="14"/>
  <c r="L356" i="14"/>
  <c r="L357" i="14"/>
  <c r="L358" i="14"/>
  <c r="L359" i="14"/>
  <c r="L360" i="14"/>
  <c r="L361" i="14"/>
  <c r="L362" i="14"/>
  <c r="L363" i="14"/>
  <c r="L364" i="14"/>
  <c r="M25" i="8" l="1"/>
  <c r="G7" i="14"/>
  <c r="F290" i="14"/>
  <c r="A290" i="14" s="1"/>
  <c r="F340" i="14"/>
  <c r="A340" i="14" s="1"/>
  <c r="F69" i="14"/>
  <c r="F131" i="14"/>
  <c r="G239" i="14"/>
  <c r="A239" i="14" s="1"/>
  <c r="F302" i="14"/>
  <c r="A302" i="14" s="1"/>
  <c r="G227" i="14"/>
  <c r="A227" i="14" s="1"/>
  <c r="G67" i="14"/>
  <c r="G15" i="14"/>
  <c r="G99" i="14"/>
  <c r="G280" i="14"/>
  <c r="A280" i="14" s="1"/>
  <c r="F173" i="14"/>
  <c r="G220" i="14"/>
  <c r="F199" i="14"/>
  <c r="G274" i="14"/>
  <c r="A274" i="14" s="1"/>
  <c r="G292" i="14"/>
  <c r="A292" i="14" s="1"/>
  <c r="G331" i="14"/>
  <c r="A331" i="14" s="1"/>
  <c r="G41" i="14"/>
  <c r="F288" i="14"/>
  <c r="A288" i="14" s="1"/>
  <c r="F119" i="14"/>
  <c r="G362" i="14"/>
  <c r="F362" i="16" s="1"/>
  <c r="G343" i="14"/>
  <c r="A343" i="14" s="1"/>
  <c r="F328" i="14"/>
  <c r="A328" i="14" s="1"/>
  <c r="G294" i="14"/>
  <c r="A294" i="14" s="1"/>
  <c r="F350" i="14"/>
  <c r="A350" i="14" s="1"/>
  <c r="F324" i="14"/>
  <c r="A324" i="14" s="1"/>
  <c r="G308" i="14"/>
  <c r="A308" i="14" s="1"/>
  <c r="G251" i="14"/>
  <c r="A251" i="14" s="1"/>
  <c r="G228" i="14"/>
  <c r="A228" i="14" s="1"/>
  <c r="F209" i="14"/>
  <c r="G39" i="14"/>
  <c r="G169" i="14"/>
  <c r="F65" i="14"/>
  <c r="G137" i="14"/>
  <c r="G61" i="14"/>
  <c r="F344" i="14"/>
  <c r="A344" i="14" s="1"/>
  <c r="G314" i="14"/>
  <c r="A314" i="14" s="1"/>
  <c r="G295" i="14"/>
  <c r="A295" i="14" s="1"/>
  <c r="G234" i="14"/>
  <c r="A234" i="14" s="1"/>
  <c r="F75" i="14"/>
  <c r="G360" i="14"/>
  <c r="F360" i="16" s="1"/>
  <c r="G334" i="14"/>
  <c r="A334" i="14" s="1"/>
  <c r="G163" i="14"/>
  <c r="F117" i="14"/>
  <c r="F71" i="14"/>
  <c r="F360" i="14"/>
  <c r="E360" i="16" s="1"/>
  <c r="G300" i="14"/>
  <c r="A300" i="14" s="1"/>
  <c r="G282" i="14"/>
  <c r="A282" i="14" s="1"/>
  <c r="F271" i="14"/>
  <c r="A271" i="14" s="1"/>
  <c r="G151" i="14"/>
  <c r="G25" i="14"/>
  <c r="F357" i="14"/>
  <c r="E357" i="16" s="1"/>
  <c r="F346" i="14"/>
  <c r="A346" i="14" s="1"/>
  <c r="G277" i="14"/>
  <c r="A277" i="14" s="1"/>
  <c r="G256" i="14"/>
  <c r="A256" i="14" s="1"/>
  <c r="G241" i="14"/>
  <c r="A241" i="14" s="1"/>
  <c r="F223" i="14"/>
  <c r="G205" i="14"/>
  <c r="G191" i="14"/>
  <c r="G143" i="14"/>
  <c r="F363" i="14"/>
  <c r="E363" i="16" s="1"/>
  <c r="F322" i="14"/>
  <c r="A322" i="14" s="1"/>
  <c r="G311" i="14"/>
  <c r="A311" i="14" s="1"/>
  <c r="G263" i="14"/>
  <c r="A263" i="14" s="1"/>
  <c r="F161" i="14"/>
  <c r="F114" i="14"/>
  <c r="G23" i="14"/>
  <c r="F296" i="14"/>
  <c r="A296" i="14" s="1"/>
  <c r="G283" i="14"/>
  <c r="A283" i="14" s="1"/>
  <c r="F233" i="14"/>
  <c r="A233" i="14" s="1"/>
  <c r="G211" i="14"/>
  <c r="F179" i="14"/>
  <c r="F95" i="14"/>
  <c r="F77" i="14"/>
  <c r="G49" i="14"/>
  <c r="G11" i="14"/>
  <c r="G348" i="14"/>
  <c r="A348" i="14" s="1"/>
  <c r="G338" i="14"/>
  <c r="A338" i="14" s="1"/>
  <c r="F286" i="14"/>
  <c r="A286" i="14" s="1"/>
  <c r="G272" i="14"/>
  <c r="A272" i="14" s="1"/>
  <c r="G258" i="14"/>
  <c r="A258" i="14" s="1"/>
  <c r="G247" i="14"/>
  <c r="A247" i="14" s="1"/>
  <c r="G214" i="14"/>
  <c r="F197" i="14"/>
  <c r="F149" i="14"/>
  <c r="G127" i="14"/>
  <c r="G113" i="14"/>
  <c r="F73" i="14"/>
  <c r="F63" i="14"/>
  <c r="G3" i="14"/>
  <c r="G116" i="14"/>
  <c r="G203" i="14"/>
  <c r="G185" i="14"/>
  <c r="G55" i="14"/>
  <c r="G268" i="14"/>
  <c r="A268" i="14" s="1"/>
  <c r="G206" i="14"/>
  <c r="G155" i="14"/>
  <c r="G337" i="14"/>
  <c r="A337" i="14" s="1"/>
  <c r="G264" i="14"/>
  <c r="A264" i="14" s="1"/>
  <c r="G133" i="14"/>
  <c r="G364" i="14"/>
  <c r="F364" i="16" s="1"/>
  <c r="G352" i="14"/>
  <c r="A352" i="14" s="1"/>
  <c r="F330" i="14"/>
  <c r="A330" i="14" s="1"/>
  <c r="F259" i="14"/>
  <c r="A259" i="14" s="1"/>
  <c r="G252" i="14"/>
  <c r="A252" i="14" s="1"/>
  <c r="F235" i="14"/>
  <c r="A235" i="14" s="1"/>
  <c r="G232" i="14"/>
  <c r="A232" i="14" s="1"/>
  <c r="F225" i="14"/>
  <c r="G51" i="14"/>
  <c r="G21" i="14"/>
  <c r="F364" i="14"/>
  <c r="E364" i="16" s="1"/>
  <c r="G358" i="14"/>
  <c r="F358" i="16" s="1"/>
  <c r="F355" i="14"/>
  <c r="A355" i="14" s="1"/>
  <c r="G342" i="14"/>
  <c r="A342" i="14" s="1"/>
  <c r="G336" i="14"/>
  <c r="A336" i="14" s="1"/>
  <c r="G320" i="14"/>
  <c r="A320" i="14" s="1"/>
  <c r="G306" i="14"/>
  <c r="A306" i="14" s="1"/>
  <c r="G245" i="14"/>
  <c r="A245" i="14" s="1"/>
  <c r="F367" i="14"/>
  <c r="E367" i="16" s="1"/>
  <c r="F358" i="14"/>
  <c r="E358" i="16" s="1"/>
  <c r="F326" i="14"/>
  <c r="A326" i="14" s="1"/>
  <c r="G323" i="14"/>
  <c r="A323" i="14" s="1"/>
  <c r="G265" i="14"/>
  <c r="A265" i="14" s="1"/>
  <c r="G262" i="14"/>
  <c r="A262" i="14" s="1"/>
  <c r="G248" i="14"/>
  <c r="A248" i="14" s="1"/>
  <c r="G238" i="14"/>
  <c r="A238" i="14" s="1"/>
  <c r="G221" i="14"/>
  <c r="G193" i="14"/>
  <c r="G175" i="14"/>
  <c r="G157" i="14"/>
  <c r="G139" i="14"/>
  <c r="F365" i="14"/>
  <c r="E365" i="16" s="1"/>
  <c r="F354" i="14"/>
  <c r="A354" i="14" s="1"/>
  <c r="G257" i="14"/>
  <c r="A257" i="14" s="1"/>
  <c r="F231" i="14"/>
  <c r="A231" i="14" s="1"/>
  <c r="G202" i="14"/>
  <c r="G181" i="14"/>
  <c r="G167" i="14"/>
  <c r="F125" i="14"/>
  <c r="F118" i="14"/>
  <c r="F97" i="14"/>
  <c r="F90" i="14"/>
  <c r="F57" i="14"/>
  <c r="G17" i="14"/>
  <c r="G217" i="14"/>
  <c r="G207" i="14"/>
  <c r="G93" i="14"/>
  <c r="G35" i="14"/>
  <c r="G356" i="14"/>
  <c r="A356" i="14" s="1"/>
  <c r="G319" i="14"/>
  <c r="A319" i="14" s="1"/>
  <c r="F312" i="14"/>
  <c r="A312" i="14" s="1"/>
  <c r="G276" i="14"/>
  <c r="A276" i="14" s="1"/>
  <c r="G246" i="14"/>
  <c r="A246" i="14" s="1"/>
  <c r="G236" i="14"/>
  <c r="A236" i="14" s="1"/>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59" i="14"/>
  <c r="G45" i="14"/>
  <c r="G9" i="14"/>
  <c r="F361" i="14"/>
  <c r="E361" i="16" s="1"/>
  <c r="F332" i="14"/>
  <c r="A332" i="14" s="1"/>
  <c r="F318" i="14"/>
  <c r="A318" i="14" s="1"/>
  <c r="F284" i="14"/>
  <c r="A284" i="14" s="1"/>
  <c r="F195" i="14"/>
  <c r="F189" i="14"/>
  <c r="F183" i="14"/>
  <c r="F177" i="14"/>
  <c r="F171" i="14"/>
  <c r="F165" i="14"/>
  <c r="F159" i="14"/>
  <c r="F153" i="14"/>
  <c r="F147" i="14"/>
  <c r="F141" i="14"/>
  <c r="F135" i="14"/>
  <c r="F129" i="14"/>
  <c r="F123" i="14"/>
  <c r="F112" i="14"/>
  <c r="G53" i="14"/>
  <c r="G29" i="14"/>
  <c r="G5" i="14"/>
  <c r="F362" i="14"/>
  <c r="E362" i="16" s="1"/>
  <c r="G347" i="14"/>
  <c r="A347" i="14" s="1"/>
  <c r="G313" i="14"/>
  <c r="A313" i="14" s="1"/>
  <c r="G299" i="14"/>
  <c r="A299" i="14" s="1"/>
  <c r="G279" i="14"/>
  <c r="A279" i="14" s="1"/>
  <c r="G260" i="14"/>
  <c r="A260" i="14" s="1"/>
  <c r="G224" i="14"/>
  <c r="G210" i="14"/>
  <c r="G37" i="14"/>
  <c r="G13" i="14"/>
  <c r="G47" i="14"/>
  <c r="G366" i="14"/>
  <c r="F366" i="16" s="1"/>
  <c r="G304" i="14"/>
  <c r="A304" i="14" s="1"/>
  <c r="G269" i="14"/>
  <c r="A269" i="14" s="1"/>
  <c r="G229" i="14"/>
  <c r="A229" i="14" s="1"/>
  <c r="G215" i="14"/>
  <c r="G201" i="14"/>
  <c r="G120" i="14"/>
  <c r="G33" i="14"/>
  <c r="F366" i="14"/>
  <c r="E366" i="16" s="1"/>
  <c r="F359" i="14"/>
  <c r="E359" i="16" s="1"/>
  <c r="G349" i="14"/>
  <c r="A349" i="14" s="1"/>
  <c r="G335" i="14"/>
  <c r="A335" i="14" s="1"/>
  <c r="G301" i="14"/>
  <c r="A301" i="14" s="1"/>
  <c r="G287" i="14"/>
  <c r="A287" i="14" s="1"/>
  <c r="G244" i="14"/>
  <c r="A244" i="14" s="1"/>
  <c r="F198"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G267" i="14"/>
  <c r="A267" i="14" s="1"/>
  <c r="F249" i="14"/>
  <c r="G249" i="14"/>
  <c r="G367" i="14"/>
  <c r="G365" i="14"/>
  <c r="G363" i="14"/>
  <c r="G361" i="14"/>
  <c r="G35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192" i="14"/>
  <c r="G192" i="14"/>
  <c r="F184" i="14"/>
  <c r="G184" i="14"/>
  <c r="G212" i="14"/>
  <c r="G204" i="14"/>
  <c r="F178" i="14"/>
  <c r="G178" i="14"/>
  <c r="G194" i="14"/>
  <c r="F194" i="14"/>
  <c r="F186" i="14"/>
  <c r="G186" i="14"/>
  <c r="F72" i="14"/>
  <c r="G72"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M21" i="17"/>
  <c r="L267"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I33" i="20"/>
  <c r="A364" i="14" l="1"/>
  <c r="A364" i="16" s="1"/>
  <c r="A360" i="14"/>
  <c r="A360" i="16" s="1"/>
  <c r="A261" i="14"/>
  <c r="A358" i="14"/>
  <c r="A358" i="16" s="1"/>
  <c r="A362" i="14"/>
  <c r="A362" i="16" s="1"/>
  <c r="A366" i="14"/>
  <c r="A366" i="16" s="1"/>
  <c r="A237" i="14"/>
  <c r="A357" i="14"/>
  <c r="A357" i="16" s="1"/>
  <c r="F357" i="16"/>
  <c r="A359" i="14"/>
  <c r="A359" i="16" s="1"/>
  <c r="F359" i="16"/>
  <c r="A361" i="14"/>
  <c r="A361" i="16" s="1"/>
  <c r="F361" i="16"/>
  <c r="A363" i="14"/>
  <c r="A363" i="16" s="1"/>
  <c r="F363" i="16"/>
  <c r="A365" i="14"/>
  <c r="A365" i="16" s="1"/>
  <c r="F365" i="16"/>
  <c r="A367" i="14"/>
  <c r="A367" i="16" s="1"/>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17" i="17"/>
  <c r="L7" i="17"/>
  <c r="L8" i="17"/>
  <c r="L9" i="17"/>
  <c r="L10" i="17"/>
  <c r="L13" i="17"/>
  <c r="L14" i="17"/>
  <c r="L15" i="17"/>
  <c r="K6" i="17"/>
  <c r="L24" i="8"/>
  <c r="L23" i="8"/>
  <c r="L22" i="8"/>
  <c r="L21" i="8"/>
  <c r="L19" i="8"/>
  <c r="L20" i="8"/>
  <c r="L18" i="8"/>
  <c r="L17" i="8"/>
  <c r="L10" i="8"/>
  <c r="L11" i="8"/>
  <c r="L12" i="8"/>
  <c r="L13" i="8"/>
  <c r="L14" i="8"/>
  <c r="L15" i="8"/>
  <c r="L16" i="8"/>
  <c r="L9" i="8"/>
  <c r="K24" i="8"/>
  <c r="J24" i="8"/>
  <c r="J33"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s="1"/>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s="1"/>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193" i="14"/>
  <c r="A171" i="14"/>
  <c r="A133" i="14"/>
  <c r="A3" i="14"/>
  <c r="A175" i="14"/>
  <c r="A134" i="14"/>
  <c r="A131" i="14"/>
  <c r="A75" i="14"/>
  <c r="E298" i="16"/>
  <c r="F287" i="16"/>
  <c r="E300" i="16"/>
  <c r="E293" i="16"/>
  <c r="A51" i="14"/>
  <c r="F282" i="16"/>
  <c r="A132" i="14"/>
  <c r="A95" i="14"/>
  <c r="A27" i="14"/>
  <c r="A5" i="14"/>
  <c r="A23" i="14"/>
  <c r="A292" i="16"/>
  <c r="F309" i="16"/>
  <c r="A156" i="14"/>
  <c r="E309" i="16"/>
  <c r="A188" i="14"/>
  <c r="A167" i="14"/>
  <c r="A152" i="14"/>
  <c r="F302" i="16"/>
  <c r="E285" i="16"/>
  <c r="A123" i="14"/>
  <c r="A117" i="14"/>
  <c r="A91" i="14"/>
  <c r="A29" i="14"/>
  <c r="E302" i="16"/>
  <c r="A221" i="14"/>
  <c r="A202" i="14"/>
  <c r="A73" i="14"/>
  <c r="A66" i="14"/>
  <c r="A59" i="14"/>
  <c r="A44" i="14"/>
  <c r="A142" i="14"/>
  <c r="A153" i="14"/>
  <c r="A97" i="14"/>
  <c r="A33" i="14"/>
  <c r="A15" i="14"/>
  <c r="A194" i="14"/>
  <c r="A159" i="14"/>
  <c r="A222" i="14"/>
  <c r="A215" i="14"/>
  <c r="A197" i="14"/>
  <c r="A169" i="14"/>
  <c r="A155" i="14"/>
  <c r="A50" i="14"/>
  <c r="A43" i="14"/>
  <c r="F298" i="16"/>
  <c r="F293" i="16"/>
  <c r="C300" i="16"/>
  <c r="C288" i="16"/>
  <c r="A62" i="14"/>
  <c r="A30" i="14"/>
  <c r="A25" i="14"/>
  <c r="A20" i="14"/>
  <c r="E306" i="16"/>
  <c r="E296" i="16"/>
  <c r="C305" i="16"/>
  <c r="C293" i="16"/>
  <c r="C281" i="16"/>
  <c r="A190" i="14"/>
  <c r="A157" i="14"/>
  <c r="A144" i="14"/>
  <c r="A137" i="14"/>
  <c r="A93"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42" i="14"/>
  <c r="A18" i="14"/>
  <c r="A203" i="14"/>
  <c r="A183" i="14"/>
  <c r="A143" i="14"/>
  <c r="A35" i="14"/>
  <c r="A217" i="14"/>
  <c r="A205" i="14"/>
  <c r="A181" i="14"/>
  <c r="A150" i="14"/>
  <c r="A145" i="14"/>
  <c r="A96" i="14"/>
  <c r="A67" i="14"/>
  <c r="A39" i="14"/>
  <c r="A37" i="14"/>
  <c r="E308" i="16"/>
  <c r="E288" i="16"/>
  <c r="A210" i="14"/>
  <c r="A126" i="14"/>
  <c r="A54" i="14"/>
  <c r="A214" i="14"/>
  <c r="A154" i="14"/>
  <c r="A146" i="14"/>
  <c r="A74" i="14"/>
  <c r="A10" i="14"/>
  <c r="A209" i="14"/>
  <c r="A178" i="14"/>
  <c r="A170" i="14"/>
  <c r="A141" i="14"/>
  <c r="A98" i="14"/>
  <c r="A69" i="14"/>
  <c r="A34" i="14"/>
  <c r="A26" i="14"/>
  <c r="A201" i="14"/>
  <c r="A218" i="14"/>
  <c r="A166" i="14"/>
  <c r="A158" i="14"/>
  <c r="A94"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M11" i="19"/>
  <c r="M12" i="19"/>
  <c r="M13" i="19"/>
  <c r="M14" i="19"/>
  <c r="M15" i="19"/>
  <c r="M21" i="9"/>
  <c r="B23" i="13"/>
  <c r="C23" i="13"/>
  <c r="D23" i="13"/>
  <c r="A23" i="13"/>
  <c r="B20" i="24"/>
  <c r="C20" i="24"/>
  <c r="D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205" i="25"/>
  <c r="D206" i="25"/>
  <c r="D207" i="25"/>
  <c r="D208" i="25"/>
  <c r="D209" i="25"/>
  <c r="D210" i="25"/>
  <c r="D211" i="25"/>
  <c r="D212" i="25"/>
  <c r="D213" i="25"/>
  <c r="D214" i="25"/>
  <c r="D215" i="25"/>
  <c r="D216" i="25"/>
  <c r="D218" i="25"/>
  <c r="D219" i="25"/>
  <c r="D220" i="25"/>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L195" i="14"/>
  <c r="L196" i="14"/>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L190" i="14"/>
  <c r="L191" i="14"/>
  <c r="L192" i="14"/>
  <c r="L193" i="14"/>
  <c r="L194" i="14"/>
  <c r="D200" i="25"/>
  <c r="D201" i="25"/>
  <c r="D202" i="25"/>
  <c r="D203" i="25"/>
  <c r="D204" i="25"/>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25"/>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T218" i="10"/>
  <c r="U218" i="10"/>
  <c r="U217" i="10"/>
  <c r="T21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192" i="25"/>
  <c r="D193" i="25"/>
  <c r="D194" i="25"/>
  <c r="D195" i="25"/>
  <c r="D196" i="25"/>
  <c r="D197" i="25"/>
  <c r="D198" i="25"/>
  <c r="D199" i="25"/>
  <c r="M14" i="10" l="1"/>
  <c r="Q195" i="25"/>
  <c r="Q192" i="25"/>
  <c r="Q203" i="25"/>
  <c r="Q194" i="25"/>
  <c r="Q202" i="25"/>
  <c r="Q201" i="25"/>
  <c r="Q199" i="25"/>
  <c r="Q200" i="25"/>
  <c r="Q198" i="25"/>
  <c r="Q197" i="25"/>
  <c r="Q193" i="25"/>
  <c r="Q196" i="25"/>
  <c r="V217" i="10"/>
  <c r="V218" i="10"/>
  <c r="T219" i="10"/>
  <c r="U219" i="10"/>
  <c r="V219" i="10" l="1"/>
  <c r="M9" i="19"/>
  <c r="M10" i="19"/>
  <c r="L10" i="7"/>
  <c r="K34" i="20"/>
  <c r="K33"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5" i="7"/>
  <c r="O6" i="7"/>
  <c r="H19" i="8"/>
  <c r="O7" i="7"/>
  <c r="O9" i="7"/>
  <c r="O10" i="7"/>
  <c r="O4" i="7"/>
  <c r="O8"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71" i="25"/>
  <c r="K71" i="25"/>
  <c r="K70" i="25"/>
  <c r="J70" i="25"/>
  <c r="J53" i="25"/>
  <c r="K53" i="25"/>
  <c r="J41" i="25"/>
  <c r="K41" i="25"/>
  <c r="J29" i="25"/>
  <c r="K29" i="25"/>
  <c r="K17" i="25"/>
  <c r="J17" i="25"/>
  <c r="K4" i="25"/>
  <c r="J4"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J79" i="25"/>
  <c r="K79" i="25"/>
  <c r="J61" i="25"/>
  <c r="K61" i="25"/>
  <c r="K49" i="25"/>
  <c r="J49" i="25"/>
  <c r="K25" i="25"/>
  <c r="J25" i="25"/>
  <c r="J185" i="25"/>
  <c r="K185" i="25"/>
  <c r="J173" i="25"/>
  <c r="K173" i="25"/>
  <c r="J161" i="25"/>
  <c r="K161" i="25"/>
  <c r="J149" i="25"/>
  <c r="K149" i="25"/>
  <c r="J137" i="25"/>
  <c r="K137" i="25"/>
  <c r="J101" i="25"/>
  <c r="K101" i="25"/>
  <c r="J77" i="25"/>
  <c r="K77" i="25"/>
  <c r="J59" i="25"/>
  <c r="K59" i="25"/>
  <c r="J35" i="25"/>
  <c r="K35" i="25"/>
  <c r="J23" i="25"/>
  <c r="K23" i="25"/>
  <c r="J11" i="25"/>
  <c r="K11" i="25"/>
  <c r="K35"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E104" i="16" s="1"/>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F151" i="16"/>
  <c r="F146" i="16"/>
  <c r="F92" i="16"/>
  <c r="F159" i="16"/>
  <c r="E126" i="16"/>
  <c r="F136" i="16"/>
  <c r="F133" i="16"/>
  <c r="E153" i="16"/>
  <c r="F144" i="16"/>
  <c r="F154" i="16"/>
  <c r="F149" i="16"/>
  <c r="F163" i="16"/>
  <c r="F152" i="16"/>
  <c r="F137" i="16"/>
  <c r="F142" i="16"/>
  <c r="F145" i="16"/>
  <c r="F156" i="16"/>
  <c r="F135" i="16"/>
  <c r="F157" i="16"/>
  <c r="F158" i="16"/>
  <c r="F140" i="16"/>
  <c r="F131" i="16"/>
  <c r="F162" i="16"/>
  <c r="F148" i="16"/>
  <c r="F160" i="16"/>
  <c r="E116" i="16"/>
  <c r="F164" i="16"/>
  <c r="F161" i="16"/>
  <c r="F132" i="16"/>
  <c r="F139" i="16"/>
  <c r="C130" i="16"/>
  <c r="C127" i="16"/>
  <c r="C129" i="16"/>
  <c r="E128" i="16"/>
  <c r="E94" i="16"/>
  <c r="F95" i="16"/>
  <c r="E91" i="16"/>
  <c r="E97" i="16"/>
  <c r="F97" i="16"/>
  <c r="F94" i="16"/>
  <c r="F126" i="16"/>
  <c r="F123" i="16"/>
  <c r="E96" i="16"/>
  <c r="E98" i="16"/>
  <c r="E93" i="16"/>
  <c r="E95" i="16"/>
  <c r="F96" i="16"/>
  <c r="C102" i="16"/>
  <c r="C101" i="16"/>
  <c r="F99" i="16"/>
  <c r="C120" i="16"/>
  <c r="E99" i="16"/>
  <c r="C93" i="16"/>
  <c r="C105" i="16"/>
  <c r="F98" i="16"/>
  <c r="F90" i="16"/>
  <c r="E92" i="16"/>
  <c r="E90" i="16"/>
  <c r="E123" i="16"/>
  <c r="E119" i="16"/>
  <c r="C82" i="16"/>
  <c r="C90" i="16"/>
  <c r="E118" i="16"/>
  <c r="C84" i="16"/>
  <c r="C81" i="16"/>
  <c r="C92" i="16"/>
  <c r="C122" i="16"/>
  <c r="C100" i="16"/>
  <c r="C88" i="16"/>
  <c r="C124" i="16"/>
  <c r="F118" i="16"/>
  <c r="E117" i="16"/>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96" i="16"/>
  <c r="A94" i="16"/>
  <c r="F120" i="16"/>
  <c r="F91" i="16"/>
  <c r="A93" i="16"/>
  <c r="F111" i="16"/>
  <c r="A98" i="16"/>
  <c r="F77" i="16"/>
  <c r="F125" i="16"/>
  <c r="F122" i="16"/>
  <c r="F119" i="16"/>
  <c r="A99" i="16"/>
  <c r="A92" i="16"/>
  <c r="A90" i="16"/>
  <c r="A100" i="16"/>
  <c r="F100" i="16"/>
  <c r="F115" i="16"/>
  <c r="F117" i="16"/>
  <c r="F112" i="16"/>
  <c r="F124" i="16"/>
  <c r="F113" i="16"/>
  <c r="E77" i="16"/>
  <c r="C77"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E68" i="25"/>
  <c r="E67" i="25"/>
  <c r="E66" i="25"/>
  <c r="E65" i="25"/>
  <c r="C71" i="25" l="1"/>
  <c r="A77" i="16"/>
  <c r="C70"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25"/>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Q41" i="25" l="1"/>
  <c r="Q40" i="25"/>
  <c r="Q39" i="25"/>
  <c r="Q38" i="25"/>
  <c r="Q37" i="25"/>
  <c r="Q36" i="25"/>
  <c r="Q35" i="25"/>
  <c r="Q34" i="25"/>
  <c r="Q33" i="25"/>
  <c r="Q32" i="25"/>
  <c r="Q31" i="25"/>
  <c r="Q30" i="25"/>
  <c r="Q29" i="25"/>
  <c r="Q28" i="25"/>
  <c r="Q27" i="25"/>
  <c r="Q26" i="25"/>
  <c r="Q25" i="25"/>
  <c r="Q24" i="25"/>
  <c r="Q23" i="25"/>
  <c r="Q22" i="25"/>
  <c r="Q21" i="25"/>
  <c r="Q20" i="25"/>
  <c r="Q19" i="25"/>
  <c r="Q18" i="25"/>
  <c r="L17" i="14"/>
  <c r="L16" i="14"/>
  <c r="L15" i="14"/>
  <c r="L14" i="14"/>
  <c r="L13" i="14"/>
  <c r="L12" i="14"/>
  <c r="L11" i="14"/>
  <c r="L10" i="14"/>
  <c r="L9" i="14"/>
  <c r="L8" i="14"/>
  <c r="L7" i="14"/>
  <c r="L6" i="14"/>
  <c r="L5" i="14"/>
  <c r="L4" i="14"/>
  <c r="L3" i="14"/>
  <c r="Q10" i="25" l="1"/>
  <c r="Q11" i="25"/>
  <c r="Q15" i="25"/>
  <c r="Q4" i="25"/>
  <c r="Q16" i="25"/>
  <c r="Q17" i="25"/>
  <c r="Q7" i="25"/>
  <c r="Q8" i="25"/>
  <c r="Q9" i="25"/>
  <c r="Q12" i="25"/>
  <c r="Q13" i="25"/>
  <c r="Q14" i="25"/>
  <c r="Q3" i="25"/>
  <c r="Q5" i="25"/>
  <c r="Q6" i="25"/>
  <c r="C7" i="25"/>
  <c r="D7" i="25"/>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F103" i="3"/>
  <c r="K86" i="25" s="1"/>
  <c r="F104" i="3"/>
  <c r="K90" i="25" s="1"/>
  <c r="F102" i="3"/>
  <c r="K83" i="25" s="1"/>
  <c r="E104" i="3"/>
  <c r="J89" i="25" s="1"/>
  <c r="E102" i="3"/>
  <c r="J82" i="25" s="1"/>
  <c r="E103" i="3"/>
  <c r="J87" i="25" s="1"/>
  <c r="J91" i="25" l="1"/>
  <c r="K85" i="25"/>
  <c r="A102" i="3"/>
  <c r="K87" i="25"/>
  <c r="F83" i="14"/>
  <c r="E83" i="16" s="1"/>
  <c r="K93" i="25"/>
  <c r="G88" i="14"/>
  <c r="F88" i="16" s="1"/>
  <c r="J85" i="25"/>
  <c r="G78" i="14"/>
  <c r="F78" i="16" s="1"/>
  <c r="F86" i="14"/>
  <c r="E86" i="16" s="1"/>
  <c r="F84" i="14"/>
  <c r="E84" i="16" s="1"/>
  <c r="G84" i="14"/>
  <c r="F84" i="16" s="1"/>
  <c r="A104" i="3"/>
  <c r="J90" i="25"/>
  <c r="K92" i="25"/>
  <c r="G86" i="14"/>
  <c r="G83" i="14"/>
  <c r="F88" i="14"/>
  <c r="E88" i="16" s="1"/>
  <c r="G89" i="14"/>
  <c r="F80" i="14"/>
  <c r="E80" i="16" s="1"/>
  <c r="F85" i="14"/>
  <c r="E85" i="16" s="1"/>
  <c r="K88" i="25"/>
  <c r="F89" i="14"/>
  <c r="E89" i="16" s="1"/>
  <c r="J88" i="25"/>
  <c r="G87" i="14"/>
  <c r="K82" i="25"/>
  <c r="G82" i="14"/>
  <c r="F81" i="14"/>
  <c r="E81" i="16" s="1"/>
  <c r="K91" i="25"/>
  <c r="F78" i="14"/>
  <c r="E78" i="16" s="1"/>
  <c r="F79" i="14"/>
  <c r="E79" i="16" s="1"/>
  <c r="A103" i="3"/>
  <c r="G79" i="14"/>
  <c r="G85" i="14"/>
  <c r="G81" i="14"/>
  <c r="J86" i="25"/>
  <c r="F82" i="14"/>
  <c r="E82" i="16" s="1"/>
  <c r="J83" i="25"/>
  <c r="J84" i="25"/>
  <c r="F87" i="14"/>
  <c r="E87" i="16" s="1"/>
  <c r="G80" i="14"/>
  <c r="J93" i="25"/>
  <c r="K89" i="25"/>
  <c r="K84" i="25"/>
  <c r="J92" i="25"/>
  <c r="A84" i="14" l="1"/>
  <c r="A84" i="16" s="1"/>
  <c r="F80" i="16"/>
  <c r="A80" i="14"/>
  <c r="A80" i="16" s="1"/>
  <c r="F83" i="16"/>
  <c r="A83" i="14"/>
  <c r="A83" i="16" s="1"/>
  <c r="A86" i="14"/>
  <c r="A86" i="16" s="1"/>
  <c r="F86" i="16"/>
  <c r="F89" i="16"/>
  <c r="A89" i="14"/>
  <c r="A89" i="16" s="1"/>
  <c r="A82" i="14"/>
  <c r="A82" i="16" s="1"/>
  <c r="F82" i="16"/>
  <c r="F81" i="16"/>
  <c r="A81" i="14"/>
  <c r="A81" i="16" s="1"/>
  <c r="F87" i="16"/>
  <c r="A87" i="14"/>
  <c r="A87" i="16" s="1"/>
  <c r="A85" i="14"/>
  <c r="A85" i="16" s="1"/>
  <c r="F85" i="16"/>
  <c r="A88" i="14"/>
  <c r="A88" i="16" s="1"/>
  <c r="A79" i="14"/>
  <c r="A79" i="16" s="1"/>
  <c r="F79" i="16"/>
  <c r="A78" i="14"/>
  <c r="A78" i="16" s="1"/>
</calcChain>
</file>

<file path=xl/sharedStrings.xml><?xml version="1.0" encoding="utf-8"?>
<sst xmlns="http://schemas.openxmlformats.org/spreadsheetml/2006/main" count="20101" uniqueCount="2225">
  <si>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</si>
  <si>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</si>
  <si>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</si>
  <si>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</si>
  <si>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</si>
  <si>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</si>
  <si>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</si>
  <si>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</si>
  <si>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</si>
  <si>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</si>
  <si>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</si>
  <si>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</si>
  <si>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</si>
  <si>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</si>
  <si>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</si>
  <si>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</si>
  <si>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</si>
  <si>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</si>
  <si>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</si>
  <si>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</si>
  <si>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</si>
  <si>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</si>
  <si>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</si>
  <si>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</si>
  <si>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</si>
  <si>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</si>
  <si>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</si>
  <si>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</si>
  <si>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</si>
  <si>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</si>
  <si>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</si>
  <si>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</si>
  <si>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</si>
  <si>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</si>
  <si>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</si>
  <si>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</si>
  <si>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</si>
  <si>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</si>
  <si>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</si>
  <si>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</si>
  <si>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</si>
  <si>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</si>
  <si>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</si>
  <si>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</si>
  <si>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</si>
  <si>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</si>
  <si>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</si>
  <si>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</si>
  <si>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</si>
  <si>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</si>
  <si>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</si>
  <si>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</si>
  <si>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</si>
  <si>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</si>
  <si>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</si>
  <si>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</si>
  <si>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</si>
  <si>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</si>
  <si>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</si>
  <si>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</si>
  <si>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</si>
  <si>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</si>
  <si>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</si>
  <si>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</si>
  <si>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</si>
  <si>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</si>
  <si>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</si>
  <si>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</si>
  <si>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</si>
  <si>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</si>
  <si>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</si>
  <si>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</si>
  <si>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</si>
  <si>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</si>
  <si>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</si>
  <si>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</si>
  <si>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</si>
  <si>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</si>
  <si>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</si>
  <si>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</si>
  <si>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</si>
  <si>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</si>
  <si>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</si>
  <si>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</si>
  <si>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</si>
  <si>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</si>
  <si>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</si>
  <si>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</si>
  <si>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</si>
  <si>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</si>
  <si>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</si>
  <si>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</si>
  <si>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</si>
  <si>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</si>
  <si>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</si>
  <si>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</si>
  <si>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</si>
  <si>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</si>
  <si>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</si>
  <si>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</si>
  <si>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</si>
  <si>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</si>
  <si>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</si>
  <si>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</si>
  <si>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</si>
  <si>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</si>
  <si>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</si>
  <si>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</si>
  <si>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</si>
  <si>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</si>
  <si>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</si>
  <si>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</si>
  <si>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</si>
  <si>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</si>
  <si>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</si>
  <si>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</si>
  <si>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</si>
  <si>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</si>
  <si>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</si>
  <si>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</si>
  <si>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</si>
  <si>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</si>
  <si>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</si>
  <si>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</si>
  <si>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</si>
  <si>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</si>
  <si>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</si>
  <si>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</si>
  <si>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</si>
  <si>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</si>
  <si>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</si>
  <si>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</si>
  <si>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</si>
  <si>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</si>
  <si>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</si>
  <si>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</si>
  <si>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</si>
  <si>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</si>
  <si>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</si>
  <si>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</si>
  <si>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</si>
  <si>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</si>
  <si>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</si>
  <si>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</si>
  <si>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</si>
  <si>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</si>
  <si>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</si>
  <si>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</si>
  <si>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</si>
  <si>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</si>
  <si>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</si>
  <si>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</si>
  <si>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</si>
  <si>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</si>
  <si>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</si>
  <si>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</si>
  <si>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</si>
  <si>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</si>
  <si>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</si>
  <si>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</si>
  <si>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</si>
  <si>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</si>
  <si>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</si>
  <si>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</si>
  <si>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</si>
  <si>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</si>
  <si>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</si>
  <si>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</si>
  <si>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</si>
  <si>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</si>
  <si>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</si>
  <si>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</si>
  <si>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</si>
  <si>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</si>
  <si>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</si>
  <si>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</si>
  <si>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</si>
  <si>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</si>
  <si>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</si>
  <si>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</si>
  <si>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</si>
  <si>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</si>
  <si>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</si>
  <si>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</si>
  <si>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</si>
  <si>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</si>
  <si>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</si>
  <si>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</si>
  <si>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</si>
  <si>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</si>
  <si>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</si>
  <si>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</si>
  <si>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</si>
  <si>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</si>
  <si>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</si>
  <si>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</si>
  <si>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</si>
  <si>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</si>
  <si>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</si>
  <si>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</si>
  <si>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</si>
  <si>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</si>
  <si>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</si>
  <si>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</si>
  <si>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</si>
  <si>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</si>
  <si>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</si>
  <si>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</si>
  <si>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</si>
  <si>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</si>
  <si>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</si>
  <si>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</si>
  <si>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</si>
  <si>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</si>
  <si>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</si>
  <si>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</si>
  <si>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</si>
  <si>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</si>
  <si>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</si>
  <si>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</si>
  <si>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</si>
  <si>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</si>
  <si>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</si>
  <si>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</si>
  <si>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</si>
  <si>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</si>
  <si>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</si>
  <si>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</si>
  <si>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</si>
  <si>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</si>
  <si>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</si>
  <si>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</si>
  <si>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</si>
  <si>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</si>
  <si>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</si>
  <si>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</si>
  <si>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</si>
  <si>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</si>
  <si>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</si>
  <si>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</si>
  <si>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</si>
  <si>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</si>
  <si>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</si>
  <si>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</si>
  <si>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</si>
  <si>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</si>
  <si>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</si>
  <si>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</si>
  <si>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</si>
  <si>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</si>
  <si>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</si>
  <si>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</si>
  <si>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</si>
  <si>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</si>
  <si>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</si>
  <si>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</si>
  <si>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</si>
  <si>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</si>
  <si>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</si>
  <si>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</si>
  <si>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</si>
  <si>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</si>
  <si>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</si>
  <si>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</si>
  <si>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</si>
  <si>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</si>
  <si>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</si>
  <si>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</si>
  <si>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</si>
  <si>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</si>
  <si>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</si>
  <si>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</si>
  <si>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</si>
  <si>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</si>
  <si>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</si>
  <si>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</si>
  <si>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</si>
  <si>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</si>
  <si>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</si>
  <si>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</si>
  <si>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</si>
  <si>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</si>
  <si>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</si>
  <si>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</si>
  <si>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</si>
  <si>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</si>
  <si>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</si>
  <si>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</si>
  <si>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</si>
  <si>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</si>
  <si>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</si>
  <si>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</si>
  <si>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</si>
  <si>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</si>
  <si>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</si>
  <si>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</si>
  <si>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</si>
  <si>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</si>
  <si>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</si>
  <si>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</si>
  <si>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</si>
  <si>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</si>
  <si>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</si>
  <si>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</si>
  <si>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</si>
  <si>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</si>
  <si>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</si>
  <si>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</si>
  <si>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</si>
  <si>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</si>
  <si>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</si>
  <si>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</si>
  <si>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</si>
  <si>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</si>
  <si>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</si>
  <si>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</si>
  <si>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</si>
  <si>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</si>
  <si>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</si>
  <si>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</si>
  <si>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</si>
  <si>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</si>
  <si>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</si>
  <si>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</si>
  <si>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</si>
  <si>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</si>
  <si>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</si>
  <si>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</si>
  <si>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</si>
  <si>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</si>
  <si>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</si>
  <si>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</si>
  <si>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</si>
  <si>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</si>
  <si>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</si>
  <si>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</si>
  <si>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</si>
  <si>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</si>
  <si>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</si>
  <si>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</si>
  <si>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</si>
  <si>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</si>
  <si>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</si>
  <si>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</si>
  <si>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</si>
  <si>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</si>
  <si>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</si>
  <si>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</si>
  <si>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</si>
  <si>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</si>
  <si>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</si>
  <si>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</si>
  <si>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</si>
  <si>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</si>
  <si>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</si>
  <si>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</si>
  <si>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</si>
  <si>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</si>
  <si>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</si>
  <si>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</si>
  <si>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</si>
  <si>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</si>
  <si>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</si>
  <si>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</si>
  <si>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</si>
  <si>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</si>
  <si>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</si>
  <si>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</si>
  <si>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</si>
  <si>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</si>
  <si>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</si>
  <si>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</si>
  <si>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</si>
  <si>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</si>
  <si>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</si>
  <si>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</si>
  <si>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</si>
  <si>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</si>
  <si>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</si>
  <si>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</si>
  <si>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</si>
  <si>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</si>
  <si>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</si>
  <si>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</si>
  <si>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</si>
  <si>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</si>
  <si>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</si>
  <si>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</si>
  <si>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</si>
  <si>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</si>
  <si>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</si>
  <si>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</si>
  <si>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</si>
  <si>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</si>
  <si>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</si>
  <si>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</si>
  <si>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</si>
  <si>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</si>
  <si>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</si>
  <si>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</si>
  <si>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</si>
  <si>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</si>
  <si>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</si>
  <si>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</si>
  <si>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</si>
  <si>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</si>
  <si>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</si>
  <si>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</si>
  <si>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</si>
  <si>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</si>
  <si>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</si>
  <si>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</si>
  <si>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</si>
  <si>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</si>
  <si>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</si>
  <si>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</si>
  <si>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</si>
  <si>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</si>
  <si>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</si>
  <si>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</si>
  <si>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</si>
  <si>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</si>
  <si>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</si>
  <si>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</si>
  <si>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</si>
  <si>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</si>
  <si>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</si>
  <si>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</si>
  <si>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</si>
  <si>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</si>
  <si>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</si>
  <si>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</si>
  <si>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</si>
  <si>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</si>
  <si>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</si>
  <si>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</si>
  <si>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</si>
  <si>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</si>
  <si>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</si>
  <si>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</si>
  <si>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</si>
  <si>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</si>
  <si>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</si>
  <si>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</si>
  <si>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</si>
  <si>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</si>
  <si>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</si>
  <si>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</si>
  <si>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</si>
  <si>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</si>
  <si>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</si>
  <si>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</si>
  <si>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</si>
  <si>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</si>
  <si>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</si>
  <si>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</si>
  <si>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</si>
  <si>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</si>
  <si>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</si>
  <si>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</si>
  <si>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</si>
  <si>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</si>
  <si>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</si>
  <si>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</si>
  <si>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</si>
  <si>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</si>
  <si>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</si>
  <si>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</si>
  <si>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</si>
  <si>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</si>
  <si>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</si>
  <si>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</si>
  <si>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</si>
  <si>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</si>
  <si>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</si>
  <si>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</si>
  <si>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</si>
  <si>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</si>
  <si>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</si>
  <si>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</si>
  <si>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</si>
  <si>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</si>
  <si>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</si>
  <si>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</si>
  <si>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</si>
  <si>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</si>
  <si>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</si>
  <si>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</si>
  <si>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</si>
  <si>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</si>
  <si>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</si>
  <si>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</si>
  <si>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</si>
  <si>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</si>
  <si>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</si>
  <si>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</si>
  <si>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</si>
  <si>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</si>
  <si>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</si>
  <si>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</si>
  <si>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</si>
  <si>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</si>
  <si>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</si>
  <si>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</si>
  <si>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</si>
  <si>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</si>
  <si>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</si>
  <si>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</si>
  <si>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</si>
  <si>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</si>
  <si>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</si>
  <si>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</si>
  <si>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</si>
  <si>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</si>
  <si>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</si>
  <si>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</si>
  <si>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</si>
  <si>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</si>
  <si>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</si>
  <si>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</si>
  <si>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</si>
  <si>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</si>
  <si>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</si>
  <si>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</si>
  <si>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</si>
  <si>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</si>
  <si>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</si>
  <si>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</si>
  <si>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</si>
  <si>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</si>
  <si>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</si>
  <si>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</si>
  <si>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</si>
  <si>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</si>
  <si>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</si>
  <si>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</si>
  <si>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</si>
  <si>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</si>
  <si>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</si>
  <si>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</si>
  <si>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</si>
  <si>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</si>
  <si>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</si>
  <si>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</si>
  <si>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</si>
  <si>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</si>
  <si>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</si>
  <si>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</si>
  <si>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</si>
  <si>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</si>
  <si>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</si>
  <si>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</si>
  <si>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</si>
  <si>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</si>
  <si>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</si>
  <si>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</si>
  <si>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</si>
  <si>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</si>
  <si>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</si>
  <si>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</si>
  <si>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</si>
  <si>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</si>
  <si>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</si>
  <si>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</si>
  <si>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</si>
  <si>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</si>
  <si>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</si>
  <si>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</si>
  <si>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</si>
  <si>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</si>
  <si>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</si>
  <si>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</si>
  <si>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</si>
  <si>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</si>
  <si>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</si>
  <si>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</si>
  <si>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</si>
  <si>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</si>
  <si>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</si>
  <si>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</si>
  <si>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</si>
  <si>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</si>
  <si>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</si>
  <si>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</si>
  <si>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</si>
  <si>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</si>
  <si>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</si>
  <si>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</si>
  <si>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</si>
  <si>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</si>
  <si>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</si>
  <si>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</si>
  <si>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</si>
  <si>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</si>
  <si>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</si>
  <si>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</si>
  <si>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</si>
  <si>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</si>
  <si>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</si>
  <si>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</si>
  <si>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</si>
  <si>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</si>
  <si>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</si>
  <si>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</si>
  <si>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</si>
  <si>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</si>
  <si>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</si>
  <si>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</si>
  <si>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</si>
  <si>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</si>
  <si>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</si>
  <si>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</si>
  <si>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</si>
  <si>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</si>
  <si>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</si>
  <si>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</si>
  <si>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</si>
  <si>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</si>
  <si>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</si>
  <si>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</si>
  <si>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</si>
  <si>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</si>
  <si>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</si>
  <si>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</si>
  <si>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</si>
  <si>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</si>
  <si>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</si>
  <si>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</si>
  <si>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</si>
  <si>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</si>
  <si>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</si>
  <si>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</si>
  <si>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</si>
  <si>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</si>
  <si>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</si>
  <si>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</si>
  <si>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</si>
  <si>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</si>
  <si>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</si>
  <si>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</si>
  <si>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</si>
  <si>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</si>
  <si>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</si>
  <si>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</si>
  <si>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</si>
  <si>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</si>
  <si>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</si>
  <si>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</si>
  <si>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</si>
  <si>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</si>
  <si>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</si>
  <si>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</si>
  <si>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</si>
  <si>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</si>
  <si>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</si>
  <si>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</si>
  <si>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</si>
  <si>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</si>
  <si>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</si>
  <si>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</si>
  <si>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</si>
  <si>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</si>
  <si>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</si>
  <si>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</si>
  <si>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</si>
  <si>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</si>
  <si>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</si>
  <si>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</si>
  <si>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</si>
  <si>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</si>
  <si>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</si>
  <si>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</si>
  <si>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</si>
  <si>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</si>
  <si>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</si>
  <si>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</si>
  <si>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</si>
  <si>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</si>
  <si>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</si>
  <si>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</si>
  <si>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</si>
  <si>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</si>
  <si>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</si>
  <si>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</si>
  <si>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</si>
  <si>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</si>
  <si>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</si>
  <si>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</si>
  <si>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</si>
  <si>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</si>
  <si>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</si>
  <si>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</si>
  <si>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</si>
  <si>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</si>
  <si>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</si>
  <si>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</si>
  <si>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</si>
  <si>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</si>
  <si>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</si>
  <si>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</si>
  <si>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</si>
  <si>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</si>
  <si>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</si>
  <si>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</si>
  <si>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</si>
  <si>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</si>
  <si>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</si>
  <si>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</si>
  <si>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</si>
  <si>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</si>
  <si>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</si>
  <si>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</si>
  <si>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</si>
  <si>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</si>
  <si>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</si>
  <si>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</si>
  <si>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</si>
  <si>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</si>
  <si>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</si>
  <si>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</si>
  <si>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</si>
  <si>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</si>
  <si>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</si>
  <si>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</si>
  <si>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</si>
  <si>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</si>
  <si>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</si>
  <si>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</si>
  <si>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</si>
  <si>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</si>
  <si>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</si>
  <si>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</si>
  <si>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</si>
  <si>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</si>
  <si>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</si>
  <si>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</si>
  <si>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</si>
  <si>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</si>
  <si>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</si>
  <si>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</si>
  <si>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</si>
  <si>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</si>
  <si>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</si>
  <si>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</si>
  <si>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</si>
  <si>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</si>
  <si>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</si>
  <si>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</si>
  <si>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</si>
  <si>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</si>
  <si>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</si>
  <si>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</si>
  <si>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</si>
  <si>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</si>
  <si>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</si>
  <si>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</si>
  <si>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</si>
  <si>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</si>
  <si>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</si>
  <si>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</si>
  <si>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</si>
  <si>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</si>
  <si>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</si>
  <si>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</si>
  <si>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</si>
  <si>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</si>
  <si>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</si>
  <si>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</si>
  <si>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</si>
  <si>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</si>
  <si>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</si>
  <si>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</si>
  <si>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</si>
  <si>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</si>
  <si>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</si>
  <si>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</si>
  <si>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</si>
  <si>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</si>
  <si>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</si>
  <si>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</si>
  <si>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</si>
  <si>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</si>
  <si>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</si>
  <si>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</si>
  <si>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</si>
  <si>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</si>
  <si>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</si>
  <si>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</si>
  <si>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</si>
  <si>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</si>
  <si>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</si>
  <si>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</si>
  <si>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</si>
  <si>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</si>
  <si>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</si>
  <si>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</si>
  <si>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</si>
  <si>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</si>
  <si>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</si>
  <si>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</si>
  <si>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</si>
  <si>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</si>
  <si>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</si>
  <si>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</si>
  <si>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</si>
  <si>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</si>
  <si>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</si>
  <si>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</si>
  <si>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</si>
  <si>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</si>
  <si>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</si>
  <si>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</si>
  <si>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</si>
  <si>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</si>
  <si>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</si>
  <si>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</si>
  <si>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</si>
  <si>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</si>
  <si>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</si>
  <si>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</si>
  <si>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</si>
  <si>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</si>
  <si>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</si>
  <si>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</si>
  <si>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</si>
  <si>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</si>
  <si>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</si>
  <si>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</si>
  <si>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</si>
  <si>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</si>
  <si>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</si>
  <si>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</si>
  <si>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</si>
  <si>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</si>
  <si>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</si>
  <si>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</si>
  <si>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</si>
  <si>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</si>
  <si>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</si>
  <si>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</si>
  <si>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</si>
  <si>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</si>
  <si>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</si>
  <si>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</si>
  <si>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</si>
  <si>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</si>
  <si>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</si>
  <si>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</si>
  <si>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</si>
  <si>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</si>
  <si>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</si>
  <si>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</si>
  <si>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</si>
  <si>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</si>
  <si>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</si>
  <si>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</si>
  <si>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</si>
  <si>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</si>
  <si>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</si>
  <si>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</si>
  <si>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</si>
  <si>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</si>
  <si>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</si>
  <si>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</si>
  <si>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</si>
  <si>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</si>
  <si>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CMS Adakpamé</t>
  </si>
  <si>
    <t>oui</t>
  </si>
  <si>
    <t>non</t>
  </si>
  <si>
    <t>nausées ; altération de la conscience</t>
  </si>
  <si>
    <t>Oui</t>
  </si>
  <si>
    <t>Forage</t>
  </si>
  <si>
    <t>positif</t>
  </si>
  <si>
    <t>Positif O1 Ogawa</t>
  </si>
  <si>
    <t>Guéri</t>
  </si>
  <si>
    <t>SENA Gerôme</t>
  </si>
  <si>
    <t>Cuisinier</t>
  </si>
  <si>
    <t>nausées ; altération de la conscience; crampes des membres</t>
  </si>
  <si>
    <t>puits peu profod; eau en bouteille</t>
  </si>
  <si>
    <t>dcd</t>
  </si>
  <si>
    <t>AMEGNINOU Jacob</t>
  </si>
  <si>
    <t>sc 93943654</t>
  </si>
  <si>
    <t>AMATCHOU TCHUI Folly</t>
  </si>
  <si>
    <t>Revendeur</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</si>
  <si>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</si>
  <si>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</si>
  <si>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</si>
  <si>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</si>
  <si>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</si>
  <si>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</si>
  <si>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</si>
  <si>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</si>
  <si>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</si>
  <si>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</si>
  <si>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</si>
  <si>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</si>
  <si>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</si>
  <si>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</si>
  <si>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</si>
  <si>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</si>
  <si>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</si>
  <si>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</si>
  <si>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</si>
  <si>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</si>
  <si>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</si>
  <si>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</si>
  <si>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</si>
  <si>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</si>
  <si>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</si>
  <si>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</si>
  <si>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</si>
  <si>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</si>
  <si>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</si>
  <si>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</si>
  <si>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ABOU Charif</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</si>
  <si>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</si>
  <si>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</si>
  <si>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</si>
  <si>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</si>
  <si>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</si>
  <si>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</si>
  <si>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</si>
  <si>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</si>
  <si>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</si>
  <si>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</si>
  <si>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</si>
  <si>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</si>
  <si>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</si>
  <si>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</si>
  <si>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</si>
  <si>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</si>
  <si>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</si>
  <si>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</si>
  <si>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</si>
  <si>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</si>
  <si>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</si>
  <si>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</si>
  <si>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</si>
  <si>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</si>
  <si>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CHU Campus</t>
  </si>
  <si>
    <t>Tde</t>
  </si>
  <si>
    <t>KOKOUDA Samuel</t>
  </si>
  <si>
    <t>DAGLORIA LATIFA</t>
  </si>
  <si>
    <t>CHP ANEHO</t>
  </si>
  <si>
    <t>DAGLORIA  TADOU</t>
  </si>
  <si>
    <t>POLYCLINIQUE D'ANEHO</t>
  </si>
  <si>
    <t xml:space="preserve">FIEVRE </t>
  </si>
  <si>
    <t>DAGLORIA SAODATOU</t>
  </si>
  <si>
    <t>LAWSON DEDE</t>
  </si>
  <si>
    <t>GOKA FELIX</t>
  </si>
  <si>
    <t>KOEGAN  ADAMA</t>
  </si>
  <si>
    <t>RETRAITE</t>
  </si>
  <si>
    <t>96107090/99921843</t>
  </si>
  <si>
    <t>MISSEWU CLEMENT</t>
  </si>
  <si>
    <t>USP AGOUEGAN</t>
  </si>
  <si>
    <t>ADJOH MAMAN</t>
  </si>
  <si>
    <t>GAOUSSOU IDA</t>
  </si>
  <si>
    <t>ADETONA ADEBIONA</t>
  </si>
  <si>
    <t xml:space="preserve">ASTHENIE, FIEVRE </t>
  </si>
  <si>
    <t>KLIKO ZAKARI</t>
  </si>
  <si>
    <t>FIEVRE</t>
  </si>
  <si>
    <t>OBEY ADEKETOU</t>
  </si>
  <si>
    <t xml:space="preserve">AGBESSI CHRISTINE </t>
  </si>
  <si>
    <t>SADJISSOU CHERIFA</t>
  </si>
  <si>
    <t>AGBEGNIGAN  AFI</t>
  </si>
  <si>
    <t>TOBOSSOU  SAM</t>
  </si>
  <si>
    <t>LAKSSIBOU  MAKATA</t>
  </si>
  <si>
    <t>MENAGERE</t>
  </si>
  <si>
    <t>ATTIKOU Adiatou</t>
  </si>
  <si>
    <t>S/C 92119449</t>
  </si>
  <si>
    <t>ADJETE Anitè</t>
  </si>
  <si>
    <t>Pêcheur</t>
  </si>
  <si>
    <t>S/C 90202013</t>
  </si>
  <si>
    <t>Forage/Puits</t>
  </si>
  <si>
    <t>KOUDOTO  KOKOU LANDRY</t>
  </si>
  <si>
    <t>FOLLYGAH LAURENA</t>
  </si>
  <si>
    <t>DOEVI SOULE</t>
  </si>
  <si>
    <t>TAXI MOTO</t>
  </si>
  <si>
    <t>GBODJOME</t>
  </si>
  <si>
    <t>ADJAYI  AKPENE</t>
  </si>
  <si>
    <t>DJIWOMENEKO  TONYEVIADJI</t>
  </si>
  <si>
    <t>AYANOU  JUSTIN</t>
  </si>
  <si>
    <t>7 mois</t>
  </si>
  <si>
    <t>ADOURAMAN  ADJARA</t>
  </si>
  <si>
    <t>PALALI Abalo</t>
  </si>
  <si>
    <t>79426397/99966833</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</si>
  <si>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</si>
  <si>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</si>
  <si>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</si>
  <si>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</si>
  <si>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</si>
  <si>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</si>
  <si>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</si>
  <si>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</si>
  <si>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</si>
  <si>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</si>
  <si>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</si>
  <si>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</si>
  <si>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CMS Bè Kpota</t>
  </si>
  <si>
    <t xml:space="preserve">DEGBE Adjovi </t>
  </si>
  <si>
    <t>Couture</t>
  </si>
  <si>
    <t>Puits</t>
  </si>
  <si>
    <t>GBADOE   KANGNI HUGUES</t>
  </si>
  <si>
    <t>MOUMOUNI  MYRIAM</t>
  </si>
  <si>
    <t>LOKO   ADELASSI</t>
  </si>
  <si>
    <t>SEKO</t>
  </si>
  <si>
    <t>DEGBE  KOAMI</t>
  </si>
  <si>
    <t>Agent de sécurité</t>
  </si>
  <si>
    <t>LAWSON LATE</t>
  </si>
  <si>
    <t>Maçon</t>
  </si>
  <si>
    <t>CODJA  AGNES</t>
  </si>
  <si>
    <t xml:space="preserve">NON </t>
  </si>
  <si>
    <t>GBESSOYI  EPHRAIM</t>
  </si>
  <si>
    <t>SOSSOU  YAOVI</t>
  </si>
  <si>
    <t>DESSINATEUR BATIMENT</t>
  </si>
  <si>
    <t>ADJALO  ANTOINNETTE</t>
  </si>
  <si>
    <t>AMEKALO  ADJO</t>
  </si>
  <si>
    <t>ATOUTO  LOUIS</t>
  </si>
  <si>
    <t>MENSAH-KOUTO  PETRICIA</t>
  </si>
  <si>
    <t xml:space="preserve">KOUDOTO  KOKOU </t>
  </si>
  <si>
    <t>MENYE  AURELIE</t>
  </si>
  <si>
    <t>AMEGNONA PIERRE</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</si>
  <si>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</si>
  <si>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</si>
  <si>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</si>
  <si>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</si>
  <si>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</si>
  <si>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</si>
  <si>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</si>
  <si>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</si>
  <si>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</si>
  <si>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</si>
  <si>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</si>
  <si>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</si>
  <si>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</si>
  <si>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</si>
  <si>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</si>
  <si>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</si>
  <si>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KOKOUVI  GREGOIRE</t>
  </si>
  <si>
    <t>KPONTON  FREEDOM</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</si>
  <si>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</si>
  <si>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</si>
  <si>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</si>
  <si>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</si>
  <si>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</si>
  <si>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</si>
  <si>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</si>
  <si>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</si>
  <si>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</si>
  <si>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</si>
  <si>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</si>
  <si>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</si>
  <si>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</si>
  <si>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</si>
  <si>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</si>
  <si>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</si>
  <si>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</si>
  <si>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</si>
  <si>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</si>
  <si>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</si>
  <si>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</si>
  <si>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</si>
  <si>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</si>
  <si>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</si>
  <si>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</si>
  <si>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</si>
  <si>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</si>
  <si>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</si>
  <si>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</si>
  <si>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6.494650</t>
  </si>
  <si>
    <t>1.711417</t>
  </si>
  <si>
    <t>SOSSA-AKPA Anassi</t>
  </si>
  <si>
    <t>USP AGOME GLOZOU</t>
  </si>
  <si>
    <t>BOSSOU AMEKPO</t>
  </si>
  <si>
    <t>6.539444</t>
  </si>
  <si>
    <t>1.694722</t>
  </si>
  <si>
    <t>KODJOVI Yawavi</t>
  </si>
  <si>
    <t>En cours</t>
  </si>
  <si>
    <t>AZIAWO Adjo Florence</t>
  </si>
  <si>
    <t>SOULEYMANE Fridos</t>
  </si>
  <si>
    <t>LATE Afi</t>
  </si>
  <si>
    <t>SANI Mohamed</t>
  </si>
  <si>
    <t>FIKLOU Tchotcho</t>
  </si>
  <si>
    <t>AMETOWOU Koffa</t>
  </si>
  <si>
    <t>CMS Gbétsogbé</t>
  </si>
  <si>
    <t>SILIVI AKOUVI</t>
  </si>
  <si>
    <t>Boulangère</t>
  </si>
  <si>
    <t>Eau de puits</t>
  </si>
  <si>
    <t>AKOWONOU Rodrigue</t>
  </si>
  <si>
    <t>Eau de rivière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</si>
  <si>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</si>
  <si>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</si>
  <si>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</si>
  <si>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</si>
  <si>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</si>
  <si>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</si>
  <si>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</si>
  <si>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</si>
  <si>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</si>
  <si>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</si>
  <si>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</si>
  <si>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TOULASSI  KODJO</t>
  </si>
  <si>
    <t>FIATEPE RODRIGUE</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</si>
  <si>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</si>
  <si>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</si>
  <si>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</si>
  <si>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</si>
  <si>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</si>
  <si>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</si>
  <si>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</si>
  <si>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</si>
  <si>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</si>
  <si>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</si>
  <si>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</si>
  <si>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</si>
  <si>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</si>
  <si>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</si>
  <si>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</si>
  <si>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</si>
  <si>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</si>
  <si>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</si>
  <si>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</si>
  <si>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</si>
  <si>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</si>
  <si>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</si>
  <si>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</si>
  <si>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</si>
  <si>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</si>
  <si>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</si>
  <si>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</si>
  <si>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</si>
  <si>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</si>
  <si>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</si>
  <si>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</si>
  <si>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</si>
  <si>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</si>
  <si>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</si>
  <si>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</si>
  <si>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</si>
  <si>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</si>
  <si>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</si>
  <si>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</si>
  <si>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</si>
  <si>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</si>
  <si>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</si>
  <si>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</si>
  <si>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</si>
  <si>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</si>
  <si>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</si>
  <si>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</si>
  <si>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</si>
  <si>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</si>
  <si>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</si>
  <si>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</si>
  <si>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</si>
  <si>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</si>
  <si>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</si>
  <si>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</si>
  <si>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</si>
  <si>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</si>
  <si>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</si>
  <si>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</si>
  <si>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</si>
  <si>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</si>
  <si>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</si>
  <si>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</si>
  <si>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</si>
  <si>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</si>
  <si>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</si>
  <si>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</si>
  <si>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</si>
  <si>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</si>
  <si>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</si>
  <si>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</si>
  <si>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</si>
  <si>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</si>
  <si>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</si>
  <si>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</si>
  <si>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</si>
  <si>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</si>
  <si>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</si>
  <si>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</si>
  <si>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</si>
  <si>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</si>
  <si>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</si>
  <si>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</si>
  <si>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</si>
  <si>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</si>
  <si>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</si>
  <si>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</si>
  <si>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</si>
  <si>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</si>
  <si>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</si>
  <si>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</si>
  <si>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</si>
  <si>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</si>
  <si>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</si>
  <si>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</si>
  <si>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</si>
  <si>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</si>
  <si>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</si>
  <si>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</si>
  <si>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</si>
  <si>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</si>
  <si>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</si>
  <si>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</si>
  <si>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</si>
  <si>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</si>
  <si>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</si>
  <si>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</si>
  <si>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</si>
  <si>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</si>
  <si>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</si>
  <si>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</si>
  <si>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</si>
  <si>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</si>
  <si>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</si>
  <si>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</si>
  <si>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</si>
  <si>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</si>
  <si>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</si>
  <si>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</si>
  <si>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</si>
  <si>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</si>
  <si>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</si>
  <si>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</si>
  <si>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</si>
  <si>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</si>
  <si>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</si>
  <si>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</si>
  <si>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</si>
  <si>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</si>
  <si>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</si>
  <si>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</si>
  <si>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</si>
  <si>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</si>
  <si>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</si>
  <si>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</si>
  <si>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</si>
  <si>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</si>
  <si>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</si>
  <si>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</si>
  <si>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</si>
  <si>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</si>
  <si>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</si>
  <si>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</si>
  <si>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</si>
  <si>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</si>
  <si>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</si>
  <si>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</si>
  <si>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</si>
  <si>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</si>
  <si>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</si>
  <si>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</si>
  <si>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</si>
  <si>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</si>
  <si>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</si>
  <si>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</si>
  <si>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</si>
  <si>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</si>
  <si>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</si>
  <si>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</si>
  <si>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</si>
  <si>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</si>
  <si>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</si>
  <si>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</si>
  <si>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</si>
  <si>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</si>
  <si>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</si>
  <si>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</si>
  <si>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</si>
  <si>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</si>
  <si>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</si>
  <si>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</si>
  <si>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</si>
  <si>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</si>
  <si>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</si>
  <si>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</si>
  <si>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</si>
  <si>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</si>
  <si>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</si>
  <si>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</si>
  <si>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</si>
  <si>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</si>
  <si>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</si>
  <si>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</si>
  <si>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</si>
  <si>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</si>
  <si>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</si>
  <si>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</si>
  <si>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</si>
  <si>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</si>
  <si>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</si>
  <si>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</si>
  <si>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</si>
  <si>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</si>
  <si>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</si>
  <si>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</si>
  <si>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</si>
  <si>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</si>
  <si>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</si>
  <si>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</si>
  <si>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</si>
  <si>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</si>
  <si>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</si>
  <si>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</si>
  <si>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</si>
  <si>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</si>
  <si>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</si>
  <si>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</si>
  <si>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</si>
  <si>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</si>
  <si>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</si>
  <si>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</si>
  <si>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</si>
  <si>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</si>
  <si>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</si>
  <si>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</si>
  <si>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</si>
  <si>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</si>
  <si>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</si>
  <si>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</si>
  <si>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</si>
  <si>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</si>
  <si>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</si>
  <si>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</si>
  <si>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</si>
  <si>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</si>
  <si>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</si>
  <si>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</si>
  <si>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</si>
  <si>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</si>
  <si>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</si>
  <si>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</si>
  <si>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</si>
  <si>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</si>
  <si>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</si>
  <si>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</si>
  <si>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</si>
  <si>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</si>
  <si>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</si>
  <si>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</si>
  <si>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</si>
  <si>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</si>
  <si>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</si>
  <si>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</si>
  <si>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</si>
  <si>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</si>
  <si>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</si>
  <si>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</si>
  <si>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</si>
  <si>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</si>
  <si>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</si>
  <si>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</si>
  <si>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</si>
  <si>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</si>
  <si>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</si>
  <si>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</si>
  <si>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</si>
  <si>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</si>
  <si>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</si>
  <si>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</si>
  <si>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</si>
  <si>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</si>
  <si>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</si>
  <si>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</si>
  <si>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</si>
  <si>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</si>
  <si>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</si>
  <si>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</si>
  <si>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</si>
  <si>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</si>
  <si>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</si>
  <si>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</si>
  <si>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</si>
  <si>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</si>
  <si>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</si>
  <si>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</si>
  <si>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</si>
  <si>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</si>
  <si>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</si>
  <si>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</si>
  <si>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</si>
  <si>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</si>
  <si>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</si>
  <si>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</si>
  <si>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</si>
  <si>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</si>
  <si>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</si>
  <si>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</si>
  <si>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</si>
  <si>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</si>
  <si>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</si>
  <si>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</si>
  <si>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</si>
  <si>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</si>
  <si>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</si>
  <si>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</si>
  <si>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</si>
  <si>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</si>
  <si>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</si>
  <si>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</si>
  <si>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</si>
  <si>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</si>
  <si>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</si>
  <si>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</si>
  <si>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</si>
  <si>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</si>
  <si>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</si>
  <si>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</si>
  <si>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</si>
  <si>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</si>
  <si>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</si>
  <si>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</si>
  <si>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</si>
  <si>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</si>
  <si>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</si>
  <si>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</si>
  <si>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</si>
  <si>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</si>
  <si>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</si>
  <si>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</si>
  <si>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</si>
  <si>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</si>
  <si>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</si>
  <si>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</si>
  <si>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</si>
  <si>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</si>
  <si>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</si>
  <si>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</si>
  <si>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</si>
  <si>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</si>
  <si>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</si>
  <si>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</si>
  <si>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</si>
  <si>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</si>
  <si>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</si>
  <si>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</si>
  <si>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</si>
  <si>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</si>
  <si>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</si>
  <si>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</si>
  <si>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</si>
  <si>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</si>
  <si>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</si>
  <si>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</si>
  <si>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</si>
  <si>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</si>
  <si>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</si>
  <si>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</si>
  <si>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</si>
  <si>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</si>
  <si>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</si>
  <si>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</si>
  <si>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</si>
  <si>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</si>
  <si>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</si>
  <si>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</si>
  <si>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</si>
  <si>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</si>
  <si>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</si>
  <si>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</si>
  <si>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</si>
  <si>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</si>
  <si>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</si>
  <si>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</si>
  <si>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</si>
  <si>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</si>
  <si>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</si>
  <si>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</si>
  <si>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</si>
  <si>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</si>
  <si>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</si>
  <si>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</si>
  <si>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</si>
  <si>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</si>
  <si>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</si>
  <si>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</si>
  <si>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</si>
  <si>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</si>
  <si>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</si>
  <si>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</si>
  <si>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</si>
  <si>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</si>
  <si>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</si>
  <si>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</si>
  <si>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</si>
  <si>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</si>
  <si>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</si>
  <si>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</si>
  <si>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</si>
  <si>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</si>
  <si>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</si>
  <si>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</si>
  <si>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</si>
  <si>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</si>
  <si>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</si>
  <si>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</si>
  <si>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</si>
  <si>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</si>
  <si>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</si>
  <si>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</si>
  <si>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</si>
  <si>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</si>
  <si>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</si>
  <si>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</si>
  <si>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</si>
  <si>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</si>
  <si>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</si>
  <si>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</si>
  <si>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</si>
  <si>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</si>
  <si>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</si>
  <si>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</si>
  <si>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</si>
  <si>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</si>
  <si>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</si>
  <si>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</si>
  <si>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</si>
  <si>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</si>
  <si>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</si>
  <si>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</si>
  <si>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</si>
  <si>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</si>
  <si>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</si>
  <si>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</si>
  <si>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</si>
  <si>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</si>
  <si>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</si>
  <si>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</si>
  <si>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</si>
  <si>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</si>
  <si>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</si>
  <si>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</si>
  <si>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</si>
  <si>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</si>
  <si>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</si>
  <si>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</si>
  <si>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</si>
  <si>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</si>
  <si>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</si>
  <si>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</si>
  <si>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</si>
  <si>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</si>
  <si>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</si>
  <si>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</si>
  <si>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</si>
  <si>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</si>
  <si>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</si>
  <si>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</si>
  <si>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</si>
  <si>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</si>
  <si>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</si>
  <si>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</si>
  <si>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</si>
  <si>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</si>
  <si>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</si>
  <si>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</si>
  <si>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</si>
  <si>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</si>
  <si>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</si>
  <si>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</si>
  <si>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</si>
  <si>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</si>
  <si>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</si>
  <si>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</si>
  <si>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</si>
  <si>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</si>
  <si>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</si>
  <si>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</si>
  <si>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</si>
  <si>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</si>
  <si>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</si>
  <si>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</si>
  <si>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</si>
  <si>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</si>
  <si>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</si>
  <si>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</si>
  <si>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</si>
  <si>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</si>
  <si>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</si>
  <si>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</si>
  <si>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</si>
  <si>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</si>
  <si>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</si>
  <si>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</si>
  <si>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</si>
  <si>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</si>
  <si>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</si>
  <si>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</si>
  <si>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</si>
  <si>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</si>
  <si>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</si>
  <si>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</si>
  <si>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</si>
  <si>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</si>
  <si>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</si>
  <si>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</si>
  <si>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</si>
  <si>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</si>
  <si>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</si>
  <si>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</si>
  <si>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</si>
  <si>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</si>
  <si>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</si>
  <si>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</si>
  <si>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</si>
  <si>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</si>
  <si>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</si>
  <si>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</si>
  <si>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</si>
  <si>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</si>
  <si>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</si>
  <si>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</si>
  <si>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</si>
  <si>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</si>
  <si>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</si>
  <si>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</si>
  <si>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</si>
  <si>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</si>
  <si>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</si>
  <si>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</si>
  <si>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</si>
  <si>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</si>
  <si>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</si>
  <si>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</si>
  <si>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</si>
  <si>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</si>
  <si>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</si>
  <si>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</si>
  <si>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</si>
  <si>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</si>
  <si>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</si>
  <si>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</si>
  <si>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</si>
  <si>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</si>
  <si>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</si>
  <si>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</si>
  <si>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</si>
  <si>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</si>
  <si>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</si>
  <si>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</si>
  <si>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</si>
  <si>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</si>
  <si>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</si>
  <si>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</si>
  <si>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</si>
  <si>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</si>
  <si>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</si>
  <si>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</si>
  <si>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</si>
  <si>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</si>
  <si>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</si>
  <si>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</si>
  <si>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</si>
  <si>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</si>
  <si>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</si>
  <si>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</si>
  <si>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</si>
  <si>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</si>
  <si>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</si>
  <si>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</si>
  <si>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</si>
  <si>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</si>
  <si>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</si>
  <si>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</si>
  <si>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</si>
  <si>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</si>
  <si>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</si>
  <si>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</si>
  <si>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</si>
  <si>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</si>
  <si>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</si>
  <si>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</si>
  <si>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</si>
  <si>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</si>
  <si>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</si>
  <si>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</si>
  <si>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</si>
  <si>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</si>
  <si>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</si>
  <si>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</si>
  <si>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</si>
  <si>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</si>
  <si>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</si>
  <si>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</si>
  <si>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</si>
  <si>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</si>
  <si>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</si>
  <si>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</si>
  <si>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</si>
  <si>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</si>
  <si>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</si>
  <si>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</si>
  <si>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</si>
  <si>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</si>
  <si>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</si>
  <si>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</si>
  <si>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</si>
  <si>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</si>
  <si>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</si>
  <si>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</si>
  <si>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</si>
  <si>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</si>
  <si>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</si>
  <si>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</si>
  <si>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</si>
  <si>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</si>
  <si>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</si>
  <si>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</si>
  <si>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</si>
  <si>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</si>
  <si>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</si>
  <si>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</si>
  <si>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</si>
  <si>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</si>
  <si>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</si>
  <si>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</si>
  <si>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</si>
  <si>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</si>
  <si>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</si>
  <si>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</si>
  <si>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</si>
  <si>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</si>
  <si>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</si>
  <si>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</si>
  <si>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</si>
  <si>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</si>
  <si>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</si>
  <si>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</si>
  <si>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</si>
  <si>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</si>
  <si>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</si>
  <si>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</si>
  <si>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</si>
  <si>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</si>
  <si>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</si>
  <si>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</si>
  <si>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</si>
  <si>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</si>
  <si>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</si>
  <si>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</si>
  <si>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</si>
  <si>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</si>
  <si>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</si>
  <si>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</si>
  <si>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</si>
  <si>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</si>
  <si>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</si>
  <si>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</si>
  <si>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</si>
  <si>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</si>
  <si>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</si>
  <si>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</si>
  <si>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</si>
  <si>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</si>
  <si>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</si>
  <si>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</si>
  <si>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</si>
  <si>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</si>
  <si>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</si>
  <si>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</si>
  <si>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</si>
  <si>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</si>
  <si>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</si>
  <si>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</si>
  <si>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</si>
  <si>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</si>
  <si>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</si>
  <si>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</si>
  <si>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</si>
  <si>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</si>
  <si>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</si>
  <si>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</si>
  <si>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</si>
  <si>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</si>
  <si>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</si>
  <si>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</si>
  <si>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</si>
  <si>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</si>
  <si>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</si>
  <si>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</si>
  <si>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</si>
  <si>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</si>
  <si>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</si>
  <si>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</si>
  <si>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</si>
  <si>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</si>
  <si>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</si>
  <si>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</si>
  <si>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</si>
  <si>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</si>
  <si>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</si>
  <si>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</si>
  <si>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</si>
  <si>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</si>
  <si>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</si>
  <si>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</si>
  <si>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</si>
  <si>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</si>
  <si>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</si>
  <si>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</si>
  <si>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</si>
  <si>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</si>
  <si>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</si>
  <si>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</si>
  <si>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</si>
  <si>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</si>
  <si>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</si>
  <si>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</si>
  <si>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</si>
  <si>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</si>
  <si>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</si>
  <si>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</si>
  <si>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</si>
  <si>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</si>
  <si>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</si>
  <si>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</si>
  <si>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</si>
  <si>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</si>
  <si>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</si>
  <si>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</si>
  <si>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</si>
  <si>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</si>
  <si>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</si>
  <si>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</si>
  <si>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</si>
  <si>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</si>
  <si>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</si>
  <si>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</si>
  <si>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</si>
  <si>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</si>
  <si>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</si>
  <si>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</si>
  <si>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</si>
  <si>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</si>
  <si>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</si>
  <si>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</si>
  <si>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</si>
  <si>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</si>
  <si>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</si>
  <si>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</si>
  <si>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</si>
  <si>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</si>
  <si>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</si>
  <si>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</si>
  <si>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</si>
  <si>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</si>
  <si>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</si>
  <si>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</si>
  <si>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</si>
  <si>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</si>
  <si>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</si>
  <si>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</si>
  <si>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</si>
  <si>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</si>
  <si>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</si>
  <si>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</si>
  <si>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</si>
  <si>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</si>
  <si>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</si>
  <si>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</si>
  <si>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</si>
  <si>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</si>
  <si>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</si>
  <si>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</si>
  <si>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</si>
  <si>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</si>
  <si>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</si>
  <si>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</si>
  <si>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</si>
  <si>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</si>
  <si>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</si>
  <si>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</si>
  <si>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</si>
  <si>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</si>
  <si>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</si>
  <si>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</si>
  <si>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</si>
  <si>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</si>
  <si>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</si>
  <si>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</si>
  <si>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</si>
  <si>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</si>
  <si>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</si>
  <si>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</si>
  <si>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</si>
  <si>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</si>
  <si>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</si>
  <si>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</si>
  <si>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</si>
  <si>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</si>
  <si>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</si>
  <si>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</si>
  <si>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</si>
  <si>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</si>
  <si>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</si>
  <si>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</si>
  <si>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</si>
  <si>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</si>
  <si>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</si>
  <si>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</si>
  <si>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</si>
  <si>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</si>
  <si>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</si>
  <si>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</si>
  <si>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</si>
  <si>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</si>
  <si>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</si>
  <si>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</si>
  <si>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</si>
  <si>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</si>
  <si>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</si>
  <si>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</si>
  <si>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</si>
  <si>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</si>
  <si>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</si>
  <si>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</si>
  <si>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Infirmerie du camp/Polyclinique Démakpoè</t>
  </si>
  <si>
    <t>ALLASSANE Ashim</t>
  </si>
  <si>
    <t xml:space="preserve">Zongo derrière la poste </t>
  </si>
  <si>
    <t>Agoè zongo</t>
  </si>
  <si>
    <t>Agoè-zongo</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</si>
  <si>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</si>
  <si>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</si>
  <si>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</si>
  <si>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</si>
  <si>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</si>
  <si>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</si>
  <si>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</si>
  <si>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</si>
  <si>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</si>
  <si>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</si>
  <si>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</si>
  <si>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</si>
  <si>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</si>
  <si>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</si>
  <si>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</si>
  <si>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</si>
  <si>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</si>
  <si>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</si>
  <si>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</si>
  <si>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</si>
  <si>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 xml:space="preserve">AMADOU Fati 99227795 </t>
  </si>
  <si>
    <t>Haoussa Zongo (FOPADESC)</t>
  </si>
  <si>
    <t>ABIGNIMA Koutamaba Victor</t>
  </si>
  <si>
    <t>ABIGNIMA Kataoura/ABIGNIMA Marie 99744554</t>
  </si>
  <si>
    <t>Fidokpui Face CMS SALAM</t>
  </si>
  <si>
    <t>Forage, Puit</t>
  </si>
  <si>
    <t>ABIGNIMA Marie</t>
  </si>
  <si>
    <t>KPANDJA Madjakpa</t>
  </si>
  <si>
    <t>6.2544683</t>
  </si>
  <si>
    <t>1.2109388</t>
  </si>
  <si>
    <t>6.2763299</t>
  </si>
  <si>
    <t>1.2027242</t>
  </si>
  <si>
    <t>6.2601027</t>
  </si>
  <si>
    <t>1.2264008</t>
  </si>
  <si>
    <t>S4</t>
  </si>
  <si>
    <t>18-janv</t>
  </si>
  <si>
    <t>19-janv</t>
  </si>
  <si>
    <t>20-janv</t>
  </si>
  <si>
    <t>21-janv</t>
  </si>
  <si>
    <t>22-janv</t>
  </si>
  <si>
    <t>23-janv</t>
  </si>
  <si>
    <t>Point (1.2109388 6.2544683)</t>
  </si>
  <si>
    <t>Point (1.2027242 6.2763299)</t>
  </si>
  <si>
    <t>Point (1.2264008 6.2601027)</t>
  </si>
  <si>
    <t>POUGNI Norbertine</t>
  </si>
  <si>
    <t>NADOUNE Banbossae 91424730</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</si>
  <si>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</si>
  <si>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</si>
  <si>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</si>
  <si>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</si>
  <si>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</si>
  <si>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</si>
  <si>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</si>
  <si>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</si>
  <si>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</si>
  <si>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</si>
  <si>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</si>
  <si>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</si>
  <si>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</si>
  <si>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</si>
  <si>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</si>
  <si>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</si>
  <si>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</si>
  <si>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</si>
  <si>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</si>
  <si>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</si>
  <si>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</si>
  <si>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</si>
  <si>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</si>
  <si>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</si>
  <si>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</si>
  <si>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EnseignantE à l'Ecole privée Islamique Albarka de Zongo</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</si>
  <si>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</si>
  <si>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</si>
  <si>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</si>
  <si>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</si>
  <si>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</si>
  <si>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</si>
  <si>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</si>
  <si>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</si>
  <si>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</si>
  <si>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</si>
  <si>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</si>
  <si>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</si>
  <si>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</si>
  <si>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</si>
  <si>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</si>
  <si>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</si>
  <si>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</si>
  <si>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</si>
  <si>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</si>
  <si>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</si>
  <si>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</si>
  <si>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</si>
  <si>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</si>
  <si>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</si>
  <si>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</si>
  <si>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</si>
  <si>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</si>
  <si>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</si>
  <si>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</si>
  <si>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</si>
  <si>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</si>
  <si>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</si>
  <si>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</si>
  <si>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</si>
  <si>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</si>
  <si>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</si>
  <si>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</si>
  <si>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</si>
  <si>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</si>
  <si>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</si>
  <si>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Elève à l'Ecole Al Houda et vie avec les enfants de l'école Albarka</t>
  </si>
  <si>
    <t>SOULEY Barkissou/ALI Souley 91910511</t>
  </si>
  <si>
    <t>Agoè Zongo Fidokpui près Clinique Angel</t>
  </si>
  <si>
    <t xml:space="preserve">AFOLABI Amira </t>
  </si>
  <si>
    <t>WABI Nafissa 90489551/AFOLABI Ahmed 91916741</t>
  </si>
  <si>
    <t>Agoè Zongo Alinka</t>
  </si>
  <si>
    <t>AMIDOU Fatoumata</t>
  </si>
  <si>
    <t>25-janv</t>
  </si>
  <si>
    <t>26-janv</t>
  </si>
  <si>
    <t>28-janv</t>
  </si>
  <si>
    <t>29-janv</t>
  </si>
  <si>
    <t>30-janv</t>
  </si>
  <si>
    <t>31-janv</t>
  </si>
  <si>
    <t>01-févr</t>
  </si>
  <si>
    <t>02-févr</t>
  </si>
  <si>
    <t>03-févr</t>
  </si>
  <si>
    <t>S5</t>
  </si>
  <si>
    <t>S6</t>
  </si>
  <si>
    <t>PALAKE Essowaba</t>
  </si>
  <si>
    <t>NGASSAMA Essotalou</t>
  </si>
  <si>
    <t>TAYABOU Amina</t>
  </si>
  <si>
    <t>TAYABOU Séidou 98435784</t>
  </si>
  <si>
    <t xml:space="preserve">AMETODJO Pédro </t>
  </si>
  <si>
    <t>KOMAVO Pascaline 70526517/97584740</t>
  </si>
  <si>
    <t>Anomé Léo 2000</t>
  </si>
  <si>
    <t>CMS Agoè-Elavagnon</t>
  </si>
  <si>
    <t>ALAFARI Aminatou</t>
  </si>
  <si>
    <t>ALAFARI Saliou 90143462</t>
  </si>
  <si>
    <t>Agoè Zongo Dikamé Bernard Kopé</t>
  </si>
  <si>
    <t>NOUHOU ABDOUL AZIZ Margiya</t>
  </si>
  <si>
    <t>NOUHOU Abdoul Aziz 90064330</t>
  </si>
  <si>
    <t>Agoè Zongo Fidokpui Zilkpota</t>
  </si>
  <si>
    <t xml:space="preserve">GBAGUIDI Sélom </t>
  </si>
  <si>
    <t>TASSIGNON Akouvi 99618530/91485850</t>
  </si>
  <si>
    <t>Togblékopé près de l'Eglise Catholique</t>
  </si>
  <si>
    <t>Crampe des membres, Selles liquide non eau de riz</t>
  </si>
  <si>
    <t xml:space="preserve">AGBESSI Anaké </t>
  </si>
  <si>
    <t>AGBESSI TEKO Claude 93496945/98430612</t>
  </si>
  <si>
    <t xml:space="preserve">Adétikopé Dévimé </t>
  </si>
  <si>
    <t>Crampes des membres, Selles liquide non eau de riz</t>
  </si>
  <si>
    <t xml:space="preserve">ISSAKA Ismael </t>
  </si>
  <si>
    <t>ISSAKA Moussa 90126096</t>
  </si>
  <si>
    <t>AMOUSTAFA Chabira</t>
  </si>
  <si>
    <t>AMOUSTAFA Issaka 90709398</t>
  </si>
  <si>
    <t>ADEPUI Elom</t>
  </si>
  <si>
    <t>Commerçante/Revendeuse</t>
  </si>
  <si>
    <t>ADEKPUI Atsu 91124421</t>
  </si>
  <si>
    <t xml:space="preserve">YAOUSoumeya </t>
  </si>
  <si>
    <t xml:space="preserve">Elève à l'Ecole Al Houda </t>
  </si>
  <si>
    <t>YAOU Magagi 90222083</t>
  </si>
  <si>
    <t xml:space="preserve">IBRAHIM Harissou </t>
  </si>
  <si>
    <t>IBRAHIM Hamadou 91956177</t>
  </si>
  <si>
    <t>Forage, TDE</t>
  </si>
  <si>
    <t>TAIROU Souleymane</t>
  </si>
  <si>
    <t>AMIDOU Ikmana</t>
  </si>
  <si>
    <t>Agoè Zongo Fidokpui château</t>
  </si>
  <si>
    <t>TDE, Pure Water</t>
  </si>
  <si>
    <t xml:space="preserve">DOUTI Parvedou </t>
  </si>
  <si>
    <t>NAMDOUGUE Elise 92374725</t>
  </si>
  <si>
    <t xml:space="preserve">ASSOUMANOU Inaya </t>
  </si>
  <si>
    <t>OUMAR Aicha 99867466</t>
  </si>
  <si>
    <t>Agoè Zongo Fidopkui</t>
  </si>
  <si>
    <t>ASSOUMANOU Ouméima</t>
  </si>
  <si>
    <t>Agoè Zongo Akoin</t>
  </si>
  <si>
    <t xml:space="preserve">TARIBE Rihana </t>
  </si>
  <si>
    <t>BOUWINOROBE 90085067</t>
  </si>
  <si>
    <t>YACOUBA Youssouf</t>
  </si>
  <si>
    <t>YACOUBA Daouda 90707307</t>
  </si>
  <si>
    <t>CHR Tsévié /CMS Togblékopé</t>
  </si>
  <si>
    <t>Selles liquide eau de riz, Altération de la conscience, Détresse respiratoire</t>
  </si>
  <si>
    <t>04-févr</t>
  </si>
  <si>
    <t>05-févr</t>
  </si>
  <si>
    <t>06-févr</t>
  </si>
  <si>
    <t>Revendeur/se</t>
  </si>
  <si>
    <t>NEGATIF</t>
  </si>
  <si>
    <t>Enfant moins de 4ans</t>
  </si>
  <si>
    <t>Conducteur Tricycle</t>
  </si>
  <si>
    <t>Communauté</t>
  </si>
  <si>
    <t>Jardinier</t>
  </si>
  <si>
    <t>Commerçant/te</t>
  </si>
  <si>
    <t>Non fait</t>
  </si>
  <si>
    <t>Etudiant/te</t>
  </si>
  <si>
    <t>ABDOUL Faouzne</t>
  </si>
  <si>
    <t>BAS-MONO 2</t>
  </si>
  <si>
    <t>Cultivateur/trice</t>
  </si>
  <si>
    <t>BAS-MONO 1</t>
  </si>
  <si>
    <t>Formation Sanitaire</t>
  </si>
  <si>
    <t>LACS 1</t>
  </si>
  <si>
    <t>LACS</t>
  </si>
  <si>
    <t>LACS 2</t>
  </si>
  <si>
    <t xml:space="preserve">USP AGOUEGAN </t>
  </si>
  <si>
    <t>LACS 3</t>
  </si>
  <si>
    <t>6 MOIS</t>
  </si>
  <si>
    <t>LACS 4</t>
  </si>
  <si>
    <t>ZIO 1</t>
  </si>
  <si>
    <t>ND</t>
  </si>
  <si>
    <t>10 MOIS</t>
  </si>
  <si>
    <t>AROUNA Idaya</t>
  </si>
  <si>
    <t xml:space="preserve">AMADOU Kadi </t>
  </si>
  <si>
    <t xml:space="preserve">AROUNA Seyni </t>
  </si>
  <si>
    <t xml:space="preserve">AROUNA Ousebrou </t>
  </si>
  <si>
    <t>MOUHAMED Abdel Aziz</t>
  </si>
  <si>
    <t>Accra)/agoè zongo</t>
  </si>
  <si>
    <t>IBRAHI Abdoul Wahab</t>
  </si>
  <si>
    <t>ADAMOU Moufaida</t>
  </si>
  <si>
    <t xml:space="preserve">MOUKAILA Farida </t>
  </si>
  <si>
    <t xml:space="preserve">MOUKAILA </t>
  </si>
  <si>
    <t>Voir le CHU Campus</t>
  </si>
  <si>
    <t>VEWONY Emefa</t>
  </si>
  <si>
    <t>Avedji</t>
  </si>
  <si>
    <t>CMS Adidogome</t>
  </si>
  <si>
    <t>TdE</t>
  </si>
  <si>
    <t>DJONDO Rebecca</t>
  </si>
  <si>
    <t>Agoe Echangeur</t>
  </si>
  <si>
    <t>AGUESSOU Sedoufio</t>
  </si>
  <si>
    <t xml:space="preserve">Enseignant </t>
  </si>
  <si>
    <t>Agodeke</t>
  </si>
  <si>
    <t>AGUESSOU Kossi Florentin</t>
  </si>
  <si>
    <t>BALLO EWENAM KOFFI</t>
  </si>
  <si>
    <t>Hotelier</t>
  </si>
  <si>
    <t>Sagnirame</t>
  </si>
  <si>
    <t>Hopital Source de Vie</t>
  </si>
  <si>
    <t>Chute de sa propre hauteur</t>
  </si>
  <si>
    <t>EWOENAM Elie</t>
  </si>
  <si>
    <t>27-janv</t>
  </si>
  <si>
    <t>09-févr</t>
  </si>
  <si>
    <t>07-oct</t>
  </si>
  <si>
    <t>NON FAIT</t>
  </si>
  <si>
    <t>Vc non O1 et non O139</t>
  </si>
  <si>
    <t>YAYA Taofik</t>
  </si>
  <si>
    <t>Positif (O1)</t>
  </si>
  <si>
    <t>AMIDOU Abdoul Aziz</t>
  </si>
  <si>
    <t xml:space="preserve">Négatif </t>
  </si>
  <si>
    <t>KAKARAKA Mael</t>
  </si>
  <si>
    <t>Elève à l'EP la Vision</t>
  </si>
  <si>
    <t>KAKARAKA Essossimna 92392219</t>
  </si>
  <si>
    <t xml:space="preserve">Agoè Zongo Alinka </t>
  </si>
  <si>
    <t>ABDOUL KADER Aicha</t>
  </si>
  <si>
    <t>SALLAH Ismaila 92151581</t>
  </si>
  <si>
    <t>TAHIROU Yazid</t>
  </si>
  <si>
    <t>TAHIROU Karimou 98409375</t>
  </si>
  <si>
    <t>ISSAKA Imran</t>
  </si>
  <si>
    <t>SOUROUKA Alein 90709398</t>
  </si>
  <si>
    <t>Agoè Zongo Fidokpui Derrière la poste</t>
  </si>
  <si>
    <t>SAID Hamed</t>
  </si>
  <si>
    <t>SAID Hamidou 70563308</t>
  </si>
  <si>
    <t>INOUSSA Bassira</t>
  </si>
  <si>
    <t>ABOUBAKAR Nafissa 90709398</t>
  </si>
  <si>
    <t>MOHAMED Inoussa</t>
  </si>
  <si>
    <t>MOHAMED Moussa 90446026/90709398</t>
  </si>
  <si>
    <t>KATCHAO Victorien</t>
  </si>
  <si>
    <t>KATCHON David 92612677</t>
  </si>
  <si>
    <t xml:space="preserve">BIAO Roukeya </t>
  </si>
  <si>
    <t>MOUMOUNI Shérif 92053776</t>
  </si>
  <si>
    <t>ABDOUL KADIRI Youssouf</t>
  </si>
  <si>
    <t>ABDOUL KADIRI Nazif 90003081/97451813</t>
  </si>
  <si>
    <t xml:space="preserve">AMADOU Mair </t>
  </si>
  <si>
    <t>ABOUBAKAR Fatimata 90953706</t>
  </si>
  <si>
    <t xml:space="preserve">OUMAROU Salim </t>
  </si>
  <si>
    <t>SALIM Oumar 90031592</t>
  </si>
  <si>
    <t>Selles liquide eau de riz, Crampe des memebres</t>
  </si>
  <si>
    <t>SEINI Abdoul Madjid</t>
  </si>
  <si>
    <t>SEINI Arouna 90040468</t>
  </si>
  <si>
    <t xml:space="preserve">ATSOU Merveille </t>
  </si>
  <si>
    <t>ATSOU Yao 98029802</t>
  </si>
  <si>
    <t>Vakpossito/Amadahomé</t>
  </si>
  <si>
    <t xml:space="preserve">KALILA Abdouramane </t>
  </si>
  <si>
    <t>MOUSSA Mounira 90884944</t>
  </si>
  <si>
    <t xml:space="preserve">AKOETEGAN Johane </t>
  </si>
  <si>
    <t>Elève à l'EPP Togblé</t>
  </si>
  <si>
    <t>ADEWA Essossolam 70652753</t>
  </si>
  <si>
    <t>6.258074</t>
  </si>
  <si>
    <t>1.214316</t>
  </si>
  <si>
    <t>6.255175</t>
  </si>
  <si>
    <t>1.213882</t>
  </si>
  <si>
    <t>6.257739</t>
  </si>
  <si>
    <t>1.21613</t>
  </si>
  <si>
    <t>6.257093</t>
  </si>
  <si>
    <t>1.215723</t>
  </si>
  <si>
    <t>6.2569</t>
  </si>
  <si>
    <t>1.216502</t>
  </si>
  <si>
    <t>6.2570</t>
  </si>
  <si>
    <t>1.216503</t>
  </si>
  <si>
    <t>S7</t>
  </si>
  <si>
    <t>07-févr</t>
  </si>
  <si>
    <t>11-févr</t>
  </si>
  <si>
    <t>12-févr</t>
  </si>
  <si>
    <t>13-févr</t>
  </si>
  <si>
    <t>14-févr</t>
  </si>
  <si>
    <t>16-févr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</si>
</sst>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b/>
      <sz val="1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12">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0" fillId="0" borderId="1" xfId="0" applyFont="1" applyFill="1" applyBorder="1" applyAlignment="1">
      <alignment horizontal="center"/>
    </xf>
    <xf numFmtId="0" fontId="10" fillId="0" borderId="11" xfId="0" applyFont="1" applyFill="1" applyBorder="1" applyAlignment="1">
      <alignment wrapText="1"/>
    </xf>
    <xf numFmtId="0" fontId="10" fillId="7" borderId="8"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10" fillId="0" borderId="1" xfId="0" applyFont="1" applyFill="1" applyBorder="1" applyAlignment="1">
      <alignment vertical="center" wrapText="1"/>
    </xf>
    <xf numFmtId="0" fontId="10" fillId="0" borderId="11" xfId="0" applyFont="1" applyFill="1" applyBorder="1" applyAlignment="1">
      <alignment vertical="center" wrapText="1"/>
    </xf>
    <xf numFmtId="0" fontId="1" fillId="9" borderId="1" xfId="0" applyFont="1" applyFill="1" applyBorder="1"/>
    <xf numFmtId="0" fontId="10" fillId="9" borderId="1" xfId="0" applyFont="1" applyFill="1" applyBorder="1"/>
    <xf numFmtId="0" fontId="10" fillId="9" borderId="1" xfId="0" applyFont="1" applyFill="1" applyBorder="1" applyAlignment="1">
      <alignment horizontal="right"/>
    </xf>
    <xf numFmtId="0" fontId="10" fillId="9" borderId="1" xfId="0" applyFont="1" applyFill="1" applyBorder="1" applyAlignment="1"/>
    <xf numFmtId="0" fontId="10" fillId="9" borderId="3" xfId="0" applyFont="1" applyFill="1" applyBorder="1" applyAlignment="1">
      <alignment vertical="center" wrapText="1"/>
    </xf>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0" fillId="9" borderId="1" xfId="0" applyFill="1" applyBorder="1" applyAlignment="1">
      <alignment wrapText="1"/>
    </xf>
    <xf numFmtId="14" fontId="0" fillId="9" borderId="1" xfId="0" applyNumberFormat="1" applyFill="1" applyBorder="1"/>
    <xf numFmtId="0" fontId="1" fillId="9" borderId="0" xfId="0" applyFont="1" applyFill="1"/>
    <xf numFmtId="0" fontId="3" fillId="0" borderId="0" xfId="0" applyFont="1"/>
    <xf numFmtId="0" fontId="1" fillId="0" borderId="3" xfId="0" applyFont="1" applyFill="1" applyBorder="1" applyAlignment="1">
      <alignment vertical="center" wrapText="1"/>
    </xf>
    <xf numFmtId="0" fontId="1" fillId="0" borderId="1" xfId="0" applyFont="1" applyFill="1" applyBorder="1" applyAlignment="1">
      <alignment vertical="center" wrapText="1"/>
    </xf>
    <xf numFmtId="0" fontId="1" fillId="0" borderId="11" xfId="0" applyFont="1" applyFill="1" applyBorder="1" applyAlignment="1">
      <alignment vertical="center" wrapText="1"/>
    </xf>
    <xf numFmtId="0" fontId="1" fillId="0" borderId="24" xfId="0" applyFont="1" applyFill="1" applyBorder="1" applyAlignment="1">
      <alignment vertical="center" wrapText="1"/>
    </xf>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9" fontId="0" fillId="0" borderId="0" xfId="1" applyFont="1"/>
    <xf numFmtId="14" fontId="0" fillId="0" borderId="0" xfId="0" applyNumberFormat="1" applyAlignment="1">
      <alignment horizontal="left"/>
    </xf>
    <xf numFmtId="0" fontId="1" fillId="0" borderId="1" xfId="0" applyFont="1" applyFill="1" applyBorder="1"/>
    <xf numFmtId="0" fontId="0" fillId="0" borderId="0" xfId="0" applyNumberFormat="1"/>
    <xf numFmtId="0" fontId="0" fillId="0" borderId="1" xfId="0" applyFont="1" applyFill="1" applyBorder="1"/>
    <xf numFmtId="0" fontId="0" fillId="0" borderId="1" xfId="0" applyFont="1" applyFill="1" applyBorder="1" applyAlignment="1">
      <alignment vertical="center"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11" borderId="1" xfId="0" applyFont="1" applyFill="1" applyBorder="1"/>
    <xf numFmtId="0" fontId="10" fillId="0" borderId="1" xfId="0" applyNumberFormat="1" applyFont="1" applyFill="1" applyBorder="1"/>
    <xf numFmtId="0" fontId="15" fillId="0" borderId="1" xfId="0" applyFont="1" applyFill="1" applyBorder="1"/>
    <xf numFmtId="0" fontId="10" fillId="0" borderId="11" xfId="0" applyNumberFormat="1" applyFont="1" applyFill="1" applyBorder="1"/>
    <xf numFmtId="0" fontId="1" fillId="11" borderId="11" xfId="0" applyFont="1" applyFill="1" applyBorder="1"/>
    <xf numFmtId="0" fontId="0" fillId="0" borderId="11" xfId="0" applyFill="1" applyBorder="1" applyAlignment="1"/>
  </cellXfs>
  <cellStyles count="4">
    <cellStyle name="Comma" xfId="2" builtinId="3"/>
    <cellStyle name="Normal" xfId="0" builtinId="0"/>
    <cellStyle name="Normal 3" xfId="3" xr:uid="{8607F323-208B-4065-B8D1-4C2AB6836F48}"/>
    <cellStyle name="Percent" xfId="1" builtinId="5"/>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99</c:v>
                </c:pt>
                <c:pt idx="1">
                  <c:v>337</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Evolu_Golfe!$L$3:$L$29</c:f>
              <c:numCache>
                <c:formatCode>General</c:formatCode>
                <c:ptCount val="27"/>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4</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Evolu_Golfe!$J$3:$J$29</c:f>
              <c:strCache>
                <c:ptCount val="27"/>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strCache>
            </c:strRef>
          </c:cat>
          <c:val>
            <c:numRef>
              <c:f>Evolu_Golfe!$M$3:$M$29</c:f>
              <c:numCache>
                <c:formatCode>General</c:formatCode>
                <c:ptCount val="27"/>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Evolu_Golfe!$L$3:$L$29</c:f>
              <c:numCache>
                <c:formatCode>General</c:formatCode>
                <c:ptCount val="27"/>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4</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Evolu_Lacs!$J$5:$J$25</c:f>
              <c:strCache>
                <c:ptCount val="21"/>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strCache>
            </c:strRef>
          </c:cat>
          <c:val>
            <c:numRef>
              <c:f>Evolu_Lacs!$M$5:$M$25</c:f>
              <c:numCache>
                <c:formatCode>0%</c:formatCode>
                <c:ptCount val="21"/>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Evolu_Lacs!$K$5:$K$25</c:f>
              <c:numCache>
                <c:formatCode>General</c:formatCode>
                <c:ptCount val="21"/>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Evolu_Agoe!$L$3:$L$25</c:f>
              <c:numCache>
                <c:formatCode>General</c:formatCode>
                <c:ptCount val="23"/>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Evolu_Agoe!$J$3:$J$25</c:f>
              <c:strCache>
                <c:ptCount val="23"/>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strCache>
            </c:strRef>
          </c:cat>
          <c:val>
            <c:numRef>
              <c:f>Evolu_Agoe!$M$3:$M$25</c:f>
              <c:numCache>
                <c:formatCode>General</c:formatCode>
                <c:ptCount val="23"/>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pt idx="21" formatCode="0%">
                  <c:v>0.1</c:v>
                </c:pt>
                <c:pt idx="22"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Evolu_Agoe!$L$3:$L$25</c:f>
              <c:numCache>
                <c:formatCode>General</c:formatCode>
                <c:ptCount val="23"/>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Mono'!$J$5:$J$22</c:f>
              <c:strCache>
                <c:ptCount val="18"/>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strCache>
            </c:strRef>
          </c:cat>
          <c:val>
            <c:numRef>
              <c:f>'Evolu_Bas Mono'!$M$5:$M$22</c:f>
              <c:numCache>
                <c:formatCode>0%</c:formatCode>
                <c:ptCount val="18"/>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Mono'!$K$5:$K$22</c:f>
              <c:numCache>
                <c:formatCode>General</c:formatCode>
                <c:ptCount val="18"/>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222</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222</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7DB378A0-73DA-4D84-98D0-C8F9BCDF07A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0BCDF542-1B60-4305-85A1-429CE7F6999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9FAC44F1-34C6-409B-BCDA-DD6E11B5C6F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0B56DA8E-A3FC-405E-938E-4E12E765744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BEEB0008-876D-4A0D-B5D1-D11291562C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EC340968-8B8E-4660-AABB-F7F46D1206B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-4.7619047619047616E-2</c:v>
                </c:pt>
                <c:pt idx="2">
                  <c:v>-4.7619047619047616E-2</c:v>
                </c:pt>
                <c:pt idx="3">
                  <c:v>0</c:v>
                </c:pt>
                <c:pt idx="4">
                  <c:v>-9.5238095238095233E-2</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B1CDB6A8-5670-4D04-8085-B2DB923F05F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EA39EEFD-2A4F-4F0E-9F73-E4D148C349D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B2D3B327-E806-4F81-90D2-AAFE07A25C8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7CE1E7B9-0FC5-4632-9997-ED53ED289D7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DF9B7EDD-2050-488B-AA2A-9A489DF22F9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584CDC0A-7A81-4864-A924-845C8CC24EB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sz="1200"/>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EC39B0D5-31D8-4E99-98E5-390053E5A89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EAB857E3-C6BC-46B6-96DA-FD56D4C7128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FC32A36D-1A88-4B60-8183-812C5B9D40F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5420603D-7ECE-4874-88FD-F9E38F9ACDCB}"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73B654F1-1164-413C-AF0E-A923B17A7A0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8CABA42F-A234-42B4-B611-9F0F2BE25DD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9.5238095238095233E-2</c:v>
                </c:pt>
                <c:pt idx="1">
                  <c:v>9.5238095238095233E-2</c:v>
                </c:pt>
                <c:pt idx="2" formatCode="General">
                  <c:v>0.14285714285714285</c:v>
                </c:pt>
                <c:pt idx="3" formatCode="General">
                  <c:v>0.2857142857142857</c:v>
                </c:pt>
                <c:pt idx="4" formatCode="General">
                  <c:v>4.7619047619047616E-2</c:v>
                </c:pt>
                <c:pt idx="5" formatCode="General">
                  <c:v>9.5238095238095233E-2</c:v>
                </c:pt>
              </c:numCache>
            </c:numRef>
          </c:val>
          <c:extLst>
            <c:ext xmlns:c15="http://schemas.microsoft.com/office/drawing/2012/chart" uri="{02D57815-91ED-43cb-92C2-25804820EDAC}">
              <c15:datalabelsRange>
                <c15:f>'Pyramid deces'!$K$5:$K$10</c15:f>
                <c15:dlblRangeCache>
                  <c:ptCount val="6"/>
                  <c:pt idx="0">
                    <c:v>10%</c:v>
                  </c:pt>
                  <c:pt idx="1">
                    <c:v>10%</c:v>
                  </c:pt>
                  <c:pt idx="2">
                    <c:v>14%</c:v>
                  </c:pt>
                  <c:pt idx="3">
                    <c:v>29%</c:v>
                  </c:pt>
                  <c:pt idx="4">
                    <c:v>5%</c:v>
                  </c:pt>
                  <c:pt idx="5">
                    <c:v>10%</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17292866255495154"/>
          <c:y val="0.88403102103447051"/>
          <c:w val="0.53622827332341971"/>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15</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A28F977F-0BC1-4838-BBB2-77AD6B3CA11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2FEFAF3B-E6E7-47B2-A483-0B103C4AC56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773ABEF7-89C0-4338-B4DB-5BFE6BF1C5A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7BB51A16-9429-4611-91E2-AB3B2FCEACA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A3748763-DD37-4155-A25F-EB11ABB7647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24E5D619-B1C3-464E-A1AE-AB48F2BB416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-4.1284403669724773E-2</c:v>
                </c:pt>
                <c:pt idx="1">
                  <c:v>-3.8990825688073397E-2</c:v>
                </c:pt>
                <c:pt idx="2">
                  <c:v>-8.7155963302752298E-2</c:v>
                </c:pt>
                <c:pt idx="3">
                  <c:v>-0.20412844036697247</c:v>
                </c:pt>
                <c:pt idx="4">
                  <c:v>-3.669724770642202E-2</c:v>
                </c:pt>
                <c:pt idx="5">
                  <c:v>-3.4403669724770644E-2</c:v>
                </c:pt>
              </c:numCache>
            </c:numRef>
          </c:val>
          <c:extLst>
            <c:ext xmlns:c15="http://schemas.microsoft.com/office/drawing/2012/chart" uri="{02D57815-91ED-43cb-92C2-25804820EDAC}">
              <c15:datalabelsRange>
                <c15:f>Pyramid!$I$5:$I$10</c15:f>
                <c15:dlblRangeCache>
                  <c:ptCount val="6"/>
                  <c:pt idx="0">
                    <c:v>4%</c:v>
                  </c:pt>
                  <c:pt idx="1">
                    <c:v>4%</c:v>
                  </c:pt>
                  <c:pt idx="2">
                    <c:v>9%</c:v>
                  </c:pt>
                  <c:pt idx="3">
                    <c:v>20%</c:v>
                  </c:pt>
                  <c:pt idx="4">
                    <c:v>4%</c:v>
                  </c:pt>
                  <c:pt idx="5">
                    <c:v>3%</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DB9DF01E-7924-4B99-9E37-B625D8B6269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4F754B85-BD9E-44A1-AB85-C0B7A2FE158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83F66983-F0A3-478C-BE72-9703382C575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8F51D216-19B3-4A1F-8ED6-985C1BBD7F2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7D3D5D0F-B46B-44F3-A77F-FE8533BE0D2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23C44399-4849-46C0-9109-F39E66CC296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E08F316D-D7BD-4F04-9162-7C662438BD3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3694934E-91AA-4611-A75E-FCF60191FF9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D78A2C2B-8A0A-4455-83D5-629A04B2789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192EEB13-BDC4-4C50-A36F-7C916EC2108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6216EDAC-08C1-4C0E-9102-76F45AE910F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BEB25C73-BFE8-406B-AE5C-7FC7E652F11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8.7155963302752298E-2</c:v>
                </c:pt>
                <c:pt idx="1">
                  <c:v>4.3577981651376149E-2</c:v>
                </c:pt>
                <c:pt idx="2">
                  <c:v>0.12614678899082568</c:v>
                </c:pt>
                <c:pt idx="3">
                  <c:v>0.22018348623853212</c:v>
                </c:pt>
                <c:pt idx="4">
                  <c:v>4.5871559633027525E-2</c:v>
                </c:pt>
                <c:pt idx="5">
                  <c:v>3.4403669724770644E-2</c:v>
                </c:pt>
              </c:numCache>
            </c:numRef>
          </c:val>
          <c:extLst>
            <c:ext xmlns:c15="http://schemas.microsoft.com/office/drawing/2012/chart" uri="{02D57815-91ED-43cb-92C2-25804820EDAC}">
              <c15:datalabelsRange>
                <c15:f>Pyramid!$J$5:$J$10</c15:f>
                <c15:dlblRangeCache>
                  <c:ptCount val="6"/>
                  <c:pt idx="0">
                    <c:v>9%</c:v>
                  </c:pt>
                  <c:pt idx="1">
                    <c:v>4%</c:v>
                  </c:pt>
                  <c:pt idx="2">
                    <c:v>13%</c:v>
                  </c:pt>
                  <c:pt idx="3">
                    <c:v>22%</c:v>
                  </c:pt>
                  <c:pt idx="4">
                    <c:v>5%</c:v>
                  </c:pt>
                  <c:pt idx="5">
                    <c:v>3%</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193</c:v>
                </c:pt>
                <c:pt idx="1">
                  <c:v>243</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Evolu_Nat!$K$3:$K$29</c:f>
              <c:numCache>
                <c:formatCode>General</c:formatCode>
                <c:ptCount val="27"/>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Evolu_Nat!$L$3:$L$29</c:f>
              <c:numCache>
                <c:formatCode>General</c:formatCode>
                <c:ptCount val="27"/>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Evolu_Nat!$M$3:$M$29</c:f>
              <c:numCache>
                <c:formatCode>0%</c:formatCode>
                <c:ptCount val="27"/>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pt idx="25">
                  <c:v>8.3333333333333329E-2</c:v>
                </c:pt>
                <c:pt idx="26">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Evolu_Nat!$K$3:$K$29</c:f>
              <c:numCache>
                <c:formatCode>General</c:formatCode>
                <c:ptCount val="27"/>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Evolu_Nat!$L$3:$L$29</c:f>
              <c:numCache>
                <c:formatCode>General</c:formatCode>
                <c:ptCount val="27"/>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571500</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285751</xdr:colOff>
      <xdr:row>34</xdr:row>
      <xdr:rowOff>95250</xdr:rowOff>
    </xdr:from>
    <xdr:to>
      <xdr:col>30</xdr:col>
      <xdr:colOff>202747</xdr:colOff>
      <xdr:row>58</xdr:row>
      <xdr:rowOff>104775</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13</xdr:col>
      <xdr:colOff>209549</xdr:colOff>
      <xdr:row>203</xdr:row>
      <xdr:rowOff>108857</xdr:rowOff>
    </xdr:to>
    <mc:AlternateContent xmlns:mc="http://schemas.openxmlformats.org/markup-compatibility/2006" xmlns:tsle="http://schemas.microsoft.com/office/drawing/2012/timeslicer">
      <mc:Choice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name="Date de début des signes"/>
            </a:graphicData>
          </a:graphic>
        </xdr:graphicFrame>
      </mc:Choice>
      <mc:Fallback xmlns="">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37</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83344</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31</xdr:row>
      <xdr:rowOff>11906</xdr:rowOff>
    </xdr:from>
    <xdr:to>
      <xdr:col>24</xdr:col>
      <xdr:colOff>604837</xdr:colOff>
      <xdr:row>53</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21</xdr:row>
      <xdr:rowOff>52916</xdr:rowOff>
    </xdr:from>
    <xdr:to>
      <xdr:col>25</xdr:col>
      <xdr:colOff>169332</xdr:colOff>
      <xdr:row>46</xdr:row>
      <xdr:rowOff>183092</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27</xdr:row>
      <xdr:rowOff>38100</xdr:rowOff>
    </xdr:from>
    <xdr:to>
      <xdr:col>19</xdr:col>
      <xdr:colOff>552449</xdr:colOff>
      <xdr:row>43</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05.524196180559" createdVersion="7" refreshedVersion="8" minRefreshableVersion="3" recordCount="436" xr:uid="{1B36B9A2-A2A8-4581-B540-52712EE72327}">
  <cacheSource type="worksheet">
    <worksheetSource name="Table1"/>
  </cacheSource>
  <cacheFields count="43">
    <cacheField name="N°" numFmtId="0">
      <sharedItems containsSemiMixedTypes="0" containsString="0" containsNumber="1" containsInteger="1" minValue="1" maxValue="43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43"/>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Type_fs_comm" numFmtId="0">
      <sharedItems containsBlank="1" count="4">
        <s v="Formation sanitaire"/>
        <s v="Communauté"/>
        <s v="Communautaire" u="1"/>
        <m u="1"/>
      </sharedItems>
    </cacheField>
    <cacheField name="Formation sanitaire" numFmtId="0">
      <sharedItems/>
    </cacheField>
    <cacheField name="Commune" numFmtId="0">
      <sharedItems/>
    </cacheField>
    <cacheField name="District" numFmtId="0">
      <sharedItems count="9">
        <s v="Golfe"/>
        <s v="Agoè-Nyivé "/>
        <s v="BAS-MONO"/>
        <s v="LACS"/>
        <s v="Golfe " u="1"/>
        <s v="Agoè-Nyivé" u="1"/>
        <s v="Vo" u="1"/>
        <s v="Agoè Nyivé"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2-17T00:00:00" count="135">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8T00:00:00"/>
        <d v="2024-10-09T00:00:00"/>
        <d v="2024-10-12T00:00:00"/>
        <d v="2024-10-13T00:00:00"/>
        <d v="2024-10-17T00:00:00"/>
        <d v="2024-10-18T00:00:00"/>
        <d v="2024-10-21T00:00:00"/>
        <d v="2024-10-25T00:00:00"/>
        <d v="2024-10-27T00:00:00"/>
        <d v="2024-10-28T00:00:00"/>
        <d v="2024-10-29T00:00:00"/>
        <d v="2024-11-02T00:00:00"/>
        <d v="2024-11-01T00:00:00"/>
        <d v="2024-11-03T00:00:00"/>
        <d v="2024-11-09T00:00:00"/>
        <d v="2024-11-10T00:00:00"/>
        <d v="2024-11-13T00:00:00"/>
        <d v="2024-11-16T00:00:00"/>
        <d v="2024-11-18T00:00:00"/>
        <d v="2024-11-27T00:00:00"/>
        <d v="2024-09-09T00:00:00"/>
        <d v="2024-10-03T00:00:00"/>
        <d v="2024-10-24T00:00:00"/>
        <d v="2024-11-05T00:00:00"/>
        <d v="2024-11-23T00:00:00"/>
        <d v="2024-11-24T00:00:00"/>
        <d v="2024-10-22T00:00:00"/>
        <d v="2024-10-26T00:00:00"/>
        <d v="2024-10-23T00:00:00"/>
        <d v="2024-10-30T00:00:00"/>
        <d v="2024-10-05T00:00:00"/>
        <d v="2024-10-06T00:00:00"/>
        <d v="2024-10-04T00:00:00"/>
        <d v="2024-10-07T00:00:00"/>
        <d v="2024-10-10T00:00:00"/>
        <d v="2024-10-11T00:00:00"/>
        <d v="2024-10-14T00:00:00"/>
        <d v="2024-10-19T00:00:00"/>
        <d v="2024-10-31T00:00:00"/>
        <d v="2024-11-04T00:00:00"/>
        <d v="2024-11-06T00:00:00"/>
        <d v="2024-11-07T00:00:00"/>
        <d v="2024-11-08T00:00:00"/>
        <d v="2024-11-11T00:00:00"/>
        <d v="2024-11-12T00:00:00"/>
        <d v="2024-11-14T00:00:00"/>
        <d v="2024-11-15T00:00:00"/>
        <d v="2024-11-17T00:00:00"/>
        <d v="2024-11-19T00:00:00"/>
        <d v="2024-11-20T00:00:00"/>
        <d v="2024-11-21T00:00:00"/>
        <d v="2024-11-28T00:00:00"/>
        <d v="2024-11-29T00:00:00"/>
        <d v="2024-11-30T00:00:00"/>
        <d v="2024-12-01T00:00:00"/>
        <d v="2024-12-03T00:00:00"/>
        <d v="2024-12-04T00:00:00"/>
        <d v="2024-12-05T00:00:00"/>
        <d v="2024-12-02T00:00:00"/>
        <d v="2024-12-09T00:00:00"/>
        <d v="2024-12-07T00:00:00"/>
        <d v="2024-12-11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d v="2025-01-25T00:00:00"/>
        <d v="2025-01-26T00:00:00"/>
        <d v="2025-01-28T00:00:00"/>
        <d v="2025-01-29T00:00:00"/>
        <d v="2025-01-30T00:00:00"/>
        <d v="2025-01-31T00:00:00"/>
        <d v="2025-02-01T00:00:00"/>
        <d v="2025-02-02T00:00:00"/>
        <d v="2025-02-03T00:00:00"/>
        <d v="2025-02-04T00:00:00"/>
        <d v="2025-02-05T00:00:00"/>
        <d v="2025-02-06T00:00:00"/>
        <d v="2025-01-27T00:00:00"/>
        <d v="2025-02-09T00:00:00"/>
        <d v="2025-02-07T00:00:00"/>
        <d v="2025-02-12T00:00:00"/>
        <d v="2025-02-11T00:00:00"/>
        <d v="2025-02-13T00:00:00"/>
        <d v="2025-02-14T00:00:00"/>
        <d v="2025-02-16T00:00:00"/>
      </sharedItems>
      <fieldGroup par="42" base="16">
        <rangePr groupBy="days" startDate="2024-08-12T00:00:00" endDate="2025-02-17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7/02/2025"/>
        </groupItems>
      </fieldGroup>
    </cacheField>
    <cacheField name="EPI Week" numFmtId="0">
      <sharedItems containsDate="1" containsBlank="1" containsMixedTypes="1" minDate="2024-10-28T00:00:00" maxDate="2024-10-31T00:00:00" count="30">
        <s v="S33"/>
        <s v="S35"/>
        <s v="S37"/>
        <s v="S38"/>
        <s v="S39"/>
        <s v="S40"/>
        <s v="S41"/>
        <s v="S42"/>
        <s v="S43"/>
        <s v="S44"/>
        <s v="S45"/>
        <s v="S46"/>
        <s v="S47"/>
        <s v="S48"/>
        <s v="S49"/>
        <s v="S50"/>
        <s v="S51"/>
        <s v="S52"/>
        <s v="S1"/>
        <s v="S2"/>
        <s v="S3"/>
        <s v="S4"/>
        <s v="S5"/>
        <s v="S6"/>
        <s v="S7"/>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31">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9T00:00:00"/>
        <d v="2024-10-13T00:00:00"/>
        <d v="2024-10-18T00:00:00"/>
        <d v="2024-10-23T00:00:00"/>
        <d v="2024-10-25T00:00:00"/>
        <d v="2024-10-28T00:00:00"/>
        <d v="2024-10-29T00:00:00"/>
        <d v="2024-10-30T00:00:00"/>
        <d v="2024-11-02T00:00:00"/>
        <d v="2024-11-03T00:00:00"/>
        <d v="2024-11-10T00:00:00"/>
        <d v="2024-11-13T00:00:00"/>
        <d v="2024-11-17T00:00:00"/>
        <d v="2024-11-21T00:00:00"/>
        <d v="2024-11-27T00:00:00"/>
        <d v="2024-09-13T00:00:00"/>
        <d v="2024-10-10T00:00:00"/>
        <d v="2024-10-11T00:00:00"/>
        <d v="2024-10-20T00:00:00"/>
        <d v="2024-10-31T00:00:00"/>
        <d v="2024-11-05T00:00:00"/>
        <d v="2024-11-06T00:00:00"/>
        <d v="2024-11-08T00:00:00"/>
        <d v="2024-11-24T00:00:00"/>
        <d v="2024-11-26T00:00:00"/>
        <d v="2024-10-24T00:00:00"/>
        <d v="2024-10-26T00:00:00"/>
        <d v="2024-11-01T00:00:00"/>
        <d v="2024-11-04T00:00:00"/>
        <d v="2024-11-09T00:00:00"/>
        <d v="2024-10-05T00:00:00"/>
        <d v="2024-10-06T00:00:00"/>
        <d v="2024-10-07T00:00:00"/>
        <d v="2024-10-08T00:00:00"/>
        <d v="2024-10-14T00:00:00"/>
        <d v="2024-10-16T00:00:00"/>
        <d v="2024-10-21T00:00:00"/>
        <d v="2024-10-22T00:00:00"/>
        <d v="2024-11-07T00:00:00"/>
        <d v="2024-11-11T00:00:00"/>
        <d v="2024-11-12T00:00:00"/>
        <d v="2024-11-14T00:00:00"/>
        <d v="2024-11-16T00:00:00"/>
        <d v="2024-11-19T00:00:00"/>
        <d v="2024-11-20T00:00:00"/>
        <d v="2024-11-22T00:00:00"/>
        <d v="2024-11-28T00:00:00"/>
        <d v="2024-11-29T00:00:00"/>
        <d v="2024-11-30T00:00:00"/>
        <d v="2024-12-01T00:00:00"/>
        <d v="2024-12-02T00:00:00"/>
        <d v="2024-12-03T00:00:00"/>
        <d v="2024-12-04T00:00:00"/>
        <d v="2024-12-05T00:00:00"/>
        <d v="2024-12-10T00:00:00"/>
        <d v="2024-12-11T00:00:00"/>
        <d v="2024-12-12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d v="2025-01-30T00:00:00"/>
        <d v="2025-01-27T00:00:00"/>
        <d v="2025-01-29T00:00:00"/>
        <d v="2025-01-31T00:00:00"/>
        <d v="2025-02-01T00:00:00"/>
        <d v="2025-02-02T00:00:00"/>
        <d v="2025-02-03T00:00:00"/>
        <d v="2025-02-04T00:00:00"/>
        <d v="2025-02-05T00:00:00"/>
        <d v="2025-02-06T00:00:00"/>
        <d v="2025-02-07T00:00:00"/>
        <d v="2025-01-28T00:00:00"/>
        <d v="2025-02-09T00:00:00"/>
        <d v="2025-02-10T00:00:00"/>
        <d v="2025-02-12T00:00:00"/>
        <d v="2025-02-13T00:00:00"/>
        <d v="2025-02-15T00:00:00"/>
        <d v="2025-02-16T00:00:00"/>
      </sharedItems>
    </cacheField>
    <cacheField name="Diarrhée" numFmtId="0">
      <sharedItems/>
    </cacheField>
    <cacheField name="vomissement" numFmtId="0">
      <sharedItems/>
    </cacheField>
    <cacheField name="Douleur abdominale" numFmtId="0">
      <sharedItems/>
    </cacheField>
    <cacheField name="déshydratation" numFmtId="0">
      <sharedItems/>
    </cacheField>
    <cacheField name="Autres signes (si oui, préciser)" numFmtId="0">
      <sharedItems/>
    </cacheField>
    <cacheField name="Signe évident (Diarrhée,vomissement, douleur abdo, déshydratation): Oui/Non" numFmtId="0">
      <sharedItems containsBlank="1"/>
    </cacheField>
    <cacheField name="contact avec un cas suspect de choléra" numFmtId="0">
      <sharedItems/>
    </cacheField>
    <cacheField name="Participation à un enterrement les 7 jours" numFmtId="0">
      <sharedItems/>
    </cacheField>
    <cacheField name="Participation à un rassemblement les 7 jours" numFmtId="0">
      <sharedItems/>
    </cacheField>
    <cacheField name="voyage hors de son village / ville les 7 jours" numFmtId="0">
      <sharedItems/>
    </cacheField>
    <cacheField name="Principale source d’eau de boisson" numFmtId="0">
      <sharedItems/>
    </cacheField>
    <cacheField name="L’eau de boisson est-elle traitée" numFmtId="0">
      <sharedItems/>
    </cacheField>
    <cacheField name="Test réalisé?" numFmtId="0">
      <sharedItems/>
    </cacheField>
    <cacheField name="Résultat TDR" numFmtId="0">
      <sharedItems containsBlank="1" count="14">
        <s v="POSITIF"/>
        <s v="NEGATIF"/>
        <s v="NA"/>
        <s v="Négatif "/>
        <s v="Positif (O1)"/>
        <s v="Non fait" u="1"/>
        <s v="négatif" u="1"/>
        <s v="Lien épidémiologique" u="1"/>
        <s v="Négatif (Lien épidémiologique avec TAYABOU Radia)" u="1"/>
        <s v="Positif (O1) (Lien épidémiologique avec ISSAKA Zéinabou)" u="1"/>
        <s v="Echantillon en cour de convoyage" u="1"/>
        <m u="1"/>
        <s v="NON" u="1"/>
        <s v="OUI" u="1"/>
      </sharedItems>
    </cacheField>
    <cacheField name="Résultat culture" numFmtId="0">
      <sharedItems containsBlank="1" count="19">
        <s v="Positif O1 Ogawa"/>
        <s v="NEGATIF"/>
        <s v="NA"/>
        <s v="Non fait"/>
        <s v="En cours"/>
        <s v="Vc non O1 et non O139"/>
        <s v="Voir le CHU Campus"/>
        <m/>
        <s v="Lien épidémiologique" u="1"/>
        <s v="Négatif" u="1"/>
        <s v="Non faite" u="1"/>
        <s v="Positif" u="1"/>
        <s v="NEGATIVE" u="1"/>
        <s v="Non recu" u="1"/>
        <s v="NON" u="1"/>
        <s v="NON " u="1"/>
        <s v="Echantillon en cour de convoyage" u="1"/>
        <s v="NEGAIVE" u="1"/>
        <s v="POSITIVE" u="1"/>
      </sharedItems>
    </cacheField>
    <cacheField name="Hospitalisation (oui ou non)" numFmtId="0">
      <sharedItems containsBlank="1" count="6">
        <s v="Oui"/>
        <s v="Non"/>
        <s v="NA"/>
        <s v="Non "/>
        <s v="Oui Puis référé au CHU Campus pour Prostration et Obnubilation" u="1"/>
        <m u="1"/>
      </sharedItems>
    </cacheField>
    <cacheField name="Date de Sortie" numFmtId="14">
      <sharedItems containsNonDate="0" containsDate="1" containsString="0" containsBlank="1" minDate="2024-08-15T00:00:00" maxDate="2025-02-17T00:00:00"/>
    </cacheField>
    <cacheField name="Mode de sortie (Guéri/Référé/dcd)" numFmtId="0">
      <sharedItems containsBlank="1" count="12">
        <s v="Guéri"/>
        <s v="dcd"/>
        <m/>
        <s v="Référée au CHU Campus pour Anémie" u="1"/>
        <s v="DCD au CHR Tsévié" u="1"/>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4">
        <s v="Golfe 1"/>
        <s v="Golfe 6"/>
        <s v="Golfe 2"/>
        <s v="Lacs 3"/>
        <s v="Golfe 4"/>
        <s v="Golfe 3"/>
        <s v="Golfe 7"/>
        <s v="Agoè-Nyivé 4"/>
        <s v="Agoè-Nyivé 1"/>
        <s v="Agoè-Nyivé 5"/>
        <s v="Bas-Mono 2"/>
        <s v="Bas-Mono 1"/>
        <s v="Lacs 1"/>
        <s v="Lacs 2"/>
        <s v="Lacs 4"/>
        <s v="Zio 1"/>
        <s v="Vo 2"/>
        <s v="Agoè-Nyivé 2"/>
        <s v="Agoè-Nyivé 6"/>
        <s v="Agoè-Nyivé 3"/>
        <s v="Golfe 5"/>
        <s v="LACS4" u="1"/>
        <m u="1"/>
        <s v="Vo 1" u="1"/>
      </sharedItems>
    </cacheField>
    <cacheField name="Canton" numFmtId="0">
      <sharedItems containsBlank="1" count="29">
        <s v="Bè-Est"/>
        <s v="Baguida"/>
        <s v="Bè-Centre"/>
        <s v="Agbodrafo"/>
        <s v="Amoutivé"/>
        <s v="Bè-Ouest"/>
        <s v="Aflao-Sagbado"/>
        <s v="Agoè-Nyivé"/>
        <s v="Togblekope"/>
        <s v="Agbétiko"/>
        <s v="Agome-Glozou"/>
        <s v="Kpétsou"/>
        <s v="Aného"/>
        <s v="Agouégan"/>
        <s v="AdjIdo"/>
        <s v="Aklakou"/>
        <s v="Ganavé"/>
        <s v="Glidji"/>
        <s v="Djagblé"/>
        <s v="Anfoin"/>
        <s v="Togoville"/>
        <s v="Légbassito"/>
        <s v="Adétikopé"/>
        <s v="Vakpossito"/>
        <s v="Aflao-Gakli"/>
        <m u="1"/>
        <s v="Dzrékpo" u="1"/>
        <s v="Vogan" u="1"/>
        <s v="Canton D’Aneho" u="1"/>
      </sharedItems>
    </cacheField>
    <cacheField name="Type" numFmtId="0">
      <sharedItems containsBlank="1" count="3">
        <s v="Positif"/>
        <s v="negatif"/>
        <m u="1"/>
      </sharedItems>
    </cacheField>
    <cacheField name="Months" numFmtId="0" databaseField="0">
      <fieldGroup base="16">
        <rangePr groupBy="months" startDate="2024-08-12T00:00:00" endDate="2025-02-17T00:00:00"/>
        <groupItems count="14">
          <s v="&lt;12/08/2024"/>
          <s v="janv"/>
          <s v="févr"/>
          <s v="mars"/>
          <s v="avr"/>
          <s v="mai"/>
          <s v="juin"/>
          <s v="juil"/>
          <s v="août"/>
          <s v="sept"/>
          <s v="oct"/>
          <s v="nov"/>
          <s v="déc"/>
          <s v="&gt;17/0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
  <r>
    <n v="1"/>
    <s v="AMEGNINOU Amétépé"/>
    <n v="43"/>
    <x v="0"/>
    <m/>
    <x v="0"/>
    <s v="Chauffeur"/>
    <n v="93943654"/>
    <s v="Adakpamé"/>
    <s v="6.171169451806052"/>
    <s v="1.2885405838783568"/>
    <x v="0"/>
    <s v="CMS Adakpamé"/>
    <s v="Golfe 1"/>
    <x v="0"/>
    <x v="0"/>
    <x v="0"/>
    <x v="0"/>
    <x v="0"/>
    <s v="oui"/>
    <s v="oui"/>
    <s v="non"/>
    <s v="oui"/>
    <s v="Oui"/>
    <s v="nausées ; altération de la conscience"/>
    <s v="oui"/>
    <s v="non"/>
    <s v="non"/>
    <s v="non"/>
    <s v="Forage"/>
    <s v="non"/>
    <s v="oui"/>
    <x v="0"/>
    <x v="0"/>
    <x v="0"/>
    <d v="2024-08-16T00:00:00"/>
    <x v="0"/>
    <x v="0"/>
    <s v="Golfe"/>
    <x v="0"/>
    <x v="0"/>
    <x v="0"/>
  </r>
  <r>
    <n v="2"/>
    <s v="SENA Gerôme"/>
    <n v="29"/>
    <x v="0"/>
    <m/>
    <x v="0"/>
    <s v="Cuisinier"/>
    <n v="98812607"/>
    <s v="Adakpamé"/>
    <s v="6.171169451806052"/>
    <s v="1.2885405838783568"/>
    <x v="0"/>
    <s v="CMS Adakpamé"/>
    <s v="Golfe 1"/>
    <x v="0"/>
    <x v="0"/>
    <x v="1"/>
    <x v="0"/>
    <x v="0"/>
    <s v="oui"/>
    <s v="oui"/>
    <s v="oui"/>
    <s v="oui"/>
    <s v="Oui"/>
    <s v="nausées ; altération de la conscience; crampes des membres"/>
    <s v="non"/>
    <s v="non"/>
    <s v="non"/>
    <s v="non"/>
    <s v="puits peu profod; eau en bouteille"/>
    <s v="non"/>
    <s v="oui"/>
    <x v="0"/>
    <x v="0"/>
    <x v="0"/>
    <d v="2024-08-17T00:00:00"/>
    <x v="1"/>
    <x v="0"/>
    <s v="Golfe"/>
    <x v="0"/>
    <x v="0"/>
    <x v="0"/>
  </r>
  <r>
    <n v="3"/>
    <s v="AMEGNINOU Jacob"/>
    <n v="6"/>
    <x v="1"/>
    <m/>
    <x v="0"/>
    <s v="Elève"/>
    <s v="sc 93943654"/>
    <s v="Adakpamé"/>
    <s v="6.171169451806052"/>
    <s v="1.2885405838783568"/>
    <x v="0"/>
    <s v="CMS Adakpamé"/>
    <s v="Golfe 1"/>
    <x v="0"/>
    <x v="0"/>
    <x v="0"/>
    <x v="0"/>
    <x v="1"/>
    <s v="oui"/>
    <s v="oui"/>
    <s v="non"/>
    <s v="non"/>
    <s v="Non"/>
    <s v="non"/>
    <s v="oui"/>
    <s v="non"/>
    <s v="non"/>
    <s v="non"/>
    <s v="Forage"/>
    <s v="non"/>
    <s v="oui"/>
    <x v="0"/>
    <x v="0"/>
    <x v="0"/>
    <d v="2024-08-16T00:00:00"/>
    <x v="0"/>
    <x v="0"/>
    <s v="Golfe"/>
    <x v="0"/>
    <x v="0"/>
    <x v="0"/>
  </r>
  <r>
    <n v="4"/>
    <s v="AMATCHOU TCHUI Folly"/>
    <n v="38"/>
    <x v="0"/>
    <m/>
    <x v="0"/>
    <s v="Revendeur/se"/>
    <n v="91976417"/>
    <s v="baguida"/>
    <s v="6.176026591764903"/>
    <s v="1.3275633519218346"/>
    <x v="0"/>
    <s v="CMS Adakpamé"/>
    <s v="Golfe 1"/>
    <x v="0"/>
    <x v="0"/>
    <x v="0"/>
    <x v="0"/>
    <x v="1"/>
    <s v="non"/>
    <s v="non"/>
    <s v="non"/>
    <s v="non"/>
    <s v="Non"/>
    <s v="non"/>
    <s v="non"/>
    <s v="non"/>
    <s v="non"/>
    <s v="non"/>
    <s v="eau de robonet"/>
    <s v="non"/>
    <s v="oui"/>
    <x v="1"/>
    <x v="1"/>
    <x v="0"/>
    <d v="2024-08-16T00:00:00"/>
    <x v="0"/>
    <x v="1"/>
    <s v="Golfe"/>
    <x v="1"/>
    <x v="1"/>
    <x v="1"/>
  </r>
  <r>
    <n v="5"/>
    <s v="AMOUSSOU Komi"/>
    <n v="31"/>
    <x v="0"/>
    <m/>
    <x v="0"/>
    <s v="Revendeur/se"/>
    <n v="97658643"/>
    <s v="Adakpamé"/>
    <s v="6.171169451806052"/>
    <s v="1.2885405838783568"/>
    <x v="0"/>
    <s v="CMS Adakpamé"/>
    <s v="Golfe 1"/>
    <x v="0"/>
    <x v="0"/>
    <x v="0"/>
    <x v="0"/>
    <x v="0"/>
    <s v="oui"/>
    <s v="non"/>
    <s v="non"/>
    <s v="non"/>
    <s v="Non"/>
    <s v="non"/>
    <s v="oui"/>
    <s v="non"/>
    <s v="ne sait pas"/>
    <s v="non"/>
    <s v="eau de robonet"/>
    <s v="non"/>
    <s v="oui"/>
    <x v="1"/>
    <x v="1"/>
    <x v="0"/>
    <d v="2024-08-15T00:00:00"/>
    <x v="0"/>
    <x v="1"/>
    <s v="Golfe"/>
    <x v="0"/>
    <x v="0"/>
    <x v="1"/>
  </r>
  <r>
    <n v="6"/>
    <s v="KAGLO Viviane"/>
    <n v="0"/>
    <x v="2"/>
    <n v="2"/>
    <x v="1"/>
    <s v="Enfant moins de 4ans"/>
    <s v="sc79966732"/>
    <s v="Adakpamé"/>
    <s v="6.171169451806052"/>
    <s v="1.2885405838783568"/>
    <x v="0"/>
    <s v="CMS Adakpamé"/>
    <s v="Golfe 1"/>
    <x v="0"/>
    <x v="0"/>
    <x v="2"/>
    <x v="0"/>
    <x v="1"/>
    <s v="oui"/>
    <s v="non"/>
    <s v="non"/>
    <s v="non"/>
    <s v="Non"/>
    <s v="non"/>
    <s v="oui"/>
    <s v="non"/>
    <s v="non"/>
    <s v="non"/>
    <s v="eu de robinet"/>
    <s v="non"/>
    <s v="oui"/>
    <x v="0"/>
    <x v="0"/>
    <x v="0"/>
    <d v="2024-08-16T00:00:00"/>
    <x v="0"/>
    <x v="0"/>
    <s v="Golfe"/>
    <x v="0"/>
    <x v="0"/>
    <x v="0"/>
  </r>
  <r>
    <n v="7"/>
    <s v="TOSSA Kokoe"/>
    <n v="39"/>
    <x v="0"/>
    <m/>
    <x v="1"/>
    <s v="Revendeur/se"/>
    <n v="93943654"/>
    <s v="Adakpamé"/>
    <s v="6.171169451806052"/>
    <s v="1.2885405838783568"/>
    <x v="0"/>
    <s v="CMS Adakpamé"/>
    <s v="Golfe 1"/>
    <x v="0"/>
    <x v="0"/>
    <x v="2"/>
    <x v="0"/>
    <x v="1"/>
    <s v="non"/>
    <s v="non"/>
    <s v="non"/>
    <s v="non"/>
    <s v="Non"/>
    <s v="non"/>
    <s v="oui"/>
    <s v="non"/>
    <s v="non"/>
    <s v="non"/>
    <s v="eau de robinet"/>
    <s v="non"/>
    <s v="oui"/>
    <x v="1"/>
    <x v="1"/>
    <x v="0"/>
    <d v="2024-08-15T00:00:00"/>
    <x v="0"/>
    <x v="1"/>
    <s v="Golfe"/>
    <x v="0"/>
    <x v="0"/>
    <x v="1"/>
  </r>
  <r>
    <n v="8"/>
    <s v="HOUNKPATI Kokou"/>
    <n v="2"/>
    <x v="2"/>
    <m/>
    <x v="0"/>
    <s v="Enfant moins de 4ans"/>
    <n v="99049976"/>
    <s v="Adakpamé"/>
    <s v="6.171169451806052"/>
    <s v="1.2885405838783568"/>
    <x v="0"/>
    <s v="CMS Adakpamé"/>
    <s v="Golfe 1"/>
    <x v="0"/>
    <x v="0"/>
    <x v="0"/>
    <x v="0"/>
    <x v="2"/>
    <s v="oui"/>
    <s v="oui"/>
    <s v="oui"/>
    <s v="oui"/>
    <s v="Oui"/>
    <s v="Asthenie"/>
    <s v="non"/>
    <s v="non"/>
    <s v="non"/>
    <s v="non"/>
    <s v="eau de robinet"/>
    <s v="non"/>
    <s v="oui"/>
    <x v="1"/>
    <x v="1"/>
    <x v="0"/>
    <d v="2024-08-17T00:00:00"/>
    <x v="0"/>
    <x v="1"/>
    <s v="Golfe"/>
    <x v="0"/>
    <x v="0"/>
    <x v="1"/>
  </r>
  <r>
    <n v="9"/>
    <s v="DEMBELE Antoine"/>
    <n v="30"/>
    <x v="0"/>
    <m/>
    <x v="0"/>
    <s v="Revendeur/se"/>
    <n v="90189101"/>
    <s v="Adakpamé"/>
    <s v="6.171169451806052"/>
    <s v="1.2885405838783568"/>
    <x v="0"/>
    <s v="CMS Adakpamé"/>
    <s v="Golfe 1"/>
    <x v="0"/>
    <x v="0"/>
    <x v="0"/>
    <x v="0"/>
    <x v="3"/>
    <s v="oui"/>
    <s v="oui"/>
    <s v="oui"/>
    <s v="non"/>
    <s v="Non"/>
    <s v="non"/>
    <s v="non"/>
    <s v="non"/>
    <s v="non"/>
    <s v="non"/>
    <s v="eau de robinet"/>
    <s v="non"/>
    <s v="oui"/>
    <x v="1"/>
    <x v="1"/>
    <x v="0"/>
    <d v="2024-08-18T00:00:00"/>
    <x v="0"/>
    <x v="1"/>
    <s v="Golfe"/>
    <x v="0"/>
    <x v="0"/>
    <x v="1"/>
  </r>
  <r>
    <n v="10"/>
    <s v="AGBEHINDOU Kossi"/>
    <n v="32"/>
    <x v="0"/>
    <m/>
    <x v="0"/>
    <s v="Informaticien"/>
    <n v="90271278"/>
    <s v="colas"/>
    <s v="6.183180898769146"/>
    <s v="1.2656584238258837"/>
    <x v="0"/>
    <s v="CMS Adakpamé"/>
    <s v="Golfe 1"/>
    <x v="0"/>
    <x v="0"/>
    <x v="3"/>
    <x v="0"/>
    <x v="4"/>
    <s v="oui"/>
    <s v="oui"/>
    <s v="oui"/>
    <s v="non"/>
    <s v="Non"/>
    <s v="Asthenie"/>
    <s v="non"/>
    <s v="non"/>
    <s v="non"/>
    <s v="non"/>
    <s v="eau de robinet"/>
    <s v="non"/>
    <s v="oui"/>
    <x v="1"/>
    <x v="1"/>
    <x v="0"/>
    <m/>
    <x v="0"/>
    <x v="1"/>
    <s v="Golfe"/>
    <x v="2"/>
    <x v="2"/>
    <x v="1"/>
  </r>
  <r>
    <n v="11"/>
    <s v="ATIVON Komlan"/>
    <n v="16"/>
    <x v="0"/>
    <m/>
    <x v="0"/>
    <s v="Elève"/>
    <n v="92958137"/>
    <s v="Agodéka"/>
    <s v="6.182220746458153"/>
    <s v=" 1.361903124802993"/>
    <x v="0"/>
    <s v="CMS Gbenyédzi"/>
    <s v="Golfe 1"/>
    <x v="0"/>
    <x v="0"/>
    <x v="4"/>
    <x v="1"/>
    <x v="5"/>
    <s v="oui"/>
    <s v="non"/>
    <s v="non"/>
    <s v="oui"/>
    <s v="Oui"/>
    <s v="non"/>
    <s v="non"/>
    <s v="non"/>
    <s v="non"/>
    <s v="non"/>
    <s v="Forage"/>
    <s v="non"/>
    <s v="oui"/>
    <x v="2"/>
    <x v="1"/>
    <x v="0"/>
    <m/>
    <x v="0"/>
    <x v="1"/>
    <s v="Golfe"/>
    <x v="1"/>
    <x v="1"/>
    <x v="1"/>
  </r>
  <r>
    <n v="12"/>
    <s v="EMMANUEL Sunday"/>
    <n v="30"/>
    <x v="0"/>
    <m/>
    <x v="0"/>
    <s v="Pêcheur"/>
    <m/>
    <s v="Ghéto"/>
    <s v="6.1468187729290475"/>
    <s v=" 1.244494993211946"/>
    <x v="0"/>
    <s v="CMS Katanga"/>
    <s v="Golfe 1"/>
    <x v="0"/>
    <x v="0"/>
    <x v="5"/>
    <x v="2"/>
    <x v="6"/>
    <s v="oui"/>
    <s v="oui"/>
    <s v="non"/>
    <s v="oui"/>
    <s v="Oui"/>
    <s v="Léthargie"/>
    <s v="non"/>
    <s v="non"/>
    <s v="non"/>
    <s v="non"/>
    <s v="Forage"/>
    <s v="non"/>
    <s v="oui"/>
    <x v="0"/>
    <x v="0"/>
    <x v="0"/>
    <d v="2024-09-20T00:00:00"/>
    <x v="0"/>
    <x v="0"/>
    <s v="Golfe"/>
    <x v="2"/>
    <x v="2"/>
    <x v="0"/>
  </r>
  <r>
    <n v="13"/>
    <s v="LATEVI Folo"/>
    <n v="28"/>
    <x v="0"/>
    <m/>
    <x v="0"/>
    <s v="Pêcheur"/>
    <m/>
    <s v="Ghéto"/>
    <s v="6.1468187729290475"/>
    <s v=" 1.244494993211946"/>
    <x v="0"/>
    <s v="CMS Katanga"/>
    <s v="Golfe 1"/>
    <x v="0"/>
    <x v="0"/>
    <x v="6"/>
    <x v="3"/>
    <x v="7"/>
    <s v="oui"/>
    <s v="oui"/>
    <s v="non"/>
    <s v="oui"/>
    <s v="Oui"/>
    <m/>
    <s v="oui"/>
    <s v="non"/>
    <s v="non"/>
    <s v="non"/>
    <s v="Forage"/>
    <s v="non"/>
    <s v="oui"/>
    <x v="0"/>
    <x v="0"/>
    <x v="0"/>
    <d v="2024-09-21T00:00:00"/>
    <x v="0"/>
    <x v="0"/>
    <s v="Golfe"/>
    <x v="2"/>
    <x v="2"/>
    <x v="0"/>
  </r>
  <r>
    <n v="14"/>
    <s v="AMOUSSOU Mawussé"/>
    <n v="34"/>
    <x v="0"/>
    <m/>
    <x v="0"/>
    <s v="Soudeur"/>
    <m/>
    <s v="Adamavo"/>
    <s v="6.170206928331889"/>
    <s v=" 1.3065224647621934"/>
    <x v="0"/>
    <s v="CMS Adamavo"/>
    <s v="Golfe 6"/>
    <x v="0"/>
    <x v="0"/>
    <x v="6"/>
    <x v="3"/>
    <x v="8"/>
    <s v="oui"/>
    <s v="oui"/>
    <s v="oui"/>
    <s v="non"/>
    <s v="Non"/>
    <m/>
    <s v="non"/>
    <s v="non"/>
    <s v="non"/>
    <s v="non"/>
    <s v="Eau en sachet"/>
    <s v="non"/>
    <s v="oui"/>
    <x v="1"/>
    <x v="1"/>
    <x v="0"/>
    <d v="2024-09-18T00:00:00"/>
    <x v="0"/>
    <x v="1"/>
    <s v="Golfe"/>
    <x v="1"/>
    <x v="1"/>
    <x v="1"/>
  </r>
  <r>
    <n v="15"/>
    <s v="GBEMASSE Bernadette"/>
    <n v="50"/>
    <x v="3"/>
    <m/>
    <x v="1"/>
    <s v="Revendeur/se"/>
    <m/>
    <s v="Dagué"/>
    <s v="6.202570724620894"/>
    <s v=" 1.405860144572896"/>
    <x v="0"/>
    <s v="CMS Adamavo"/>
    <s v="Golfe 6"/>
    <x v="0"/>
    <x v="0"/>
    <x v="7"/>
    <x v="4"/>
    <x v="9"/>
    <s v="oui"/>
    <s v="oui"/>
    <s v="non"/>
    <s v="non"/>
    <s v="Non"/>
    <m/>
    <s v="non"/>
    <s v="Oui"/>
    <s v="Oui"/>
    <s v="Oui"/>
    <s v="Forage"/>
    <s v="non"/>
    <s v="oui"/>
    <x v="0"/>
    <x v="1"/>
    <x v="0"/>
    <d v="2024-09-20T00:00:00"/>
    <x v="0"/>
    <x v="1"/>
    <s v="Lacs"/>
    <x v="3"/>
    <x v="3"/>
    <x v="1"/>
  </r>
  <r>
    <n v="16"/>
    <s v="ABOU Charif"/>
    <n v="35"/>
    <x v="0"/>
    <m/>
    <x v="0"/>
    <s v="Conducteur Tricycle"/>
    <m/>
    <s v="Adakpamé"/>
    <s v="6.171169451806052"/>
    <s v="1.2885405838783568"/>
    <x v="0"/>
    <s v="Hopital Bè Kpota"/>
    <s v="Golfe 1"/>
    <x v="0"/>
    <x v="0"/>
    <x v="7"/>
    <x v="4"/>
    <x v="9"/>
    <s v="oui"/>
    <s v="oui"/>
    <s v="oui"/>
    <s v="non"/>
    <s v="Non"/>
    <m/>
    <s v="non"/>
    <s v="non"/>
    <s v="non"/>
    <s v="non"/>
    <s v="Forage"/>
    <s v="non"/>
    <s v="oui"/>
    <x v="1"/>
    <x v="1"/>
    <x v="0"/>
    <d v="2024-09-29T00:00:00"/>
    <x v="0"/>
    <x v="1"/>
    <s v="Golfe"/>
    <x v="0"/>
    <x v="0"/>
    <x v="1"/>
  </r>
  <r>
    <n v="17"/>
    <s v="AKOUETE Amen"/>
    <n v="4"/>
    <x v="4"/>
    <m/>
    <x v="0"/>
    <s v="Enfant moins de 4ans"/>
    <m/>
    <s v="Adamavo"/>
    <s v="6.170206928331889"/>
    <s v=" 1.3065224647621934"/>
    <x v="1"/>
    <s v="NA"/>
    <s v="Golfe 6"/>
    <x v="0"/>
    <x v="0"/>
    <x v="8"/>
    <x v="4"/>
    <x v="10"/>
    <s v="oui"/>
    <s v="oui"/>
    <s v="non"/>
    <s v="oui"/>
    <s v="Oui"/>
    <m/>
    <s v="non"/>
    <s v="non"/>
    <s v="non"/>
    <s v="non"/>
    <s v="Forage"/>
    <s v="non"/>
    <s v="non"/>
    <x v="2"/>
    <x v="2"/>
    <x v="1"/>
    <m/>
    <x v="1"/>
    <x v="1"/>
    <s v="Golfe"/>
    <x v="1"/>
    <x v="1"/>
    <x v="1"/>
  </r>
  <r>
    <n v="18"/>
    <s v="YEVI Brigitte"/>
    <n v="11"/>
    <x v="1"/>
    <m/>
    <x v="1"/>
    <s v="Elève"/>
    <m/>
    <s v="Adamavo"/>
    <s v="6.170206928331889"/>
    <s v=" 1.3065224647621934"/>
    <x v="0"/>
    <s v="CMS Adakpamé"/>
    <s v="Golfe 6"/>
    <x v="0"/>
    <x v="0"/>
    <x v="8"/>
    <x v="4"/>
    <x v="11"/>
    <s v="oui"/>
    <s v="oui"/>
    <s v="non"/>
    <s v="oui"/>
    <s v="Oui"/>
    <m/>
    <s v="oui"/>
    <s v="non"/>
    <s v="non"/>
    <s v="non"/>
    <s v="Forage"/>
    <s v="non"/>
    <s v="oui"/>
    <x v="0"/>
    <x v="0"/>
    <x v="0"/>
    <d v="2024-09-30T00:00:00"/>
    <x v="0"/>
    <x v="0"/>
    <s v="Golfe"/>
    <x v="1"/>
    <x v="1"/>
    <x v="0"/>
  </r>
  <r>
    <n v="19"/>
    <s v="DUSSI Akou"/>
    <n v="35"/>
    <x v="0"/>
    <m/>
    <x v="1"/>
    <s v="Revendeur/se"/>
    <m/>
    <s v="Adamavo"/>
    <s v="6.170206928331889"/>
    <s v=" 1.3065224647621934"/>
    <x v="1"/>
    <s v="CHU SO"/>
    <s v="Golfe 6"/>
    <x v="0"/>
    <x v="0"/>
    <x v="8"/>
    <x v="4"/>
    <x v="11"/>
    <s v="oui"/>
    <s v="oui"/>
    <s v="non"/>
    <s v="oui"/>
    <s v="Oui"/>
    <m/>
    <s v="oui"/>
    <s v="non"/>
    <s v="non"/>
    <s v="non"/>
    <s v="Forage"/>
    <s v="non"/>
    <s v="non"/>
    <x v="2"/>
    <x v="2"/>
    <x v="1"/>
    <d v="2024-10-20T00:00:00"/>
    <x v="0"/>
    <x v="1"/>
    <s v="Golfe"/>
    <x v="1"/>
    <x v="1"/>
    <x v="1"/>
  </r>
  <r>
    <n v="20"/>
    <s v="BOHOUSSOU Micheline"/>
    <n v="7"/>
    <x v="1"/>
    <m/>
    <x v="1"/>
    <s v="Elève"/>
    <m/>
    <s v="Adamavo"/>
    <s v="6.170206928331889"/>
    <s v=" 1.3065224647621934"/>
    <x v="1"/>
    <s v="NA"/>
    <s v="Golfe 7"/>
    <x v="0"/>
    <x v="0"/>
    <x v="8"/>
    <x v="4"/>
    <x v="11"/>
    <s v="oui"/>
    <s v="oui"/>
    <s v="non"/>
    <s v="oui"/>
    <s v="Oui"/>
    <m/>
    <s v="oui"/>
    <s v="non"/>
    <s v="non"/>
    <s v="non"/>
    <s v="Forage"/>
    <s v="non"/>
    <s v="non"/>
    <x v="2"/>
    <x v="2"/>
    <x v="1"/>
    <d v="2024-09-27T00:00:00"/>
    <x v="1"/>
    <x v="1"/>
    <s v="Golfe"/>
    <x v="1"/>
    <x v="1"/>
    <x v="1"/>
  </r>
  <r>
    <n v="21"/>
    <s v="DJIBO Djibril"/>
    <n v="30"/>
    <x v="0"/>
    <m/>
    <x v="0"/>
    <s v="Revendeur/se"/>
    <m/>
    <s v="doulassamé"/>
    <s v="6.137294796391453"/>
    <s v=" 1.2277901541906115"/>
    <x v="1"/>
    <s v="CMS Amoutivé"/>
    <s v="Golfe 4"/>
    <x v="0"/>
    <x v="0"/>
    <x v="8"/>
    <x v="4"/>
    <x v="10"/>
    <s v="oui"/>
    <s v="oui"/>
    <s v="non"/>
    <s v="oui"/>
    <s v="Oui"/>
    <m/>
    <s v="non"/>
    <s v="non"/>
    <s v="non"/>
    <s v="non"/>
    <s v="puits  "/>
    <s v="non"/>
    <s v="non"/>
    <x v="2"/>
    <x v="2"/>
    <x v="1"/>
    <d v="2024-09-25T00:00:00"/>
    <x v="1"/>
    <x v="1"/>
    <s v="Golfe"/>
    <x v="4"/>
    <x v="4"/>
    <x v="1"/>
  </r>
  <r>
    <n v="22"/>
    <s v="DJIBALA Aicha"/>
    <n v="1"/>
    <x v="2"/>
    <m/>
    <x v="1"/>
    <s v="Enfant moins de 4ans"/>
    <m/>
    <s v="doulassamé"/>
    <s v="6.137294796391453"/>
    <s v=" 1.2277901541906115"/>
    <x v="1"/>
    <s v="Hopital de Bè "/>
    <s v="Golfe 4"/>
    <x v="0"/>
    <x v="0"/>
    <x v="9"/>
    <x v="4"/>
    <x v="12"/>
    <s v="oui"/>
    <s v="oui"/>
    <s v="non"/>
    <s v="oui"/>
    <s v="Oui"/>
    <m/>
    <s v="oui"/>
    <s v="non"/>
    <s v="non"/>
    <s v="non"/>
    <s v="puits  "/>
    <s v="non"/>
    <s v="non"/>
    <x v="2"/>
    <x v="2"/>
    <x v="0"/>
    <d v="2024-09-30T00:00:00"/>
    <x v="0"/>
    <x v="1"/>
    <s v="Golfe"/>
    <x v="4"/>
    <x v="4"/>
    <x v="1"/>
  </r>
  <r>
    <n v="23"/>
    <s v="IDRISSA Faozia"/>
    <n v="7"/>
    <x v="1"/>
    <m/>
    <x v="1"/>
    <s v="Elève"/>
    <m/>
    <s v="doulassamé"/>
    <s v="6.137294796391453"/>
    <s v=" 1.2277901541906115"/>
    <x v="1"/>
    <s v="CHU SO"/>
    <s v="Golfe 4"/>
    <x v="0"/>
    <x v="0"/>
    <x v="9"/>
    <x v="4"/>
    <x v="12"/>
    <s v="oui"/>
    <s v="oui"/>
    <s v="non"/>
    <s v="oui"/>
    <s v="Non"/>
    <m/>
    <s v="oui"/>
    <s v="non"/>
    <s v="non"/>
    <s v="non"/>
    <s v="puits  "/>
    <s v="non"/>
    <s v="non"/>
    <x v="2"/>
    <x v="2"/>
    <x v="1"/>
    <d v="2024-09-29T00:00:00"/>
    <x v="0"/>
    <x v="1"/>
    <s v="Golfe"/>
    <x v="4"/>
    <x v="4"/>
    <x v="1"/>
  </r>
  <r>
    <n v="24"/>
    <s v="DJIBO Zouléya"/>
    <n v="14"/>
    <x v="1"/>
    <m/>
    <x v="1"/>
    <s v="Elève"/>
    <m/>
    <s v="doulassamé"/>
    <s v="6.137294796391453"/>
    <s v=" 1.2277901541906115"/>
    <x v="1"/>
    <s v="CMS Amoutivé"/>
    <s v="Golfe 4"/>
    <x v="0"/>
    <x v="0"/>
    <x v="10"/>
    <x v="4"/>
    <x v="13"/>
    <s v="oui"/>
    <s v="oui"/>
    <s v="non"/>
    <s v="oui"/>
    <s v="Non"/>
    <m/>
    <s v="oui"/>
    <s v="non"/>
    <s v="non"/>
    <s v="non"/>
    <s v="puits  "/>
    <s v="non"/>
    <s v="non"/>
    <x v="2"/>
    <x v="2"/>
    <x v="1"/>
    <d v="2024-09-24T00:00:00"/>
    <x v="0"/>
    <x v="1"/>
    <s v="Golfe"/>
    <x v="4"/>
    <x v="4"/>
    <x v="1"/>
  </r>
  <r>
    <n v="25"/>
    <s v="ISSA Youssifou"/>
    <n v="5"/>
    <x v="1"/>
    <m/>
    <x v="0"/>
    <s v="Elève"/>
    <m/>
    <s v="doulassamé"/>
    <s v="6.137294796391453"/>
    <s v=" 1.2277901541906115"/>
    <x v="1"/>
    <s v="CHU SO"/>
    <s v="Golfe 4"/>
    <x v="0"/>
    <x v="0"/>
    <x v="11"/>
    <x v="4"/>
    <x v="11"/>
    <s v="oui"/>
    <s v="oui"/>
    <s v="non"/>
    <s v="oui"/>
    <s v="Oui"/>
    <m/>
    <s v="oui"/>
    <s v="non"/>
    <s v="non"/>
    <s v="non"/>
    <s v="puits  "/>
    <s v="non"/>
    <s v="non"/>
    <x v="2"/>
    <x v="2"/>
    <x v="0"/>
    <d v="2024-10-07T00:00:00"/>
    <x v="0"/>
    <x v="1"/>
    <s v="Golfe"/>
    <x v="4"/>
    <x v="4"/>
    <x v="1"/>
  </r>
  <r>
    <n v="26"/>
    <s v="ISSA Aboubakar"/>
    <n v="2"/>
    <x v="2"/>
    <m/>
    <x v="1"/>
    <s v="Enfant moins de 4ans"/>
    <m/>
    <s v="doulassamé"/>
    <s v="6.137294796391453"/>
    <s v=" 1.2277901541906115"/>
    <x v="1"/>
    <s v="CHU SO"/>
    <s v="Golfe 4"/>
    <x v="0"/>
    <x v="0"/>
    <x v="11"/>
    <x v="4"/>
    <x v="11"/>
    <s v="oui"/>
    <s v="oui"/>
    <s v="non"/>
    <s v="oui"/>
    <s v="Oui"/>
    <m/>
    <s v="oui"/>
    <s v="non"/>
    <s v="non"/>
    <s v="non"/>
    <s v="puits  "/>
    <s v="non"/>
    <s v="non"/>
    <x v="2"/>
    <x v="2"/>
    <x v="0"/>
    <d v="2024-10-07T00:00:00"/>
    <x v="0"/>
    <x v="1"/>
    <s v="Golfe"/>
    <x v="4"/>
    <x v="4"/>
    <x v="1"/>
  </r>
  <r>
    <n v="27"/>
    <s v="GBOSSOU Koudjodji"/>
    <n v="27"/>
    <x v="0"/>
    <m/>
    <x v="1"/>
    <s v="Couture"/>
    <n v="92289603"/>
    <s v="Adakpamé"/>
    <s v="6.171169451806052"/>
    <s v="1.2885405838783568"/>
    <x v="0"/>
    <s v="CMS Adakpamé"/>
    <s v="Golfe 1"/>
    <x v="0"/>
    <x v="0"/>
    <x v="7"/>
    <x v="4"/>
    <x v="14"/>
    <s v="oui"/>
    <s v="oui"/>
    <s v="oui"/>
    <s v="oui"/>
    <s v="Oui"/>
    <m/>
    <s v="non"/>
    <s v="non"/>
    <s v="non"/>
    <s v="non"/>
    <s v="Forage"/>
    <s v="non"/>
    <s v="oui"/>
    <x v="0"/>
    <x v="1"/>
    <x v="0"/>
    <d v="2024-10-04T00:00:00"/>
    <x v="0"/>
    <x v="1"/>
    <s v="Golfe"/>
    <x v="0"/>
    <x v="0"/>
    <x v="1"/>
  </r>
  <r>
    <n v="28"/>
    <s v="GNALETASSI Kodjo"/>
    <n v="4"/>
    <x v="4"/>
    <m/>
    <x v="0"/>
    <s v="Enfant moins de 4ans"/>
    <m/>
    <s v="Adamavo"/>
    <s v="6.170206928331889"/>
    <s v=" 1.3065224647621934"/>
    <x v="1"/>
    <s v="CMS Adamavo"/>
    <s v="Golfe 6"/>
    <x v="0"/>
    <x v="0"/>
    <x v="12"/>
    <x v="5"/>
    <x v="15"/>
    <s v="oui"/>
    <s v="oui"/>
    <s v="non"/>
    <s v="oui"/>
    <s v="Oui"/>
    <m/>
    <s v="non"/>
    <s v="non"/>
    <s v="non"/>
    <s v="non"/>
    <s v="Forage"/>
    <s v="non"/>
    <s v="non"/>
    <x v="2"/>
    <x v="2"/>
    <x v="1"/>
    <d v="2024-10-01T00:00:00"/>
    <x v="1"/>
    <x v="1"/>
    <s v="Golfe"/>
    <x v="1"/>
    <x v="1"/>
    <x v="1"/>
  </r>
  <r>
    <n v="29"/>
    <s v="MAWUNYIGBON Junior"/>
    <n v="4"/>
    <x v="4"/>
    <m/>
    <x v="0"/>
    <s v="Enfant moins de 4ans"/>
    <m/>
    <s v="Adakpamé"/>
    <s v="6.171169451806052"/>
    <s v="1.2885405838783568"/>
    <x v="0"/>
    <s v="CMS Adakpamé"/>
    <s v="Golfe 1"/>
    <x v="0"/>
    <x v="0"/>
    <x v="7"/>
    <x v="4"/>
    <x v="14"/>
    <s v="oui"/>
    <s v="non"/>
    <s v="non"/>
    <s v="non"/>
    <s v="Non"/>
    <m/>
    <s v="oui"/>
    <s v="non"/>
    <s v="non"/>
    <s v="non"/>
    <s v="Puits"/>
    <s v="non"/>
    <s v="oui"/>
    <x v="0"/>
    <x v="0"/>
    <x v="0"/>
    <d v="2024-10-02T00:00:00"/>
    <x v="0"/>
    <x v="0"/>
    <s v="Golfe"/>
    <x v="0"/>
    <x v="0"/>
    <x v="0"/>
  </r>
  <r>
    <n v="30"/>
    <s v="TOULASSI Kowouvi"/>
    <n v="72"/>
    <x v="5"/>
    <m/>
    <x v="0"/>
    <s v="Couture"/>
    <m/>
    <s v="Adamavo"/>
    <s v="6.170206928331889"/>
    <s v=" 1.3065224647621934"/>
    <x v="0"/>
    <s v="CMS Adakpamé"/>
    <s v="Golfe 6"/>
    <x v="0"/>
    <x v="0"/>
    <x v="7"/>
    <x v="4"/>
    <x v="14"/>
    <s v="oui"/>
    <s v="oui"/>
    <s v="oui"/>
    <s v="oui"/>
    <s v="Oui"/>
    <m/>
    <s v="non"/>
    <s v="non"/>
    <s v="non"/>
    <s v="non"/>
    <s v="Puits"/>
    <s v="non"/>
    <s v="oui"/>
    <x v="1"/>
    <x v="1"/>
    <x v="0"/>
    <d v="2024-10-02T00:00:00"/>
    <x v="0"/>
    <x v="1"/>
    <s v="Golfe"/>
    <x v="1"/>
    <x v="1"/>
    <x v="1"/>
  </r>
  <r>
    <n v="31"/>
    <s v="AGBO Hanou"/>
    <n v="23"/>
    <x v="0"/>
    <m/>
    <x v="1"/>
    <s v="Couture"/>
    <m/>
    <s v="Adamavo"/>
    <s v="6.170206928331889"/>
    <s v=" 1.3065224647621934"/>
    <x v="0"/>
    <s v="CMS Adakpamé"/>
    <s v="Golfe 6"/>
    <x v="0"/>
    <x v="0"/>
    <x v="12"/>
    <x v="5"/>
    <x v="14"/>
    <s v="oui"/>
    <s v="oui"/>
    <s v="non"/>
    <s v="oui"/>
    <s v="Oui"/>
    <m/>
    <s v="non"/>
    <s v="non"/>
    <s v="non"/>
    <s v="non"/>
    <s v="Puits"/>
    <s v="non"/>
    <s v="non"/>
    <x v="2"/>
    <x v="2"/>
    <x v="0"/>
    <d v="2024-10-03T00:00:00"/>
    <x v="0"/>
    <x v="1"/>
    <s v="Golfe"/>
    <x v="1"/>
    <x v="1"/>
    <x v="1"/>
  </r>
  <r>
    <n v="32"/>
    <s v="MAWUGNIGBON Godwin"/>
    <n v="2"/>
    <x v="2"/>
    <m/>
    <x v="0"/>
    <s v="Enfant moins de 4ans"/>
    <m/>
    <s v="Adamavo"/>
    <s v="6.170206928331889"/>
    <s v=" 1.3065224647621934"/>
    <x v="0"/>
    <s v="CMS Adakpamé"/>
    <s v="Golfe 6"/>
    <x v="0"/>
    <x v="0"/>
    <x v="7"/>
    <x v="4"/>
    <x v="14"/>
    <s v="oui"/>
    <s v="non"/>
    <s v="non"/>
    <s v="non"/>
    <s v="Non"/>
    <m/>
    <s v="oui"/>
    <s v="non"/>
    <s v="non"/>
    <s v="non"/>
    <s v="Puits"/>
    <s v="non"/>
    <s v="oui"/>
    <x v="0"/>
    <x v="0"/>
    <x v="0"/>
    <d v="2024-10-02T00:00:00"/>
    <x v="0"/>
    <x v="0"/>
    <s v="Golfe"/>
    <x v="1"/>
    <x v="1"/>
    <x v="0"/>
  </r>
  <r>
    <n v="33"/>
    <s v="EKOE Dédé"/>
    <n v="17"/>
    <x v="0"/>
    <m/>
    <x v="1"/>
    <s v="Elève"/>
    <m/>
    <s v="Adamavo"/>
    <s v="6.170206928331889"/>
    <s v=" 1.3065224647621934"/>
    <x v="0"/>
    <s v="CMS Adakpamé"/>
    <s v="Golfe 6"/>
    <x v="0"/>
    <x v="0"/>
    <x v="13"/>
    <x v="4"/>
    <x v="14"/>
    <s v="oui"/>
    <s v="oui"/>
    <s v="oui"/>
    <s v="oui"/>
    <s v="Oui"/>
    <m/>
    <s v="non"/>
    <s v="non"/>
    <s v="non"/>
    <s v="non"/>
    <s v="Puits"/>
    <s v="non"/>
    <s v="oui"/>
    <x v="0"/>
    <x v="0"/>
    <x v="0"/>
    <d v="2024-10-03T00:00:00"/>
    <x v="0"/>
    <x v="0"/>
    <s v="Golfe"/>
    <x v="1"/>
    <x v="1"/>
    <x v="0"/>
  </r>
  <r>
    <n v="34"/>
    <s v="AKOLI Antoine"/>
    <n v="23"/>
    <x v="0"/>
    <m/>
    <x v="0"/>
    <s v="Revendeur/se"/>
    <m/>
    <s v="Katanga"/>
    <s v="6.186026591764903"/>
    <s v="1.3075633519218346"/>
    <x v="0"/>
    <s v="CMS Adakpamé"/>
    <s v="Golfe 1"/>
    <x v="0"/>
    <x v="0"/>
    <x v="14"/>
    <x v="5"/>
    <x v="16"/>
    <s v="oui"/>
    <s v="oui"/>
    <s v="oui"/>
    <s v="oui"/>
    <s v="Oui"/>
    <m/>
    <s v="non"/>
    <s v="non"/>
    <s v="non"/>
    <s v="non"/>
    <s v="Forage"/>
    <s v="non"/>
    <s v="oui"/>
    <x v="0"/>
    <x v="0"/>
    <x v="0"/>
    <d v="2024-10-06T00:00:00"/>
    <x v="0"/>
    <x v="0"/>
    <s v="Golfe"/>
    <x v="0"/>
    <x v="0"/>
    <x v="0"/>
  </r>
  <r>
    <n v="35"/>
    <s v="BIYAO Yao"/>
    <n v="55"/>
    <x v="3"/>
    <m/>
    <x v="0"/>
    <s v="Jardinier"/>
    <n v="93179120"/>
    <s v="Tokoin Trésor"/>
    <s v="6.127294796391453"/>
    <s v=" 1.2177901541906115"/>
    <x v="0"/>
    <s v="CHU Campus"/>
    <s v="Golfe 4"/>
    <x v="0"/>
    <x v="0"/>
    <x v="14"/>
    <x v="5"/>
    <x v="17"/>
    <s v="oui"/>
    <s v="non"/>
    <s v="non"/>
    <s v="oui"/>
    <s v="Oui"/>
    <m/>
    <s v="non"/>
    <s v="non"/>
    <s v="non"/>
    <s v="non"/>
    <s v="Tde"/>
    <s v="non"/>
    <s v="oui"/>
    <x v="1"/>
    <x v="1"/>
    <x v="0"/>
    <d v="2024-10-05T00:00:00"/>
    <x v="1"/>
    <x v="1"/>
    <s v="Golfe"/>
    <x v="4"/>
    <x v="4"/>
    <x v="1"/>
  </r>
  <r>
    <n v="36"/>
    <s v="KOKOUDA Samuel"/>
    <n v="11"/>
    <x v="1"/>
    <m/>
    <x v="0"/>
    <s v="Elève"/>
    <n v="90704984"/>
    <s v="colas"/>
    <m/>
    <m/>
    <x v="0"/>
    <s v="Hopital Bè Kpota"/>
    <s v="Golfe 1"/>
    <x v="0"/>
    <x v="0"/>
    <x v="15"/>
    <x v="5"/>
    <x v="18"/>
    <s v="oui"/>
    <s v="oui"/>
    <s v="non"/>
    <s v="non"/>
    <s v="Non"/>
    <m/>
    <s v="non"/>
    <s v="non"/>
    <s v="non"/>
    <s v="non"/>
    <s v="Forage"/>
    <s v="non"/>
    <s v="oui"/>
    <x v="1"/>
    <x v="1"/>
    <x v="0"/>
    <d v="2024-10-04T00:00:00"/>
    <x v="0"/>
    <x v="1"/>
    <s v="Golfe"/>
    <x v="2"/>
    <x v="2"/>
    <x v="1"/>
  </r>
  <r>
    <n v="37"/>
    <s v="ATTIKOU Adiatou"/>
    <n v="52"/>
    <x v="3"/>
    <m/>
    <x v="1"/>
    <s v="Revendeur/se"/>
    <s v="S/C 92119449"/>
    <s v="Tamani"/>
    <s v="6.185294796391453"/>
    <s v=" 1.317901541906115"/>
    <x v="1"/>
    <s v="CMS Adamavo"/>
    <s v="Golfe 6"/>
    <x v="0"/>
    <x v="0"/>
    <x v="16"/>
    <x v="6"/>
    <x v="19"/>
    <s v="oui"/>
    <s v="oui"/>
    <s v="non"/>
    <s v="non"/>
    <s v="Non"/>
    <m/>
    <s v="non"/>
    <s v="non"/>
    <s v="non"/>
    <s v="non"/>
    <s v="Forage"/>
    <s v="non"/>
    <s v="non"/>
    <x v="2"/>
    <x v="2"/>
    <x v="1"/>
    <d v="2024-10-09T00:00:00"/>
    <x v="1"/>
    <x v="1"/>
    <s v="Golfe"/>
    <x v="1"/>
    <x v="0"/>
    <x v="1"/>
  </r>
  <r>
    <n v="38"/>
    <s v="ADJETE Anitè"/>
    <n v="43"/>
    <x v="0"/>
    <m/>
    <x v="0"/>
    <s v="Pêcheur"/>
    <s v="S/C 90202013"/>
    <s v="Katanga"/>
    <s v="6.186026591764903"/>
    <s v="1.3075633519218346"/>
    <x v="0"/>
    <s v="CMS Katanga"/>
    <s v="Golfe 1"/>
    <x v="0"/>
    <x v="0"/>
    <x v="17"/>
    <x v="6"/>
    <x v="19"/>
    <s v="oui"/>
    <s v="oui"/>
    <s v="oui"/>
    <s v="oui"/>
    <s v="Oui"/>
    <m/>
    <s v="oui"/>
    <s v="non"/>
    <s v="Oui"/>
    <s v="non"/>
    <s v="Forage/Puits"/>
    <s v="non"/>
    <s v="oui"/>
    <x v="0"/>
    <x v="0"/>
    <x v="0"/>
    <d v="2024-10-12T00:00:00"/>
    <x v="1"/>
    <x v="0"/>
    <s v="Golfe"/>
    <x v="0"/>
    <x v="0"/>
    <x v="0"/>
  </r>
  <r>
    <n v="39"/>
    <s v="AGBOKOU Kpessi"/>
    <n v="65"/>
    <x v="5"/>
    <m/>
    <x v="1"/>
    <s v="Revendeur/se"/>
    <n v="98673180"/>
    <s v="Attiégou"/>
    <s v="6.170206928331889"/>
    <s v=" 1.3065224647621934"/>
    <x v="0"/>
    <s v="CMS Bè Kpota"/>
    <s v="Golfe 1"/>
    <x v="0"/>
    <x v="0"/>
    <x v="18"/>
    <x v="6"/>
    <x v="20"/>
    <s v="oui"/>
    <s v="non"/>
    <s v="oui"/>
    <s v="non"/>
    <s v="Non"/>
    <m/>
    <s v="non"/>
    <s v="non"/>
    <s v="non"/>
    <s v="Oui"/>
    <s v="Tde"/>
    <s v="non"/>
    <s v="oui"/>
    <x v="1"/>
    <x v="1"/>
    <x v="0"/>
    <d v="2024-10-14T00:00:00"/>
    <x v="0"/>
    <x v="1"/>
    <s v="Golfe"/>
    <x v="0"/>
    <x v="0"/>
    <x v="1"/>
  </r>
  <r>
    <n v="40"/>
    <s v="DEGBE Adjovi "/>
    <n v="29"/>
    <x v="0"/>
    <m/>
    <x v="1"/>
    <s v="Couture"/>
    <n v="99368155"/>
    <s v="Adamavo"/>
    <s v="6.170206928331889"/>
    <s v=" 1.3065224647621934"/>
    <x v="0"/>
    <s v="CMS Adamavo"/>
    <s v="Golfe 6"/>
    <x v="0"/>
    <x v="0"/>
    <x v="19"/>
    <x v="6"/>
    <x v="20"/>
    <s v="oui"/>
    <s v="oui"/>
    <s v="oui"/>
    <s v="non"/>
    <s v="Non"/>
    <m/>
    <s v="ne sait pas"/>
    <s v="non"/>
    <s v="non"/>
    <s v="non"/>
    <s v="Puits"/>
    <s v="non"/>
    <s v="oui"/>
    <x v="0"/>
    <x v="1"/>
    <x v="0"/>
    <d v="2024-10-15T00:00:00"/>
    <x v="0"/>
    <x v="1"/>
    <s v="Golfe"/>
    <x v="1"/>
    <x v="1"/>
    <x v="1"/>
  </r>
  <r>
    <n v="41"/>
    <s v="ASSIBA Clémentine"/>
    <n v="48"/>
    <x v="3"/>
    <m/>
    <x v="1"/>
    <s v="Commerçant/te"/>
    <s v="S/C 98124188"/>
    <s v="Grand Marché"/>
    <s v="6.186026591764903"/>
    <s v="1.27075633519218346"/>
    <x v="0"/>
    <s v="CHU SO"/>
    <s v="Golfe 4"/>
    <x v="0"/>
    <x v="0"/>
    <x v="20"/>
    <x v="7"/>
    <x v="21"/>
    <s v="oui"/>
    <s v="oui"/>
    <s v="oui"/>
    <s v="non"/>
    <s v="Non"/>
    <m/>
    <s v="ne sait pas"/>
    <s v="non"/>
    <s v="Oui"/>
    <s v="Oui"/>
    <s v="Eau en bouteille"/>
    <s v="NA"/>
    <s v="oui"/>
    <x v="1"/>
    <x v="0"/>
    <x v="0"/>
    <d v="2024-10-21T00:00:00"/>
    <x v="0"/>
    <x v="0"/>
    <s v="Golfe"/>
    <x v="4"/>
    <x v="4"/>
    <x v="0"/>
  </r>
  <r>
    <n v="42"/>
    <s v="KOMDOGO Omou"/>
    <n v="29"/>
    <x v="0"/>
    <m/>
    <x v="1"/>
    <s v="Commerçant/te"/>
    <m/>
    <s v="Grand Marché"/>
    <s v="6.186026591764903"/>
    <s v="1.27075633519218346"/>
    <x v="0"/>
    <s v="CHU SO"/>
    <s v="Golfe 4"/>
    <x v="0"/>
    <x v="0"/>
    <x v="21"/>
    <x v="7"/>
    <x v="21"/>
    <s v="oui"/>
    <s v="oui"/>
    <s v="oui"/>
    <s v="non"/>
    <s v="Non"/>
    <m/>
    <s v="ne sait pas"/>
    <s v="non"/>
    <s v="Oui"/>
    <s v="Oui"/>
    <s v="Eau en bouteille"/>
    <s v="NA"/>
    <s v="oui"/>
    <x v="1"/>
    <x v="1"/>
    <x v="0"/>
    <d v="2024-10-25T00:00:00"/>
    <x v="0"/>
    <x v="1"/>
    <s v="Golfe"/>
    <x v="4"/>
    <x v="4"/>
    <x v="1"/>
  </r>
  <r>
    <n v="43"/>
    <s v="LEKE David"/>
    <n v="20"/>
    <x v="0"/>
    <m/>
    <x v="0"/>
    <s v="Docker à l'ancien port de pêche"/>
    <m/>
    <s v="Katanga"/>
    <s v="6.186026591764903"/>
    <s v="1.3075633519218346"/>
    <x v="0"/>
    <s v="CMS Katanga"/>
    <s v="Golfe 1"/>
    <x v="0"/>
    <x v="0"/>
    <x v="22"/>
    <x v="8"/>
    <x v="22"/>
    <s v="oui"/>
    <s v="oui"/>
    <s v="oui"/>
    <s v="non"/>
    <s v="Non"/>
    <m/>
    <s v="ne sait pas"/>
    <s v="non"/>
    <s v="Oui"/>
    <s v="non"/>
    <s v="Eau en sachet"/>
    <s v="non"/>
    <s v="oui"/>
    <x v="0"/>
    <x v="1"/>
    <x v="0"/>
    <d v="2024-10-25T00:00:00"/>
    <x v="0"/>
    <x v="1"/>
    <s v="Golfe"/>
    <x v="0"/>
    <x v="0"/>
    <x v="1"/>
  </r>
  <r>
    <n v="44"/>
    <s v="SEGBEDJI Boris"/>
    <n v="14"/>
    <x v="1"/>
    <m/>
    <x v="0"/>
    <s v="Elève"/>
    <m/>
    <s v="Adamavo"/>
    <s v="6.170206928331889"/>
    <s v=" 1.3065224647621934"/>
    <x v="0"/>
    <s v="CMS Adamavo"/>
    <s v="Golfe 6"/>
    <x v="0"/>
    <x v="0"/>
    <x v="23"/>
    <x v="8"/>
    <x v="23"/>
    <s v="oui"/>
    <s v="non"/>
    <s v="non"/>
    <s v="non"/>
    <s v="Non"/>
    <m/>
    <s v="ne sait pas"/>
    <s v="non"/>
    <s v="non"/>
    <s v="non"/>
    <s v="Eau de robinet, Eau de puits"/>
    <s v="non"/>
    <s v="oui"/>
    <x v="1"/>
    <x v="3"/>
    <x v="1"/>
    <d v="2024-10-25T00:00:00"/>
    <x v="0"/>
    <x v="1"/>
    <s v="Golfe"/>
    <x v="1"/>
    <x v="1"/>
    <x v="1"/>
  </r>
  <r>
    <n v="45"/>
    <s v="SOULEYMANE Fridos"/>
    <n v="24"/>
    <x v="0"/>
    <m/>
    <x v="1"/>
    <s v="Couture"/>
    <n v="90706190"/>
    <s v="Anfamé"/>
    <s v="6.164475693128914"/>
    <s v="1.2756098362654944"/>
    <x v="0"/>
    <s v="CMS Bè Kpota"/>
    <s v="Golfe 1"/>
    <x v="0"/>
    <x v="0"/>
    <x v="23"/>
    <x v="8"/>
    <x v="24"/>
    <s v="oui"/>
    <s v="oui"/>
    <s v="oui"/>
    <s v="non"/>
    <s v="Non"/>
    <m/>
    <s v="non"/>
    <s v="non"/>
    <s v="non"/>
    <s v="non"/>
    <s v="Eau en sachet"/>
    <s v="NA"/>
    <s v="oui"/>
    <x v="1"/>
    <x v="3"/>
    <x v="0"/>
    <d v="2024-10-30T00:00:00"/>
    <x v="0"/>
    <x v="1"/>
    <s v="Golfe"/>
    <x v="0"/>
    <x v="0"/>
    <x v="1"/>
  </r>
  <r>
    <n v="46"/>
    <s v="LATE Afi"/>
    <n v="50"/>
    <x v="3"/>
    <m/>
    <x v="1"/>
    <s v="Revendeur/se"/>
    <m/>
    <s v="Djifa-Kpota"/>
    <s v="6.169113"/>
    <s v="1.269512"/>
    <x v="1"/>
    <s v="CMS Adakpamé"/>
    <s v="Golfe 1"/>
    <x v="0"/>
    <x v="0"/>
    <x v="24"/>
    <x v="8"/>
    <x v="24"/>
    <s v="oui"/>
    <s v="oui"/>
    <s v="non"/>
    <s v="oui"/>
    <s v="Oui"/>
    <m/>
    <s v="ne sait pas"/>
    <s v="non"/>
    <s v="non"/>
    <s v="Oui"/>
    <s v="Tde"/>
    <s v="non"/>
    <s v="oui"/>
    <x v="0"/>
    <x v="1"/>
    <x v="0"/>
    <d v="2024-10-31T00:00:00"/>
    <x v="0"/>
    <x v="1"/>
    <s v="Golfe"/>
    <x v="0"/>
    <x v="0"/>
    <x v="1"/>
  </r>
  <r>
    <n v="47"/>
    <s v="SANI Mohamed"/>
    <n v="27"/>
    <x v="0"/>
    <m/>
    <x v="0"/>
    <s v="Revendeur/se"/>
    <m/>
    <s v="Adakpamé"/>
    <s v="6.175878"/>
    <s v="1.315467"/>
    <x v="1"/>
    <s v="CMS Adakpamé"/>
    <s v="Golfe 1"/>
    <x v="0"/>
    <x v="0"/>
    <x v="25"/>
    <x v="9"/>
    <x v="24"/>
    <s v="oui"/>
    <s v="oui"/>
    <s v="oui"/>
    <s v="oui"/>
    <s v="Non"/>
    <m/>
    <s v="ne sait pas"/>
    <s v="non"/>
    <s v="non"/>
    <s v="non"/>
    <s v="Eau en sachet"/>
    <s v="NA"/>
    <s v="oui"/>
    <x v="1"/>
    <x v="1"/>
    <x v="0"/>
    <d v="2024-10-30T00:00:00"/>
    <x v="0"/>
    <x v="1"/>
    <s v="Golfe"/>
    <x v="0"/>
    <x v="0"/>
    <x v="1"/>
  </r>
  <r>
    <n v="48"/>
    <s v="FIKLOU Tchotcho"/>
    <n v="48"/>
    <x v="3"/>
    <m/>
    <x v="1"/>
    <s v="Revendeur/se"/>
    <m/>
    <s v="Adakpamé"/>
    <s v="6.175878"/>
    <s v="1.315467"/>
    <x v="1"/>
    <s v="CMS Adakpamé"/>
    <s v="Golfe 1"/>
    <x v="0"/>
    <x v="0"/>
    <x v="25"/>
    <x v="9"/>
    <x v="25"/>
    <s v="oui"/>
    <s v="oui"/>
    <s v="oui"/>
    <s v="oui"/>
    <s v="Non"/>
    <m/>
    <s v="ne sait pas"/>
    <s v="non"/>
    <s v="non"/>
    <s v="non"/>
    <s v="Eau en sachet"/>
    <s v="NA"/>
    <s v="oui"/>
    <x v="1"/>
    <x v="1"/>
    <x v="0"/>
    <d v="2024-10-30T00:00:00"/>
    <x v="0"/>
    <x v="1"/>
    <s v="Golfe"/>
    <x v="0"/>
    <x v="0"/>
    <x v="1"/>
  </r>
  <r>
    <n v="49"/>
    <s v="AMETOWOU Koffa"/>
    <n v="32"/>
    <x v="0"/>
    <m/>
    <x v="0"/>
    <s v="Pêcheur"/>
    <m/>
    <s v="Gbétsogbé"/>
    <s v="6.15306806591882"/>
    <s v="1.3054846135860712"/>
    <x v="1"/>
    <s v="CMS Gbétsogbé"/>
    <s v="Golfe 6"/>
    <x v="0"/>
    <x v="0"/>
    <x v="26"/>
    <x v="9"/>
    <x v="26"/>
    <s v="oui"/>
    <s v="oui"/>
    <s v="oui"/>
    <s v="non"/>
    <s v="Non"/>
    <m/>
    <s v="non"/>
    <s v="non"/>
    <s v="non"/>
    <s v="non"/>
    <s v="Eau en sachet"/>
    <s v="NA"/>
    <s v="oui"/>
    <x v="1"/>
    <x v="3"/>
    <x v="1"/>
    <d v="2024-10-30T00:00:00"/>
    <x v="0"/>
    <x v="1"/>
    <s v="Golfe"/>
    <x v="1"/>
    <x v="1"/>
    <x v="1"/>
  </r>
  <r>
    <n v="50"/>
    <s v="SILIVI AKOUVI"/>
    <n v="24"/>
    <x v="0"/>
    <m/>
    <x v="1"/>
    <s v="Boulangère"/>
    <m/>
    <s v="Adamavo"/>
    <s v="6.170206928331889"/>
    <s v=" 1.3065224647621934"/>
    <x v="1"/>
    <s v="CMS Adamavo"/>
    <s v="Golfe 6"/>
    <x v="0"/>
    <x v="0"/>
    <x v="27"/>
    <x v="9"/>
    <x v="27"/>
    <s v="oui"/>
    <s v="non"/>
    <s v="non"/>
    <s v="non"/>
    <s v="Non"/>
    <m/>
    <s v="non"/>
    <s v="non"/>
    <s v="non"/>
    <s v="non"/>
    <s v="Eau de puits"/>
    <s v="non"/>
    <s v="oui"/>
    <x v="1"/>
    <x v="1"/>
    <x v="1"/>
    <d v="2024-11-02T00:00:00"/>
    <x v="0"/>
    <x v="1"/>
    <s v="Golfe"/>
    <x v="1"/>
    <x v="1"/>
    <x v="1"/>
  </r>
  <r>
    <n v="51"/>
    <s v="AKOWONOU Rodrigue"/>
    <n v="4"/>
    <x v="4"/>
    <m/>
    <x v="0"/>
    <s v="Enfant moins de 4ans"/>
    <m/>
    <s v="Adamavo"/>
    <s v="6.170206928331889"/>
    <s v=" 1.3065224647621934"/>
    <x v="1"/>
    <s v="CMS Adamavo"/>
    <s v="Golfe 6"/>
    <x v="0"/>
    <x v="0"/>
    <x v="28"/>
    <x v="9"/>
    <x v="27"/>
    <s v="oui"/>
    <s v="oui"/>
    <s v="oui"/>
    <s v="non"/>
    <s v="Non"/>
    <m/>
    <s v="non"/>
    <s v="non"/>
    <s v="non"/>
    <s v="non"/>
    <s v="Eau de rivière"/>
    <s v="non"/>
    <s v="oui"/>
    <x v="1"/>
    <x v="1"/>
    <x v="1"/>
    <d v="2024-11-02T00:00:00"/>
    <x v="0"/>
    <x v="1"/>
    <s v="Golfe"/>
    <x v="1"/>
    <x v="1"/>
    <x v="1"/>
  </r>
  <r>
    <n v="52"/>
    <s v="TEUGBEDOR Akossiwa"/>
    <n v="34"/>
    <x v="0"/>
    <m/>
    <x v="1"/>
    <s v="Coiffure"/>
    <m/>
    <s v="baguida"/>
    <s v="6.176026591764903"/>
    <s v="1.3275633519218346"/>
    <x v="1"/>
    <s v="CMS Baguida"/>
    <s v="Golfe 6"/>
    <x v="0"/>
    <x v="0"/>
    <x v="25"/>
    <x v="9"/>
    <x v="27"/>
    <s v="oui"/>
    <s v="oui"/>
    <s v="oui"/>
    <s v="non"/>
    <s v="Non"/>
    <m/>
    <s v="ne sait pas"/>
    <s v="non"/>
    <s v="non"/>
    <s v="non"/>
    <s v="Eau en sachet"/>
    <s v="NA"/>
    <s v="oui"/>
    <x v="0"/>
    <x v="1"/>
    <x v="0"/>
    <d v="2024-11-03T00:00:00"/>
    <x v="0"/>
    <x v="1"/>
    <s v="Golfe"/>
    <x v="1"/>
    <x v="1"/>
    <x v="1"/>
  </r>
  <r>
    <n v="53"/>
    <s v="KOUTOHOU Bénédicte"/>
    <n v="35"/>
    <x v="0"/>
    <m/>
    <x v="1"/>
    <s v="Revendeur/se"/>
    <m/>
    <s v="baguida"/>
    <s v="6.176026591764903"/>
    <s v="1.3275633519218346"/>
    <x v="0"/>
    <s v="CMS Baguida"/>
    <s v="Golfe 6"/>
    <x v="0"/>
    <x v="0"/>
    <x v="29"/>
    <x v="9"/>
    <x v="28"/>
    <s v="oui"/>
    <s v="oui"/>
    <s v="non"/>
    <s v="non"/>
    <s v="Non"/>
    <m/>
    <s v="ne sait pas"/>
    <s v="non"/>
    <s v="non"/>
    <s v="non"/>
    <s v="Eau en sachet"/>
    <s v="NA"/>
    <s v="oui"/>
    <x v="1"/>
    <x v="1"/>
    <x v="1"/>
    <d v="2024-11-03T00:00:00"/>
    <x v="0"/>
    <x v="1"/>
    <s v="Golfe"/>
    <x v="1"/>
    <x v="1"/>
    <x v="1"/>
  </r>
  <r>
    <n v="54"/>
    <s v="SOWOU Yaovi"/>
    <n v="34"/>
    <x v="0"/>
    <m/>
    <x v="0"/>
    <s v="Couture"/>
    <m/>
    <s v="Nukafu"/>
    <s v="6.173142"/>
    <s v=" 1.2423927"/>
    <x v="0"/>
    <s v="CMS Nukafu"/>
    <s v="Golfe 2"/>
    <x v="0"/>
    <x v="0"/>
    <x v="30"/>
    <x v="10"/>
    <x v="29"/>
    <s v="oui"/>
    <s v="oui"/>
    <s v="oui"/>
    <s v="oui"/>
    <s v="Oui"/>
    <m/>
    <s v="ne sait pas"/>
    <s v="Oui"/>
    <s v="Oui"/>
    <s v="non"/>
    <s v="Forage"/>
    <s v="non"/>
    <s v="oui"/>
    <x v="1"/>
    <x v="1"/>
    <x v="0"/>
    <d v="2024-11-13T00:00:00"/>
    <x v="0"/>
    <x v="1"/>
    <s v="Golfe"/>
    <x v="2"/>
    <x v="2"/>
    <x v="1"/>
  </r>
  <r>
    <n v="55"/>
    <s v="APOBI Judith"/>
    <n v="29"/>
    <x v="0"/>
    <m/>
    <x v="1"/>
    <s v="Coiffure"/>
    <m/>
    <s v="Nukafu"/>
    <s v="6.173142"/>
    <s v=" 1.2423927"/>
    <x v="0"/>
    <s v="CMS Nukafu"/>
    <s v="Golfe 2"/>
    <x v="0"/>
    <x v="0"/>
    <x v="31"/>
    <x v="10"/>
    <x v="29"/>
    <s v="oui"/>
    <s v="non"/>
    <s v="oui"/>
    <s v="non"/>
    <s v="Non"/>
    <m/>
    <s v="oui"/>
    <s v="non"/>
    <s v="non"/>
    <s v="non"/>
    <s v="Forage"/>
    <s v="non"/>
    <s v="oui"/>
    <x v="0"/>
    <x v="0"/>
    <x v="0"/>
    <d v="2024-11-13T00:00:00"/>
    <x v="0"/>
    <x v="0"/>
    <s v="Golfe"/>
    <x v="2"/>
    <x v="2"/>
    <x v="0"/>
  </r>
  <r>
    <n v="56"/>
    <s v="NDIKUMANA Agnès"/>
    <n v="49"/>
    <x v="3"/>
    <m/>
    <x v="1"/>
    <s v="Humanitaire"/>
    <n v="96860064"/>
    <s v="baguida"/>
    <s v="6.176026591764903"/>
    <s v="1.3275633519218346"/>
    <x v="0"/>
    <s v="Clinique de l'Atlantique"/>
    <s v="Golfe 6"/>
    <x v="0"/>
    <x v="0"/>
    <x v="32"/>
    <x v="11"/>
    <x v="30"/>
    <s v="oui"/>
    <s v="oui"/>
    <s v="oui"/>
    <s v="non"/>
    <s v="Non"/>
    <m/>
    <s v="non"/>
    <s v="non"/>
    <s v="Oui"/>
    <s v="Oui"/>
    <s v="Eau en bouteille"/>
    <s v="NA"/>
    <s v="oui"/>
    <x v="1"/>
    <x v="1"/>
    <x v="0"/>
    <d v="2024-11-14T00:00:00"/>
    <x v="0"/>
    <x v="1"/>
    <s v="Golfe"/>
    <x v="1"/>
    <x v="1"/>
    <x v="1"/>
  </r>
  <r>
    <n v="57"/>
    <s v="KPETIGO Eméfa"/>
    <n v="36"/>
    <x v="0"/>
    <m/>
    <x v="1"/>
    <s v="Coiffure"/>
    <n v="90295234"/>
    <s v="Doumasséssé"/>
    <s v="6.137294796391453"/>
    <s v=" 1.2277901541906115"/>
    <x v="0"/>
    <s v="CMS Doumasséssé"/>
    <s v="Golfe 3"/>
    <x v="0"/>
    <x v="0"/>
    <x v="33"/>
    <x v="11"/>
    <x v="31"/>
    <s v="oui"/>
    <s v="non"/>
    <s v="non"/>
    <s v="non"/>
    <s v="Non"/>
    <m/>
    <s v="non"/>
    <s v="non"/>
    <s v="non"/>
    <s v="non"/>
    <s v="Eau en sachet"/>
    <s v="NA"/>
    <s v="oui"/>
    <x v="1"/>
    <x v="1"/>
    <x v="1"/>
    <d v="2024-11-17T00:00:00"/>
    <x v="0"/>
    <x v="1"/>
    <s v="Golfe"/>
    <x v="5"/>
    <x v="5"/>
    <x v="1"/>
  </r>
  <r>
    <n v="58"/>
    <s v="EHLI Komi"/>
    <n v="37"/>
    <x v="0"/>
    <m/>
    <x v="0"/>
    <s v="MENUISIER "/>
    <n v="93319168"/>
    <s v="Adakpamé"/>
    <s v="6.171169451806052"/>
    <s v="1.2885405838783568"/>
    <x v="0"/>
    <s v="CMS Adakpamé"/>
    <s v="Golfe 1"/>
    <x v="0"/>
    <x v="0"/>
    <x v="34"/>
    <x v="12"/>
    <x v="32"/>
    <s v="oui"/>
    <s v="non"/>
    <s v="non"/>
    <s v="oui"/>
    <s v="Oui"/>
    <m/>
    <s v="non"/>
    <s v="non"/>
    <s v="non"/>
    <s v="non"/>
    <s v="Forage"/>
    <s v="non"/>
    <s v="oui"/>
    <x v="1"/>
    <x v="1"/>
    <x v="0"/>
    <d v="2024-11-18T00:00:00"/>
    <x v="0"/>
    <x v="1"/>
    <s v="Golfe"/>
    <x v="0"/>
    <x v="0"/>
    <x v="1"/>
  </r>
  <r>
    <n v="59"/>
    <s v="BALO Aliou"/>
    <n v="12"/>
    <x v="1"/>
    <m/>
    <x v="0"/>
    <s v="Elève"/>
    <n v="92168442"/>
    <s v="Ségbé"/>
    <s v="6.177545627668431"/>
    <s v=" 1.1523380381040775"/>
    <x v="0"/>
    <s v="Infirmerie CETEF"/>
    <s v="Golfe 7"/>
    <x v="0"/>
    <x v="0"/>
    <x v="35"/>
    <x v="13"/>
    <x v="33"/>
    <s v="oui"/>
    <s v="oui"/>
    <s v="oui"/>
    <s v="oui"/>
    <s v="Non"/>
    <m/>
    <s v="ne sait pas"/>
    <s v="non"/>
    <s v="non"/>
    <s v="non"/>
    <s v="Forage"/>
    <s v="non"/>
    <s v="oui"/>
    <x v="1"/>
    <x v="1"/>
    <x v="1"/>
    <d v="2024-11-27T00:00:00"/>
    <x v="0"/>
    <x v="1"/>
    <s v="Golfe"/>
    <x v="6"/>
    <x v="6"/>
    <x v="1"/>
  </r>
  <r>
    <n v="60"/>
    <s v="PALALI Abalo"/>
    <n v="60"/>
    <x v="5"/>
    <m/>
    <x v="0"/>
    <s v="RETRAITE"/>
    <s v="79426397/99966833"/>
    <s v="Alinka"/>
    <s v="6.21494796391453"/>
    <s v=" 1.2177901541906115"/>
    <x v="0"/>
    <s v="USP Nyivémégblé"/>
    <s v="Agoè-Nyivé 4"/>
    <x v="1"/>
    <x v="0"/>
    <x v="36"/>
    <x v="2"/>
    <x v="34"/>
    <s v="oui"/>
    <s v="non"/>
    <s v="oui"/>
    <s v="oui"/>
    <s v="Non"/>
    <s v="Vertige, Asthénie"/>
    <s v="non"/>
    <s v="non"/>
    <s v="non"/>
    <s v="non"/>
    <s v="Forage"/>
    <s v="Oui"/>
    <s v="oui"/>
    <x v="1"/>
    <x v="1"/>
    <x v="0"/>
    <d v="2024-09-14T00:00:00"/>
    <x v="0"/>
    <x v="1"/>
    <s v="Agoè-Nyivé"/>
    <x v="7"/>
    <x v="7"/>
    <x v="1"/>
  </r>
  <r>
    <n v="61"/>
    <s v="BOUBAKAR Abdoulakim"/>
    <n v="16"/>
    <x v="0"/>
    <m/>
    <x v="0"/>
    <s v="Elève"/>
    <n v="91360297"/>
    <s v="Agoè Kitidjan"/>
    <s v="6.21494796391453"/>
    <s v=" 1.2177901541906115"/>
    <x v="0"/>
    <s v="CHU Campus Retrocédé au CMS Agoè-Nyivé"/>
    <s v="Agoè-Nyivé 1"/>
    <x v="1"/>
    <x v="0"/>
    <x v="14"/>
    <x v="5"/>
    <x v="17"/>
    <s v="oui"/>
    <s v="non"/>
    <s v="non"/>
    <s v="oui"/>
    <s v="Non"/>
    <s v="Néant"/>
    <s v="non"/>
    <s v="non"/>
    <s v="non"/>
    <s v="non"/>
    <s v="Forage"/>
    <s v="Oui"/>
    <s v="oui"/>
    <x v="1"/>
    <x v="1"/>
    <x v="0"/>
    <d v="2024-10-07T00:00:00"/>
    <x v="0"/>
    <x v="1"/>
    <s v="Agoè-Nyivé"/>
    <x v="8"/>
    <x v="7"/>
    <x v="1"/>
  </r>
  <r>
    <n v="62"/>
    <s v="MOUKAILA Nadia"/>
    <n v="3"/>
    <x v="4"/>
    <m/>
    <x v="1"/>
    <s v="Enfant moins de 4ans"/>
    <n v="97839857"/>
    <s v="Agoè Houmbi"/>
    <s v="6.21494796391453"/>
    <s v=" 1.2177901541906115"/>
    <x v="0"/>
    <s v="CMS Agoè-Nyivé"/>
    <s v="Agoè-Nyivé 1"/>
    <x v="1"/>
    <x v="0"/>
    <x v="17"/>
    <x v="6"/>
    <x v="35"/>
    <s v="oui"/>
    <s v="oui"/>
    <s v="non"/>
    <s v="oui"/>
    <s v="Oui"/>
    <s v="nausées ; altération de la conscience"/>
    <s v="oui"/>
    <s v="non"/>
    <s v="non"/>
    <s v="non"/>
    <s v="Tde/Forage"/>
    <s v="Oui"/>
    <s v="oui"/>
    <x v="0"/>
    <x v="0"/>
    <x v="0"/>
    <d v="2024-10-11T00:00:00"/>
    <x v="0"/>
    <x v="0"/>
    <s v="Agoè-Nyivé"/>
    <x v="8"/>
    <x v="7"/>
    <x v="0"/>
  </r>
  <r>
    <n v="63"/>
    <s v="MOUSSA Arzouma"/>
    <n v="54"/>
    <x v="3"/>
    <m/>
    <x v="0"/>
    <s v="Commerçant/te"/>
    <n v="92372152"/>
    <s v="Agoè Houmbi"/>
    <s v="6.21494796391453"/>
    <s v=" 1.2177901541906115"/>
    <x v="0"/>
    <s v="CMS Agoè-Nyivé"/>
    <s v="Agoè-Nyivé 1"/>
    <x v="1"/>
    <x v="0"/>
    <x v="37"/>
    <x v="5"/>
    <x v="36"/>
    <s v="non"/>
    <s v="non"/>
    <s v="non"/>
    <s v="non"/>
    <s v="Non"/>
    <s v="Néant"/>
    <s v="non"/>
    <s v="non"/>
    <s v="non"/>
    <s v="non"/>
    <s v="Tde/Forage"/>
    <s v="Oui"/>
    <s v="oui"/>
    <x v="1"/>
    <x v="1"/>
    <x v="1"/>
    <d v="2024-10-12T00:00:00"/>
    <x v="0"/>
    <x v="1"/>
    <s v="Agoè-Nyivé"/>
    <x v="8"/>
    <x v="7"/>
    <x v="1"/>
  </r>
  <r>
    <n v="64"/>
    <s v="SCHIKPE Edoh"/>
    <n v="20"/>
    <x v="0"/>
    <m/>
    <x v="0"/>
    <s v="Maçon"/>
    <n v="91512092"/>
    <s v="Sanguéra Vogomé"/>
    <s v="6.221111"/>
    <s v=" 1.212917"/>
    <x v="0"/>
    <s v="CMS Sanguéra"/>
    <s v="Agoè-Nyivé 5"/>
    <x v="1"/>
    <x v="0"/>
    <x v="20"/>
    <x v="7"/>
    <x v="37"/>
    <s v="oui"/>
    <s v="non"/>
    <s v="oui"/>
    <s v="oui"/>
    <s v="Non"/>
    <s v="Coma, Détresse respiratoire, altération de la conscience"/>
    <s v="Ne sais pas"/>
    <s v="non"/>
    <s v="non"/>
    <s v="non"/>
    <s v="Forage"/>
    <s v="Oui"/>
    <s v="non"/>
    <x v="2"/>
    <x v="2"/>
    <x v="0"/>
    <d v="2024-10-20T00:00:00"/>
    <x v="1"/>
    <x v="1"/>
    <s v="Agoè-Nyivé"/>
    <x v="8"/>
    <x v="7"/>
    <x v="1"/>
  </r>
  <r>
    <n v="65"/>
    <s v="AROUNA Adamou"/>
    <n v="21"/>
    <x v="0"/>
    <m/>
    <x v="0"/>
    <s v="Revendeur/se"/>
    <s v="S/C 90760298"/>
    <s v="Agoè Kitidjan"/>
    <s v="6.21494796391453"/>
    <s v=" 1.2177901541906115"/>
    <x v="1"/>
    <s v="CMS Agoè-Nyivé"/>
    <s v="Agoè-Nyivé 1"/>
    <x v="1"/>
    <x v="0"/>
    <x v="24"/>
    <x v="8"/>
    <x v="26"/>
    <s v="non"/>
    <s v="non"/>
    <s v="oui"/>
    <s v="non"/>
    <s v="Non"/>
    <s v="ATCD de diarrhée rouge"/>
    <s v="non"/>
    <s v="non"/>
    <s v="non"/>
    <s v="non"/>
    <s v="Tde/Forage"/>
    <s v="Oui"/>
    <s v="oui"/>
    <x v="1"/>
    <x v="1"/>
    <x v="1"/>
    <d v="2024-10-31T00:00:00"/>
    <x v="0"/>
    <x v="1"/>
    <s v="Agoè-Nyivé"/>
    <x v="8"/>
    <x v="7"/>
    <x v="1"/>
  </r>
  <r>
    <n v="66"/>
    <s v="ANIMAKA Kokou Samuel"/>
    <n v="3"/>
    <x v="4"/>
    <m/>
    <x v="0"/>
    <s v="Enfant moins de 4ans"/>
    <n v="91198401"/>
    <s v="Légbassito/Amedenta"/>
    <s v="6.27315038934121"/>
    <s v=" 1.1488334834691227"/>
    <x v="1"/>
    <s v="CMS Légbassito"/>
    <s v="Agoè-Nyivé 2"/>
    <x v="1"/>
    <x v="0"/>
    <x v="38"/>
    <x v="8"/>
    <x v="38"/>
    <s v="oui"/>
    <s v="oui"/>
    <s v="oui"/>
    <s v="non"/>
    <s v="Non"/>
    <s v="RAS"/>
    <s v="non"/>
    <s v="non"/>
    <s v="non"/>
    <s v="non"/>
    <s v="Forage"/>
    <s v="Oui"/>
    <s v="oui"/>
    <x v="1"/>
    <x v="1"/>
    <x v="1"/>
    <d v="2024-11-01T00:00:00"/>
    <x v="0"/>
    <x v="1"/>
    <s v="Agoè-Nyivé"/>
    <x v="9"/>
    <x v="7"/>
    <x v="1"/>
  </r>
  <r>
    <n v="67"/>
    <s v="AMEGNAGLO Yawa"/>
    <n v="45"/>
    <x v="3"/>
    <m/>
    <x v="1"/>
    <s v="Revendeur/se"/>
    <n v="93341294"/>
    <s v="Agbalepedo"/>
    <s v="6.207092"/>
    <s v=" 1.196261"/>
    <x v="0"/>
    <s v="CMS Cacavéli"/>
    <s v="Agoè-Nyivé 1"/>
    <x v="1"/>
    <x v="0"/>
    <x v="28"/>
    <x v="9"/>
    <x v="39"/>
    <s v="oui"/>
    <s v="oui"/>
    <s v="oui"/>
    <s v="oui"/>
    <s v="Non"/>
    <s v="AEG sur fond d'Immunodépression"/>
    <s v="non"/>
    <s v="non"/>
    <s v="non"/>
    <s v="non"/>
    <s v="Tde/Forage"/>
    <s v="Oui"/>
    <s v="oui"/>
    <x v="1"/>
    <x v="1"/>
    <x v="1"/>
    <d v="2024-11-05T00:00:00"/>
    <x v="0"/>
    <x v="1"/>
    <s v="Agoè-Nyivé"/>
    <x v="8"/>
    <x v="7"/>
    <x v="1"/>
  </r>
  <r>
    <n v="68"/>
    <s v="SEIDOU Issifou"/>
    <n v="2"/>
    <x v="2"/>
    <m/>
    <x v="0"/>
    <s v="Enfant moins de 4ans"/>
    <s v="90444904 SEIDOU Sidik"/>
    <s v="Haoussa Zongo"/>
    <s v="6.250142"/>
    <s v=" 1.203927"/>
    <x v="0"/>
    <s v="CMS Agoè-Nyivé"/>
    <s v="Agoè-Nyivé 1"/>
    <x v="1"/>
    <x v="0"/>
    <x v="39"/>
    <x v="10"/>
    <x v="40"/>
    <s v="oui"/>
    <s v="oui"/>
    <s v="oui"/>
    <s v="oui"/>
    <s v="Oui"/>
    <s v="Altération de l'Etat général"/>
    <s v="non"/>
    <s v="non"/>
    <s v="non"/>
    <s v="non"/>
    <s v="Tde"/>
    <s v="Oui"/>
    <s v="oui"/>
    <x v="0"/>
    <x v="0"/>
    <x v="0"/>
    <d v="2024-11-10T00:00:00"/>
    <x v="0"/>
    <x v="0"/>
    <s v="Agoè-Nyivé"/>
    <x v="8"/>
    <x v="7"/>
    <x v="0"/>
  </r>
  <r>
    <n v="69"/>
    <s v="SEIDOU Djibril"/>
    <n v="15"/>
    <x v="0"/>
    <m/>
    <x v="0"/>
    <s v="Revendeur/se"/>
    <s v="90444904 SEIDOU Sidik"/>
    <s v="Haoussa Zongo"/>
    <s v="6.250142"/>
    <s v=" 1.203927"/>
    <x v="0"/>
    <s v="CMS Agoè-Nyivé"/>
    <s v="Agoè-Nyivé 4"/>
    <x v="1"/>
    <x v="0"/>
    <x v="39"/>
    <x v="10"/>
    <x v="40"/>
    <s v="oui"/>
    <s v="oui"/>
    <s v="oui"/>
    <s v="oui"/>
    <s v="Oui"/>
    <s v="Altération de l'Etat général"/>
    <s v="non"/>
    <s v="non"/>
    <s v="non"/>
    <s v="non"/>
    <s v="Tde"/>
    <s v="Oui"/>
    <s v="oui"/>
    <x v="0"/>
    <x v="0"/>
    <x v="0"/>
    <d v="2024-11-10T00:00:00"/>
    <x v="0"/>
    <x v="0"/>
    <s v="Agoè-Nyivé"/>
    <x v="8"/>
    <x v="7"/>
    <x v="0"/>
  </r>
  <r>
    <n v="70"/>
    <s v="ADEWI Péniel"/>
    <n v="20"/>
    <x v="0"/>
    <m/>
    <x v="1"/>
    <s v="Etudiant/te"/>
    <s v="90062663 ADEWI Jonas"/>
    <s v="Zossimé"/>
    <s v="6.221111"/>
    <s v=" 1.212917"/>
    <x v="0"/>
    <s v="CMS Agoè-Nyivé"/>
    <s v="Agoè-Nyivé 4"/>
    <x v="1"/>
    <x v="0"/>
    <x v="39"/>
    <x v="10"/>
    <x v="40"/>
    <s v="oui"/>
    <s v="non"/>
    <s v="oui"/>
    <s v="non"/>
    <s v="Non"/>
    <s v="crampes des membres"/>
    <s v="non"/>
    <s v="non"/>
    <s v="non"/>
    <s v="non"/>
    <s v="Tde"/>
    <s v="Oui"/>
    <s v="oui"/>
    <x v="1"/>
    <x v="1"/>
    <x v="0"/>
    <d v="2024-11-07T00:00:00"/>
    <x v="0"/>
    <x v="1"/>
    <s v="Agoè-Nyivé"/>
    <x v="7"/>
    <x v="7"/>
    <x v="1"/>
  </r>
  <r>
    <n v="71"/>
    <s v="BATCHASSI Tchondo Maurice"/>
    <n v="49"/>
    <x v="3"/>
    <m/>
    <x v="0"/>
    <s v="Agent de sécurité"/>
    <n v="71034373"/>
    <s v="Akoin"/>
    <s v="6.276389"/>
    <s v=" 1.205999"/>
    <x v="0"/>
    <s v="CMS Togblékopé"/>
    <s v="Agoè-Nyivé 4"/>
    <x v="1"/>
    <x v="0"/>
    <x v="39"/>
    <x v="10"/>
    <x v="41"/>
    <s v="oui"/>
    <s v="oui"/>
    <s v="non"/>
    <s v="oui"/>
    <s v="Oui"/>
    <s v="crampes des membres"/>
    <s v="Ne sais pas"/>
    <s v="non"/>
    <s v="non"/>
    <s v="non"/>
    <s v="Forage"/>
    <s v="Oui"/>
    <s v="oui"/>
    <x v="0"/>
    <x v="4"/>
    <x v="0"/>
    <d v="2024-11-12T00:00:00"/>
    <x v="0"/>
    <x v="1"/>
    <s v="Agoè-Nyivé"/>
    <x v="7"/>
    <x v="8"/>
    <x v="1"/>
  </r>
  <r>
    <n v="72"/>
    <s v="BOUBA Abdoul Gafar"/>
    <n v="2"/>
    <x v="2"/>
    <m/>
    <x v="0"/>
    <s v="Enfant moins de 4ans"/>
    <n v="71437744"/>
    <s v="Haoussa Zongo"/>
    <s v="6.250142"/>
    <s v=" 1.203927"/>
    <x v="0"/>
    <s v="CMS Agoè-Nyivé"/>
    <s v="Agoè-Nyivé 4"/>
    <x v="1"/>
    <x v="0"/>
    <x v="30"/>
    <x v="10"/>
    <x v="29"/>
    <s v="oui"/>
    <s v="oui"/>
    <s v="oui"/>
    <s v="oui"/>
    <s v="Non"/>
    <s v="RAS"/>
    <s v="Ne sais pas"/>
    <s v="non"/>
    <s v="non"/>
    <s v="non"/>
    <s v="Tde"/>
    <s v="Oui"/>
    <s v="oui"/>
    <x v="0"/>
    <x v="0"/>
    <x v="0"/>
    <d v="2024-11-14T00:00:00"/>
    <x v="0"/>
    <x v="0"/>
    <s v="Agoè-Nyivé"/>
    <x v="8"/>
    <x v="7"/>
    <x v="0"/>
  </r>
  <r>
    <n v="73"/>
    <s v="HABIBOU FADIL Souweba"/>
    <n v="21"/>
    <x v="0"/>
    <m/>
    <x v="1"/>
    <s v="Couture"/>
    <n v="71437744"/>
    <s v="Haoussa Zongo"/>
    <s v="6.250142"/>
    <s v=" 1.203927"/>
    <x v="0"/>
    <s v="CMS Agoè-Nyivé"/>
    <s v="Agoè-Nyivé 4"/>
    <x v="1"/>
    <x v="0"/>
    <x v="30"/>
    <x v="10"/>
    <x v="29"/>
    <s v="oui"/>
    <s v="oui"/>
    <s v="oui"/>
    <s v="oui"/>
    <s v="Non"/>
    <s v="Paludisme associé"/>
    <s v="Ne sais pas"/>
    <s v="non"/>
    <s v="non"/>
    <s v="non"/>
    <s v="Tde"/>
    <s v="Oui"/>
    <s v="oui"/>
    <x v="0"/>
    <x v="0"/>
    <x v="0"/>
    <d v="2024-11-14T00:00:00"/>
    <x v="0"/>
    <x v="0"/>
    <s v="Agoè-Nyivé"/>
    <x v="8"/>
    <x v="7"/>
    <x v="0"/>
  </r>
  <r>
    <n v="74"/>
    <s v="SEIDOU Ousmane"/>
    <n v="7"/>
    <x v="1"/>
    <m/>
    <x v="0"/>
    <s v="Elève"/>
    <n v="91551453"/>
    <s v="Haoussa Zongo"/>
    <s v="6.250142"/>
    <s v=" 1.203927"/>
    <x v="0"/>
    <s v="CMS Togblékopé"/>
    <s v="Agoè-Nyivé 4"/>
    <x v="1"/>
    <x v="0"/>
    <x v="40"/>
    <x v="12"/>
    <x v="42"/>
    <s v="oui"/>
    <s v="oui"/>
    <s v="oui"/>
    <s v="oui"/>
    <s v="Oui"/>
    <s v="Légère paleur"/>
    <s v="Ne sais pas"/>
    <s v="Ne sais pas"/>
    <s v="Ne sais pas"/>
    <s v="non"/>
    <s v="Forage"/>
    <s v="Oui"/>
    <s v="non"/>
    <x v="2"/>
    <x v="2"/>
    <x v="0"/>
    <d v="2024-11-24T00:00:00"/>
    <x v="1"/>
    <x v="1"/>
    <s v="Agoè-Nyivé"/>
    <x v="8"/>
    <x v="7"/>
    <x v="1"/>
  </r>
  <r>
    <n v="75"/>
    <s v="TALHATOU Nachour"/>
    <n v="10"/>
    <x v="1"/>
    <m/>
    <x v="0"/>
    <s v="Elève"/>
    <s v="70132014/90901090"/>
    <s v="Togblékopé Akoin"/>
    <s v="6.283159"/>
    <s v="1.196672"/>
    <x v="0"/>
    <s v="CMS Togblékopé"/>
    <s v="Agoè-Nyivé 4"/>
    <x v="1"/>
    <x v="0"/>
    <x v="40"/>
    <x v="12"/>
    <x v="43"/>
    <s v="oui"/>
    <s v="oui"/>
    <s v="oui"/>
    <s v="oui"/>
    <s v="Oui"/>
    <s v="Soif permanente"/>
    <s v="Ne sais pas"/>
    <s v="non"/>
    <s v="non"/>
    <s v="non"/>
    <s v="Forage"/>
    <s v="Oui"/>
    <s v="oui"/>
    <x v="0"/>
    <x v="0"/>
    <x v="0"/>
    <m/>
    <x v="0"/>
    <x v="0"/>
    <s v="Agoè-Nyivé"/>
    <x v="7"/>
    <x v="8"/>
    <x v="0"/>
  </r>
  <r>
    <n v="76"/>
    <s v="ABDOUL Faouzne"/>
    <n v="17"/>
    <x v="0"/>
    <m/>
    <x v="0"/>
    <s v="Elève"/>
    <n v="90014394"/>
    <s v="Alinka"/>
    <s v="6.283159"/>
    <s v="1.196672"/>
    <x v="0"/>
    <s v="CMS Togblékopé"/>
    <s v="Agoè-Nyivé 4"/>
    <x v="1"/>
    <x v="0"/>
    <x v="41"/>
    <x v="12"/>
    <x v="33"/>
    <s v="oui"/>
    <s v="oui"/>
    <s v="oui"/>
    <s v="oui"/>
    <s v="Non"/>
    <s v="RAS"/>
    <s v="Ne sais pas"/>
    <s v="non"/>
    <s v="non"/>
    <s v="non"/>
    <s v="Forage"/>
    <s v="Oui"/>
    <s v="oui"/>
    <x v="0"/>
    <x v="0"/>
    <x v="0"/>
    <m/>
    <x v="0"/>
    <x v="0"/>
    <s v="Agoè-Nyivé"/>
    <x v="7"/>
    <x v="7"/>
    <x v="0"/>
  </r>
  <r>
    <n v="77"/>
    <s v="MIHETO AKOUVI"/>
    <n v="45"/>
    <x v="3"/>
    <m/>
    <x v="1"/>
    <s v="Ménagère"/>
    <s v="S/C 98682965/91729761"/>
    <s v="Dogboyou"/>
    <s v="6.493375"/>
    <s v="1.711843"/>
    <x v="1"/>
    <s v="USP AGBETIKO"/>
    <s v="BAS-MONO 2"/>
    <x v="2"/>
    <x v="1"/>
    <x v="42"/>
    <x v="8"/>
    <x v="44"/>
    <s v="oui"/>
    <s v="oui"/>
    <s v="oui"/>
    <s v="oui"/>
    <s v="Oui"/>
    <s v="Dyspnée"/>
    <s v="oui"/>
    <s v="Oui"/>
    <s v="non"/>
    <s v="non"/>
    <s v="TdE+Eau de fleuve"/>
    <s v="non"/>
    <s v="non"/>
    <x v="2"/>
    <x v="2"/>
    <x v="1"/>
    <d v="2024-10-25T00:00:00"/>
    <x v="1"/>
    <x v="1"/>
    <s v="Bas-Mono"/>
    <x v="10"/>
    <x v="9"/>
    <x v="1"/>
  </r>
  <r>
    <n v="78"/>
    <s v="TOSSOU SOKPOHOE"/>
    <n v="68"/>
    <x v="5"/>
    <m/>
    <x v="1"/>
    <s v="Ménagère"/>
    <s v="S/C 98682965/91729761"/>
    <s v="Dogboyou"/>
    <s v="6.493993"/>
    <s v="1.712167"/>
    <x v="0"/>
    <s v="USP AGBETIKO"/>
    <s v="BAS-MONO 2"/>
    <x v="2"/>
    <x v="1"/>
    <x v="38"/>
    <x v="8"/>
    <x v="44"/>
    <s v="oui"/>
    <s v="oui"/>
    <s v="oui"/>
    <s v="non"/>
    <s v="Non"/>
    <s v="non"/>
    <s v="oui"/>
    <s v="Oui"/>
    <s v="non"/>
    <s v="non"/>
    <s v="TdE+Eau de fleuve"/>
    <s v="non"/>
    <s v="oui"/>
    <x v="0"/>
    <x v="0"/>
    <x v="0"/>
    <d v="2024-10-29T00:00:00"/>
    <x v="0"/>
    <x v="0"/>
    <s v="Bas-Mono"/>
    <x v="10"/>
    <x v="9"/>
    <x v="0"/>
  </r>
  <r>
    <n v="79"/>
    <s v="KOUKOU KODJO GEOFFROI"/>
    <n v="54"/>
    <x v="3"/>
    <m/>
    <x v="0"/>
    <s v="Chauffeur"/>
    <m/>
    <s v="Atchanhoé"/>
    <s v="6.497394"/>
    <s v="1.711426"/>
    <x v="0"/>
    <s v="USP AGBETIKO"/>
    <s v="BAS-MONO 2"/>
    <x v="2"/>
    <x v="1"/>
    <x v="23"/>
    <x v="8"/>
    <x v="45"/>
    <s v="oui"/>
    <s v="oui"/>
    <s v="oui"/>
    <s v="non"/>
    <s v="Non"/>
    <s v="non"/>
    <s v="oui"/>
    <s v="Oui"/>
    <s v="non"/>
    <s v="non"/>
    <s v="TdE+Eau de fleuve"/>
    <s v="non"/>
    <s v="oui"/>
    <x v="0"/>
    <x v="3"/>
    <x v="0"/>
    <d v="2024-10-29T00:00:00"/>
    <x v="0"/>
    <x v="1"/>
    <s v="Bas-Mono"/>
    <x v="10"/>
    <x v="9"/>
    <x v="1"/>
  </r>
  <r>
    <n v="80"/>
    <s v="DOVI KOUAMI"/>
    <n v="32"/>
    <x v="0"/>
    <m/>
    <x v="0"/>
    <s v="Maçon"/>
    <s v="S/C 98682965/91729761"/>
    <s v="Dogboyou"/>
    <s v="6.493892"/>
    <s v="1.712067"/>
    <x v="0"/>
    <s v="USP AGBETIKO"/>
    <s v="BAS-MONO 2"/>
    <x v="2"/>
    <x v="1"/>
    <x v="43"/>
    <x v="8"/>
    <x v="45"/>
    <s v="oui"/>
    <s v="oui"/>
    <s v="oui"/>
    <s v="non"/>
    <s v="Non"/>
    <s v="non"/>
    <s v="oui"/>
    <s v="Oui"/>
    <s v="non"/>
    <s v="non"/>
    <s v="TdE+Eau de fleuve"/>
    <s v="non"/>
    <s v="oui"/>
    <x v="1"/>
    <x v="1"/>
    <x v="0"/>
    <d v="2024-10-29T00:00:00"/>
    <x v="0"/>
    <x v="1"/>
    <s v="Bas-Mono"/>
    <x v="10"/>
    <x v="9"/>
    <x v="1"/>
  </r>
  <r>
    <n v="81"/>
    <s v="AGBA SOGBOSSI"/>
    <n v="80"/>
    <x v="5"/>
    <m/>
    <x v="1"/>
    <s v="Revendeur/se"/>
    <m/>
    <s v="Atchanhoé"/>
    <s v="6.497394"/>
    <s v="1.711426"/>
    <x v="1"/>
    <s v="USP AGBETIKO"/>
    <s v="BAS-MONO 2"/>
    <x v="2"/>
    <x v="1"/>
    <x v="20"/>
    <x v="7"/>
    <x v="45"/>
    <s v="oui"/>
    <s v="non"/>
    <s v="non"/>
    <s v="non"/>
    <s v="Non"/>
    <s v="non"/>
    <s v="ne sait pas"/>
    <s v="Oui"/>
    <s v="Oui"/>
    <s v="non"/>
    <s v="TdE+Eau de fleuve"/>
    <s v="non"/>
    <s v="non"/>
    <x v="2"/>
    <x v="2"/>
    <x v="1"/>
    <d v="2024-10-22T00:00:00"/>
    <x v="1"/>
    <x v="1"/>
    <s v="Bas-Mono"/>
    <x v="10"/>
    <x v="9"/>
    <x v="1"/>
  </r>
  <r>
    <n v="82"/>
    <s v="KOUEGAN Adjo"/>
    <n v="60"/>
    <x v="5"/>
    <m/>
    <x v="1"/>
    <s v="Ménagère"/>
    <m/>
    <s v="Atchanhoé"/>
    <s v="6.497394"/>
    <s v="1.711426"/>
    <x v="0"/>
    <s v="USP AGBETIKO"/>
    <s v="BAS-MONO 2"/>
    <x v="2"/>
    <x v="1"/>
    <x v="43"/>
    <x v="8"/>
    <x v="45"/>
    <s v="oui"/>
    <s v="non"/>
    <s v="non"/>
    <s v="non"/>
    <s v="Non"/>
    <s v="non"/>
    <s v="oui"/>
    <s v="Oui"/>
    <s v="Oui"/>
    <s v="non"/>
    <s v="TdE+Eau de fleuve"/>
    <s v="non"/>
    <s v="oui"/>
    <x v="0"/>
    <x v="0"/>
    <x v="0"/>
    <d v="2024-10-29T00:00:00"/>
    <x v="0"/>
    <x v="0"/>
    <s v="Bas-Mono"/>
    <x v="10"/>
    <x v="9"/>
    <x v="0"/>
  </r>
  <r>
    <n v="83"/>
    <s v="HOUNDJAGBE Olivier"/>
    <n v="54"/>
    <x v="3"/>
    <m/>
    <x v="0"/>
    <s v="Cultivateur/trice"/>
    <n v="92124770"/>
    <s v="Dogboyou"/>
    <s v="6.494650"/>
    <s v="1.711417"/>
    <x v="0"/>
    <s v="USP AGBETIKO"/>
    <s v="BAS-MONO 2"/>
    <x v="2"/>
    <x v="1"/>
    <x v="26"/>
    <x v="9"/>
    <x v="25"/>
    <s v="oui"/>
    <s v="non"/>
    <s v="non"/>
    <s v="non"/>
    <s v="Non"/>
    <s v="non"/>
    <s v="oui"/>
    <s v="Oui"/>
    <s v="Oui"/>
    <s v="non"/>
    <s v="TdE+Eau de fleuve"/>
    <s v="non"/>
    <s v="oui"/>
    <x v="1"/>
    <x v="1"/>
    <x v="0"/>
    <d v="2024-11-01T00:00:00"/>
    <x v="0"/>
    <x v="1"/>
    <s v="Bas-Mono"/>
    <x v="10"/>
    <x v="9"/>
    <x v="1"/>
  </r>
  <r>
    <n v="84"/>
    <s v="SOSSA-AKPA Anassi"/>
    <n v="35"/>
    <x v="0"/>
    <m/>
    <x v="1"/>
    <s v="Cultivateur/trice"/>
    <m/>
    <s v="Avégbo"/>
    <s v="6.540833"/>
    <s v="1.695555"/>
    <x v="0"/>
    <s v="USP AGOME GLOZOU"/>
    <s v="BAS-MONO 1"/>
    <x v="2"/>
    <x v="1"/>
    <x v="44"/>
    <x v="8"/>
    <x v="26"/>
    <s v="oui"/>
    <s v="non"/>
    <s v="non"/>
    <s v="non"/>
    <s v="Non"/>
    <s v="non"/>
    <s v="ne sait pas"/>
    <s v="non"/>
    <s v="non"/>
    <s v="non"/>
    <s v="TdE+Eau de fleuve"/>
    <s v="non"/>
    <s v="oui"/>
    <x v="1"/>
    <x v="1"/>
    <x v="0"/>
    <d v="2024-11-01T00:00:00"/>
    <x v="0"/>
    <x v="1"/>
    <s v="Bas-Mono"/>
    <x v="10"/>
    <x v="10"/>
    <x v="1"/>
  </r>
  <r>
    <n v="85"/>
    <s v="BOSSOU AMEKPO"/>
    <n v="65"/>
    <x v="5"/>
    <m/>
    <x v="0"/>
    <s v="Cultivateur/trice"/>
    <m/>
    <s v="Avégbo"/>
    <s v="6.539444"/>
    <s v="1.694722"/>
    <x v="1"/>
    <s v="USP AGOME GLOZOU"/>
    <s v="BAS-MONO 1"/>
    <x v="2"/>
    <x v="1"/>
    <x v="26"/>
    <x v="9"/>
    <x v="26"/>
    <s v="oui"/>
    <s v="oui"/>
    <s v="non"/>
    <s v="non"/>
    <s v="Non"/>
    <s v="non"/>
    <s v="ne sait pas"/>
    <s v="non"/>
    <s v="non"/>
    <s v="non"/>
    <s v="TdE+Eau de fleuve"/>
    <s v="non"/>
    <s v="oui"/>
    <x v="1"/>
    <x v="1"/>
    <x v="0"/>
    <d v="2024-11-01T00:00:00"/>
    <x v="0"/>
    <x v="1"/>
    <s v="Bas-Mono"/>
    <x v="10"/>
    <x v="10"/>
    <x v="1"/>
  </r>
  <r>
    <n v="86"/>
    <s v="KODJOVI Yawavi"/>
    <n v="29"/>
    <x v="0"/>
    <m/>
    <x v="1"/>
    <s v="Cultivateur/trice"/>
    <m/>
    <s v="Dogboyou"/>
    <s v="6.494650"/>
    <s v="1.711417"/>
    <x v="1"/>
    <s v="USP AGBETIKO"/>
    <s v="BAS-MONO 2"/>
    <x v="2"/>
    <x v="1"/>
    <x v="24"/>
    <x v="8"/>
    <x v="46"/>
    <s v="oui"/>
    <s v="non"/>
    <s v="non"/>
    <s v="non"/>
    <s v="Non"/>
    <s v="non"/>
    <s v="oui"/>
    <s v="Oui"/>
    <s v="Oui"/>
    <s v="non"/>
    <s v="TdE+Eau de fleuve"/>
    <s v="non"/>
    <s v="oui"/>
    <x v="1"/>
    <x v="1"/>
    <x v="0"/>
    <d v="2024-11-02T00:00:00"/>
    <x v="0"/>
    <x v="1"/>
    <s v="Bas-Mono"/>
    <x v="10"/>
    <x v="9"/>
    <x v="1"/>
  </r>
  <r>
    <n v="87"/>
    <s v="AZIAWO Adjo Florence"/>
    <n v="22"/>
    <x v="0"/>
    <m/>
    <x v="1"/>
    <s v="Ménagère"/>
    <n v="98465496"/>
    <s v="Dogboyou"/>
    <s v="6.494650"/>
    <s v="1.711417"/>
    <x v="1"/>
    <s v="USP AGBETIKO"/>
    <s v="BAS-MONO 2"/>
    <x v="2"/>
    <x v="1"/>
    <x v="45"/>
    <x v="9"/>
    <x v="46"/>
    <s v="oui"/>
    <s v="non"/>
    <s v="non"/>
    <s v="non"/>
    <s v="Non"/>
    <s v="non"/>
    <s v="oui"/>
    <s v="Oui"/>
    <s v="Oui"/>
    <s v="non"/>
    <s v="TdE+Eau de fleuve"/>
    <s v="non"/>
    <s v="oui"/>
    <x v="1"/>
    <x v="1"/>
    <x v="0"/>
    <d v="2024-11-02T00:00:00"/>
    <x v="0"/>
    <x v="1"/>
    <s v="Bas-Mono"/>
    <x v="10"/>
    <x v="9"/>
    <x v="1"/>
  </r>
  <r>
    <n v="88"/>
    <s v="HOUNKPATI Dosseh"/>
    <n v="65"/>
    <x v="5"/>
    <m/>
    <x v="0"/>
    <s v="Cultivateur/trice"/>
    <m/>
    <s v="Dogboyou"/>
    <s v="6.4941669"/>
    <s v="1.7122219"/>
    <x v="1"/>
    <s v="USP AGBETIKO"/>
    <s v="BAS-MONO 2"/>
    <x v="2"/>
    <x v="1"/>
    <x v="28"/>
    <x v="9"/>
    <x v="27"/>
    <s v="oui"/>
    <s v="non"/>
    <s v="non"/>
    <s v="non"/>
    <s v="Non"/>
    <s v="non"/>
    <s v="oui"/>
    <s v="Oui"/>
    <s v="Oui"/>
    <s v="non"/>
    <s v="TdE+Eau de fleuve"/>
    <s v="non"/>
    <s v="oui"/>
    <x v="1"/>
    <x v="1"/>
    <x v="0"/>
    <d v="2024-11-04T00:00:00"/>
    <x v="0"/>
    <x v="1"/>
    <s v="Bas-Mono"/>
    <x v="10"/>
    <x v="9"/>
    <x v="1"/>
  </r>
  <r>
    <n v="89"/>
    <s v="ATSOU Ablavi"/>
    <n v="5"/>
    <x v="1"/>
    <m/>
    <x v="1"/>
    <s v="Enfant"/>
    <n v="71130254"/>
    <s v="Aloenou"/>
    <s v="6.5227778"/>
    <s v="1.546666"/>
    <x v="1"/>
    <s v="USP Agomé glozou"/>
    <s v="BAS-MONO 2"/>
    <x v="2"/>
    <x v="1"/>
    <x v="29"/>
    <x v="9"/>
    <x v="47"/>
    <s v="oui"/>
    <s v="non"/>
    <s v="non"/>
    <s v="non"/>
    <s v="Non"/>
    <s v="non"/>
    <s v="oui"/>
    <s v="Oui"/>
    <s v="Oui"/>
    <s v="non"/>
    <s v="Eau de puits"/>
    <s v="non"/>
    <s v="oui"/>
    <x v="1"/>
    <x v="1"/>
    <x v="0"/>
    <d v="2024-11-05T00:00:00"/>
    <x v="0"/>
    <x v="1"/>
    <s v="Bas-Mono"/>
    <x v="11"/>
    <x v="11"/>
    <x v="1"/>
  </r>
  <r>
    <n v="90"/>
    <s v="AKABE Yaovi"/>
    <n v="35"/>
    <x v="0"/>
    <m/>
    <x v="0"/>
    <s v="Cultivateur/trice"/>
    <m/>
    <s v="Batonou, quatier Adjigo"/>
    <s v="6.4423469782211"/>
    <s v=" 1.7525687628133895"/>
    <x v="0"/>
    <s v="USP Batonou"/>
    <s v="BAS-MONO 2"/>
    <x v="2"/>
    <x v="1"/>
    <x v="30"/>
    <x v="10"/>
    <x v="48"/>
    <s v="oui"/>
    <s v="oui"/>
    <s v="non"/>
    <s v="non"/>
    <s v="Non"/>
    <s v="non"/>
    <s v="ne sait pas"/>
    <s v="non"/>
    <s v="non"/>
    <s v="non"/>
    <s v="Eau de puits"/>
    <s v="non"/>
    <s v="oui"/>
    <x v="0"/>
    <x v="1"/>
    <x v="0"/>
    <m/>
    <x v="0"/>
    <x v="1"/>
    <s v="Bas-Mono"/>
    <x v="10"/>
    <x v="10"/>
    <x v="1"/>
  </r>
  <r>
    <n v="91"/>
    <s v="DAGLORIA LATIFA"/>
    <n v="9"/>
    <x v="1"/>
    <m/>
    <x v="1"/>
    <s v="Elève"/>
    <n v="71987815"/>
    <s v="DJAMADJI"/>
    <m/>
    <m/>
    <x v="0"/>
    <s v="CHP ANEHO"/>
    <s v="LACS 1"/>
    <x v="3"/>
    <x v="1"/>
    <x v="14"/>
    <x v="5"/>
    <x v="16"/>
    <s v="oui"/>
    <s v="oui"/>
    <s v="non"/>
    <s v="oui"/>
    <s v="Oui"/>
    <s v="non"/>
    <s v="non"/>
    <s v="non"/>
    <s v="non"/>
    <s v="non"/>
    <s v="NON"/>
    <s v="non"/>
    <s v="oui"/>
    <x v="0"/>
    <x v="0"/>
    <x v="0"/>
    <d v="2024-10-07T00:00:00"/>
    <x v="0"/>
    <x v="0"/>
    <s v="Lacs"/>
    <x v="12"/>
    <x v="12"/>
    <x v="0"/>
  </r>
  <r>
    <n v="92"/>
    <s v="DAGLORIA  TADOU"/>
    <n v="6"/>
    <x v="1"/>
    <m/>
    <x v="0"/>
    <s v="Elève"/>
    <n v="71987815"/>
    <s v="DJAMADJI"/>
    <m/>
    <m/>
    <x v="0"/>
    <s v="POLYCLINIQUE D'ANEHO"/>
    <s v="LACS 1"/>
    <x v="3"/>
    <x v="1"/>
    <x v="13"/>
    <x v="4"/>
    <x v="9"/>
    <s v="oui"/>
    <s v="oui"/>
    <s v="non"/>
    <s v="non"/>
    <s v="Non"/>
    <s v="FIEVRE "/>
    <s v="oui"/>
    <s v="non"/>
    <s v="non"/>
    <s v="non"/>
    <s v="NON"/>
    <s v="non"/>
    <s v="non"/>
    <x v="2"/>
    <x v="2"/>
    <x v="1"/>
    <m/>
    <x v="0"/>
    <x v="1"/>
    <s v="Lacs"/>
    <x v="12"/>
    <x v="12"/>
    <x v="1"/>
  </r>
  <r>
    <n v="93"/>
    <s v="DAGLORIA SAODATOU"/>
    <n v="3"/>
    <x v="4"/>
    <m/>
    <x v="1"/>
    <s v="Enfant moins de 4ans"/>
    <n v="71987815"/>
    <s v="DJAMADJI"/>
    <m/>
    <m/>
    <x v="0"/>
    <s v="POLYCLINIQUE D'ANEHO"/>
    <s v="LACS 1"/>
    <x v="3"/>
    <x v="1"/>
    <x v="15"/>
    <x v="5"/>
    <x v="15"/>
    <s v="oui"/>
    <s v="oui"/>
    <s v="non"/>
    <s v="oui"/>
    <s v="Oui"/>
    <s v="non"/>
    <s v="oui"/>
    <s v="non"/>
    <s v="non"/>
    <s v="non"/>
    <s v="NON"/>
    <s v="non"/>
    <s v="non"/>
    <x v="2"/>
    <x v="2"/>
    <x v="1"/>
    <m/>
    <x v="0"/>
    <x v="1"/>
    <s v="Lacs"/>
    <x v="12"/>
    <x v="12"/>
    <x v="1"/>
  </r>
  <r>
    <n v="94"/>
    <s v="LAWSON DEDE"/>
    <n v="58"/>
    <x v="3"/>
    <m/>
    <x v="1"/>
    <s v="Revendeur/se"/>
    <n v="97716719"/>
    <s v="DJAMADJI"/>
    <m/>
    <m/>
    <x v="1"/>
    <s v="POLYCLINIQUE D'ANEHO"/>
    <s v="LACS 1"/>
    <x v="3"/>
    <x v="1"/>
    <x v="9"/>
    <x v="4"/>
    <x v="12"/>
    <s v="oui"/>
    <s v="non"/>
    <s v="non"/>
    <s v="non"/>
    <s v="Non"/>
    <s v="non"/>
    <s v="oui"/>
    <s v="non"/>
    <s v="non"/>
    <s v="non"/>
    <s v="NON"/>
    <s v="non"/>
    <s v="non"/>
    <x v="2"/>
    <x v="2"/>
    <x v="1"/>
    <m/>
    <x v="0"/>
    <x v="1"/>
    <s v="Lacs"/>
    <x v="12"/>
    <x v="12"/>
    <x v="1"/>
  </r>
  <r>
    <n v="95"/>
    <s v="GOKA FELIX"/>
    <n v="20"/>
    <x v="0"/>
    <m/>
    <x v="0"/>
    <s v="Elève"/>
    <n v="71987815"/>
    <s v="DJAMADJI"/>
    <m/>
    <m/>
    <x v="1"/>
    <s v="CHP ANEHO"/>
    <s v="LACS 1"/>
    <x v="3"/>
    <x v="1"/>
    <x v="14"/>
    <x v="5"/>
    <x v="17"/>
    <s v="oui"/>
    <s v="oui"/>
    <s v="non"/>
    <s v="oui"/>
    <s v="Oui"/>
    <s v="non"/>
    <s v="oui"/>
    <s v="non"/>
    <s v="non"/>
    <s v="non"/>
    <s v="NON"/>
    <s v="non"/>
    <s v="non"/>
    <x v="2"/>
    <x v="2"/>
    <x v="0"/>
    <d v="2024-10-07T00:00:00"/>
    <x v="0"/>
    <x v="1"/>
    <s v="Lacs"/>
    <x v="12"/>
    <x v="12"/>
    <x v="1"/>
  </r>
  <r>
    <n v="96"/>
    <s v="KOEGAN  ADAMA"/>
    <n v="79"/>
    <x v="5"/>
    <m/>
    <x v="0"/>
    <s v="RETRAITE"/>
    <s v="96107090/99921843"/>
    <s v="DJAMADJI"/>
    <m/>
    <m/>
    <x v="0"/>
    <s v="CHP ANEHO"/>
    <s v="LACS 1"/>
    <x v="3"/>
    <x v="1"/>
    <x v="14"/>
    <x v="5"/>
    <x v="18"/>
    <s v="oui"/>
    <s v="oui"/>
    <s v="non"/>
    <s v="oui"/>
    <s v="Oui"/>
    <s v="non"/>
    <s v="oui"/>
    <s v="non"/>
    <s v="non"/>
    <s v="non"/>
    <s v="NON"/>
    <s v="non"/>
    <s v="oui"/>
    <x v="0"/>
    <x v="0"/>
    <x v="0"/>
    <d v="2024-10-07T00:00:00"/>
    <x v="0"/>
    <x v="0"/>
    <s v="Lacs"/>
    <x v="12"/>
    <x v="12"/>
    <x v="0"/>
  </r>
  <r>
    <n v="97"/>
    <s v="MISSEWU CLEMENT"/>
    <n v="18"/>
    <x v="0"/>
    <m/>
    <x v="0"/>
    <s v="Elève"/>
    <n v="99338323"/>
    <s v="MEDEROS"/>
    <m/>
    <m/>
    <x v="0"/>
    <s v="USP AGOUEGAN"/>
    <s v="LACS 2"/>
    <x v="3"/>
    <x v="1"/>
    <x v="37"/>
    <x v="5"/>
    <x v="17"/>
    <s v="oui"/>
    <s v="oui"/>
    <s v="oui"/>
    <s v="non"/>
    <s v="Non"/>
    <s v="non"/>
    <s v="non"/>
    <s v="non"/>
    <s v="non"/>
    <s v="non"/>
    <s v="NON"/>
    <s v="non"/>
    <s v="oui"/>
    <x v="1"/>
    <x v="2"/>
    <x v="0"/>
    <d v="2024-10-06T00:00:00"/>
    <x v="0"/>
    <x v="1"/>
    <s v="Lacs"/>
    <x v="13"/>
    <x v="13"/>
    <x v="1"/>
  </r>
  <r>
    <n v="98"/>
    <s v="ADJOH MAMAN"/>
    <n v="50"/>
    <x v="3"/>
    <m/>
    <x v="1"/>
    <s v="Revendeur/se"/>
    <n v="99338323"/>
    <s v="MEDEROS"/>
    <m/>
    <m/>
    <x v="0"/>
    <s v="USP AGOUEGAN"/>
    <s v="LACS 2"/>
    <x v="3"/>
    <x v="1"/>
    <x v="37"/>
    <x v="5"/>
    <x v="17"/>
    <s v="oui"/>
    <s v="non"/>
    <s v="oui"/>
    <s v="non"/>
    <s v="Non"/>
    <s v="non"/>
    <s v="non"/>
    <s v="non"/>
    <s v="non"/>
    <s v="non"/>
    <s v="NON"/>
    <s v="non"/>
    <s v="oui"/>
    <x v="1"/>
    <x v="1"/>
    <x v="0"/>
    <d v="2024-10-06T00:00:00"/>
    <x v="0"/>
    <x v="1"/>
    <s v="Lacs"/>
    <x v="13"/>
    <x v="13"/>
    <x v="1"/>
  </r>
  <r>
    <n v="99"/>
    <s v="GAOUSSOU IDA"/>
    <n v="0"/>
    <x v="2"/>
    <n v="43"/>
    <x v="1"/>
    <s v="Enfant moins de 4ans"/>
    <n v="99338323"/>
    <s v="MEDEROS"/>
    <m/>
    <m/>
    <x v="1"/>
    <s v="USP AGOUEGAN "/>
    <s v="LACS 2"/>
    <x v="3"/>
    <x v="1"/>
    <x v="37"/>
    <x v="5"/>
    <x v="17"/>
    <s v="oui"/>
    <s v="oui"/>
    <s v="non"/>
    <s v="non"/>
    <s v="Non"/>
    <s v="FIEVRE "/>
    <s v="non"/>
    <s v="non"/>
    <s v="non"/>
    <s v="non"/>
    <s v="NON"/>
    <s v="non"/>
    <s v="non"/>
    <x v="2"/>
    <x v="2"/>
    <x v="0"/>
    <d v="2024-10-06T00:00:00"/>
    <x v="0"/>
    <x v="1"/>
    <s v="Lacs"/>
    <x v="13"/>
    <x v="13"/>
    <x v="1"/>
  </r>
  <r>
    <n v="100"/>
    <s v="ADETONA ADEBIONA"/>
    <n v="49"/>
    <x v="3"/>
    <m/>
    <x v="1"/>
    <s v="Revendeur/se"/>
    <n v="99338323"/>
    <s v="MEDEROS"/>
    <m/>
    <m/>
    <x v="0"/>
    <s v="USP AGOUEGAN"/>
    <s v="LACS 2"/>
    <x v="3"/>
    <x v="1"/>
    <x v="37"/>
    <x v="5"/>
    <x v="17"/>
    <s v="oui"/>
    <s v="non"/>
    <s v="oui"/>
    <s v="non"/>
    <s v="Non"/>
    <s v="ASTHENIE, FIEVRE "/>
    <s v="non"/>
    <s v="non"/>
    <s v="non"/>
    <s v="non"/>
    <s v="NON"/>
    <s v="non"/>
    <s v="oui"/>
    <x v="1"/>
    <x v="1"/>
    <x v="0"/>
    <d v="2024-10-06T00:00:00"/>
    <x v="0"/>
    <x v="1"/>
    <s v="Lacs"/>
    <x v="13"/>
    <x v="13"/>
    <x v="1"/>
  </r>
  <r>
    <n v="101"/>
    <s v="KLIKO ZAKARI"/>
    <n v="14"/>
    <x v="1"/>
    <m/>
    <x v="0"/>
    <s v="Elève"/>
    <n v="70698344"/>
    <s v="MEDEROS"/>
    <m/>
    <m/>
    <x v="1"/>
    <s v="USP AGOUEGAN "/>
    <s v="LACS 2"/>
    <x v="3"/>
    <x v="1"/>
    <x v="37"/>
    <x v="5"/>
    <x v="17"/>
    <s v="oui"/>
    <s v="oui"/>
    <s v="non"/>
    <s v="non"/>
    <s v="Non"/>
    <s v="FIEVRE"/>
    <s v="non"/>
    <s v="non"/>
    <s v="non"/>
    <s v="non"/>
    <s v="NON"/>
    <s v="non"/>
    <s v="non"/>
    <x v="2"/>
    <x v="2"/>
    <x v="0"/>
    <d v="2024-10-06T00:00:00"/>
    <x v="0"/>
    <x v="1"/>
    <s v="Lacs"/>
    <x v="13"/>
    <x v="13"/>
    <x v="1"/>
  </r>
  <r>
    <n v="102"/>
    <s v="OBEY ADEKETOU"/>
    <n v="18"/>
    <x v="0"/>
    <m/>
    <x v="1"/>
    <s v="Revendeur/se"/>
    <n v="99338323"/>
    <s v="MEDEROS"/>
    <m/>
    <m/>
    <x v="1"/>
    <s v="USP AGOUEGAN"/>
    <s v="LACS 2"/>
    <x v="3"/>
    <x v="1"/>
    <x v="37"/>
    <x v="5"/>
    <x v="17"/>
    <s v="oui"/>
    <s v="oui"/>
    <s v="non"/>
    <s v="non"/>
    <s v="Non"/>
    <s v="non"/>
    <s v="non"/>
    <s v="non"/>
    <s v="non"/>
    <s v="non"/>
    <s v="NON"/>
    <s v="non"/>
    <s v="non"/>
    <x v="2"/>
    <x v="2"/>
    <x v="0"/>
    <d v="2024-10-06T00:00:00"/>
    <x v="0"/>
    <x v="1"/>
    <s v="Lacs"/>
    <x v="13"/>
    <x v="13"/>
    <x v="1"/>
  </r>
  <r>
    <n v="103"/>
    <s v="AGBESSI CHRISTINE "/>
    <n v="33"/>
    <x v="0"/>
    <m/>
    <x v="1"/>
    <s v="Couture"/>
    <n v="70104629"/>
    <s v="MEDEROS"/>
    <m/>
    <m/>
    <x v="1"/>
    <s v="USP AGOUEGAN "/>
    <s v="LACS 2"/>
    <x v="3"/>
    <x v="1"/>
    <x v="37"/>
    <x v="5"/>
    <x v="17"/>
    <s v="oui"/>
    <s v="non"/>
    <s v="non"/>
    <s v="non"/>
    <s v="Non"/>
    <s v="non"/>
    <s v="non"/>
    <s v="non"/>
    <s v="non"/>
    <s v="non"/>
    <s v="NON"/>
    <s v="non"/>
    <s v="non"/>
    <x v="2"/>
    <x v="2"/>
    <x v="0"/>
    <d v="2024-10-06T00:00:00"/>
    <x v="0"/>
    <x v="1"/>
    <s v="Lacs"/>
    <x v="13"/>
    <x v="13"/>
    <x v="1"/>
  </r>
  <r>
    <n v="104"/>
    <s v="SADJISSOU CHERIFA"/>
    <n v="2"/>
    <x v="2"/>
    <m/>
    <x v="1"/>
    <s v="Enfant moins de 4ans"/>
    <n v="99338323"/>
    <s v="MEDEROS"/>
    <m/>
    <m/>
    <x v="1"/>
    <s v="USP AGOUEGAN "/>
    <s v="LACS 2"/>
    <x v="3"/>
    <x v="1"/>
    <x v="46"/>
    <x v="5"/>
    <x v="49"/>
    <s v="oui"/>
    <s v="oui"/>
    <s v="non"/>
    <s v="non"/>
    <s v="Non"/>
    <s v="non"/>
    <s v="non"/>
    <s v="non"/>
    <s v="non"/>
    <s v="non"/>
    <s v="NON"/>
    <s v="non"/>
    <s v="non"/>
    <x v="2"/>
    <x v="2"/>
    <x v="0"/>
    <d v="2024-10-06T00:00:00"/>
    <x v="0"/>
    <x v="1"/>
    <s v="Lacs"/>
    <x v="13"/>
    <x v="13"/>
    <x v="1"/>
  </r>
  <r>
    <n v="105"/>
    <s v="AGBEGNIGAN  AFI"/>
    <n v="28"/>
    <x v="0"/>
    <m/>
    <x v="1"/>
    <s v="Revendeur/se"/>
    <n v="97097040"/>
    <s v="DJEKVI"/>
    <m/>
    <m/>
    <x v="0"/>
    <s v="POLYCLINIQUE D'ANEHO"/>
    <s v="LACS 1"/>
    <x v="3"/>
    <x v="1"/>
    <x v="47"/>
    <x v="5"/>
    <x v="50"/>
    <s v="oui"/>
    <s v="oui"/>
    <s v="non"/>
    <s v="non"/>
    <s v="Non"/>
    <s v="non"/>
    <s v="non"/>
    <s v="non"/>
    <s v="non"/>
    <s v="non"/>
    <s v="NON"/>
    <s v="non"/>
    <s v="oui"/>
    <x v="0"/>
    <x v="0"/>
    <x v="0"/>
    <d v="2024-10-08T00:00:00"/>
    <x v="0"/>
    <x v="0"/>
    <s v="Lacs"/>
    <x v="12"/>
    <x v="14"/>
    <x v="0"/>
  </r>
  <r>
    <n v="106"/>
    <s v="TOBOSSOU  SAM"/>
    <n v="36"/>
    <x v="0"/>
    <n v="36"/>
    <x v="0"/>
    <s v="Maçon"/>
    <n v="92459688"/>
    <s v="N'LESSI"/>
    <s v="6.227396584278712"/>
    <s v=" 1.5825646909844922"/>
    <x v="0"/>
    <s v="POLYCLINIQUE D'ANEHO"/>
    <s v="LACS 1"/>
    <x v="3"/>
    <x v="1"/>
    <x v="47"/>
    <x v="5"/>
    <x v="50"/>
    <s v="oui"/>
    <s v="oui"/>
    <s v="non"/>
    <s v="non"/>
    <s v="Non"/>
    <s v="non"/>
    <s v="non"/>
    <s v="non"/>
    <s v="non"/>
    <s v="non"/>
    <s v="NON"/>
    <s v="non"/>
    <s v="oui"/>
    <x v="0"/>
    <x v="0"/>
    <x v="0"/>
    <d v="2024-10-09T00:00:00"/>
    <x v="0"/>
    <x v="0"/>
    <s v="Lacs"/>
    <x v="12"/>
    <x v="12"/>
    <x v="0"/>
  </r>
  <r>
    <n v="107"/>
    <s v="LAKSSIBOU  MAKATA"/>
    <n v="22"/>
    <x v="0"/>
    <m/>
    <x v="1"/>
    <s v="Ménagère"/>
    <n v="92217142"/>
    <s v="ZONGO"/>
    <s v="6.231673273925775"/>
    <s v=" 1.583890712205296"/>
    <x v="0"/>
    <s v="POLYCLINIQUE D'ANEHO"/>
    <s v="LACS 1"/>
    <x v="3"/>
    <x v="1"/>
    <x v="48"/>
    <x v="5"/>
    <x v="51"/>
    <s v="oui"/>
    <s v="oui"/>
    <s v="oui"/>
    <s v="non"/>
    <s v="Non"/>
    <s v="non"/>
    <s v="non"/>
    <s v="non"/>
    <s v="non"/>
    <s v="non"/>
    <s v="NON"/>
    <s v="non"/>
    <s v="oui"/>
    <x v="1"/>
    <x v="1"/>
    <x v="1"/>
    <m/>
    <x v="0"/>
    <x v="1"/>
    <s v="Lacs"/>
    <x v="12"/>
    <x v="14"/>
    <x v="1"/>
  </r>
  <r>
    <n v="108"/>
    <s v="ADANHOUME  FLORENT"/>
    <n v="31"/>
    <x v="0"/>
    <m/>
    <x v="0"/>
    <s v="Pêcheur"/>
    <n v="99729539"/>
    <s v="JERICHO"/>
    <s v="6.234928331889"/>
    <s v=" 1.615224647621934"/>
    <x v="0"/>
    <s v="POLYCLINIQUE D'ANEHO"/>
    <s v="LACS 1"/>
    <x v="3"/>
    <x v="1"/>
    <x v="49"/>
    <x v="6"/>
    <x v="52"/>
    <s v="oui"/>
    <s v="non"/>
    <s v="non"/>
    <s v="non"/>
    <s v="Non"/>
    <s v="non"/>
    <s v="non"/>
    <s v="non"/>
    <s v="non"/>
    <s v="non"/>
    <s v="NON"/>
    <s v="non"/>
    <s v="oui"/>
    <x v="0"/>
    <x v="0"/>
    <x v="0"/>
    <d v="2024-10-09T00:00:00"/>
    <x v="0"/>
    <x v="0"/>
    <s v="Lacs"/>
    <x v="12"/>
    <x v="14"/>
    <x v="0"/>
  </r>
  <r>
    <n v="109"/>
    <s v="KOUDOTO  KOKOU LANDRY"/>
    <n v="15"/>
    <x v="0"/>
    <m/>
    <x v="0"/>
    <s v="Pêcheur"/>
    <n v="98666864"/>
    <s v="DJAMADJI"/>
    <s v="6.237265928242092"/>
    <s v=" 1.5713269352515131"/>
    <x v="0"/>
    <s v="POLYCLINIQUE D'ANEHO"/>
    <s v="LACS 1"/>
    <x v="3"/>
    <x v="1"/>
    <x v="17"/>
    <x v="6"/>
    <x v="19"/>
    <s v="oui"/>
    <s v="oui"/>
    <s v="non"/>
    <s v="oui"/>
    <s v="Oui"/>
    <s v="non"/>
    <s v="non"/>
    <s v="non"/>
    <s v="non"/>
    <s v="non"/>
    <s v="NON"/>
    <s v="non"/>
    <s v="oui"/>
    <x v="0"/>
    <x v="0"/>
    <x v="0"/>
    <d v="2024-10-11T00:00:00"/>
    <x v="0"/>
    <x v="0"/>
    <s v="Lacs"/>
    <x v="12"/>
    <x v="12"/>
    <x v="0"/>
  </r>
  <r>
    <n v="110"/>
    <s v="NANIVI   NATUS"/>
    <n v="34"/>
    <x v="0"/>
    <m/>
    <x v="0"/>
    <s v="Pêcheur"/>
    <n v="99802229"/>
    <s v="TOGBECONDJI"/>
    <s v="6.280782053118657"/>
    <s v=" 1.762305618314484"/>
    <x v="0"/>
    <s v="POLYCLINIQUE D'ANEHO"/>
    <s v="LACS 1"/>
    <x v="3"/>
    <x v="1"/>
    <x v="50"/>
    <x v="6"/>
    <x v="35"/>
    <s v="oui"/>
    <s v="oui"/>
    <s v="non"/>
    <s v="oui"/>
    <s v="Oui"/>
    <s v="non"/>
    <s v="non"/>
    <s v="non"/>
    <s v="non"/>
    <s v="non"/>
    <s v="NON"/>
    <s v="non"/>
    <s v="oui"/>
    <x v="0"/>
    <x v="0"/>
    <x v="0"/>
    <d v="2024-10-14T00:00:00"/>
    <x v="0"/>
    <x v="0"/>
    <s v="Lacs"/>
    <x v="13"/>
    <x v="13"/>
    <x v="0"/>
  </r>
  <r>
    <n v="111"/>
    <s v="FOLLYGAH LAURENA"/>
    <n v="2"/>
    <x v="2"/>
    <m/>
    <x v="1"/>
    <s v="Enfant moins de 4ans"/>
    <n v="92287346"/>
    <s v="Assoucondji"/>
    <s v="6.280782053118657"/>
    <s v=" 1.762305618314484"/>
    <x v="0"/>
    <s v="AZIAGBACONDJI"/>
    <s v="LACS 1"/>
    <x v="3"/>
    <x v="1"/>
    <x v="51"/>
    <x v="6"/>
    <x v="36"/>
    <s v="oui"/>
    <s v="oui"/>
    <s v="non"/>
    <s v="oui"/>
    <s v="Oui"/>
    <s v="non"/>
    <s v="non"/>
    <s v="non"/>
    <s v="non"/>
    <s v="non"/>
    <s v="NON"/>
    <s v="non"/>
    <s v="oui"/>
    <x v="1"/>
    <x v="1"/>
    <x v="1"/>
    <m/>
    <x v="0"/>
    <x v="1"/>
    <s v="Lacs"/>
    <x v="12"/>
    <x v="14"/>
    <x v="1"/>
  </r>
  <r>
    <n v="112"/>
    <s v="DOEVI SOULE"/>
    <n v="45"/>
    <x v="3"/>
    <m/>
    <x v="0"/>
    <s v="TAXI MOTO"/>
    <n v="99626591"/>
    <s v="AGBATALANZO"/>
    <m/>
    <m/>
    <x v="0"/>
    <s v="GBODJOME"/>
    <s v="LACS 3"/>
    <x v="3"/>
    <x v="1"/>
    <x v="51"/>
    <x v="6"/>
    <x v="36"/>
    <s v="oui"/>
    <s v="oui"/>
    <s v="non"/>
    <s v="oui"/>
    <s v="Oui"/>
    <s v="non"/>
    <s v="non"/>
    <s v="Oui"/>
    <s v="Oui"/>
    <s v="Oui"/>
    <s v="OUI"/>
    <s v="non"/>
    <s v="oui"/>
    <x v="0"/>
    <x v="0"/>
    <x v="0"/>
    <d v="2024-10-16T00:00:00"/>
    <x v="0"/>
    <x v="0"/>
    <s v="Lacs"/>
    <x v="3"/>
    <x v="3"/>
    <x v="0"/>
  </r>
  <r>
    <n v="113"/>
    <s v="ADJAYI  AKPENE"/>
    <n v="23"/>
    <x v="0"/>
    <m/>
    <x v="1"/>
    <s v="Ménagère"/>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x v="0"/>
  </r>
  <r>
    <n v="114"/>
    <s v="DJIWOMENEKO  TONYEVIADJI"/>
    <n v="35"/>
    <x v="0"/>
    <m/>
    <x v="0"/>
    <s v="Pêcheur"/>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x v="0"/>
  </r>
  <r>
    <n v="115"/>
    <s v="AYANOU  JUSTIN"/>
    <n v="0"/>
    <x v="2"/>
    <s v="7 mois"/>
    <x v="0"/>
    <s v="Enfant moins de 4ans"/>
    <m/>
    <s v="JERICHO"/>
    <s v="6.234928331889"/>
    <s v=" 1.615224647621934"/>
    <x v="0"/>
    <s v="POLYCLINIQUE D'ANEHO"/>
    <s v="LACS 1"/>
    <x v="3"/>
    <x v="1"/>
    <x v="51"/>
    <x v="6"/>
    <x v="36"/>
    <s v="oui"/>
    <s v="oui"/>
    <s v="non"/>
    <s v="non"/>
    <s v="Non"/>
    <s v="non"/>
    <s v="non"/>
    <s v="non"/>
    <s v="non"/>
    <s v="non"/>
    <s v="NON"/>
    <s v="non"/>
    <s v="oui"/>
    <x v="1"/>
    <x v="1"/>
    <x v="1"/>
    <d v="2024-10-11T00:00:00"/>
    <x v="0"/>
    <x v="1"/>
    <s v="Lacs"/>
    <x v="12"/>
    <x v="14"/>
    <x v="1"/>
  </r>
  <r>
    <n v="116"/>
    <s v="ADOURAMAN  ADJARA"/>
    <n v="48"/>
    <x v="3"/>
    <m/>
    <x v="1"/>
    <s v="Ménagère"/>
    <m/>
    <s v="VOYAGEUSE"/>
    <m/>
    <m/>
    <x v="0"/>
    <s v="POLYCLINIQUE D'ANEHO"/>
    <s v="LACS 1"/>
    <x v="3"/>
    <x v="1"/>
    <x v="51"/>
    <x v="6"/>
    <x v="36"/>
    <s v="oui"/>
    <s v="oui"/>
    <s v="non"/>
    <s v="oui"/>
    <s v="Oui"/>
    <s v="non"/>
    <s v="non"/>
    <s v="non"/>
    <s v="non"/>
    <s v="non"/>
    <s v="NON"/>
    <s v="non"/>
    <s v="oui"/>
    <x v="1"/>
    <x v="1"/>
    <x v="0"/>
    <d v="2024-10-12T00:00:00"/>
    <x v="0"/>
    <x v="1"/>
    <s v="Lacs"/>
    <x v="13"/>
    <x v="13"/>
    <x v="1"/>
  </r>
  <r>
    <n v="117"/>
    <s v="GBADOE   KANGNI HUGUES"/>
    <n v="0"/>
    <x v="2"/>
    <s v="6 MOIS"/>
    <x v="0"/>
    <s v="Enfant moins de 4ans"/>
    <m/>
    <s v="AKLAKOU NOBLOKOME"/>
    <m/>
    <m/>
    <x v="0"/>
    <s v="AKLAKOU"/>
    <s v="LACS 2"/>
    <x v="3"/>
    <x v="1"/>
    <x v="19"/>
    <x v="6"/>
    <x v="53"/>
    <s v="oui"/>
    <s v="oui"/>
    <s v="non"/>
    <s v="oui"/>
    <s v="Oui"/>
    <s v="non"/>
    <s v="non"/>
    <s v="non"/>
    <s v="non"/>
    <s v="non"/>
    <s v="NON"/>
    <s v="non"/>
    <s v="oui"/>
    <x v="1"/>
    <x v="1"/>
    <x v="1"/>
    <d v="2024-10-15T00:00:00"/>
    <x v="0"/>
    <x v="1"/>
    <s v="Lacs"/>
    <x v="14"/>
    <x v="15"/>
    <x v="1"/>
  </r>
  <r>
    <n v="118"/>
    <s v="MOUMOUNI  MYRIAM"/>
    <n v="14"/>
    <x v="1"/>
    <m/>
    <x v="1"/>
    <s v="Elève"/>
    <n v="70606368"/>
    <s v="ZEBE"/>
    <m/>
    <m/>
    <x v="0"/>
    <s v="POLYCLINIQUE D'ANEHO"/>
    <s v="LACS 1"/>
    <x v="3"/>
    <x v="1"/>
    <x v="18"/>
    <x v="6"/>
    <x v="53"/>
    <s v="oui"/>
    <s v="oui"/>
    <s v="non"/>
    <s v="oui"/>
    <s v="Oui"/>
    <s v="non"/>
    <s v="non"/>
    <s v="non"/>
    <s v="non"/>
    <s v="non"/>
    <s v="NON"/>
    <s v="non"/>
    <s v="oui"/>
    <x v="1"/>
    <x v="1"/>
    <x v="0"/>
    <d v="2024-10-15T00:00:00"/>
    <x v="0"/>
    <x v="1"/>
    <s v="Lacs"/>
    <x v="12"/>
    <x v="14"/>
    <x v="1"/>
  </r>
  <r>
    <n v="119"/>
    <s v="LOKO   ADELASSI"/>
    <n v="70"/>
    <x v="5"/>
    <m/>
    <x v="1"/>
    <s v="Ménagère"/>
    <m/>
    <s v="SIVAME"/>
    <m/>
    <m/>
    <x v="0"/>
    <s v="SEKO"/>
    <s v="LACS 2"/>
    <x v="3"/>
    <x v="1"/>
    <x v="19"/>
    <x v="6"/>
    <x v="53"/>
    <s v="oui"/>
    <s v="oui"/>
    <s v="non"/>
    <s v="oui"/>
    <s v="Oui"/>
    <s v="non"/>
    <s v="non"/>
    <s v="Oui"/>
    <s v="Oui"/>
    <s v="Oui"/>
    <s v="NON"/>
    <s v="non"/>
    <s v="oui"/>
    <x v="1"/>
    <x v="1"/>
    <x v="1"/>
    <d v="2024-10-15T00:00:00"/>
    <x v="0"/>
    <x v="1"/>
    <s v="Lacs"/>
    <x v="13"/>
    <x v="13"/>
    <x v="1"/>
  </r>
  <r>
    <n v="120"/>
    <s v="DEGBE  KOAMI"/>
    <n v="40"/>
    <x v="0"/>
    <m/>
    <x v="0"/>
    <s v="Cultivateur/trice"/>
    <n v="90230644"/>
    <s v="GANAVE"/>
    <m/>
    <m/>
    <x v="0"/>
    <s v="GANAVE"/>
    <s v="LACS 4"/>
    <x v="3"/>
    <x v="1"/>
    <x v="52"/>
    <x v="7"/>
    <x v="54"/>
    <s v="oui"/>
    <s v="oui"/>
    <s v="non"/>
    <s v="oui"/>
    <s v="Oui"/>
    <s v="non"/>
    <s v="non"/>
    <s v="non"/>
    <s v="non"/>
    <s v="non"/>
    <s v="NON"/>
    <s v="non"/>
    <s v="oui"/>
    <x v="0"/>
    <x v="0"/>
    <x v="0"/>
    <d v="2024-10-19T00:00:00"/>
    <x v="0"/>
    <x v="0"/>
    <s v="Lacs"/>
    <x v="14"/>
    <x v="16"/>
    <x v="0"/>
  </r>
  <r>
    <n v="121"/>
    <s v="CODJA  AGNES"/>
    <n v="11"/>
    <x v="1"/>
    <m/>
    <x v="1"/>
    <s v="Elève"/>
    <n v="96149021"/>
    <s v="NLESSI"/>
    <s v="6.227396584278712"/>
    <s v=" 1.5825646909844922"/>
    <x v="0"/>
    <s v="POLYCLINIQUE D'ANEHO"/>
    <s v="LACS 1"/>
    <x v="3"/>
    <x v="1"/>
    <x v="53"/>
    <x v="7"/>
    <x v="37"/>
    <s v="oui"/>
    <s v="oui"/>
    <s v="non"/>
    <s v="oui"/>
    <s v="Oui"/>
    <s v="non"/>
    <s v="non"/>
    <s v="non"/>
    <s v="non"/>
    <s v="non"/>
    <s v="NON"/>
    <s v="non"/>
    <s v="oui"/>
    <x v="0"/>
    <x v="0"/>
    <x v="0"/>
    <d v="2024-10-22T00:00:00"/>
    <x v="0"/>
    <x v="0"/>
    <s v="Lacs"/>
    <x v="12"/>
    <x v="12"/>
    <x v="0"/>
  </r>
  <r>
    <n v="122"/>
    <s v="MONTCHON  YAO"/>
    <n v="56"/>
    <x v="3"/>
    <m/>
    <x v="0"/>
    <s v="Agent de sécurité"/>
    <n v="98935263"/>
    <s v="NOVOTON"/>
    <m/>
    <m/>
    <x v="0"/>
    <s v="KPEME"/>
    <s v="LACS 3"/>
    <x v="3"/>
    <x v="1"/>
    <x v="53"/>
    <x v="7"/>
    <x v="37"/>
    <s v="oui"/>
    <s v="non"/>
    <s v="non"/>
    <s v="non"/>
    <s v="Non"/>
    <s v="non"/>
    <s v="non"/>
    <s v="non"/>
    <s v="non"/>
    <s v="non"/>
    <s v="NON"/>
    <s v="non"/>
    <s v="oui"/>
    <x v="1"/>
    <x v="1"/>
    <x v="1"/>
    <m/>
    <x v="0"/>
    <x v="1"/>
    <s v="Lacs"/>
    <x v="3"/>
    <x v="3"/>
    <x v="1"/>
  </r>
  <r>
    <n v="123"/>
    <s v="LAWSON LATE"/>
    <n v="31"/>
    <x v="0"/>
    <m/>
    <x v="0"/>
    <s v="Maçon"/>
    <n v="96269007"/>
    <s v="ABALOCONDJI"/>
    <s v="6.263145"/>
    <s v=" 1.5923930"/>
    <x v="0"/>
    <s v="GLIDJI"/>
    <s v="LACS 1"/>
    <x v="3"/>
    <x v="1"/>
    <x v="53"/>
    <x v="7"/>
    <x v="55"/>
    <s v="oui"/>
    <s v="oui"/>
    <s v="non"/>
    <s v="oui"/>
    <s v="Oui"/>
    <s v="non"/>
    <s v="non"/>
    <s v="non"/>
    <s v="non"/>
    <s v="non"/>
    <s v="NON"/>
    <s v="non"/>
    <s v="oui"/>
    <x v="0"/>
    <x v="0"/>
    <x v="0"/>
    <d v="2024-10-25T00:00:00"/>
    <x v="0"/>
    <x v="0"/>
    <s v="Lacs"/>
    <x v="12"/>
    <x v="17"/>
    <x v="0"/>
  </r>
  <r>
    <n v="124"/>
    <s v="GBESSOYI  EPHRAIM"/>
    <n v="25"/>
    <x v="0"/>
    <m/>
    <x v="0"/>
    <s v="MENUISIER "/>
    <n v="91581976"/>
    <s v="FANTECOME"/>
    <m/>
    <m/>
    <x v="0"/>
    <s v="POLYCLINIQUE D'ANEHO"/>
    <s v="LACS 1"/>
    <x v="3"/>
    <x v="1"/>
    <x v="22"/>
    <x v="8"/>
    <x v="56"/>
    <s v="oui"/>
    <s v="oui"/>
    <s v="non"/>
    <s v="oui"/>
    <s v="Oui"/>
    <s v="non"/>
    <s v="non"/>
    <s v="non"/>
    <s v="non"/>
    <s v="non"/>
    <s v="NON"/>
    <s v="non"/>
    <s v="oui"/>
    <x v="0"/>
    <x v="0"/>
    <x v="0"/>
    <d v="2024-10-25T00:00:00"/>
    <x v="0"/>
    <x v="0"/>
    <s v="Lacs"/>
    <x v="12"/>
    <x v="12"/>
    <x v="0"/>
  </r>
  <r>
    <n v="125"/>
    <s v="SOSSOU  YAOVI"/>
    <n v="32"/>
    <x v="0"/>
    <m/>
    <x v="0"/>
    <s v="DESSINATEUR BATIMENT"/>
    <n v="97146311"/>
    <s v="NLESSI"/>
    <s v="6.227396584278712"/>
    <s v=" 1.5825646909844922"/>
    <x v="0"/>
    <s v="POLYCLINIQUE D'ANEHO"/>
    <s v="LACS 1"/>
    <x v="3"/>
    <x v="1"/>
    <x v="44"/>
    <x v="8"/>
    <x v="22"/>
    <s v="oui"/>
    <s v="oui"/>
    <s v="non"/>
    <s v="non"/>
    <s v="Non"/>
    <s v="non"/>
    <s v="non"/>
    <s v="non"/>
    <s v="non"/>
    <s v="non"/>
    <s v="NON"/>
    <s v="non"/>
    <s v="oui"/>
    <x v="0"/>
    <x v="0"/>
    <x v="0"/>
    <d v="2024-10-25T00:00:00"/>
    <x v="0"/>
    <x v="0"/>
    <s v="Lacs"/>
    <x v="12"/>
    <x v="12"/>
    <x v="0"/>
  </r>
  <r>
    <n v="126"/>
    <s v="ADJALO  ANTOINNETTE"/>
    <n v="30"/>
    <x v="0"/>
    <m/>
    <x v="1"/>
    <s v="Ménagère"/>
    <n v="92298224"/>
    <s v="HEMAZRO"/>
    <s v="6.266859652616071"/>
    <s v=" 1.60073062276193"/>
    <x v="0"/>
    <s v="GLIDJI"/>
    <s v="LACS 1"/>
    <x v="3"/>
    <x v="1"/>
    <x v="42"/>
    <x v="8"/>
    <x v="22"/>
    <s v="oui"/>
    <s v="oui"/>
    <s v="non"/>
    <s v="non"/>
    <s v="Non"/>
    <s v="non"/>
    <s v="non"/>
    <s v="non"/>
    <s v="non"/>
    <s v="non"/>
    <s v="NON"/>
    <s v="non"/>
    <s v="oui"/>
    <x v="1"/>
    <x v="1"/>
    <x v="1"/>
    <m/>
    <x v="0"/>
    <x v="1"/>
    <s v="Lacs"/>
    <x v="12"/>
    <x v="17"/>
    <x v="1"/>
  </r>
  <r>
    <n v="127"/>
    <s v="AMEKALO  ADJO"/>
    <n v="22"/>
    <x v="0"/>
    <m/>
    <x v="1"/>
    <s v="Ménagère"/>
    <n v="70021875"/>
    <s v="GLIDJI"/>
    <s v="6.263145"/>
    <s v=" 1.5923930"/>
    <x v="0"/>
    <s v="GLIDJI"/>
    <s v="LACS 1"/>
    <x v="3"/>
    <x v="1"/>
    <x v="22"/>
    <x v="8"/>
    <x v="56"/>
    <s v="oui"/>
    <s v="non"/>
    <s v="non"/>
    <s v="non"/>
    <s v="Non"/>
    <s v="non"/>
    <s v="non"/>
    <s v="non"/>
    <s v="non"/>
    <s v="non"/>
    <s v="NON"/>
    <s v="non"/>
    <s v="oui"/>
    <x v="1"/>
    <x v="1"/>
    <x v="1"/>
    <m/>
    <x v="0"/>
    <x v="1"/>
    <s v="Lacs"/>
    <x v="12"/>
    <x v="17"/>
    <x v="1"/>
  </r>
  <r>
    <n v="128"/>
    <s v="ATOUTO  LOUIS"/>
    <n v="3"/>
    <x v="4"/>
    <m/>
    <x v="0"/>
    <s v="Enfant moins de 4ans"/>
    <n v="70021875"/>
    <s v="GLIDJI SOGBOME"/>
    <s v="6.263145"/>
    <s v=" 1.5923930"/>
    <x v="0"/>
    <s v="GLIDJI"/>
    <s v="LACS 1"/>
    <x v="3"/>
    <x v="1"/>
    <x v="42"/>
    <x v="8"/>
    <x v="56"/>
    <s v="oui"/>
    <s v="oui"/>
    <s v="non"/>
    <s v="oui"/>
    <s v="Oui"/>
    <s v="non"/>
    <s v="non"/>
    <s v="non"/>
    <s v="non"/>
    <s v="non"/>
    <s v="NON"/>
    <s v="non"/>
    <s v="oui"/>
    <x v="1"/>
    <x v="1"/>
    <x v="1"/>
    <m/>
    <x v="0"/>
    <x v="1"/>
    <s v="Lacs"/>
    <x v="12"/>
    <x v="17"/>
    <x v="1"/>
  </r>
  <r>
    <n v="129"/>
    <s v="MENSAH-KOUTO  PETRICIA"/>
    <n v="42"/>
    <x v="0"/>
    <m/>
    <x v="1"/>
    <s v="Ménagère"/>
    <n v="93600131"/>
    <s v="GLIDJI"/>
    <s v="6.263145"/>
    <s v=" 1.5923930"/>
    <x v="0"/>
    <s v="GLIDJI"/>
    <s v="LACS 1"/>
    <x v="3"/>
    <x v="1"/>
    <x v="21"/>
    <x v="7"/>
    <x v="44"/>
    <s v="oui"/>
    <s v="non"/>
    <s v="non"/>
    <s v="non"/>
    <s v="Non"/>
    <s v="non"/>
    <s v="non"/>
    <s v="non"/>
    <s v="non"/>
    <s v="non"/>
    <s v="NON"/>
    <s v="non"/>
    <s v="oui"/>
    <x v="1"/>
    <x v="1"/>
    <x v="1"/>
    <m/>
    <x v="0"/>
    <x v="1"/>
    <s v="Lacs"/>
    <x v="12"/>
    <x v="17"/>
    <x v="1"/>
  </r>
  <r>
    <n v="130"/>
    <s v="KOUDOTO  KOKOU "/>
    <n v="19"/>
    <x v="0"/>
    <m/>
    <x v="0"/>
    <s v="Coiffure"/>
    <n v="92138804"/>
    <s v="NLESSI"/>
    <s v="6.227396584278712"/>
    <s v=" 1.5825646909844922"/>
    <x v="0"/>
    <s v="POLYCLINIQUE D'ANEHO"/>
    <s v="LACS 1"/>
    <x v="3"/>
    <x v="1"/>
    <x v="38"/>
    <x v="8"/>
    <x v="44"/>
    <s v="oui"/>
    <s v="non"/>
    <s v="non"/>
    <s v="non"/>
    <s v="Non"/>
    <s v="non"/>
    <s v="non"/>
    <s v="non"/>
    <s v="non"/>
    <s v="non"/>
    <s v="NON"/>
    <s v="non"/>
    <s v="oui"/>
    <x v="1"/>
    <x v="1"/>
    <x v="1"/>
    <m/>
    <x v="0"/>
    <x v="1"/>
    <s v="Lacs"/>
    <x v="12"/>
    <x v="12"/>
    <x v="1"/>
  </r>
  <r>
    <n v="131"/>
    <s v="MENYE  AURELIE"/>
    <n v="10"/>
    <x v="1"/>
    <m/>
    <x v="1"/>
    <s v="Elève"/>
    <n v="90092902"/>
    <s v="MESSAN CONDJI"/>
    <s v="6.238850737152376"/>
    <s v=" 1.621966273453064"/>
    <x v="0"/>
    <s v="POLYCLINIQUE D'ANEHO"/>
    <s v="LACS 1"/>
    <x v="3"/>
    <x v="1"/>
    <x v="44"/>
    <x v="8"/>
    <x v="44"/>
    <s v="oui"/>
    <s v="non"/>
    <s v="non"/>
    <s v="non"/>
    <s v="Non"/>
    <s v="non"/>
    <s v="non"/>
    <s v="non"/>
    <s v="non"/>
    <s v="non"/>
    <s v="NON"/>
    <s v="non"/>
    <s v="oui"/>
    <x v="1"/>
    <x v="1"/>
    <x v="1"/>
    <m/>
    <x v="0"/>
    <x v="1"/>
    <s v="Lacs"/>
    <x v="13"/>
    <x v="13"/>
    <x v="1"/>
  </r>
  <r>
    <n v="132"/>
    <s v="AMEGNONA PIERRE"/>
    <n v="32"/>
    <x v="0"/>
    <m/>
    <x v="0"/>
    <s v="Maçon"/>
    <n v="98412647"/>
    <s v="DJAGBLE"/>
    <m/>
    <m/>
    <x v="0"/>
    <s v="Lacs"/>
    <s v="ZIO 1"/>
    <x v="3"/>
    <x v="1"/>
    <x v="53"/>
    <x v="7"/>
    <x v="44"/>
    <s v="oui"/>
    <s v="non"/>
    <s v="non"/>
    <s v="non"/>
    <s v="Non"/>
    <s v="non"/>
    <s v="non"/>
    <s v="non"/>
    <s v="non"/>
    <s v="non"/>
    <s v="NON"/>
    <s v="non"/>
    <s v="oui"/>
    <x v="1"/>
    <x v="1"/>
    <x v="1"/>
    <m/>
    <x v="0"/>
    <x v="1"/>
    <s v="Zio"/>
    <x v="15"/>
    <x v="18"/>
    <x v="1"/>
  </r>
  <r>
    <n v="133"/>
    <s v="LAWSON LATRE"/>
    <n v="29"/>
    <x v="0"/>
    <m/>
    <x v="1"/>
    <s v="Revendeur/se"/>
    <n v="91515440"/>
    <s v="NLESSI"/>
    <s v="6.227396584278712"/>
    <s v=" 1.5825646909844922"/>
    <x v="0"/>
    <s v="POLYCLINIQUE D'ANEHO"/>
    <s v="LACS 1"/>
    <x v="3"/>
    <x v="1"/>
    <x v="44"/>
    <x v="8"/>
    <x v="44"/>
    <s v="oui"/>
    <s v="non"/>
    <s v="non"/>
    <s v="non"/>
    <s v="Non"/>
    <s v="non"/>
    <s v="non"/>
    <s v="non"/>
    <s v="non"/>
    <s v="non"/>
    <s v="NON"/>
    <s v="non"/>
    <s v="oui"/>
    <x v="1"/>
    <x v="0"/>
    <x v="1"/>
    <m/>
    <x v="0"/>
    <x v="0"/>
    <s v="Lacs"/>
    <x v="12"/>
    <x v="12"/>
    <x v="0"/>
  </r>
  <r>
    <n v="134"/>
    <s v="KATCHI  EUGENIE"/>
    <n v="25"/>
    <x v="0"/>
    <m/>
    <x v="1"/>
    <s v="Ménagère"/>
    <n v="99671748"/>
    <s v="DJEKVI"/>
    <m/>
    <m/>
    <x v="0"/>
    <s v="POLYCLINIQUE D'ANEHO"/>
    <s v="LACS 1"/>
    <x v="3"/>
    <x v="1"/>
    <x v="23"/>
    <x v="8"/>
    <x v="23"/>
    <s v="oui"/>
    <s v="oui"/>
    <s v="non"/>
    <s v="non"/>
    <s v="Non"/>
    <s v="non"/>
    <s v="non"/>
    <s v="non"/>
    <s v="non"/>
    <s v="non"/>
    <s v="NON"/>
    <s v="non"/>
    <s v="oui"/>
    <x v="1"/>
    <x v="1"/>
    <x v="1"/>
    <m/>
    <x v="0"/>
    <x v="1"/>
    <s v="Lacs"/>
    <x v="12"/>
    <x v="14"/>
    <x v="1"/>
  </r>
  <r>
    <n v="135"/>
    <s v="EDORH  LOGOSSI"/>
    <n v="72"/>
    <x v="5"/>
    <m/>
    <x v="1"/>
    <s v="Ménagère"/>
    <n v="93229839"/>
    <s v="VOUDOUGBE"/>
    <m/>
    <m/>
    <x v="0"/>
    <s v="AZIAGBACONDJI"/>
    <s v="LACS 1"/>
    <x v="3"/>
    <x v="1"/>
    <x v="23"/>
    <x v="8"/>
    <x v="23"/>
    <s v="oui"/>
    <s v="oui"/>
    <s v="non"/>
    <s v="non"/>
    <s v="Non"/>
    <s v="non"/>
    <s v="non"/>
    <s v="non"/>
    <s v="non"/>
    <s v="non"/>
    <s v="NON"/>
    <s v="non"/>
    <s v="oui"/>
    <x v="1"/>
    <x v="0"/>
    <x v="1"/>
    <m/>
    <x v="0"/>
    <x v="0"/>
    <s v="Lacs"/>
    <x v="12"/>
    <x v="14"/>
    <x v="0"/>
  </r>
  <r>
    <n v="136"/>
    <s v="ADANGLOE   KANGNI"/>
    <n v="40"/>
    <x v="0"/>
    <m/>
    <x v="0"/>
    <s v="Pêcheur"/>
    <n v="97917417"/>
    <s v="NLESSI"/>
    <s v="6.227396584278712"/>
    <s v=" 1.5825646909844922"/>
    <x v="0"/>
    <s v="POLYCLINIQUE D'ANEHO"/>
    <s v="LACS 1"/>
    <x v="3"/>
    <x v="1"/>
    <x v="43"/>
    <x v="8"/>
    <x v="45"/>
    <s v="oui"/>
    <s v="non"/>
    <s v="non"/>
    <s v="non"/>
    <s v="Non"/>
    <s v="non"/>
    <s v="non"/>
    <s v="non"/>
    <s v="non"/>
    <s v="non"/>
    <s v="NON"/>
    <s v="non"/>
    <s v="oui"/>
    <x v="1"/>
    <x v="1"/>
    <x v="1"/>
    <m/>
    <x v="0"/>
    <x v="1"/>
    <s v="Lacs"/>
    <x v="12"/>
    <x v="12"/>
    <x v="1"/>
  </r>
  <r>
    <n v="137"/>
    <s v="ASSIAMATE  SIVEDE"/>
    <n v="35"/>
    <x v="0"/>
    <m/>
    <x v="1"/>
    <s v="Revendeur/se"/>
    <n v="99992262"/>
    <s v="GA CONDJI"/>
    <m/>
    <m/>
    <x v="0"/>
    <s v="POLYCLINIQUE D'ANEHO"/>
    <s v="LACS 1"/>
    <x v="3"/>
    <x v="1"/>
    <x v="43"/>
    <x v="8"/>
    <x v="45"/>
    <s v="oui"/>
    <s v="oui"/>
    <s v="non"/>
    <s v="non"/>
    <s v="Non"/>
    <s v="non"/>
    <s v="non"/>
    <s v="non"/>
    <s v="non"/>
    <s v="non"/>
    <s v="NON"/>
    <s v="non"/>
    <s v="oui"/>
    <x v="1"/>
    <x v="1"/>
    <x v="1"/>
    <m/>
    <x v="0"/>
    <x v="1"/>
    <s v="Lacs"/>
    <x v="13"/>
    <x v="13"/>
    <x v="1"/>
  </r>
  <r>
    <n v="138"/>
    <s v="WALLAS  MESSAN"/>
    <n v="57"/>
    <x v="3"/>
    <m/>
    <x v="0"/>
    <s v="RETRAITE"/>
    <n v="92511942"/>
    <s v="BADJI"/>
    <m/>
    <m/>
    <x v="1"/>
    <s v="POLYCLINIQUE D'ANEHO"/>
    <s v="LACS 1"/>
    <x v="3"/>
    <x v="1"/>
    <x v="54"/>
    <x v="9"/>
    <x v="38"/>
    <s v="oui"/>
    <s v="oui"/>
    <s v="oui"/>
    <s v="oui"/>
    <s v="Oui"/>
    <s v="non"/>
    <s v="oui"/>
    <s v="Oui"/>
    <s v="non"/>
    <s v="non"/>
    <s v="NON"/>
    <s v="non"/>
    <s v="oui"/>
    <x v="1"/>
    <x v="0"/>
    <x v="0"/>
    <d v="2024-11-05T00:00:00"/>
    <x v="0"/>
    <x v="0"/>
    <s v="Lacs"/>
    <x v="12"/>
    <x v="12"/>
    <x v="0"/>
  </r>
  <r>
    <n v="139"/>
    <s v="WALLAS   MAWUGNO"/>
    <n v="12"/>
    <x v="1"/>
    <m/>
    <x v="0"/>
    <s v="SANS PROFESSION"/>
    <n v="92511942"/>
    <s v="BADJI"/>
    <m/>
    <m/>
    <x v="1"/>
    <s v="POLYCLINIQUE D'ANEHO"/>
    <s v="LACS 1"/>
    <x v="3"/>
    <x v="1"/>
    <x v="25"/>
    <x v="9"/>
    <x v="38"/>
    <s v="oui"/>
    <s v="oui"/>
    <s v="non"/>
    <s v="oui"/>
    <s v="Oui"/>
    <s v="non"/>
    <s v="non"/>
    <s v="non"/>
    <s v="non"/>
    <s v="non"/>
    <s v="NON"/>
    <s v="non"/>
    <s v="non"/>
    <x v="2"/>
    <x v="2"/>
    <x v="1"/>
    <d v="2024-10-28T00:00:00"/>
    <x v="1"/>
    <x v="1"/>
    <s v="Lacs"/>
    <x v="12"/>
    <x v="12"/>
    <x v="1"/>
  </r>
  <r>
    <n v="140"/>
    <s v="KOKOUVI  GREGOIRE"/>
    <n v="1"/>
    <x v="2"/>
    <m/>
    <x v="0"/>
    <s v="Enfant moins de 4ans"/>
    <m/>
    <s v="AKLAKOU "/>
    <m/>
    <m/>
    <x v="0"/>
    <s v="AKLAKOU"/>
    <s v="LACS 2"/>
    <x v="3"/>
    <x v="1"/>
    <x v="54"/>
    <x v="9"/>
    <x v="38"/>
    <s v="oui"/>
    <s v="oui"/>
    <s v="oui"/>
    <s v="non"/>
    <s v="Non"/>
    <s v="non"/>
    <s v="non"/>
    <s v="non"/>
    <s v="non"/>
    <s v="non"/>
    <s v="NON"/>
    <s v="non"/>
    <s v="oui"/>
    <x v="1"/>
    <x v="1"/>
    <x v="1"/>
    <m/>
    <x v="0"/>
    <x v="1"/>
    <s v="Lacs"/>
    <x v="14"/>
    <x v="15"/>
    <x v="1"/>
  </r>
  <r>
    <n v="141"/>
    <s v="KPONTON  FREEDOM"/>
    <n v="20"/>
    <x v="0"/>
    <m/>
    <x v="0"/>
    <s v="Etudiant/te"/>
    <n v="92253828"/>
    <s v="VODOUGBE"/>
    <m/>
    <m/>
    <x v="0"/>
    <s v="AZIAGBACONDJI"/>
    <s v="LACS 1"/>
    <x v="3"/>
    <x v="1"/>
    <x v="54"/>
    <x v="9"/>
    <x v="38"/>
    <s v="oui"/>
    <s v="oui"/>
    <s v="non"/>
    <s v="non"/>
    <s v="Non"/>
    <s v="non"/>
    <s v="non"/>
    <s v="non"/>
    <s v="non"/>
    <s v="non"/>
    <s v="NON"/>
    <s v="non"/>
    <s v="oui"/>
    <x v="1"/>
    <x v="1"/>
    <x v="1"/>
    <m/>
    <x v="0"/>
    <x v="1"/>
    <s v="Lacs"/>
    <x v="12"/>
    <x v="14"/>
    <x v="1"/>
  </r>
  <r>
    <n v="142"/>
    <s v="DAMAZOU DJIWONOU"/>
    <n v="42"/>
    <x v="0"/>
    <m/>
    <x v="0"/>
    <s v="CHARCUTIER"/>
    <n v="97117073"/>
    <s v="PRISONNIER"/>
    <m/>
    <m/>
    <x v="0"/>
    <s v="POLYCLINIQUE D'ANEHO"/>
    <s v="LACS 1"/>
    <x v="3"/>
    <x v="1"/>
    <x v="28"/>
    <x v="9"/>
    <x v="46"/>
    <s v="oui"/>
    <s v="oui"/>
    <s v="oui"/>
    <s v="non"/>
    <s v="Non"/>
    <s v="non"/>
    <s v="non"/>
    <s v="non"/>
    <s v="non"/>
    <s v="non"/>
    <s v="NON"/>
    <s v="non"/>
    <s v="oui"/>
    <x v="1"/>
    <x v="1"/>
    <x v="0"/>
    <d v="2024-11-05T00:00:00"/>
    <x v="0"/>
    <x v="1"/>
    <s v="Lacs"/>
    <x v="12"/>
    <x v="12"/>
    <x v="1"/>
  </r>
  <r>
    <n v="143"/>
    <s v="TCHAGLI  ESSI"/>
    <n v="26"/>
    <x v="0"/>
    <m/>
    <x v="1"/>
    <s v="Revendeur/se"/>
    <m/>
    <s v="GOUMOUKOPE"/>
    <m/>
    <m/>
    <x v="0"/>
    <s v="GOUMOUKOPE"/>
    <s v="LACS 3"/>
    <x v="3"/>
    <x v="1"/>
    <x v="28"/>
    <x v="9"/>
    <x v="46"/>
    <s v="oui"/>
    <s v="oui"/>
    <s v="oui"/>
    <s v="non"/>
    <s v="Non"/>
    <s v="non"/>
    <s v="non"/>
    <s v="non"/>
    <s v="non"/>
    <s v="Oui"/>
    <s v="NON"/>
    <s v="non"/>
    <s v="oui"/>
    <x v="1"/>
    <x v="1"/>
    <x v="0"/>
    <d v="2024-11-05T00:00:00"/>
    <x v="0"/>
    <x v="1"/>
    <s v="Lacs"/>
    <x v="3"/>
    <x v="3"/>
    <x v="1"/>
  </r>
  <r>
    <n v="144"/>
    <s v="DOGBE DOSSEH "/>
    <n v="56"/>
    <x v="3"/>
    <m/>
    <x v="0"/>
    <s v="Pêcheur"/>
    <n v="71032104"/>
    <s v="HABITAT"/>
    <m/>
    <m/>
    <x v="1"/>
    <s v="AZIAGBACONDJI"/>
    <s v="LACS 1"/>
    <x v="3"/>
    <x v="1"/>
    <x v="54"/>
    <x v="9"/>
    <x v="46"/>
    <s v="oui"/>
    <s v="oui"/>
    <s v="oui"/>
    <s v="oui"/>
    <s v="Oui"/>
    <s v="non"/>
    <s v="non"/>
    <s v="non"/>
    <s v="non"/>
    <s v="non"/>
    <s v="NON"/>
    <s v="non"/>
    <s v="oui"/>
    <x v="1"/>
    <x v="1"/>
    <x v="0"/>
    <d v="2024-11-05T00:00:00"/>
    <x v="0"/>
    <x v="1"/>
    <s v="Lacs"/>
    <x v="12"/>
    <x v="14"/>
    <x v="1"/>
  </r>
  <r>
    <n v="145"/>
    <s v="DOTSE  PATRICIA"/>
    <n v="19"/>
    <x v="0"/>
    <m/>
    <x v="1"/>
    <s v="Elève"/>
    <s v="71836533/71870276"/>
    <s v="JERICHO"/>
    <s v="6.234928331889"/>
    <s v=" 1.615224647621934"/>
    <x v="0"/>
    <s v="POLYCLINIQUE D'ANEHO"/>
    <s v="LACS 1"/>
    <x v="3"/>
    <x v="1"/>
    <x v="28"/>
    <x v="9"/>
    <x v="27"/>
    <s v="oui"/>
    <s v="oui"/>
    <s v="non"/>
    <s v="oui"/>
    <s v="Oui"/>
    <s v="non"/>
    <s v="non"/>
    <s v="non"/>
    <s v="non"/>
    <s v="non"/>
    <s v="NON"/>
    <s v="non"/>
    <s v="oui"/>
    <x v="1"/>
    <x v="1"/>
    <x v="0"/>
    <d v="2024-11-05T00:00:00"/>
    <x v="0"/>
    <x v="1"/>
    <s v="Lacs"/>
    <x v="12"/>
    <x v="14"/>
    <x v="1"/>
  </r>
  <r>
    <n v="146"/>
    <s v="KOUKOUZOU KOMLAVI"/>
    <n v="48"/>
    <x v="3"/>
    <m/>
    <x v="0"/>
    <s v="Soudeur"/>
    <n v="70077522"/>
    <s v="DEGBENOU"/>
    <s v="6.231673273925775"/>
    <s v=" 1.583890712205296"/>
    <x v="1"/>
    <s v="POLYCLINIQUE D'ANEHO"/>
    <s v="LACS 1"/>
    <x v="3"/>
    <x v="1"/>
    <x v="27"/>
    <x v="9"/>
    <x v="27"/>
    <s v="oui"/>
    <s v="oui"/>
    <s v="non"/>
    <s v="non"/>
    <s v="Non"/>
    <s v="non"/>
    <s v="oui"/>
    <s v="Oui"/>
    <s v="Oui"/>
    <s v="Oui"/>
    <s v="NON"/>
    <s v="non"/>
    <s v="oui"/>
    <x v="1"/>
    <x v="1"/>
    <x v="0"/>
    <d v="2024-11-06T00:00:00"/>
    <x v="0"/>
    <x v="1"/>
    <s v="Lacs"/>
    <x v="12"/>
    <x v="12"/>
    <x v="1"/>
  </r>
  <r>
    <n v="147"/>
    <s v="BOGUE  HOMEFA"/>
    <n v="39"/>
    <x v="0"/>
    <m/>
    <x v="1"/>
    <s v="Revendeur/se"/>
    <n v="97949465"/>
    <s v="DAGUE BAS MONO"/>
    <s v="6.221673273925775"/>
    <s v=" 1.453890712205296"/>
    <x v="1"/>
    <s v="TOGOKOME"/>
    <s v="LACS 3"/>
    <x v="3"/>
    <x v="1"/>
    <x v="27"/>
    <x v="9"/>
    <x v="27"/>
    <s v="oui"/>
    <s v="oui"/>
    <s v="non"/>
    <s v="non"/>
    <s v="Non"/>
    <s v="non"/>
    <s v="oui"/>
    <s v="Oui"/>
    <s v="Oui"/>
    <s v="Oui"/>
    <s v="NON "/>
    <s v="non"/>
    <s v="oui"/>
    <x v="1"/>
    <x v="0"/>
    <x v="0"/>
    <d v="2024-11-06T00:00:00"/>
    <x v="0"/>
    <x v="0"/>
    <s v="Lacs"/>
    <x v="3"/>
    <x v="3"/>
    <x v="0"/>
  </r>
  <r>
    <n v="148"/>
    <s v="AMOUZOUGAN CHIMENE"/>
    <n v="24"/>
    <x v="0"/>
    <m/>
    <x v="1"/>
    <s v="Revendeur/se"/>
    <n v="96656051"/>
    <s v="JERICHO"/>
    <s v="6.234928331889"/>
    <s v=" 1.615224647621934"/>
    <x v="0"/>
    <s v="POLYCLINIQUE D'ANEHO"/>
    <s v="LACS 1"/>
    <x v="3"/>
    <x v="1"/>
    <x v="55"/>
    <x v="10"/>
    <x v="47"/>
    <s v="oui"/>
    <s v="oui"/>
    <s v="oui"/>
    <s v="non"/>
    <s v="Non"/>
    <s v="non"/>
    <s v="non"/>
    <s v="non"/>
    <s v="non"/>
    <s v="non"/>
    <s v="NON"/>
    <s v="non"/>
    <s v="oui"/>
    <x v="0"/>
    <x v="0"/>
    <x v="0"/>
    <d v="2024-11-06T00:00:00"/>
    <x v="0"/>
    <x v="0"/>
    <s v="Lacs"/>
    <x v="12"/>
    <x v="14"/>
    <x v="0"/>
  </r>
  <r>
    <n v="149"/>
    <s v="KPOTENOU  BRIGITTE"/>
    <n v="18"/>
    <x v="0"/>
    <m/>
    <x v="1"/>
    <s v="Elève"/>
    <n v="96197029"/>
    <s v="AVEME"/>
    <s v="6.227396584278712"/>
    <s v=" 1.5825646909844922"/>
    <x v="0"/>
    <s v="AZIAGBACONDJI"/>
    <s v="LACS 1"/>
    <x v="3"/>
    <x v="1"/>
    <x v="55"/>
    <x v="10"/>
    <x v="47"/>
    <s v="oui"/>
    <s v="oui"/>
    <s v="oui"/>
    <s v="oui"/>
    <s v="Oui"/>
    <s v="non"/>
    <s v="non"/>
    <s v="non"/>
    <s v="non"/>
    <s v="non"/>
    <s v="NON"/>
    <s v="non"/>
    <s v="oui"/>
    <x v="0"/>
    <x v="0"/>
    <x v="0"/>
    <d v="2024-11-06T00:00:00"/>
    <x v="0"/>
    <x v="0"/>
    <s v="Lacs"/>
    <x v="12"/>
    <x v="12"/>
    <x v="0"/>
  </r>
  <r>
    <n v="150"/>
    <s v="KOUMONDJI  JEANNE"/>
    <n v="20"/>
    <x v="0"/>
    <m/>
    <x v="1"/>
    <s v="Coiffure"/>
    <n v="96739230"/>
    <s v="ADJEGAN"/>
    <s v="6.266859652616071"/>
    <s v=" 1.60073062276193"/>
    <x v="0"/>
    <s v="GLIDJI"/>
    <s v="LACS 1"/>
    <x v="3"/>
    <x v="1"/>
    <x v="29"/>
    <x v="9"/>
    <x v="47"/>
    <s v="oui"/>
    <s v="oui"/>
    <s v="oui"/>
    <s v="non"/>
    <s v="Oui"/>
    <s v="OUI"/>
    <s v="non"/>
    <s v="non"/>
    <s v="non"/>
    <s v="non"/>
    <s v="NON"/>
    <s v="non"/>
    <s v="oui"/>
    <x v="1"/>
    <x v="3"/>
    <x v="0"/>
    <d v="2024-11-07T00:00:00"/>
    <x v="0"/>
    <x v="1"/>
    <s v="Lacs"/>
    <x v="12"/>
    <x v="17"/>
    <x v="1"/>
  </r>
  <r>
    <n v="151"/>
    <s v="TOULASSI  KODJO"/>
    <n v="21"/>
    <x v="0"/>
    <m/>
    <x v="0"/>
    <s v="Revendeur/se"/>
    <n v="96068627"/>
    <s v="JERICHO"/>
    <s v="6.234928331889"/>
    <s v=" 1.615224647621934"/>
    <x v="0"/>
    <s v="POLYCLINIQUE D'ANEHO"/>
    <s v="LACS 1"/>
    <x v="3"/>
    <x v="1"/>
    <x v="29"/>
    <x v="9"/>
    <x v="47"/>
    <s v="oui"/>
    <s v="oui"/>
    <s v="oui"/>
    <s v="oui"/>
    <s v="Oui"/>
    <s v="non"/>
    <s v="non"/>
    <s v="non"/>
    <s v="non"/>
    <s v="non"/>
    <s v="NON"/>
    <s v="non"/>
    <s v="oui"/>
    <x v="0"/>
    <x v="0"/>
    <x v="0"/>
    <d v="2024-11-07T00:00:00"/>
    <x v="0"/>
    <x v="0"/>
    <s v="Lacs"/>
    <x v="12"/>
    <x v="14"/>
    <x v="0"/>
  </r>
  <r>
    <n v="152"/>
    <s v="FIATEPE RODRIGUE"/>
    <n v="6"/>
    <x v="1"/>
    <m/>
    <x v="0"/>
    <s v="Elève"/>
    <n v="99796064"/>
    <s v="AZIAGBACONDJI"/>
    <s v="6.280782053118657"/>
    <s v=" 1.762305618314484"/>
    <x v="0"/>
    <s v="AZIAGBACONDJI"/>
    <s v="LACS 1"/>
    <x v="3"/>
    <x v="1"/>
    <x v="29"/>
    <x v="9"/>
    <x v="47"/>
    <s v="oui"/>
    <s v="oui"/>
    <s v="non"/>
    <s v="non"/>
    <s v="Non"/>
    <s v="non"/>
    <s v="non"/>
    <s v="non"/>
    <s v="non"/>
    <s v="non"/>
    <s v="NON"/>
    <s v="non"/>
    <s v="oui"/>
    <x v="1"/>
    <x v="1"/>
    <x v="1"/>
    <d v="2024-11-07T00:00:00"/>
    <x v="0"/>
    <x v="1"/>
    <s v="Lacs"/>
    <x v="12"/>
    <x v="14"/>
    <x v="1"/>
  </r>
  <r>
    <n v="153"/>
    <s v="AMOUZOU   LATA CLAUDE"/>
    <n v="20"/>
    <x v="0"/>
    <m/>
    <x v="0"/>
    <s v="APPRENTI ELECTRICIEN"/>
    <n v="99517496"/>
    <s v="ZALIVE"/>
    <s v="6.234928331889"/>
    <s v=" 1.615224647621934"/>
    <x v="0"/>
    <s v="ZALIVE"/>
    <s v="LACS 1"/>
    <x v="3"/>
    <x v="1"/>
    <x v="27"/>
    <x v="9"/>
    <x v="39"/>
    <s v="oui"/>
    <s v="oui"/>
    <s v="non"/>
    <s v="oui"/>
    <s v="Oui"/>
    <s v="non"/>
    <s v="non"/>
    <s v="non"/>
    <s v="non"/>
    <s v="non"/>
    <s v="NON"/>
    <s v="non"/>
    <s v="oui"/>
    <x v="0"/>
    <x v="0"/>
    <x v="0"/>
    <d v="2024-11-07T00:00:00"/>
    <x v="0"/>
    <x v="0"/>
    <s v="Lacs"/>
    <x v="12"/>
    <x v="12"/>
    <x v="0"/>
  </r>
  <r>
    <n v="154"/>
    <s v="GNAVO  HERVE"/>
    <n v="19"/>
    <x v="0"/>
    <m/>
    <x v="0"/>
    <s v="MENUISIER "/>
    <n v="98148309"/>
    <s v="AVEME"/>
    <s v="6.227396584278712"/>
    <s v=" 1.5825646909844922"/>
    <x v="0"/>
    <s v="AZIAGBACONDJI"/>
    <s v="LACS 1"/>
    <x v="3"/>
    <x v="1"/>
    <x v="39"/>
    <x v="10"/>
    <x v="39"/>
    <s v="oui"/>
    <s v="oui"/>
    <s v="non"/>
    <s v="non"/>
    <s v="Non"/>
    <s v="non"/>
    <s v="non"/>
    <s v="non"/>
    <s v="non"/>
    <s v="non"/>
    <s v="NON"/>
    <s v="non"/>
    <s v="oui"/>
    <x v="0"/>
    <x v="0"/>
    <x v="0"/>
    <d v="2024-11-07T00:00:00"/>
    <x v="0"/>
    <x v="0"/>
    <s v="Lacs"/>
    <x v="12"/>
    <x v="12"/>
    <x v="0"/>
  </r>
  <r>
    <n v="155"/>
    <s v="ALOMASSOU   ATSOU"/>
    <n v="45"/>
    <x v="3"/>
    <m/>
    <x v="0"/>
    <s v="ND"/>
    <m/>
    <s v="AVEME"/>
    <s v="6.227396584278712"/>
    <s v=" 1.5825646909844922"/>
    <x v="0"/>
    <s v="AZIAGBACONDJI"/>
    <s v="LACS 1"/>
    <x v="3"/>
    <x v="1"/>
    <x v="39"/>
    <x v="10"/>
    <x v="39"/>
    <s v="oui"/>
    <s v="oui"/>
    <s v="non"/>
    <s v="non"/>
    <s v="Non"/>
    <s v="non"/>
    <s v="non"/>
    <s v="non"/>
    <s v="non"/>
    <s v="non"/>
    <s v="NON"/>
    <s v="non"/>
    <s v="oui"/>
    <x v="1"/>
    <x v="1"/>
    <x v="0"/>
    <d v="2024-11-07T00:00:00"/>
    <x v="0"/>
    <x v="1"/>
    <s v="Lacs"/>
    <x v="12"/>
    <x v="12"/>
    <x v="1"/>
  </r>
  <r>
    <n v="156"/>
    <s v="AKOME  KOKOE"/>
    <n v="27"/>
    <x v="0"/>
    <m/>
    <x v="1"/>
    <s v="ND"/>
    <n v="91773032"/>
    <s v="AVEME"/>
    <s v="6.227396584278712"/>
    <s v=" 1.5825646909844922"/>
    <x v="0"/>
    <s v="AZIAGBACONDJI"/>
    <s v="LACS 1"/>
    <x v="3"/>
    <x v="1"/>
    <x v="39"/>
    <x v="10"/>
    <x v="39"/>
    <s v="oui"/>
    <s v="oui"/>
    <s v="non"/>
    <s v="non"/>
    <s v="Non"/>
    <s v="non"/>
    <s v="non"/>
    <s v="non"/>
    <s v="non"/>
    <s v="non"/>
    <s v="NON"/>
    <s v="non"/>
    <s v="oui"/>
    <x v="0"/>
    <x v="1"/>
    <x v="0"/>
    <d v="2024-11-07T00:00:00"/>
    <x v="0"/>
    <x v="1"/>
    <s v="Lacs"/>
    <x v="12"/>
    <x v="12"/>
    <x v="1"/>
  </r>
  <r>
    <n v="157"/>
    <s v="ABOUYO  KOSSI"/>
    <n v="27"/>
    <x v="0"/>
    <m/>
    <x v="0"/>
    <s v="ND"/>
    <n v="91773032"/>
    <s v="AVEME"/>
    <s v="6.227396584278712"/>
    <s v=" 1.5825646909844922"/>
    <x v="0"/>
    <s v="AZIAGBACONDJI"/>
    <s v="LACS 1"/>
    <x v="3"/>
    <x v="1"/>
    <x v="39"/>
    <x v="10"/>
    <x v="39"/>
    <s v="oui"/>
    <s v="oui"/>
    <s v="non"/>
    <s v="non"/>
    <s v="Non"/>
    <s v="non"/>
    <s v="non"/>
    <s v="non"/>
    <s v="non"/>
    <s v="non"/>
    <s v="NON"/>
    <s v="non"/>
    <s v="oui"/>
    <x v="1"/>
    <x v="1"/>
    <x v="0"/>
    <d v="2024-11-07T00:00:00"/>
    <x v="0"/>
    <x v="1"/>
    <s v="Lacs"/>
    <x v="12"/>
    <x v="12"/>
    <x v="1"/>
  </r>
  <r>
    <n v="158"/>
    <s v="AGUESSI YAO GREGOIRE"/>
    <n v="48"/>
    <x v="3"/>
    <m/>
    <x v="0"/>
    <s v="MECANICIEN AUTO"/>
    <n v="90858693"/>
    <s v="KOLIAFO"/>
    <s v="6.3322757043351965"/>
    <s v=" 1.6080765433497823"/>
    <x v="0"/>
    <s v="ANFOIN"/>
    <s v="LACS 4"/>
    <x v="3"/>
    <x v="1"/>
    <x v="29"/>
    <x v="9"/>
    <x v="47"/>
    <s v="oui"/>
    <s v="oui"/>
    <s v="non"/>
    <s v="non"/>
    <s v="Non"/>
    <s v="non"/>
    <s v="non"/>
    <s v="non"/>
    <s v="non"/>
    <s v="non"/>
    <s v="NON"/>
    <s v="non"/>
    <s v="oui"/>
    <x v="0"/>
    <x v="0"/>
    <x v="0"/>
    <d v="2024-11-12T00:00:00"/>
    <x v="0"/>
    <x v="0"/>
    <s v="Lacs"/>
    <x v="14"/>
    <x v="19"/>
    <x v="0"/>
  </r>
  <r>
    <n v="159"/>
    <s v="HOUNSIME  ALPHONSE  "/>
    <n v="80"/>
    <x v="5"/>
    <m/>
    <x v="0"/>
    <s v="MENUISIER "/>
    <n v="91750075"/>
    <s v="BADOUGBE"/>
    <s v="6.24021500926842"/>
    <s v=" 1.5168108854708426"/>
    <x v="0"/>
    <s v="POLYCLINIQUE D'ANEHO"/>
    <s v="LACS 1"/>
    <x v="3"/>
    <x v="1"/>
    <x v="56"/>
    <x v="10"/>
    <x v="40"/>
    <s v="oui"/>
    <s v="oui"/>
    <s v="non"/>
    <s v="non"/>
    <s v="Non"/>
    <s v="non"/>
    <s v="non"/>
    <s v="non"/>
    <s v="non"/>
    <s v="non"/>
    <s v="NON"/>
    <s v="non"/>
    <s v="oui"/>
    <x v="1"/>
    <x v="1"/>
    <x v="0"/>
    <d v="2024-11-07T00:00:00"/>
    <x v="0"/>
    <x v="1"/>
    <s v="Vo"/>
    <x v="16"/>
    <x v="20"/>
    <x v="1"/>
  </r>
  <r>
    <n v="160"/>
    <s v="HOUEDAKOR  TETE"/>
    <n v="47"/>
    <x v="3"/>
    <m/>
    <x v="0"/>
    <s v="Revendeur/se"/>
    <m/>
    <s v="MESSAN CONDJI"/>
    <s v="6.238850737152376"/>
    <s v=" 1.621966273453064"/>
    <x v="0"/>
    <s v="POLYCLINIQUE D'ANEHO"/>
    <s v="LACS 1"/>
    <x v="3"/>
    <x v="1"/>
    <x v="55"/>
    <x v="10"/>
    <x v="40"/>
    <s v="oui"/>
    <s v="oui"/>
    <s v="oui"/>
    <s v="non"/>
    <s v="Non"/>
    <s v="non"/>
    <s v="non"/>
    <s v="non"/>
    <s v="non"/>
    <s v="non"/>
    <s v="NON"/>
    <s v="non"/>
    <s v="oui"/>
    <x v="0"/>
    <x v="0"/>
    <x v="0"/>
    <d v="2024-11-08T00:00:00"/>
    <x v="0"/>
    <x v="0"/>
    <s v="Lacs"/>
    <x v="13"/>
    <x v="13"/>
    <x v="0"/>
  </r>
  <r>
    <n v="161"/>
    <s v="DJRAMEDO  BLAISE"/>
    <n v="42"/>
    <x v="0"/>
    <m/>
    <x v="0"/>
    <s v="ND"/>
    <m/>
    <s v="DEGBENOU"/>
    <s v="6.231673273925775"/>
    <s v=" 1.583890712205296"/>
    <x v="0"/>
    <s v="POLYCLINIQUE D'ANEHO"/>
    <s v="LACS 1"/>
    <x v="3"/>
    <x v="1"/>
    <x v="55"/>
    <x v="10"/>
    <x v="40"/>
    <s v="oui"/>
    <s v="oui"/>
    <s v="oui"/>
    <s v="oui"/>
    <s v="Non"/>
    <s v="non"/>
    <s v="non"/>
    <s v="non"/>
    <s v="non"/>
    <s v="non"/>
    <s v="NON"/>
    <s v="non"/>
    <s v="oui"/>
    <x v="0"/>
    <x v="0"/>
    <x v="0"/>
    <d v="2024-11-12T00:00:00"/>
    <x v="0"/>
    <x v="0"/>
    <s v="Lacs"/>
    <x v="12"/>
    <x v="12"/>
    <x v="0"/>
  </r>
  <r>
    <n v="162"/>
    <s v="AMAH TCHOUTCHOUI  AFANGNILOU"/>
    <n v="75"/>
    <x v="5"/>
    <m/>
    <x v="1"/>
    <s v="Ménagère"/>
    <m/>
    <s v="MELLY DJIGBE"/>
    <s v="6.3355526469012675"/>
    <s v=" 1.6439292283123141"/>
    <x v="0"/>
    <s v="MELLY DJIGBE"/>
    <s v="LACS 4"/>
    <x v="3"/>
    <x v="1"/>
    <x v="56"/>
    <x v="10"/>
    <x v="57"/>
    <s v="oui"/>
    <s v="oui"/>
    <s v="oui"/>
    <s v="oui"/>
    <s v="Non"/>
    <s v="non"/>
    <s v="non"/>
    <s v="non"/>
    <s v="non"/>
    <s v="non"/>
    <s v="NON"/>
    <s v="non"/>
    <s v="oui"/>
    <x v="1"/>
    <x v="1"/>
    <x v="1"/>
    <d v="2024-11-07T00:00:00"/>
    <x v="0"/>
    <x v="1"/>
    <s v="Lacs"/>
    <x v="14"/>
    <x v="15"/>
    <x v="1"/>
  </r>
  <r>
    <n v="163"/>
    <s v="DAGBAN ELYSE"/>
    <n v="28"/>
    <x v="0"/>
    <m/>
    <x v="1"/>
    <s v="Revendeur/se"/>
    <m/>
    <s v="AVEME"/>
    <s v="6.227396584278712"/>
    <s v=" 1.5825646909844922"/>
    <x v="0"/>
    <s v="AZIAGBACONDJI"/>
    <s v="LACS 1"/>
    <x v="3"/>
    <x v="1"/>
    <x v="56"/>
    <x v="10"/>
    <x v="57"/>
    <s v="oui"/>
    <s v="oui"/>
    <s v="oui"/>
    <s v="oui"/>
    <s v="Oui"/>
    <s v="non"/>
    <s v="oui"/>
    <s v="non"/>
    <s v="non"/>
    <s v="non"/>
    <s v="NON"/>
    <s v="non"/>
    <s v="oui"/>
    <x v="0"/>
    <x v="0"/>
    <x v="0"/>
    <d v="2024-11-13T00:00:00"/>
    <x v="0"/>
    <x v="0"/>
    <s v="Lacs"/>
    <x v="12"/>
    <x v="12"/>
    <x v="0"/>
  </r>
  <r>
    <n v="164"/>
    <s v="ADJOKPA CARINA"/>
    <n v="4"/>
    <x v="4"/>
    <m/>
    <x v="1"/>
    <s v="Elève"/>
    <m/>
    <s v="AVEME"/>
    <s v="6.227396584278712"/>
    <s v=" 1.5825646909844922"/>
    <x v="0"/>
    <s v="AZIAGBACONDJI"/>
    <s v="LACS 1"/>
    <x v="3"/>
    <x v="1"/>
    <x v="57"/>
    <x v="10"/>
    <x v="57"/>
    <s v="oui"/>
    <s v="oui"/>
    <s v="oui"/>
    <s v="oui"/>
    <s v="Non"/>
    <s v="non"/>
    <s v="oui"/>
    <s v="non"/>
    <s v="non"/>
    <s v="non"/>
    <s v="NON"/>
    <s v="non"/>
    <s v="oui"/>
    <x v="0"/>
    <x v="0"/>
    <x v="0"/>
    <d v="2024-11-08T00:00:00"/>
    <x v="0"/>
    <x v="0"/>
    <s v="Lacs"/>
    <x v="12"/>
    <x v="12"/>
    <x v="0"/>
  </r>
  <r>
    <n v="165"/>
    <s v="AGOSSOU AKOUETE"/>
    <n v="8"/>
    <x v="1"/>
    <m/>
    <x v="0"/>
    <s v="Elève"/>
    <n v="90911069"/>
    <s v="AVEME"/>
    <s v="6.227396584278712"/>
    <s v=" 1.5825646909844922"/>
    <x v="0"/>
    <s v="AZIAGBACONDJI"/>
    <s v="LACS 1"/>
    <x v="3"/>
    <x v="1"/>
    <x v="57"/>
    <x v="10"/>
    <x v="57"/>
    <s v="oui"/>
    <s v="oui"/>
    <s v="oui"/>
    <s v="oui"/>
    <s v="Oui"/>
    <s v="non"/>
    <s v="oui"/>
    <s v="non"/>
    <s v="non"/>
    <s v="non"/>
    <s v="NON"/>
    <s v="non"/>
    <s v="oui"/>
    <x v="0"/>
    <x v="0"/>
    <x v="0"/>
    <d v="2024-11-10T00:00:00"/>
    <x v="0"/>
    <x v="0"/>
    <s v="Lacs"/>
    <x v="12"/>
    <x v="12"/>
    <x v="0"/>
  </r>
  <r>
    <n v="166"/>
    <s v="AGOSSOU AYAO"/>
    <n v="12"/>
    <x v="1"/>
    <m/>
    <x v="0"/>
    <s v="Elève"/>
    <m/>
    <s v="AVEME"/>
    <s v="6.227396584278712"/>
    <s v=" 1.5825646909844922"/>
    <x v="0"/>
    <s v="AZIAGBACONDJI"/>
    <s v="LACS 1"/>
    <x v="3"/>
    <x v="1"/>
    <x v="57"/>
    <x v="10"/>
    <x v="57"/>
    <s v="oui"/>
    <s v="oui"/>
    <s v="oui"/>
    <s v="oui"/>
    <s v="Non"/>
    <s v="non"/>
    <s v="oui"/>
    <s v="non"/>
    <s v="non"/>
    <s v="non"/>
    <s v="NON"/>
    <s v="non"/>
    <s v="oui"/>
    <x v="0"/>
    <x v="0"/>
    <x v="0"/>
    <d v="2024-11-10T00:00:00"/>
    <x v="0"/>
    <x v="0"/>
    <s v="Lacs"/>
    <x v="12"/>
    <x v="12"/>
    <x v="0"/>
  </r>
  <r>
    <n v="167"/>
    <s v="MOBAKA OUSMANE"/>
    <n v="18"/>
    <x v="0"/>
    <m/>
    <x v="0"/>
    <s v="ND"/>
    <m/>
    <s v="AKLAKOU"/>
    <s v="6.342400142208208"/>
    <s v=" 1.7100843467076863"/>
    <x v="0"/>
    <s v="AKLAKOU"/>
    <s v="LACS 2"/>
    <x v="3"/>
    <x v="1"/>
    <x v="55"/>
    <x v="10"/>
    <x v="57"/>
    <s v="oui"/>
    <s v="oui"/>
    <s v="oui"/>
    <s v="oui"/>
    <s v="Non"/>
    <s v="non"/>
    <s v="non"/>
    <s v="non"/>
    <s v="non"/>
    <s v="non"/>
    <s v="NON"/>
    <s v="non"/>
    <s v="oui"/>
    <x v="1"/>
    <x v="1"/>
    <x v="1"/>
    <d v="2024-11-07T00:00:00"/>
    <x v="0"/>
    <x v="1"/>
    <s v="Lacs"/>
    <x v="14"/>
    <x v="15"/>
    <x v="1"/>
  </r>
  <r>
    <n v="168"/>
    <s v="TEKO PAUL"/>
    <n v="27"/>
    <x v="0"/>
    <m/>
    <x v="0"/>
    <s v="CHAUFFEUR"/>
    <m/>
    <s v="KPEME"/>
    <s v="6.2158120134552854"/>
    <s v=" 1.510433835226274"/>
    <x v="0"/>
    <s v="KPEME"/>
    <s v="LACS 3"/>
    <x v="3"/>
    <x v="1"/>
    <x v="54"/>
    <x v="9"/>
    <x v="57"/>
    <s v="oui"/>
    <s v="oui"/>
    <s v="oui"/>
    <s v="oui"/>
    <s v="Non"/>
    <s v="non"/>
    <s v="non"/>
    <s v="non"/>
    <s v="non"/>
    <s v="non"/>
    <s v="NON"/>
    <s v="non"/>
    <s v="oui"/>
    <x v="1"/>
    <x v="1"/>
    <x v="1"/>
    <d v="2024-11-06T00:00:00"/>
    <x v="0"/>
    <x v="1"/>
    <s v="Lacs"/>
    <x v="3"/>
    <x v="3"/>
    <x v="1"/>
  </r>
  <r>
    <n v="169"/>
    <s v="ASSAGBA DOVE"/>
    <n v="19"/>
    <x v="0"/>
    <m/>
    <x v="0"/>
    <s v="APPRENTI HERBORISTE"/>
    <m/>
    <s v="ANFOIN"/>
    <s v="6.3322757043351965"/>
    <s v=" 1.6080765433497823"/>
    <x v="0"/>
    <s v="ANFOIN"/>
    <s v="LACS 4"/>
    <x v="3"/>
    <x v="1"/>
    <x v="56"/>
    <x v="10"/>
    <x v="57"/>
    <s v="oui"/>
    <s v="oui"/>
    <s v="oui"/>
    <s v="oui"/>
    <s v="Non"/>
    <s v="non"/>
    <s v="non"/>
    <s v="non"/>
    <s v="non"/>
    <s v="non"/>
    <s v="NON"/>
    <s v="non"/>
    <s v="oui"/>
    <x v="1"/>
    <x v="1"/>
    <x v="1"/>
    <d v="2024-11-07T00:00:00"/>
    <x v="0"/>
    <x v="1"/>
    <s v="Lacs"/>
    <x v="14"/>
    <x v="19"/>
    <x v="1"/>
  </r>
  <r>
    <n v="170"/>
    <s v="VODOU  ESSI  IRENE"/>
    <n v="23"/>
    <x v="0"/>
    <m/>
    <x v="1"/>
    <s v="MASSEUSE"/>
    <m/>
    <s v="SANVEE CONDJI"/>
    <s v="6.238011398698564"/>
    <s v=" 1.6224774904513273"/>
    <x v="1"/>
    <s v="POLYCLINIQUE D'ANEHO"/>
    <s v="LACS 1"/>
    <x v="3"/>
    <x v="1"/>
    <x v="58"/>
    <x v="10"/>
    <x v="41"/>
    <s v="oui"/>
    <s v="oui"/>
    <s v="non"/>
    <s v="non"/>
    <s v="Non"/>
    <s v="CEPHALEES, COURBATURES, FRISSONS"/>
    <s v="non"/>
    <s v="non"/>
    <s v="non"/>
    <s v="non"/>
    <s v="NON"/>
    <s v="non"/>
    <s v="oui"/>
    <x v="1"/>
    <x v="0"/>
    <x v="0"/>
    <d v="2024-11-13T00:00:00"/>
    <x v="0"/>
    <x v="0"/>
    <s v="Lacs"/>
    <x v="13"/>
    <x v="13"/>
    <x v="0"/>
  </r>
  <r>
    <n v="171"/>
    <s v="AGOSSOU  KOSSI"/>
    <n v="37"/>
    <x v="0"/>
    <m/>
    <x v="0"/>
    <s v="Cultivateur/trice"/>
    <n v="96818252"/>
    <s v="AVEME"/>
    <s v="6.227396584278712"/>
    <s v=" 1.5825646909844922"/>
    <x v="1"/>
    <s v="AZIAGBACONDJI"/>
    <s v="LACS 1"/>
    <x v="3"/>
    <x v="1"/>
    <x v="58"/>
    <x v="10"/>
    <x v="41"/>
    <s v="oui"/>
    <s v="oui"/>
    <s v="non"/>
    <s v="non"/>
    <s v="Non"/>
    <s v="non"/>
    <s v="non"/>
    <s v="non"/>
    <s v="non"/>
    <s v="non"/>
    <s v="NON"/>
    <s v="non"/>
    <s v="oui"/>
    <x v="1"/>
    <x v="1"/>
    <x v="0"/>
    <d v="2024-11-10T00:00:00"/>
    <x v="0"/>
    <x v="1"/>
    <s v="Lacs"/>
    <x v="12"/>
    <x v="12"/>
    <x v="1"/>
  </r>
  <r>
    <n v="172"/>
    <s v="AGOSSOU AKOETE"/>
    <n v="8"/>
    <x v="1"/>
    <m/>
    <x v="0"/>
    <s v="Elève"/>
    <n v="96818252"/>
    <s v="AVEME"/>
    <s v="6.227396584278712"/>
    <s v=" 1.5825646909844922"/>
    <x v="1"/>
    <s v="AZIAGBACONDJI"/>
    <s v="LACS 1"/>
    <x v="3"/>
    <x v="1"/>
    <x v="30"/>
    <x v="10"/>
    <x v="48"/>
    <s v="oui"/>
    <s v="oui"/>
    <s v="non"/>
    <s v="oui"/>
    <s v="Non"/>
    <s v="non"/>
    <s v="non"/>
    <s v="non"/>
    <s v="non"/>
    <s v="non"/>
    <s v="NON"/>
    <s v="non"/>
    <s v="oui"/>
    <x v="1"/>
    <x v="1"/>
    <x v="0"/>
    <d v="2024-11-10T00:00:00"/>
    <x v="0"/>
    <x v="1"/>
    <s v="Lacs"/>
    <x v="12"/>
    <x v="12"/>
    <x v="1"/>
  </r>
  <r>
    <n v="173"/>
    <s v="GBATOHOUN  DAKOUALO"/>
    <n v="65"/>
    <x v="5"/>
    <m/>
    <x v="1"/>
    <s v="Ménagère"/>
    <n v="99088334"/>
    <s v="AVEME"/>
    <s v="6.227396584278712"/>
    <s v=" 1.5825646909844922"/>
    <x v="1"/>
    <s v="AZIAGBACONDJI"/>
    <s v="LACS 1"/>
    <x v="3"/>
    <x v="1"/>
    <x v="30"/>
    <x v="10"/>
    <x v="48"/>
    <s v="oui"/>
    <s v="oui"/>
    <s v="non"/>
    <s v="non"/>
    <s v="Non"/>
    <s v="non"/>
    <s v="non"/>
    <s v="non"/>
    <s v="non"/>
    <s v="non"/>
    <s v="NON"/>
    <s v="non"/>
    <s v="oui"/>
    <x v="1"/>
    <x v="1"/>
    <x v="0"/>
    <d v="2024-11-10T00:00:00"/>
    <x v="0"/>
    <x v="1"/>
    <s v="Lacs"/>
    <x v="12"/>
    <x v="12"/>
    <x v="1"/>
  </r>
  <r>
    <n v="174"/>
    <s v="SIPOKPE KOFFI NICOLAS"/>
    <n v="36"/>
    <x v="0"/>
    <m/>
    <x v="0"/>
    <s v="ENSEIGNANT"/>
    <n v="98601400"/>
    <s v="ANFOIN"/>
    <s v="6.3322757043351965"/>
    <s v=" 1.6080765433497823"/>
    <x v="0"/>
    <s v="ANFOIN"/>
    <s v="LACS 4"/>
    <x v="3"/>
    <x v="1"/>
    <x v="58"/>
    <x v="10"/>
    <x v="48"/>
    <s v="oui"/>
    <s v="oui"/>
    <s v="non"/>
    <s v="non"/>
    <s v="Oui"/>
    <s v="non"/>
    <s v="non"/>
    <s v="non"/>
    <s v="non"/>
    <s v="non"/>
    <s v="NON"/>
    <s v="non"/>
    <s v="oui"/>
    <x v="1"/>
    <x v="1"/>
    <x v="0"/>
    <d v="2024-11-11T00:00:00"/>
    <x v="0"/>
    <x v="1"/>
    <s v="Lacs"/>
    <x v="14"/>
    <x v="19"/>
    <x v="1"/>
  </r>
  <r>
    <n v="175"/>
    <s v="AMETO JOH"/>
    <n v="50"/>
    <x v="3"/>
    <m/>
    <x v="0"/>
    <s v="Pêcheur"/>
    <n v="98674691"/>
    <s v="TOGBECONDJI"/>
    <s v="6.280782053118657"/>
    <s v=" 1.762305618314484"/>
    <x v="1"/>
    <s v="AZIAGBACONDJI"/>
    <s v="LACS 1"/>
    <x v="3"/>
    <x v="1"/>
    <x v="30"/>
    <x v="10"/>
    <x v="48"/>
    <s v="oui"/>
    <s v="oui"/>
    <s v="non"/>
    <s v="non"/>
    <s v="Oui"/>
    <s v="non"/>
    <s v="non"/>
    <s v="non"/>
    <s v="non"/>
    <s v="non"/>
    <s v="NON"/>
    <s v="non"/>
    <s v="oui"/>
    <x v="0"/>
    <x v="0"/>
    <x v="0"/>
    <d v="2024-11-11T00:00:00"/>
    <x v="0"/>
    <x v="0"/>
    <s v="Lacs"/>
    <x v="13"/>
    <x v="13"/>
    <x v="0"/>
  </r>
  <r>
    <n v="176"/>
    <s v="HONVOU   JANVIER"/>
    <n v="39"/>
    <x v="0"/>
    <m/>
    <x v="0"/>
    <s v="Pêcheur"/>
    <m/>
    <s v="TOGBECONDJI"/>
    <s v="6.280782053118657"/>
    <s v=" 1.762305618314484"/>
    <x v="1"/>
    <s v="AZIAGBACONDJI"/>
    <s v="LACS 1"/>
    <x v="3"/>
    <x v="1"/>
    <x v="30"/>
    <x v="10"/>
    <x v="48"/>
    <s v="oui"/>
    <s v="oui"/>
    <s v="non"/>
    <s v="oui"/>
    <s v="Oui"/>
    <s v="non"/>
    <s v="non"/>
    <s v="non"/>
    <s v="non"/>
    <s v="non"/>
    <s v="NON"/>
    <s v="non"/>
    <s v="oui"/>
    <x v="0"/>
    <x v="0"/>
    <x v="0"/>
    <d v="2024-11-11T00:00:00"/>
    <x v="0"/>
    <x v="0"/>
    <s v="Lacs"/>
    <x v="13"/>
    <x v="13"/>
    <x v="0"/>
  </r>
  <r>
    <n v="177"/>
    <s v="BABOZA  RITA"/>
    <n v="20"/>
    <x v="0"/>
    <m/>
    <x v="1"/>
    <s v="Pêcheur"/>
    <n v="96822776"/>
    <s v="TOGBECONDJI"/>
    <s v="6.280782053118657"/>
    <s v=" 1.762305618314484"/>
    <x v="0"/>
    <s v="AZIAGBACONDJI"/>
    <s v="LACS 1"/>
    <x v="3"/>
    <x v="1"/>
    <x v="30"/>
    <x v="10"/>
    <x v="48"/>
    <s v="oui"/>
    <s v="oui"/>
    <s v="non"/>
    <s v="oui"/>
    <s v="Oui"/>
    <s v="non"/>
    <s v="non"/>
    <s v="non"/>
    <s v="non"/>
    <s v="non"/>
    <s v="NON"/>
    <s v="non"/>
    <s v="oui"/>
    <x v="0"/>
    <x v="0"/>
    <x v="0"/>
    <d v="2024-11-11T00:00:00"/>
    <x v="0"/>
    <x v="0"/>
    <s v="Lacs"/>
    <x v="13"/>
    <x v="13"/>
    <x v="0"/>
  </r>
  <r>
    <n v="178"/>
    <s v="AGOMADA DJOULI"/>
    <n v="40"/>
    <x v="0"/>
    <m/>
    <x v="1"/>
    <s v="Couture"/>
    <n v="96332698"/>
    <s v="AVEME"/>
    <s v="6.227396584278712"/>
    <s v=" 1.5825646909844922"/>
    <x v="1"/>
    <s v="AZIAGBACONDJI"/>
    <s v="LACS 1"/>
    <x v="3"/>
    <x v="1"/>
    <x v="30"/>
    <x v="10"/>
    <x v="48"/>
    <s v="oui"/>
    <s v="oui"/>
    <s v="non"/>
    <s v="oui"/>
    <s v="Oui"/>
    <s v="non"/>
    <s v="non"/>
    <s v="non"/>
    <s v="non"/>
    <s v="non"/>
    <s v="NON"/>
    <s v="non"/>
    <s v="oui"/>
    <x v="0"/>
    <x v="0"/>
    <x v="0"/>
    <d v="2024-11-11T00:00:00"/>
    <x v="0"/>
    <x v="0"/>
    <s v="Lacs"/>
    <x v="12"/>
    <x v="12"/>
    <x v="0"/>
  </r>
  <r>
    <n v="179"/>
    <s v="JOHSON  JANVIER"/>
    <n v="13"/>
    <x v="1"/>
    <m/>
    <x v="0"/>
    <s v="Elève"/>
    <m/>
    <s v="AVEME"/>
    <s v="6.227396584278712"/>
    <s v=" 1.5825646909844922"/>
    <x v="1"/>
    <s v="AZIAGBACONDJI"/>
    <s v="LACS 1"/>
    <x v="3"/>
    <x v="1"/>
    <x v="31"/>
    <x v="10"/>
    <x v="58"/>
    <s v="oui"/>
    <s v="oui"/>
    <s v="non"/>
    <s v="oui"/>
    <s v="Oui"/>
    <s v="non"/>
    <s v="non"/>
    <s v="non"/>
    <s v="non"/>
    <s v="non"/>
    <s v="NON"/>
    <s v="non"/>
    <s v="oui"/>
    <x v="0"/>
    <x v="0"/>
    <x v="0"/>
    <d v="2024-11-13T00:00:00"/>
    <x v="0"/>
    <x v="0"/>
    <s v="Lacs"/>
    <x v="12"/>
    <x v="12"/>
    <x v="0"/>
  </r>
  <r>
    <n v="180"/>
    <s v="ELAVAGNON  AHOEFA"/>
    <n v="11"/>
    <x v="1"/>
    <m/>
    <x v="1"/>
    <s v="Elève"/>
    <m/>
    <s v="AVEME"/>
    <s v="6.227396584278712"/>
    <s v=" 1.5825646909844922"/>
    <x v="1"/>
    <s v="AZIAGBACONDJI"/>
    <s v="LACS 1"/>
    <x v="3"/>
    <x v="1"/>
    <x v="30"/>
    <x v="10"/>
    <x v="58"/>
    <s v="oui"/>
    <s v="oui"/>
    <s v="non"/>
    <s v="non"/>
    <s v="Non"/>
    <s v="non"/>
    <s v="non"/>
    <s v="non"/>
    <s v="non"/>
    <s v="non"/>
    <s v="NON"/>
    <s v="non"/>
    <s v="oui"/>
    <x v="1"/>
    <x v="1"/>
    <x v="0"/>
    <d v="2024-11-13T00:00:00"/>
    <x v="0"/>
    <x v="1"/>
    <s v="Lacs"/>
    <x v="12"/>
    <x v="12"/>
    <x v="1"/>
  </r>
  <r>
    <n v="181"/>
    <s v="AMOUZOU GABRIEL"/>
    <n v="19"/>
    <x v="0"/>
    <m/>
    <x v="0"/>
    <s v="Pêcheur"/>
    <m/>
    <s v="TOGBECONDJI"/>
    <s v="6.280782053118657"/>
    <s v=" 1.762305618314484"/>
    <x v="1"/>
    <s v="AZIAGBACONDJI"/>
    <s v="LACS 1"/>
    <x v="3"/>
    <x v="1"/>
    <x v="30"/>
    <x v="10"/>
    <x v="59"/>
    <s v="oui"/>
    <s v="oui"/>
    <s v="non"/>
    <s v="oui"/>
    <s v="Oui"/>
    <s v="non"/>
    <s v="non"/>
    <s v="non"/>
    <s v="non"/>
    <s v="non"/>
    <s v="NON"/>
    <s v="non"/>
    <s v="oui"/>
    <x v="0"/>
    <x v="0"/>
    <x v="0"/>
    <d v="2024-11-14T00:00:00"/>
    <x v="0"/>
    <x v="0"/>
    <s v="Lacs"/>
    <x v="13"/>
    <x v="13"/>
    <x v="0"/>
  </r>
  <r>
    <n v="182"/>
    <s v="KOUTOWOU  SEVE"/>
    <n v="35"/>
    <x v="0"/>
    <m/>
    <x v="1"/>
    <s v="Revendeur/se"/>
    <m/>
    <s v="GAMEKOPE"/>
    <s v="6.3322757043351965"/>
    <s v=" 1.6080765433497823"/>
    <x v="0"/>
    <s v="ANFOIN"/>
    <s v="LACS 4"/>
    <x v="3"/>
    <x v="1"/>
    <x v="59"/>
    <x v="11"/>
    <x v="30"/>
    <s v="oui"/>
    <s v="oui"/>
    <s v="non"/>
    <s v="non"/>
    <s v="Non"/>
    <s v="non"/>
    <s v="non"/>
    <s v="non"/>
    <s v="non"/>
    <s v="non"/>
    <s v="NON"/>
    <s v="non"/>
    <s v="oui"/>
    <x v="1"/>
    <x v="1"/>
    <x v="1"/>
    <d v="2024-11-15T00:00:00"/>
    <x v="0"/>
    <x v="1"/>
    <s v="Lacs"/>
    <x v="14"/>
    <x v="19"/>
    <x v="1"/>
  </r>
  <r>
    <n v="183"/>
    <s v="ASSAGBA KEVIN"/>
    <n v="33"/>
    <x v="0"/>
    <m/>
    <x v="0"/>
    <s v="Coiffure"/>
    <m/>
    <s v="ASSOAGBAKOPE"/>
    <s v="6.3322757043351965"/>
    <s v=" 1.6080765433497823"/>
    <x v="1"/>
    <s v="ANFOIN"/>
    <s v="LACS 4"/>
    <x v="3"/>
    <x v="1"/>
    <x v="60"/>
    <x v="11"/>
    <x v="30"/>
    <s v="oui"/>
    <s v="non"/>
    <s v="non"/>
    <s v="non"/>
    <s v="Non"/>
    <s v="non"/>
    <s v="non"/>
    <s v="non"/>
    <s v="non"/>
    <s v="non"/>
    <s v="NON"/>
    <s v="non"/>
    <s v="oui"/>
    <x v="1"/>
    <x v="1"/>
    <x v="1"/>
    <d v="2024-11-15T00:00:00"/>
    <x v="0"/>
    <x v="1"/>
    <s v="Lacs"/>
    <x v="14"/>
    <x v="19"/>
    <x v="1"/>
  </r>
  <r>
    <n v="184"/>
    <s v="SENA  KOKOE"/>
    <n v="10"/>
    <x v="1"/>
    <m/>
    <x v="1"/>
    <s v="Elève"/>
    <m/>
    <s v="GBADJI"/>
    <s v="6.3322757043351965"/>
    <s v=" 1.6080765433497823"/>
    <x v="1"/>
    <s v="MELLY DJIGBE"/>
    <s v="LACS 4"/>
    <x v="3"/>
    <x v="1"/>
    <x v="32"/>
    <x v="11"/>
    <x v="30"/>
    <s v="oui"/>
    <s v="non"/>
    <s v="non"/>
    <s v="non"/>
    <s v="Non"/>
    <s v="non"/>
    <s v="non"/>
    <s v="non"/>
    <s v="non"/>
    <s v="non"/>
    <s v="NON"/>
    <s v="non"/>
    <s v="oui"/>
    <x v="1"/>
    <x v="1"/>
    <x v="1"/>
    <d v="2024-11-15T00:00:00"/>
    <x v="0"/>
    <x v="1"/>
    <s v="Lacs"/>
    <x v="14"/>
    <x v="19"/>
    <x v="1"/>
  </r>
  <r>
    <n v="185"/>
    <s v="ATTIOGBE  DENISE"/>
    <n v="26"/>
    <x v="0"/>
    <m/>
    <x v="1"/>
    <s v="Ménagère"/>
    <m/>
    <s v="HETCHIAVI KPOTA"/>
    <s v="6.342400142208208"/>
    <s v=" 1.7100843467076863"/>
    <x v="1"/>
    <s v="AKLAKOU"/>
    <s v="LACS 2"/>
    <x v="3"/>
    <x v="1"/>
    <x v="32"/>
    <x v="11"/>
    <x v="30"/>
    <s v="oui"/>
    <s v="non"/>
    <s v="non"/>
    <s v="non"/>
    <s v="Non"/>
    <s v="non"/>
    <s v="non"/>
    <s v="non"/>
    <s v="non"/>
    <s v="non"/>
    <s v="NON"/>
    <s v="non"/>
    <s v="oui"/>
    <x v="1"/>
    <x v="1"/>
    <x v="1"/>
    <d v="2024-11-15T00:00:00"/>
    <x v="0"/>
    <x v="1"/>
    <s v="Lacs"/>
    <x v="13"/>
    <x v="15"/>
    <x v="1"/>
  </r>
  <r>
    <n v="186"/>
    <s v="TCHAKLIZO  APEDO "/>
    <n v="64"/>
    <x v="5"/>
    <m/>
    <x v="0"/>
    <s v="OUVRIER"/>
    <m/>
    <s v="TOGBECONDJI"/>
    <s v="6.280782053118657"/>
    <s v=" 1.762305618314484"/>
    <x v="1"/>
    <s v="AZIAGBACONDJI"/>
    <s v="LACS 1"/>
    <x v="3"/>
    <x v="1"/>
    <x v="61"/>
    <x v="11"/>
    <x v="60"/>
    <s v="oui"/>
    <s v="non"/>
    <s v="non"/>
    <s v="non"/>
    <s v="Non"/>
    <s v="non"/>
    <s v="non"/>
    <s v="non"/>
    <s v="non"/>
    <s v="non"/>
    <s v="NON"/>
    <s v="non"/>
    <s v="oui"/>
    <x v="0"/>
    <x v="0"/>
    <x v="1"/>
    <m/>
    <x v="1"/>
    <x v="0"/>
    <s v="Lacs"/>
    <x v="13"/>
    <x v="13"/>
    <x v="0"/>
  </r>
  <r>
    <n v="187"/>
    <s v="AGBEDJINOU  ANOUMOU"/>
    <n v="45"/>
    <x v="3"/>
    <m/>
    <x v="0"/>
    <s v="Cultivateur/trice"/>
    <m/>
    <s v="AGBEDJINOUCONDJI"/>
    <s v="6.3322757043351965"/>
    <s v=" 1.6080765433497823"/>
    <x v="1"/>
    <s v="HANGOUME"/>
    <s v="LACS 4"/>
    <x v="3"/>
    <x v="1"/>
    <x v="60"/>
    <x v="11"/>
    <x v="60"/>
    <s v="oui"/>
    <s v="oui"/>
    <s v="non"/>
    <s v="non"/>
    <s v="Non"/>
    <s v="non"/>
    <s v="non"/>
    <s v="non"/>
    <s v="non"/>
    <s v="non"/>
    <s v="NON"/>
    <s v="non"/>
    <s v="oui"/>
    <x v="1"/>
    <x v="1"/>
    <x v="1"/>
    <d v="2024-11-17T00:00:00"/>
    <x v="0"/>
    <x v="1"/>
    <s v="Lacs"/>
    <x v="14"/>
    <x v="19"/>
    <x v="1"/>
  </r>
  <r>
    <n v="188"/>
    <s v="AWI FLORENCE"/>
    <n v="34"/>
    <x v="0"/>
    <m/>
    <x v="1"/>
    <s v="Ménagère"/>
    <m/>
    <s v="KPEME"/>
    <s v="6.2158120134552854"/>
    <s v=" 1.510433835226274"/>
    <x v="0"/>
    <s v="KPEME"/>
    <s v="LACS 3"/>
    <x v="3"/>
    <x v="1"/>
    <x v="61"/>
    <x v="11"/>
    <x v="60"/>
    <s v="oui"/>
    <s v="non"/>
    <s v="non"/>
    <s v="non"/>
    <s v="Non"/>
    <s v="non"/>
    <s v="non"/>
    <s v="non"/>
    <s v="non"/>
    <s v="non"/>
    <s v="NON"/>
    <s v="non"/>
    <s v="oui"/>
    <x v="1"/>
    <x v="1"/>
    <x v="1"/>
    <d v="2024-11-17T00:00:00"/>
    <x v="0"/>
    <x v="1"/>
    <s v="Lacs"/>
    <x v="3"/>
    <x v="3"/>
    <x v="1"/>
  </r>
  <r>
    <n v="189"/>
    <s v="MESSAN KOKOU"/>
    <n v="64"/>
    <x v="5"/>
    <m/>
    <x v="0"/>
    <s v="RETRAITE"/>
    <m/>
    <s v="DAGUE "/>
    <s v="6.221673273925775"/>
    <s v=" 1.453890712205296"/>
    <x v="0"/>
    <s v="TOGOKOME"/>
    <s v="LACS 3"/>
    <x v="3"/>
    <x v="1"/>
    <x v="62"/>
    <x v="11"/>
    <x v="61"/>
    <s v="oui"/>
    <s v="oui"/>
    <s v="non"/>
    <s v="non"/>
    <s v="Non"/>
    <s v="non"/>
    <s v="non"/>
    <s v="non"/>
    <s v="non"/>
    <s v="non"/>
    <s v="NON"/>
    <s v="non"/>
    <s v="oui"/>
    <x v="1"/>
    <x v="1"/>
    <x v="1"/>
    <d v="2024-11-17T00:00:00"/>
    <x v="0"/>
    <x v="1"/>
    <s v="Lacs"/>
    <x v="3"/>
    <x v="3"/>
    <x v="1"/>
  </r>
  <r>
    <n v="190"/>
    <s v="DOSSE  FOLLY"/>
    <n v="19"/>
    <x v="0"/>
    <m/>
    <x v="0"/>
    <s v="APPRENTI MACON"/>
    <m/>
    <s v="GOUMOUKOPE"/>
    <s v="6.211673273925775"/>
    <s v=" 1.453890712205296"/>
    <x v="0"/>
    <s v="GOUMOUKOPE"/>
    <s v="LACS 3"/>
    <x v="3"/>
    <x v="1"/>
    <x v="33"/>
    <x v="11"/>
    <x v="61"/>
    <s v="oui"/>
    <s v="oui"/>
    <s v="non"/>
    <s v="non"/>
    <s v="Non"/>
    <s v="non"/>
    <s v="non"/>
    <s v="non"/>
    <s v="non"/>
    <s v="non"/>
    <s v="NON"/>
    <s v="non"/>
    <s v="oui"/>
    <x v="0"/>
    <x v="0"/>
    <x v="0"/>
    <d v="2024-11-18T00:00:00"/>
    <x v="0"/>
    <x v="0"/>
    <s v="Lacs"/>
    <x v="3"/>
    <x v="3"/>
    <x v="0"/>
  </r>
  <r>
    <n v="191"/>
    <s v="AYITE KOSSI"/>
    <n v="37"/>
    <x v="0"/>
    <m/>
    <x v="0"/>
    <s v="Revendeur/se"/>
    <m/>
    <s v="AGOTIDEKA"/>
    <s v="6.221673273925775"/>
    <s v=" 1.453890712205296"/>
    <x v="0"/>
    <s v="KPEME"/>
    <s v="LACS 3"/>
    <x v="3"/>
    <x v="1"/>
    <x v="61"/>
    <x v="11"/>
    <x v="61"/>
    <s v="oui"/>
    <s v="oui"/>
    <s v="non"/>
    <s v="non"/>
    <s v="Non"/>
    <s v="non"/>
    <s v="non"/>
    <s v="non"/>
    <s v="non"/>
    <s v="non"/>
    <s v="NON"/>
    <s v="non"/>
    <s v="oui"/>
    <x v="1"/>
    <x v="1"/>
    <x v="0"/>
    <d v="2024-11-18T00:00:00"/>
    <x v="0"/>
    <x v="1"/>
    <s v="Lacs"/>
    <x v="3"/>
    <x v="3"/>
    <x v="1"/>
  </r>
  <r>
    <n v="192"/>
    <s v="TETE  YAO RICHARD"/>
    <n v="21"/>
    <x v="0"/>
    <m/>
    <x v="0"/>
    <s v="ELECTRO TECHNICIEN"/>
    <m/>
    <s v="AGOME SEVA2"/>
    <s v="6.263144"/>
    <s v=" 1.5923929"/>
    <x v="0"/>
    <s v="GLIDJI"/>
    <s v="LACS 1"/>
    <x v="3"/>
    <x v="1"/>
    <x v="63"/>
    <x v="11"/>
    <x v="31"/>
    <s v="oui"/>
    <s v="non"/>
    <s v="non"/>
    <s v="non"/>
    <s v="Non"/>
    <s v="non"/>
    <s v="non"/>
    <s v="non"/>
    <s v="non"/>
    <s v="non"/>
    <s v="NON"/>
    <s v="non"/>
    <s v="oui"/>
    <x v="1"/>
    <x v="1"/>
    <x v="1"/>
    <d v="2024-11-18T00:00:00"/>
    <x v="0"/>
    <x v="1"/>
    <s v="Lacs"/>
    <x v="12"/>
    <x v="17"/>
    <x v="1"/>
  </r>
  <r>
    <n v="193"/>
    <s v="MONTANT  CHARLES"/>
    <n v="63"/>
    <x v="5"/>
    <m/>
    <x v="0"/>
    <s v="CHAUFFEUR"/>
    <m/>
    <s v="GLIDJI"/>
    <s v="6.263145"/>
    <s v=" 1.5923930"/>
    <x v="0"/>
    <s v="GLIDJI"/>
    <s v="LACS 1"/>
    <x v="3"/>
    <x v="1"/>
    <x v="63"/>
    <x v="11"/>
    <x v="31"/>
    <s v="oui"/>
    <s v="oui"/>
    <s v="non"/>
    <s v="non"/>
    <s v="Non"/>
    <s v="non"/>
    <s v="non"/>
    <s v="non"/>
    <s v="non"/>
    <s v="non"/>
    <s v="NON"/>
    <s v="non"/>
    <s v="oui"/>
    <x v="1"/>
    <x v="1"/>
    <x v="0"/>
    <d v="2024-11-18T00:00:00"/>
    <x v="0"/>
    <x v="1"/>
    <s v="Lacs"/>
    <x v="12"/>
    <x v="17"/>
    <x v="1"/>
  </r>
  <r>
    <n v="194"/>
    <s v="GBETOUNOU  OSEBIO"/>
    <n v="12"/>
    <x v="1"/>
    <m/>
    <x v="0"/>
    <s v="Elève"/>
    <m/>
    <s v="DEGBENOU"/>
    <s v="6.231673273925775"/>
    <s v=" 1.583890712205296"/>
    <x v="0"/>
    <s v="POLYCLINIQUE D'ANEHO"/>
    <s v="LACS 1"/>
    <x v="3"/>
    <x v="1"/>
    <x v="64"/>
    <x v="12"/>
    <x v="62"/>
    <s v="oui"/>
    <s v="oui"/>
    <s v="non"/>
    <s v="non"/>
    <s v="Non"/>
    <s v="non"/>
    <s v="non"/>
    <s v="non"/>
    <s v="non"/>
    <s v="non"/>
    <s v="NON"/>
    <s v="non"/>
    <s v="oui"/>
    <x v="1"/>
    <x v="1"/>
    <x v="0"/>
    <d v="2024-11-19T00:00:00"/>
    <x v="0"/>
    <x v="1"/>
    <s v="Lacs"/>
    <x v="12"/>
    <x v="12"/>
    <x v="1"/>
  </r>
  <r>
    <n v="195"/>
    <s v="ASSIAKOLEY-MESSAN  TETEGAN"/>
    <n v="71"/>
    <x v="5"/>
    <m/>
    <x v="0"/>
    <s v="RETRAITE"/>
    <m/>
    <s v="AGRODRAFO"/>
    <s v="6.211673273925775"/>
    <s v=" 1.453890712205296"/>
    <x v="0"/>
    <s v="AGRODRAFO"/>
    <s v="LACS 3"/>
    <x v="3"/>
    <x v="1"/>
    <x v="65"/>
    <x v="12"/>
    <x v="63"/>
    <s v="oui"/>
    <s v="oui"/>
    <s v="non"/>
    <s v="non"/>
    <s v="Non"/>
    <s v="non"/>
    <s v="non"/>
    <s v="non"/>
    <s v="non"/>
    <s v="non"/>
    <s v="NON"/>
    <s v="non"/>
    <s v="oui"/>
    <x v="1"/>
    <x v="1"/>
    <x v="0"/>
    <d v="2024-11-20T00:00:00"/>
    <x v="0"/>
    <x v="1"/>
    <s v="Lacs"/>
    <x v="3"/>
    <x v="3"/>
    <x v="1"/>
  </r>
  <r>
    <n v="196"/>
    <s v="AGBENOU  KODJO "/>
    <n v="75"/>
    <x v="5"/>
    <m/>
    <x v="0"/>
    <s v="RETRAITE"/>
    <m/>
    <s v="GLIDJI"/>
    <s v="6.263145"/>
    <s v=" 1.5923930"/>
    <x v="0"/>
    <s v="GLIDJI"/>
    <s v="LACS 1"/>
    <x v="3"/>
    <x v="1"/>
    <x v="66"/>
    <x v="12"/>
    <x v="32"/>
    <s v="oui"/>
    <s v="oui"/>
    <s v="non"/>
    <s v="non"/>
    <s v="Non"/>
    <s v="non"/>
    <s v="non"/>
    <s v="non"/>
    <s v="non"/>
    <s v="non"/>
    <s v="NON"/>
    <s v="non"/>
    <s v="oui"/>
    <x v="1"/>
    <x v="1"/>
    <x v="1"/>
    <d v="2024-11-21T00:00:00"/>
    <x v="0"/>
    <x v="1"/>
    <s v="Lacs"/>
    <x v="12"/>
    <x v="17"/>
    <x v="1"/>
  </r>
  <r>
    <n v="197"/>
    <s v="FOLLY  AYELE"/>
    <n v="20"/>
    <x v="0"/>
    <m/>
    <x v="0"/>
    <s v="JOURNALISTE"/>
    <m/>
    <s v="SIVAME"/>
    <m/>
    <m/>
    <x v="0"/>
    <s v="SEKO"/>
    <s v="LACS 2"/>
    <x v="3"/>
    <x v="1"/>
    <x v="65"/>
    <x v="12"/>
    <x v="32"/>
    <s v="oui"/>
    <s v="oui"/>
    <s v="non"/>
    <s v="non"/>
    <s v="Non"/>
    <s v="non"/>
    <s v="non"/>
    <s v="non"/>
    <s v="non"/>
    <s v="non"/>
    <s v="NON"/>
    <s v="non"/>
    <s v="oui"/>
    <x v="1"/>
    <x v="1"/>
    <x v="1"/>
    <d v="2024-11-21T00:00:00"/>
    <x v="0"/>
    <x v="1"/>
    <s v="Lacs"/>
    <x v="13"/>
    <x v="13"/>
    <x v="1"/>
  </r>
  <r>
    <n v="198"/>
    <s v="AGOSSOU DOSSEH"/>
    <n v="35"/>
    <x v="0"/>
    <m/>
    <x v="0"/>
    <s v="Cultivateur/trice"/>
    <m/>
    <s v="ZOWLA"/>
    <s v="6.231673273925775"/>
    <s v=" 1.583890712205296"/>
    <x v="0"/>
    <s v="ZOWLA"/>
    <s v="LACS 1"/>
    <x v="3"/>
    <x v="1"/>
    <x v="66"/>
    <x v="12"/>
    <x v="64"/>
    <s v="oui"/>
    <s v="oui"/>
    <s v="non"/>
    <s v="non"/>
    <s v="Non"/>
    <s v="non"/>
    <s v="non"/>
    <s v="non"/>
    <s v="non"/>
    <s v="non"/>
    <s v="NON"/>
    <s v="non"/>
    <s v="oui"/>
    <x v="1"/>
    <x v="1"/>
    <x v="1"/>
    <d v="2024-11-23T00:00:00"/>
    <x v="0"/>
    <x v="1"/>
    <s v="Lacs"/>
    <x v="12"/>
    <x v="17"/>
    <x v="1"/>
  </r>
  <r>
    <n v="199"/>
    <s v="TEY  YAO"/>
    <n v="8"/>
    <x v="1"/>
    <m/>
    <x v="0"/>
    <s v="Elève"/>
    <m/>
    <s v="GOUMOUKOPE"/>
    <m/>
    <m/>
    <x v="0"/>
    <s v="GOUMOUKOPE"/>
    <s v="LACS 3"/>
    <x v="3"/>
    <x v="1"/>
    <x v="35"/>
    <x v="13"/>
    <x v="33"/>
    <s v="oui"/>
    <s v="oui"/>
    <s v="non"/>
    <s v="non"/>
    <s v="Non"/>
    <s v="non"/>
    <s v="non"/>
    <s v="non"/>
    <s v="non"/>
    <s v="non"/>
    <s v="NON"/>
    <s v="non"/>
    <s v="oui"/>
    <x v="0"/>
    <x v="0"/>
    <x v="0"/>
    <m/>
    <x v="0"/>
    <x v="0"/>
    <s v="Lacs"/>
    <x v="3"/>
    <x v="3"/>
    <x v="0"/>
  </r>
  <r>
    <n v="200"/>
    <s v="TCHAGLI  FLORENTINE"/>
    <n v="70"/>
    <x v="5"/>
    <m/>
    <x v="1"/>
    <s v="Ménagère"/>
    <m/>
    <s v="GOUMOUKOPE"/>
    <m/>
    <m/>
    <x v="0"/>
    <s v="GOUMOUKOPE"/>
    <s v="LACS 3"/>
    <x v="3"/>
    <x v="1"/>
    <x v="35"/>
    <x v="13"/>
    <x v="33"/>
    <s v="oui"/>
    <s v="oui"/>
    <s v="non"/>
    <s v="non"/>
    <s v="Non"/>
    <s v="non"/>
    <s v="non"/>
    <s v="non"/>
    <s v="non"/>
    <s v="non"/>
    <s v="NON"/>
    <s v="non"/>
    <s v="oui"/>
    <x v="0"/>
    <x v="0"/>
    <x v="0"/>
    <d v="2024-11-30T00:00:00"/>
    <x v="0"/>
    <x v="0"/>
    <s v="Lacs"/>
    <x v="3"/>
    <x v="3"/>
    <x v="0"/>
  </r>
  <r>
    <n v="201"/>
    <s v="AGOUKPE  MAWULOLO  KODJOVI"/>
    <n v="8"/>
    <x v="1"/>
    <m/>
    <x v="0"/>
    <s v="Elève"/>
    <m/>
    <s v="GOUMOUKOPE"/>
    <m/>
    <m/>
    <x v="1"/>
    <s v="GOUMOUKOPE"/>
    <s v="LACS 3"/>
    <x v="3"/>
    <x v="1"/>
    <x v="67"/>
    <x v="13"/>
    <x v="65"/>
    <s v="oui"/>
    <s v="non"/>
    <s v="non"/>
    <s v="non"/>
    <s v="Non"/>
    <s v="non"/>
    <s v="non"/>
    <s v="non"/>
    <s v="non"/>
    <s v="non"/>
    <s v="NON"/>
    <s v="non"/>
    <s v="oui"/>
    <x v="1"/>
    <x v="0"/>
    <x v="0"/>
    <d v="2024-11-30T00:00:00"/>
    <x v="0"/>
    <x v="0"/>
    <s v="Lacs"/>
    <x v="3"/>
    <x v="3"/>
    <x v="0"/>
  </r>
  <r>
    <n v="202"/>
    <s v="DEGNON  AFIWA"/>
    <n v="80"/>
    <x v="5"/>
    <m/>
    <x v="1"/>
    <s v="Ménagère"/>
    <m/>
    <s v="GOUMOUKOPE"/>
    <m/>
    <m/>
    <x v="1"/>
    <s v="GOUMOUKOPE"/>
    <s v="LACS 3"/>
    <x v="3"/>
    <x v="1"/>
    <x v="41"/>
    <x v="12"/>
    <x v="65"/>
    <s v="oui"/>
    <s v="non"/>
    <s v="non"/>
    <s v="non"/>
    <s v="Non"/>
    <s v="non"/>
    <s v="non"/>
    <s v="non"/>
    <s v="non"/>
    <s v="non"/>
    <s v="NON"/>
    <s v="non"/>
    <s v="oui"/>
    <x v="1"/>
    <x v="0"/>
    <x v="1"/>
    <m/>
    <x v="0"/>
    <x v="0"/>
    <s v="Lacs"/>
    <x v="3"/>
    <x v="3"/>
    <x v="0"/>
  </r>
  <r>
    <n v="203"/>
    <s v="TOGBEDJI  MAWUENA"/>
    <n v="0"/>
    <x v="2"/>
    <s v="21 MOIS"/>
    <x v="0"/>
    <s v="Enfant moins de 4ans"/>
    <m/>
    <s v="ADOUKOWOE"/>
    <s v="6.3322757043351965"/>
    <s v=" 1.6080765433497823"/>
    <x v="0"/>
    <s v="ANFOIN"/>
    <s v="LACS 4"/>
    <x v="3"/>
    <x v="1"/>
    <x v="35"/>
    <x v="13"/>
    <x v="65"/>
    <s v="oui"/>
    <s v="non"/>
    <s v="non"/>
    <s v="non"/>
    <s v="Non"/>
    <s v="non"/>
    <s v="non"/>
    <s v="non"/>
    <s v="non"/>
    <s v="non"/>
    <s v="NON"/>
    <s v="non"/>
    <s v="oui"/>
    <x v="1"/>
    <x v="0"/>
    <x v="0"/>
    <m/>
    <x v="0"/>
    <x v="0"/>
    <s v="Lacs"/>
    <x v="14"/>
    <x v="19"/>
    <x v="0"/>
  </r>
  <r>
    <n v="204"/>
    <s v="KAIZA  CATHERINE"/>
    <n v="35"/>
    <x v="0"/>
    <m/>
    <x v="1"/>
    <s v="Revendeur/se"/>
    <m/>
    <s v="MESSAN CONDJI"/>
    <m/>
    <m/>
    <x v="0"/>
    <s v="POLYCLINIQUE D'ANEHO"/>
    <s v="LACS 1"/>
    <x v="3"/>
    <x v="1"/>
    <x v="67"/>
    <x v="13"/>
    <x v="65"/>
    <s v="oui"/>
    <s v="non"/>
    <s v="non"/>
    <s v="non"/>
    <s v="Non"/>
    <s v="non"/>
    <s v="non"/>
    <s v="non"/>
    <s v="non"/>
    <s v="non"/>
    <s v="NON"/>
    <s v="non"/>
    <s v="oui"/>
    <x v="1"/>
    <x v="1"/>
    <x v="1"/>
    <m/>
    <x v="0"/>
    <x v="1"/>
    <s v="Lacs"/>
    <x v="13"/>
    <x v="13"/>
    <x v="1"/>
  </r>
  <r>
    <n v="205"/>
    <s v="DOGBEVIA  AFI"/>
    <n v="15"/>
    <x v="0"/>
    <m/>
    <x v="1"/>
    <s v="Elève"/>
    <m/>
    <s v="AVEME"/>
    <s v="6.227396584278712"/>
    <s v=" 1.5825646909844922"/>
    <x v="0"/>
    <s v="AZIAGBACONDJI"/>
    <s v="LACS 1"/>
    <x v="3"/>
    <x v="1"/>
    <x v="68"/>
    <x v="13"/>
    <x v="66"/>
    <s v="oui"/>
    <s v="oui"/>
    <s v="oui"/>
    <s v="non"/>
    <s v="Non"/>
    <s v="non"/>
    <s v="non"/>
    <s v="non"/>
    <s v="non"/>
    <s v="non"/>
    <s v="NON"/>
    <s v="non"/>
    <s v="oui"/>
    <x v="1"/>
    <x v="0"/>
    <x v="0"/>
    <m/>
    <x v="0"/>
    <x v="0"/>
    <s v="Lacs"/>
    <x v="12"/>
    <x v="12"/>
    <x v="0"/>
  </r>
  <r>
    <n v="206"/>
    <s v="DAGBA  ADJO"/>
    <n v="39"/>
    <x v="0"/>
    <m/>
    <x v="1"/>
    <s v="Ménagère"/>
    <m/>
    <s v="ASSOUCONDJI"/>
    <s v="6.280782053118657"/>
    <s v=" 1.762305618314484"/>
    <x v="0"/>
    <s v="AZIAGBACONDJI"/>
    <s v="LACS 1"/>
    <x v="3"/>
    <x v="1"/>
    <x v="68"/>
    <x v="13"/>
    <x v="66"/>
    <s v="oui"/>
    <s v="oui"/>
    <s v="non"/>
    <s v="non"/>
    <s v="Non"/>
    <s v="non"/>
    <s v="non"/>
    <s v="non"/>
    <s v="non"/>
    <s v="non"/>
    <s v="NON"/>
    <s v="non"/>
    <s v="oui"/>
    <x v="1"/>
    <x v="0"/>
    <x v="0"/>
    <d v="2024-11-30T00:00:00"/>
    <x v="0"/>
    <x v="0"/>
    <s v="Lacs"/>
    <x v="12"/>
    <x v="14"/>
    <x v="1"/>
  </r>
  <r>
    <n v="207"/>
    <s v="TOSSOU DATE"/>
    <n v="80"/>
    <x v="5"/>
    <m/>
    <x v="0"/>
    <s v="RETRAITE"/>
    <m/>
    <s v="GOUMOUKOPE"/>
    <m/>
    <m/>
    <x v="1"/>
    <s v="GOUMOUKOPE"/>
    <s v="LACS 3"/>
    <x v="3"/>
    <x v="1"/>
    <x v="68"/>
    <x v="13"/>
    <x v="67"/>
    <s v="oui"/>
    <s v="oui"/>
    <s v="non"/>
    <s v="non"/>
    <s v="Non"/>
    <s v="non"/>
    <s v="non"/>
    <s v="non"/>
    <s v="non"/>
    <s v="non"/>
    <s v="NON"/>
    <s v="non"/>
    <s v="oui"/>
    <x v="1"/>
    <x v="1"/>
    <x v="1"/>
    <m/>
    <x v="0"/>
    <x v="1"/>
    <s v="Lacs"/>
    <x v="3"/>
    <x v="3"/>
    <x v="1"/>
  </r>
  <r>
    <n v="208"/>
    <s v="DOUMEGNON  ATSOU"/>
    <n v="48"/>
    <x v="3"/>
    <m/>
    <x v="0"/>
    <s v="DECLARANT EN DOUANE"/>
    <m/>
    <s v="GOUMOUKOPE"/>
    <m/>
    <m/>
    <x v="1"/>
    <s v="GOUMOUKOPE"/>
    <s v="LACS 3"/>
    <x v="3"/>
    <x v="1"/>
    <x v="68"/>
    <x v="13"/>
    <x v="67"/>
    <s v="oui"/>
    <s v="oui"/>
    <s v="non"/>
    <s v="oui"/>
    <s v="Non"/>
    <s v="non"/>
    <s v="non"/>
    <s v="non"/>
    <s v="non"/>
    <s v="non"/>
    <s v="NON"/>
    <s v="non"/>
    <s v="oui"/>
    <x v="1"/>
    <x v="4"/>
    <x v="1"/>
    <d v="2024-11-30T00:00:00"/>
    <x v="0"/>
    <x v="1"/>
    <s v="Lacs"/>
    <x v="3"/>
    <x v="3"/>
    <x v="1"/>
  </r>
  <r>
    <n v="209"/>
    <s v="KLIKO  ASSION"/>
    <n v="2"/>
    <x v="2"/>
    <s v="10 MOIS"/>
    <x v="0"/>
    <s v="Enfant moins de 4ans"/>
    <m/>
    <s v="LOGOPE"/>
    <s v="6.3322757043351965"/>
    <s v=" 1.6080765433497823"/>
    <x v="1"/>
    <s v="ANFOIN"/>
    <s v="LACS 4"/>
    <x v="3"/>
    <x v="1"/>
    <x v="68"/>
    <x v="13"/>
    <x v="67"/>
    <s v="oui"/>
    <s v="oui"/>
    <s v="non"/>
    <s v="non"/>
    <s v="Non"/>
    <s v="non"/>
    <s v="non"/>
    <s v="non"/>
    <s v="non"/>
    <s v="non"/>
    <s v="NON"/>
    <s v="non"/>
    <s v="oui"/>
    <x v="1"/>
    <x v="1"/>
    <x v="0"/>
    <m/>
    <x v="0"/>
    <x v="1"/>
    <s v="Lacs"/>
    <x v="14"/>
    <x v="19"/>
    <x v="1"/>
  </r>
  <r>
    <n v="210"/>
    <s v="AGBA  ABLOSSI"/>
    <n v="82"/>
    <x v="5"/>
    <m/>
    <x v="1"/>
    <s v="Ménagère"/>
    <m/>
    <s v="GOUMOUKOPE"/>
    <m/>
    <m/>
    <x v="1"/>
    <s v="GOUMOUKOPE"/>
    <s v="LACS 3"/>
    <x v="3"/>
    <x v="1"/>
    <x v="68"/>
    <x v="13"/>
    <x v="67"/>
    <s v="oui"/>
    <s v="non"/>
    <s v="non"/>
    <s v="non"/>
    <s v="Non"/>
    <s v="non"/>
    <s v="non"/>
    <s v="non"/>
    <s v="non"/>
    <s v="non"/>
    <s v="NON"/>
    <s v="non"/>
    <s v="oui"/>
    <x v="1"/>
    <x v="1"/>
    <x v="1"/>
    <m/>
    <x v="1"/>
    <x v="1"/>
    <s v="Lacs"/>
    <x v="3"/>
    <x v="3"/>
    <x v="1"/>
  </r>
  <r>
    <n v="211"/>
    <s v="KANKOE  EKLOU  PETER"/>
    <n v="69"/>
    <x v="5"/>
    <m/>
    <x v="0"/>
    <s v="Cultivateur/trice"/>
    <m/>
    <s v="ANFOIN"/>
    <s v="6.3322757043351965"/>
    <s v=" 1.6080765433497823"/>
    <x v="0"/>
    <s v="ANFOIN"/>
    <s v="LACS 4"/>
    <x v="3"/>
    <x v="1"/>
    <x v="69"/>
    <x v="13"/>
    <x v="68"/>
    <s v="oui"/>
    <s v="oui"/>
    <s v="oui"/>
    <s v="non"/>
    <s v="Non"/>
    <s v="non"/>
    <s v="non"/>
    <s v="non"/>
    <s v="non"/>
    <s v="non"/>
    <s v="NON"/>
    <s v="non"/>
    <s v="oui"/>
    <x v="1"/>
    <x v="1"/>
    <x v="0"/>
    <m/>
    <x v="0"/>
    <x v="1"/>
    <s v="Lacs"/>
    <x v="14"/>
    <x v="19"/>
    <x v="1"/>
  </r>
  <r>
    <n v="212"/>
    <s v="LADAN  FARHANA"/>
    <n v="3"/>
    <x v="4"/>
    <m/>
    <x v="1"/>
    <s v="Elève"/>
    <m/>
    <s v="ZONGO"/>
    <s v="6.231673273925775"/>
    <s v=" 1.583890712205296"/>
    <x v="0"/>
    <s v="POLYCLINIQUE D'ANEHO"/>
    <s v="LACS 1"/>
    <x v="3"/>
    <x v="1"/>
    <x v="69"/>
    <x v="13"/>
    <x v="68"/>
    <s v="oui"/>
    <s v="oui"/>
    <s v="non"/>
    <s v="non"/>
    <s v="Non"/>
    <s v="non"/>
    <s v="non"/>
    <s v="non"/>
    <s v="non"/>
    <s v="non"/>
    <s v="NON"/>
    <s v="non"/>
    <s v="oui"/>
    <x v="1"/>
    <x v="5"/>
    <x v="1"/>
    <d v="2024-12-01T00:00:00"/>
    <x v="0"/>
    <x v="1"/>
    <s v="Lacs"/>
    <x v="12"/>
    <x v="14"/>
    <x v="1"/>
  </r>
  <r>
    <n v="213"/>
    <s v="AMAKOE  DEDE"/>
    <n v="6"/>
    <x v="1"/>
    <m/>
    <x v="1"/>
    <s v="Elève"/>
    <m/>
    <s v="NLESSI"/>
    <s v="6.227396584278712"/>
    <s v=" 1.5825646909844922"/>
    <x v="0"/>
    <s v="POLYCLINIQUE D'ANEHO"/>
    <s v="LACS 1"/>
    <x v="3"/>
    <x v="1"/>
    <x v="69"/>
    <x v="13"/>
    <x v="69"/>
    <s v="oui"/>
    <s v="oui"/>
    <s v="non"/>
    <s v="non"/>
    <s v="Non"/>
    <s v="non"/>
    <s v="non"/>
    <s v="non"/>
    <s v="non"/>
    <s v="non"/>
    <s v="NON"/>
    <s v="non"/>
    <s v="oui"/>
    <x v="1"/>
    <x v="1"/>
    <x v="1"/>
    <d v="2024-12-02T00:00:00"/>
    <x v="0"/>
    <x v="1"/>
    <s v="Lacs"/>
    <x v="12"/>
    <x v="12"/>
    <x v="1"/>
  </r>
  <r>
    <n v="214"/>
    <s v="AMATCHOUTCHOUI  KAZIA"/>
    <n v="12"/>
    <x v="1"/>
    <m/>
    <x v="1"/>
    <s v="Elève"/>
    <m/>
    <s v="ANFOIN"/>
    <s v="6.3322757043351965"/>
    <s v=" 1.6080765433497823"/>
    <x v="1"/>
    <s v="ANFOIN"/>
    <s v="LACS 4"/>
    <x v="3"/>
    <x v="1"/>
    <x v="70"/>
    <x v="13"/>
    <x v="69"/>
    <s v="oui"/>
    <s v="oui"/>
    <s v="non"/>
    <s v="non"/>
    <s v="Non"/>
    <s v="non"/>
    <s v="non"/>
    <s v="non"/>
    <s v="non"/>
    <s v="non"/>
    <s v="NON"/>
    <s v="non"/>
    <s v="oui"/>
    <x v="1"/>
    <x v="1"/>
    <x v="1"/>
    <d v="2024-12-02T00:00:00"/>
    <x v="0"/>
    <x v="1"/>
    <s v="Lacs"/>
    <x v="14"/>
    <x v="19"/>
    <x v="1"/>
  </r>
  <r>
    <n v="215"/>
    <s v="KOUADJO-QUAM DESIRE"/>
    <n v="17"/>
    <x v="0"/>
    <m/>
    <x v="0"/>
    <s v="Elève"/>
    <m/>
    <s v="ANEHO"/>
    <s v="6.231673273925775"/>
    <s v=" 1.583890712205296"/>
    <x v="0"/>
    <s v="POLYCLINIQUE D'ANEHO"/>
    <s v="LACS 1"/>
    <x v="3"/>
    <x v="1"/>
    <x v="71"/>
    <x v="14"/>
    <x v="70"/>
    <s v="oui"/>
    <s v="oui"/>
    <s v="non"/>
    <s v="non"/>
    <s v="Non"/>
    <s v="non"/>
    <s v="non"/>
    <s v="non"/>
    <s v="non"/>
    <s v="non"/>
    <s v="NON"/>
    <s v="non"/>
    <s v="oui"/>
    <x v="1"/>
    <x v="1"/>
    <x v="1"/>
    <d v="2024-12-04T00:00:00"/>
    <x v="0"/>
    <x v="1"/>
    <s v="Lacs"/>
    <x v="12"/>
    <x v="12"/>
    <x v="1"/>
  </r>
  <r>
    <n v="216"/>
    <s v="KOUTSODJI  HILDA"/>
    <n v="0"/>
    <x v="2"/>
    <s v="7 mois"/>
    <x v="1"/>
    <s v="Enfant moins de 4ans"/>
    <m/>
    <s v="HEMAZRO"/>
    <s v="6.266859652616071"/>
    <s v=" 1.60073062276193"/>
    <x v="0"/>
    <s v="GLIDJI"/>
    <s v="LACS 1"/>
    <x v="3"/>
    <x v="1"/>
    <x v="72"/>
    <x v="14"/>
    <x v="71"/>
    <s v="oui"/>
    <s v="oui"/>
    <s v="non"/>
    <s v="non"/>
    <s v="Non"/>
    <s v="non"/>
    <s v="non"/>
    <s v="non"/>
    <s v="non"/>
    <s v="non"/>
    <s v="NON"/>
    <s v="non"/>
    <s v="oui"/>
    <x v="0"/>
    <x v="1"/>
    <x v="0"/>
    <m/>
    <x v="0"/>
    <x v="1"/>
    <s v="Lacs"/>
    <x v="12"/>
    <x v="17"/>
    <x v="1"/>
  </r>
  <r>
    <n v="217"/>
    <s v="MME  AMOUZOU  NATACHA"/>
    <n v="24"/>
    <x v="0"/>
    <m/>
    <x v="1"/>
    <s v="Couture"/>
    <m/>
    <s v="HEMAZRO"/>
    <s v="6.266859652616071"/>
    <s v=" 1.60073062276193"/>
    <x v="1"/>
    <s v="GLIDJI"/>
    <s v="LACS 1"/>
    <x v="3"/>
    <x v="1"/>
    <x v="72"/>
    <x v="14"/>
    <x v="71"/>
    <s v="non"/>
    <s v="non"/>
    <s v="non"/>
    <s v="non"/>
    <s v="Non"/>
    <s v="non"/>
    <s v="non"/>
    <s v="non"/>
    <s v="non"/>
    <s v="non"/>
    <s v="NON"/>
    <s v="non"/>
    <s v="oui"/>
    <x v="1"/>
    <x v="1"/>
    <x v="1"/>
    <d v="2024-12-04T00:00:00"/>
    <x v="0"/>
    <x v="1"/>
    <s v="Lacs"/>
    <x v="12"/>
    <x v="17"/>
    <x v="1"/>
  </r>
  <r>
    <n v="218"/>
    <s v="WLETSOU  AFI  "/>
    <n v="30"/>
    <x v="0"/>
    <m/>
    <x v="1"/>
    <s v="MENAGERE"/>
    <m/>
    <s v="ASSOUCONDJI"/>
    <s v="6.280782053118657"/>
    <s v=" 1.762305618314484"/>
    <x v="1"/>
    <s v="AZIAGBACONDJI"/>
    <s v="LACS 1"/>
    <x v="3"/>
    <x v="1"/>
    <x v="73"/>
    <x v="14"/>
    <x v="72"/>
    <s v="oui"/>
    <s v="oui"/>
    <s v="oui"/>
    <s v="non"/>
    <s v="Non"/>
    <s v="non"/>
    <s v="non"/>
    <s v="non"/>
    <s v="non"/>
    <s v="non"/>
    <s v="NON"/>
    <s v="non"/>
    <s v="oui"/>
    <x v="1"/>
    <x v="1"/>
    <x v="0"/>
    <m/>
    <x v="0"/>
    <x v="1"/>
    <s v="Lacs"/>
    <x v="12"/>
    <x v="14"/>
    <x v="1"/>
  </r>
  <r>
    <n v="219"/>
    <s v="WUIKPO ESTHER "/>
    <n v="19"/>
    <x v="0"/>
    <m/>
    <x v="1"/>
    <s v="MENAGERE"/>
    <m/>
    <s v="AGBODAN"/>
    <s v="6.22273273925775"/>
    <s v=" 1.453890712205296"/>
    <x v="1"/>
    <s v="TOGOKOME"/>
    <s v="LACS 3"/>
    <x v="3"/>
    <x v="1"/>
    <x v="73"/>
    <x v="14"/>
    <x v="72"/>
    <s v="oui"/>
    <s v="oui"/>
    <s v="oui"/>
    <s v="non"/>
    <s v="Non"/>
    <s v="non"/>
    <s v="non"/>
    <s v="non"/>
    <s v="non"/>
    <s v="non"/>
    <s v="NON"/>
    <s v="non"/>
    <s v="oui"/>
    <x v="1"/>
    <x v="1"/>
    <x v="1"/>
    <d v="2024-12-05T00:00:00"/>
    <x v="0"/>
    <x v="1"/>
    <s v="Lacs"/>
    <x v="3"/>
    <x v="3"/>
    <x v="1"/>
  </r>
  <r>
    <n v="220"/>
    <s v="AGBODAN   TETE"/>
    <n v="33"/>
    <x v="0"/>
    <m/>
    <x v="0"/>
    <s v="OUVRIER"/>
    <m/>
    <s v="AGBODAN"/>
    <s v="6.22273273925775"/>
    <s v=" 1.453890712205296"/>
    <x v="1"/>
    <s v="TOGOKOME"/>
    <s v="LACS 3"/>
    <x v="3"/>
    <x v="1"/>
    <x v="73"/>
    <x v="14"/>
    <x v="72"/>
    <s v="oui"/>
    <s v="oui"/>
    <s v="oui"/>
    <s v="non"/>
    <s v="Non"/>
    <s v="non"/>
    <s v="non"/>
    <s v="non"/>
    <s v="non"/>
    <s v="non"/>
    <s v="NON"/>
    <s v="non"/>
    <s v="oui"/>
    <x v="1"/>
    <x v="1"/>
    <x v="1"/>
    <d v="2024-12-05T00:00:00"/>
    <x v="0"/>
    <x v="1"/>
    <s v="Lacs"/>
    <x v="3"/>
    <x v="3"/>
    <x v="1"/>
  </r>
  <r>
    <n v="221"/>
    <s v="MOUMOULA Hamza"/>
    <n v="19"/>
    <x v="0"/>
    <m/>
    <x v="0"/>
    <s v="Elève"/>
    <n v="90782123"/>
    <s v="Dégomé"/>
    <s v="6.283160"/>
    <s v="1.196672"/>
    <x v="0"/>
    <s v="CMS Togblékopé"/>
    <s v="Agoè-Nyivé 4"/>
    <x v="1"/>
    <x v="0"/>
    <x v="69"/>
    <x v="13"/>
    <x v="67"/>
    <s v="oui"/>
    <s v="oui"/>
    <s v="oui"/>
    <s v="non"/>
    <s v="Non"/>
    <s v="Asthénie"/>
    <s v="non"/>
    <s v="non"/>
    <s v="non"/>
    <s v="non"/>
    <s v="Forage"/>
    <s v="Oui"/>
    <s v="oui"/>
    <x v="1"/>
    <x v="1"/>
    <x v="0"/>
    <d v="2024-12-05T00:00:00"/>
    <x v="0"/>
    <x v="1"/>
    <s v="Agoè-Nyivé"/>
    <x v="7"/>
    <x v="8"/>
    <x v="1"/>
  </r>
  <r>
    <n v="222"/>
    <s v="AZIAMATI Samuel"/>
    <n v="35"/>
    <x v="0"/>
    <m/>
    <x v="0"/>
    <s v="Chauffeur"/>
    <m/>
    <s v="Agoè Klinvé"/>
    <s v="6.221182"/>
    <s v="1.212827"/>
    <x v="0"/>
    <s v="CMS Agoè-Nyivé"/>
    <s v="Agoè-Nyivé 1"/>
    <x v="1"/>
    <x v="0"/>
    <x v="74"/>
    <x v="14"/>
    <x v="69"/>
    <s v="oui"/>
    <s v="oui"/>
    <s v="oui"/>
    <s v="oui"/>
    <s v="Oui"/>
    <s v="Crampes des membres, détresse respiratoire"/>
    <s v="non"/>
    <s v="non"/>
    <s v="non"/>
    <s v="non"/>
    <s v="Tde"/>
    <s v="Oui"/>
    <s v="oui"/>
    <x v="1"/>
    <x v="1"/>
    <x v="0"/>
    <d v="2024-12-06T00:00:00"/>
    <x v="0"/>
    <x v="1"/>
    <s v="Agoè-Nyivé"/>
    <x v="8"/>
    <x v="7"/>
    <x v="1"/>
  </r>
  <r>
    <n v="223"/>
    <s v="GERMAN  ALIKERA"/>
    <n v="25"/>
    <x v="0"/>
    <m/>
    <x v="0"/>
    <s v="MARCHAND"/>
    <m/>
    <s v="ZONGO"/>
    <s v="6.231673273925775"/>
    <s v=" 1.583890712205296"/>
    <x v="0"/>
    <s v="POLYCLINIQUE"/>
    <s v="LACS 1"/>
    <x v="3"/>
    <x v="1"/>
    <x v="75"/>
    <x v="15"/>
    <x v="73"/>
    <s v="oui"/>
    <s v="non"/>
    <s v="oui"/>
    <s v="non"/>
    <s v="Non"/>
    <s v="non"/>
    <s v="non"/>
    <s v="non"/>
    <s v="non"/>
    <s v="non"/>
    <s v="NON"/>
    <s v="non"/>
    <s v="oui"/>
    <x v="1"/>
    <x v="1"/>
    <x v="0"/>
    <d v="2024-12-11T00:00:00"/>
    <x v="0"/>
    <x v="1"/>
    <s v="Lacs"/>
    <x v="12"/>
    <x v="14"/>
    <x v="1"/>
  </r>
  <r>
    <n v="224"/>
    <s v="KANGNI   AMELE"/>
    <n v="60"/>
    <x v="5"/>
    <m/>
    <x v="1"/>
    <s v="MENAGERE"/>
    <m/>
    <s v="MELLYDOME"/>
    <s v="6.3355526469012675"/>
    <s v=" 1.6439292283123141"/>
    <x v="0"/>
    <s v="MELLY DJIGBE"/>
    <s v="LACS 4"/>
    <x v="3"/>
    <x v="1"/>
    <x v="75"/>
    <x v="15"/>
    <x v="73"/>
    <s v="oui"/>
    <s v="non"/>
    <s v="oui"/>
    <s v="non"/>
    <s v="Non"/>
    <s v="non"/>
    <s v="non"/>
    <s v="non"/>
    <s v="non"/>
    <s v="non"/>
    <s v="NON"/>
    <s v="non"/>
    <s v="oui"/>
    <x v="1"/>
    <x v="1"/>
    <x v="0"/>
    <m/>
    <x v="0"/>
    <x v="1"/>
    <s v="Lacs"/>
    <x v="14"/>
    <x v="19"/>
    <x v="1"/>
  </r>
  <r>
    <n v="225"/>
    <s v="ADADE  AMELE"/>
    <n v="3"/>
    <x v="4"/>
    <s v="33MOIS"/>
    <x v="1"/>
    <s v="MENAGERE"/>
    <m/>
    <s v="ABALOCONDJI"/>
    <s v="6.263145"/>
    <s v=" 1.5923930"/>
    <x v="0"/>
    <s v="GLIDJI"/>
    <s v="LACS 1"/>
    <x v="3"/>
    <x v="1"/>
    <x v="76"/>
    <x v="14"/>
    <x v="74"/>
    <s v="oui"/>
    <s v="non"/>
    <s v="oui"/>
    <s v="non"/>
    <s v="Non"/>
    <s v="non"/>
    <s v="non"/>
    <s v="non"/>
    <s v="non"/>
    <s v="non"/>
    <s v="NON"/>
    <s v="non"/>
    <s v="oui"/>
    <x v="1"/>
    <x v="1"/>
    <x v="1"/>
    <d v="2024-12-11T00:00:00"/>
    <x v="0"/>
    <x v="1"/>
    <s v="Lacs"/>
    <x v="12"/>
    <x v="17"/>
    <x v="1"/>
  </r>
  <r>
    <n v="226"/>
    <s v="ESSOFAI Alem"/>
    <n v="23"/>
    <x v="0"/>
    <m/>
    <x v="0"/>
    <s v="Revendeur"/>
    <m/>
    <s v="Attiégou"/>
    <s v="6.171169451806052"/>
    <s v="1.2885405838783568"/>
    <x v="0"/>
    <s v="CMS Nukafu"/>
    <s v="Golfe 2"/>
    <x v="0"/>
    <x v="0"/>
    <x v="77"/>
    <x v="15"/>
    <x v="75"/>
    <s v="oui"/>
    <s v="non"/>
    <s v="oui"/>
    <s v="oui"/>
    <s v="Non"/>
    <m/>
    <s v="non"/>
    <s v="non"/>
    <s v="Oui"/>
    <s v="non"/>
    <s v="eau de robinet"/>
    <s v="non"/>
    <s v="oui"/>
    <x v="1"/>
    <x v="1"/>
    <x v="1"/>
    <d v="2024-12-12T00:00:00"/>
    <x v="0"/>
    <x v="1"/>
    <s v="Golfe"/>
    <x v="0"/>
    <x v="0"/>
    <x v="1"/>
  </r>
  <r>
    <n v="227"/>
    <s v="TAIROU ABDOUL Razak"/>
    <n v="22"/>
    <x v="0"/>
    <m/>
    <x v="0"/>
    <s v="Revendeur de vètements"/>
    <s v="70773023/71543161"/>
    <s v="Zongo Sivédomé"/>
    <s v="6.247032"/>
    <s v="1.217697"/>
    <x v="0"/>
    <s v="CMS Agoè-Nyivé"/>
    <s v="Agoè-Nyivé 4"/>
    <x v="1"/>
    <x v="0"/>
    <x v="78"/>
    <x v="16"/>
    <x v="76"/>
    <s v="oui"/>
    <s v="oui"/>
    <s v="oui"/>
    <s v="oui"/>
    <s v="Oui"/>
    <s v="Détresse respiratoire, altération de la conscience"/>
    <s v="Ne sais pas"/>
    <s v="non"/>
    <s v="Oui"/>
    <s v="non"/>
    <s v="Forage"/>
    <s v="non"/>
    <s v="oui"/>
    <x v="0"/>
    <x v="0"/>
    <x v="0"/>
    <d v="2024-12-17T00:00:00"/>
    <x v="1"/>
    <x v="0"/>
    <s v="Agoè-Nyivé"/>
    <x v="7"/>
    <x v="8"/>
    <x v="0"/>
  </r>
  <r>
    <n v="228"/>
    <s v="SEYIDOU Hassane"/>
    <n v="33"/>
    <x v="0"/>
    <m/>
    <x v="0"/>
    <s v="Boucher à Zongo"/>
    <s v="AWAL Sani 90950834"/>
    <s v="Haoussa Zongo"/>
    <s v="6.276446"/>
    <s v="1.210334"/>
    <x v="0"/>
    <s v="CMS Togblékopé"/>
    <s v="Agoè-Nyivé 4"/>
    <x v="1"/>
    <x v="0"/>
    <x v="79"/>
    <x v="16"/>
    <x v="76"/>
    <s v="oui"/>
    <s v="oui"/>
    <s v="oui"/>
    <s v="oui"/>
    <s v="Oui"/>
    <s v="Crampes des membres, douleurs abdominales, détresse respiratoire"/>
    <s v="Ne sais pas"/>
    <s v="non"/>
    <s v="Oui"/>
    <s v="non"/>
    <s v="Forage"/>
    <s v="Oui"/>
    <s v="oui"/>
    <x v="0"/>
    <x v="0"/>
    <x v="0"/>
    <d v="2024-12-17T00:00:00"/>
    <x v="1"/>
    <x v="0"/>
    <s v="Agoè-Nyivé"/>
    <x v="8"/>
    <x v="7"/>
    <x v="0"/>
  </r>
  <r>
    <n v="229"/>
    <s v="NAPO Jérome"/>
    <n v="13"/>
    <x v="1"/>
    <m/>
    <x v="0"/>
    <s v="Elève"/>
    <s v="91918384/90375543"/>
    <s v="Légbassito Athiomé"/>
    <s v="6.248247"/>
    <s v="1.146475"/>
    <x v="0"/>
    <s v="Infirmerie du camp/Polyclinique Démakpoè"/>
    <s v="Agoè-Nyivé 1"/>
    <x v="1"/>
    <x v="0"/>
    <x v="80"/>
    <x v="15"/>
    <x v="76"/>
    <s v="oui"/>
    <s v="oui"/>
    <s v="oui"/>
    <s v="oui"/>
    <s v="Oui"/>
    <s v="Crampes des membres, douleurs abdominales"/>
    <s v="Ne sais pas"/>
    <s v="non"/>
    <s v="non"/>
    <s v="non"/>
    <s v="Forage"/>
    <s v="non"/>
    <s v="oui"/>
    <x v="1"/>
    <x v="1"/>
    <x v="0"/>
    <d v="2024-12-24T00:00:00"/>
    <x v="0"/>
    <x v="1"/>
    <s v="Agoè-Nyivé"/>
    <x v="17"/>
    <x v="21"/>
    <x v="1"/>
  </r>
  <r>
    <n v="230"/>
    <s v="ZIBO Ayman"/>
    <n v="18"/>
    <x v="0"/>
    <m/>
    <x v="0"/>
    <s v="Revendeur au GM"/>
    <s v="Zénabou soumana 71593022"/>
    <s v="Zongo Sivédomé"/>
    <s v="6.250500"/>
    <s v="1.213525"/>
    <x v="0"/>
    <s v="CMS Togblékopé"/>
    <s v="Agoè-Nyivé 4"/>
    <x v="1"/>
    <x v="0"/>
    <x v="79"/>
    <x v="16"/>
    <x v="77"/>
    <s v="oui"/>
    <s v="oui"/>
    <s v="oui"/>
    <s v="non"/>
    <s v="Non"/>
    <s v="Crampes des membres, douleurs abdominales"/>
    <s v="Ne sais pas"/>
    <s v="non"/>
    <s v="Oui"/>
    <s v="non"/>
    <s v="Forage"/>
    <s v="non"/>
    <s v="oui"/>
    <x v="0"/>
    <x v="0"/>
    <x v="0"/>
    <d v="2024-12-24T00:00:00"/>
    <x v="0"/>
    <x v="0"/>
    <s v="Agoè-Nyivé"/>
    <x v="7"/>
    <x v="8"/>
    <x v="1"/>
  </r>
  <r>
    <n v="231"/>
    <s v="DOUTI Romaine"/>
    <n v="10"/>
    <x v="1"/>
    <m/>
    <x v="1"/>
    <s v="Elève"/>
    <s v="DOUTI Kévine 98492279"/>
    <s v="Adétikopé Kpotavé"/>
    <s v="6.276619"/>
    <s v="1.210323"/>
    <x v="0"/>
    <s v="CMS Adétikopé"/>
    <s v="Agoè-Nyivé 6"/>
    <x v="1"/>
    <x v="0"/>
    <x v="81"/>
    <x v="16"/>
    <x v="78"/>
    <s v="oui"/>
    <s v="oui"/>
    <s v="oui"/>
    <s v="oui"/>
    <s v="Non"/>
    <s v="Crampes des membres, douleurs abdominales, Paludisme associé "/>
    <s v="Ne sais pas"/>
    <s v="non"/>
    <s v="Oui"/>
    <s v="non"/>
    <s v="Puit"/>
    <s v="non"/>
    <s v="oui"/>
    <x v="0"/>
    <x v="1"/>
    <x v="0"/>
    <d v="2024-12-23T00:00:00"/>
    <x v="0"/>
    <x v="1"/>
    <s v="Agoè-Nyivé"/>
    <x v="18"/>
    <x v="22"/>
    <x v="1"/>
  </r>
  <r>
    <n v="232"/>
    <s v="SITA Soule"/>
    <n v="27"/>
    <x v="0"/>
    <m/>
    <x v="0"/>
    <s v="Revendeur "/>
    <s v="ABDOUL Aziz 91259149"/>
    <s v="Haoussa Zongo"/>
    <s v="6.276446"/>
    <s v="1.210334"/>
    <x v="0"/>
    <s v="CMS Togblékopé"/>
    <s v="Agoè-Nyivé 4"/>
    <x v="1"/>
    <x v="0"/>
    <x v="79"/>
    <x v="16"/>
    <x v="78"/>
    <s v="oui"/>
    <s v="oui"/>
    <s v="oui"/>
    <s v="oui"/>
    <s v="Oui"/>
    <s v="Crampes des membres, douleurs abdominales"/>
    <s v="Ne sais pas"/>
    <s v="non"/>
    <s v="Oui"/>
    <s v="non"/>
    <s v="Forage"/>
    <s v="Oui"/>
    <s v="oui"/>
    <x v="0"/>
    <x v="0"/>
    <x v="0"/>
    <d v="2024-12-24T00:00:00"/>
    <x v="0"/>
    <x v="0"/>
    <s v="Agoè-Nyivé"/>
    <x v="8"/>
    <x v="7"/>
    <x v="0"/>
  </r>
  <r>
    <n v="233"/>
    <s v="AGALI Zilkif"/>
    <n v="24"/>
    <x v="0"/>
    <m/>
    <x v="0"/>
    <s v="Commerçant"/>
    <s v="AGALI Adoul Dzélil 70109757"/>
    <s v="Haoussa Zongo"/>
    <s v="6.276446"/>
    <s v="1.210334"/>
    <x v="0"/>
    <s v="CMS Togblékopé"/>
    <s v="Agoè-Nyivé 4"/>
    <x v="1"/>
    <x v="0"/>
    <x v="82"/>
    <x v="16"/>
    <x v="79"/>
    <s v="oui"/>
    <s v="non"/>
    <s v="oui"/>
    <s v="non"/>
    <s v="Non"/>
    <s v="Crampes des membres, douleurs abdominales"/>
    <s v="Ne sais pas"/>
    <s v="Oui "/>
    <s v="Non "/>
    <s v="non"/>
    <s v="Tde"/>
    <s v="Oui"/>
    <s v="oui"/>
    <x v="0"/>
    <x v="0"/>
    <x v="0"/>
    <d v="2024-12-24T00:00:00"/>
    <x v="0"/>
    <x v="0"/>
    <s v="Agoè-Nyivé"/>
    <x v="8"/>
    <x v="7"/>
    <x v="0"/>
  </r>
  <r>
    <n v="234"/>
    <s v="AROUNA Idaya"/>
    <n v="9"/>
    <x v="1"/>
    <m/>
    <x v="1"/>
    <s v="Elève"/>
    <n v="70042601"/>
    <s v="Zongo Sivédomé"/>
    <m/>
    <m/>
    <x v="0"/>
    <s v="CHU Campus Retrocédé au CMS Togblékopé"/>
    <s v="Agoè-Nyivé 4"/>
    <x v="1"/>
    <x v="0"/>
    <x v="82"/>
    <x v="16"/>
    <x v="79"/>
    <s v="oui"/>
    <s v="oui"/>
    <s v="oui"/>
    <s v="oui"/>
    <s v="Oui"/>
    <s v="RAS"/>
    <s v="Non "/>
    <s v="non"/>
    <s v="Non "/>
    <s v="non"/>
    <s v="Forage"/>
    <s v="Oui"/>
    <s v="oui"/>
    <x v="0"/>
    <x v="0"/>
    <x v="0"/>
    <d v="2024-12-24T00:00:00"/>
    <x v="0"/>
    <x v="0"/>
    <s v="Agoè-Nyivé"/>
    <x v="7"/>
    <x v="8"/>
    <x v="0"/>
  </r>
  <r>
    <n v="235"/>
    <s v="TENGUEY Ayélé"/>
    <n v="25"/>
    <x v="0"/>
    <m/>
    <x v="1"/>
    <s v="Ménagère"/>
    <s v="ALAGAN Koffi mawuli 96684668"/>
    <s v="Haoussa Zongo"/>
    <s v="6.276446"/>
    <s v="1.210334"/>
    <x v="0"/>
    <s v="CMS Togblékopé"/>
    <s v="Agoè-Nyivé 4"/>
    <x v="1"/>
    <x v="0"/>
    <x v="81"/>
    <x v="16"/>
    <x v="79"/>
    <s v="oui"/>
    <s v="non"/>
    <s v="oui"/>
    <s v="non"/>
    <s v="Non"/>
    <s v="RAS "/>
    <s v="Non "/>
    <s v="Non "/>
    <s v="Non "/>
    <s v="non"/>
    <s v="Forage"/>
    <s v="Ne sait pas "/>
    <s v="oui"/>
    <x v="1"/>
    <x v="1"/>
    <x v="1"/>
    <d v="2024-12-21T00:00:00"/>
    <x v="0"/>
    <x v="1"/>
    <s v="Agoè-Nyivé"/>
    <x v="8"/>
    <x v="7"/>
    <x v="1"/>
  </r>
  <r>
    <n v="236"/>
    <s v="ADAMOU Roukeya"/>
    <n v="30"/>
    <x v="0"/>
    <m/>
    <x v="1"/>
    <s v="Ménagère"/>
    <s v="ADAMOU Abdoul Tayirou 90711400"/>
    <s v="Haoussa Zongo"/>
    <s v="6.276446"/>
    <s v="1.210334"/>
    <x v="0"/>
    <s v="CMS Togblékopé"/>
    <s v="Agoè-Nyivé 4"/>
    <x v="1"/>
    <x v="0"/>
    <x v="81"/>
    <x v="16"/>
    <x v="80"/>
    <s v="oui"/>
    <s v="non"/>
    <s v="non"/>
    <s v="non"/>
    <s v="Non"/>
    <s v="RAS"/>
    <s v="non"/>
    <s v="non"/>
    <s v="non"/>
    <s v="non"/>
    <s v="Tde"/>
    <s v="Ne sait pas "/>
    <s v="oui"/>
    <x v="1"/>
    <x v="1"/>
    <x v="1"/>
    <d v="2024-12-22T00:00:00"/>
    <x v="0"/>
    <x v="1"/>
    <s v="Agoè-Nyivé"/>
    <x v="8"/>
    <x v="7"/>
    <x v="1"/>
  </r>
  <r>
    <n v="237"/>
    <s v="AMADOU Kadi "/>
    <n v="35"/>
    <x v="0"/>
    <m/>
    <x v="1"/>
    <s v="Ménagère"/>
    <s v="AROUNA Seyni "/>
    <s v="Haoussa Zongo"/>
    <s v="6.276446"/>
    <s v="1.210334"/>
    <x v="0"/>
    <s v="CMS Togblékopé"/>
    <s v="Agoè-Nyivé 4"/>
    <x v="1"/>
    <x v="0"/>
    <x v="81"/>
    <x v="16"/>
    <x v="80"/>
    <s v="oui"/>
    <s v="non"/>
    <s v="non"/>
    <s v="oui"/>
    <s v="Non"/>
    <s v="RAS"/>
    <s v="Non "/>
    <s v="non"/>
    <s v="non"/>
    <s v="non"/>
    <s v="Forage"/>
    <s v="Ne sait pas "/>
    <s v="oui"/>
    <x v="0"/>
    <x v="0"/>
    <x v="0"/>
    <d v="2024-12-22T00:00:00"/>
    <x v="0"/>
    <x v="0"/>
    <s v="Agoè-Nyivé"/>
    <x v="8"/>
    <x v="7"/>
    <x v="0"/>
  </r>
  <r>
    <n v="238"/>
    <s v="ADAMOU Abdoul Djalil"/>
    <n v="11"/>
    <x v="1"/>
    <m/>
    <x v="0"/>
    <s v="Commerçant"/>
    <s v="ADAMOU Abdoul Tayirou 90711400"/>
    <s v="Haoussa Zongo"/>
    <s v="6.276446"/>
    <s v="1.210334"/>
    <x v="0"/>
    <s v="CMS Togblékopé"/>
    <s v="Agoè-Nyivé 4"/>
    <x v="1"/>
    <x v="0"/>
    <x v="83"/>
    <x v="16"/>
    <x v="80"/>
    <s v="oui"/>
    <s v="non"/>
    <s v="non"/>
    <s v="non"/>
    <s v="Non"/>
    <s v="RAS"/>
    <s v="Non "/>
    <s v="Non "/>
    <s v="Non "/>
    <s v="non"/>
    <s v="Tde"/>
    <s v="Ne sait pas "/>
    <s v="oui"/>
    <x v="0"/>
    <x v="0"/>
    <x v="0"/>
    <d v="2024-12-22T00:00:00"/>
    <x v="0"/>
    <x v="0"/>
    <s v="Agoè-Nyivé"/>
    <x v="8"/>
    <x v="7"/>
    <x v="0"/>
  </r>
  <r>
    <n v="239"/>
    <s v="ANGBA Nazif"/>
    <n v="23"/>
    <x v="0"/>
    <m/>
    <x v="0"/>
    <s v="Commerçant"/>
    <n v="91523356"/>
    <s v="Haoussa Zongo"/>
    <s v="6.276446"/>
    <s v="1.210334"/>
    <x v="0"/>
    <s v="CMS Togblékopé"/>
    <s v="Agoè-Nyivé 4"/>
    <x v="1"/>
    <x v="0"/>
    <x v="84"/>
    <x v="17"/>
    <x v="81"/>
    <s v="oui"/>
    <s v="non"/>
    <s v="non"/>
    <s v="non"/>
    <s v="Non"/>
    <s v="RAS"/>
    <s v="Non "/>
    <s v="Non "/>
    <s v="Non "/>
    <s v="non"/>
    <s v="Forage"/>
    <s v="Ne sait pas "/>
    <s v="oui"/>
    <x v="0"/>
    <x v="0"/>
    <x v="0"/>
    <d v="2024-12-26T00:00:00"/>
    <x v="0"/>
    <x v="0"/>
    <s v="Agoè-Nyivé"/>
    <x v="8"/>
    <x v="7"/>
    <x v="0"/>
  </r>
  <r>
    <n v="240"/>
    <s v="AROUNA Ousebrou "/>
    <n v="22"/>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x v="1"/>
  </r>
  <r>
    <n v="241"/>
    <s v="AGALI Abdoul Djalil"/>
    <n v="27"/>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x v="1"/>
  </r>
  <r>
    <n v="242"/>
    <s v="MOUHAMED Abdel Aziz"/>
    <n v="16"/>
    <x v="0"/>
    <m/>
    <x v="0"/>
    <s v="Sans emploi"/>
    <s v="Abdoul MOUMOUNI 90048225"/>
    <s v="Zongo Zilikpota"/>
    <s v="6.250502"/>
    <s v="1.214837"/>
    <x v="0"/>
    <s v="CMS Togblékopé"/>
    <s v="Agoè-Nyivé 4"/>
    <x v="1"/>
    <x v="0"/>
    <x v="83"/>
    <x v="16"/>
    <x v="82"/>
    <s v="oui"/>
    <s v="oui"/>
    <s v="non"/>
    <s v="oui"/>
    <s v="Non"/>
    <s v="Fébricule"/>
    <s v="oui"/>
    <s v="Non "/>
    <s v="Non "/>
    <s v="non"/>
    <s v="Forage"/>
    <s v="Ne sait pas "/>
    <s v="oui"/>
    <x v="0"/>
    <x v="0"/>
    <x v="0"/>
    <d v="2024-12-26T00:00:00"/>
    <x v="0"/>
    <x v="0"/>
    <s v="Agoè-Nyivé"/>
    <x v="7"/>
    <x v="8"/>
    <x v="0"/>
  </r>
  <r>
    <n v="243"/>
    <s v="OUSMANE Abdoul Aziz"/>
    <n v="9"/>
    <x v="1"/>
    <m/>
    <x v="0"/>
    <s v="Elève"/>
    <s v="ABDOUL Aziz Hamidou 90287143"/>
    <s v="Zongo Zilikpota"/>
    <s v="6.250502"/>
    <s v="1.214837"/>
    <x v="0"/>
    <s v="CMS Togblékopé"/>
    <s v="Agoè-Nyivé 4"/>
    <x v="1"/>
    <x v="0"/>
    <x v="84"/>
    <x v="17"/>
    <x v="82"/>
    <s v="non"/>
    <s v="oui"/>
    <s v="non"/>
    <s v="non"/>
    <s v="Non"/>
    <s v="RAS"/>
    <s v="oui"/>
    <s v="Non "/>
    <s v="Non "/>
    <s v="non"/>
    <s v="Forage"/>
    <s v="Ne sait pas "/>
    <s v="oui"/>
    <x v="1"/>
    <x v="1"/>
    <x v="1"/>
    <d v="2024-12-24T00:00:00"/>
    <x v="0"/>
    <x v="1"/>
    <s v="Agoè-Nyivé"/>
    <x v="7"/>
    <x v="8"/>
    <x v="1"/>
  </r>
  <r>
    <n v="244"/>
    <s v="SOULEY Afsa"/>
    <n v="17"/>
    <x v="0"/>
    <m/>
    <x v="1"/>
    <s v="Elève"/>
    <s v="SOULE Yakouba 90259045"/>
    <s v="Zongo Fopadex"/>
    <s v="6.276619"/>
    <s v="1.210323"/>
    <x v="0"/>
    <s v="CMS Togblekope"/>
    <s v="Agoè-Nyivé 4"/>
    <x v="1"/>
    <x v="0"/>
    <x v="85"/>
    <x v="17"/>
    <x v="83"/>
    <s v="oui"/>
    <s v="oui"/>
    <s v="non"/>
    <s v="non"/>
    <s v="Non"/>
    <s v="Fièvre"/>
    <s v="non"/>
    <s v="non"/>
    <s v="non"/>
    <s v="non"/>
    <s v="Forage,TDE,"/>
    <s v="Ne sait pas "/>
    <s v="oui"/>
    <x v="0"/>
    <x v="0"/>
    <x v="0"/>
    <d v="2024-12-30T00:00:00"/>
    <x v="0"/>
    <x v="0"/>
    <s v="Agoè-Nyivé"/>
    <x v="7"/>
    <x v="8"/>
    <x v="0"/>
  </r>
  <r>
    <n v="245"/>
    <s v="OUSMANE Rabi"/>
    <n v="25"/>
    <x v="0"/>
    <m/>
    <x v="1"/>
    <s v="Ménagère"/>
    <s v="Hamidou ramatou 90283335"/>
    <s v="Zongo dogta lafiè"/>
    <s v="6.276619"/>
    <s v="1.210323"/>
    <x v="0"/>
    <s v="CMS Togblekope"/>
    <s v="Agoè-Nyivé 4"/>
    <x v="1"/>
    <x v="0"/>
    <x v="85"/>
    <x v="17"/>
    <x v="83"/>
    <s v="non"/>
    <s v="non"/>
    <s v="non"/>
    <s v="non"/>
    <s v="Non"/>
    <s v="RAS"/>
    <s v="oui"/>
    <s v="non"/>
    <s v="non"/>
    <s v="non"/>
    <s v="Forage"/>
    <s v="Ne sait pas "/>
    <s v="oui"/>
    <x v="0"/>
    <x v="1"/>
    <x v="0"/>
    <d v="2024-12-31T00:00:00"/>
    <x v="0"/>
    <x v="1"/>
    <s v="Agoè-Nyivé"/>
    <x v="7"/>
    <x v="8"/>
    <x v="1"/>
  </r>
  <r>
    <n v="246"/>
    <s v="DJAPJENGOU Germaine"/>
    <n v="35"/>
    <x v="0"/>
    <m/>
    <x v="1"/>
    <s v="Ménagère"/>
    <s v="Dasmane 90068819"/>
    <s v="Fidékpui"/>
    <s v="6.255874"/>
    <s v="1.224485"/>
    <x v="0"/>
    <s v="CMS Togblekope"/>
    <s v="Agoè-Nyivé 4"/>
    <x v="1"/>
    <x v="0"/>
    <x v="85"/>
    <x v="17"/>
    <x v="84"/>
    <s v="oui"/>
    <s v="oui"/>
    <s v="oui"/>
    <s v="non"/>
    <s v="Non"/>
    <s v="RAS"/>
    <s v="non"/>
    <s v="non"/>
    <s v="non"/>
    <s v="non"/>
    <s v="Tde"/>
    <s v="Ne sait pas "/>
    <s v="oui"/>
    <x v="0"/>
    <x v="1"/>
    <x v="0"/>
    <d v="2024-12-26T00:00:00"/>
    <x v="0"/>
    <x v="1"/>
    <s v="Agoè-Nyivé"/>
    <x v="7"/>
    <x v="8"/>
    <x v="1"/>
  </r>
  <r>
    <n v="247"/>
    <s v="ABDALLAH Mouhamadou"/>
    <n v="9"/>
    <x v="1"/>
    <m/>
    <x v="0"/>
    <s v="Elève"/>
    <s v="Moukaila rachida"/>
    <s v="Fidékpui Nagodé"/>
    <s v="6.250686"/>
    <s v="1.210861"/>
    <x v="0"/>
    <s v="CMS Togblekope"/>
    <s v="Agoè-Nyivé 4"/>
    <x v="1"/>
    <x v="0"/>
    <x v="86"/>
    <x v="17"/>
    <x v="84"/>
    <s v="oui"/>
    <s v="oui"/>
    <s v="oui"/>
    <s v="oui"/>
    <s v="Non"/>
    <s v="RAS"/>
    <s v="ne sait pas"/>
    <s v="non"/>
    <s v="non"/>
    <s v="non"/>
    <s v="Forage"/>
    <s v="Ne sait pas "/>
    <s v="oui"/>
    <x v="0"/>
    <x v="0"/>
    <x v="0"/>
    <d v="2024-12-28T00:00:00"/>
    <x v="0"/>
    <x v="0"/>
    <s v="Agoè-Nyivé"/>
    <x v="7"/>
    <x v="8"/>
    <x v="0"/>
  </r>
  <r>
    <n v="248"/>
    <s v="ALLASSANE Ashim"/>
    <n v="24"/>
    <x v="0"/>
    <m/>
    <x v="0"/>
    <s v="Revendeur"/>
    <s v="Razak 90774036"/>
    <s v="Accra)/agoè zongo"/>
    <s v="6.276619"/>
    <s v="1.210323"/>
    <x v="0"/>
    <s v="CMS Togblekope"/>
    <s v="Agoè-Nyivé 4"/>
    <x v="1"/>
    <x v="0"/>
    <x v="85"/>
    <x v="17"/>
    <x v="84"/>
    <s v="oui"/>
    <s v="oui"/>
    <s v="oui"/>
    <s v="oui"/>
    <s v="Non"/>
    <s v="crampe abdominale"/>
    <s v="Ne sait pas "/>
    <s v="non"/>
    <s v="non"/>
    <s v="Oui"/>
    <s v="Forage,pure water"/>
    <s v="Ne sait pas "/>
    <s v="oui"/>
    <x v="0"/>
    <x v="0"/>
    <x v="0"/>
    <d v="2024-12-30T00:00:00"/>
    <x v="0"/>
    <x v="0"/>
    <s v="Agoè-Nyivé"/>
    <x v="7"/>
    <x v="8"/>
    <x v="0"/>
  </r>
  <r>
    <n v="249"/>
    <s v="ABIBOU Marouane"/>
    <n v="12"/>
    <x v="1"/>
    <m/>
    <x v="0"/>
    <s v="Elève"/>
    <s v="90099288/90914256"/>
    <s v="Haoussa Zongo"/>
    <s v="6.276446"/>
    <s v="1.210334"/>
    <x v="0"/>
    <s v="CMS Togblekope"/>
    <s v="Agoè-Nyivé 4"/>
    <x v="1"/>
    <x v="0"/>
    <x v="85"/>
    <x v="17"/>
    <x v="84"/>
    <s v="oui"/>
    <s v="non"/>
    <s v="non"/>
    <s v="oui"/>
    <s v="Non"/>
    <s v="RAS"/>
    <s v="Ne sait pas "/>
    <s v="non"/>
    <s v="non"/>
    <s v="non"/>
    <s v="Forage"/>
    <s v="Ne sait pas "/>
    <s v="oui"/>
    <x v="0"/>
    <x v="0"/>
    <x v="0"/>
    <d v="2024-12-28T00:00:00"/>
    <x v="0"/>
    <x v="0"/>
    <s v="Agoè-Nyivé"/>
    <x v="8"/>
    <x v="7"/>
    <x v="0"/>
  </r>
  <r>
    <n v="250"/>
    <s v="ABIBOU Rayane"/>
    <n v="4"/>
    <x v="4"/>
    <m/>
    <x v="0"/>
    <s v="Enfant"/>
    <s v="90099288/90914256"/>
    <s v="Haoussa Zongo"/>
    <s v="6.276446"/>
    <s v="1.210334"/>
    <x v="0"/>
    <s v="CMS Togblekope"/>
    <s v="Agoè-Nyivé 4"/>
    <x v="1"/>
    <x v="0"/>
    <x v="85"/>
    <x v="17"/>
    <x v="84"/>
    <s v="oui"/>
    <s v="non"/>
    <s v="non"/>
    <s v="oui"/>
    <s v="Non"/>
    <s v="RAS"/>
    <s v="Ne sait pas "/>
    <s v="non"/>
    <s v="non"/>
    <s v="non"/>
    <s v="Forage"/>
    <s v="Ne sait pas "/>
    <s v="oui"/>
    <x v="1"/>
    <x v="1"/>
    <x v="1"/>
    <d v="2024-12-26T00:00:00"/>
    <x v="0"/>
    <x v="1"/>
    <s v="Agoè-Nyivé"/>
    <x v="8"/>
    <x v="7"/>
    <x v="1"/>
  </r>
  <r>
    <n v="251"/>
    <s v="GARBA Adiza"/>
    <n v="70"/>
    <x v="5"/>
    <m/>
    <x v="1"/>
    <s v="Ménagère"/>
    <s v="SISSE Abdoul Rahmane 90126650"/>
    <m/>
    <s v="6.276447"/>
    <s v="1.210335"/>
    <x v="0"/>
    <s v="CMS Togblekope"/>
    <s v="Agoè-Nyivé 4"/>
    <x v="1"/>
    <x v="0"/>
    <x v="85"/>
    <x v="17"/>
    <x v="85"/>
    <s v="oui"/>
    <s v="non"/>
    <s v="non"/>
    <s v="non"/>
    <s v="Non"/>
    <s v="RAS"/>
    <s v="Ne sait pas "/>
    <s v="non"/>
    <s v="non"/>
    <s v="non"/>
    <s v="TDE, Pure water"/>
    <s v="Oui"/>
    <s v="oui"/>
    <x v="1"/>
    <x v="1"/>
    <x v="1"/>
    <d v="2024-12-27T00:00:00"/>
    <x v="0"/>
    <x v="1"/>
    <s v="Agoè-Nyivé"/>
    <x v="7"/>
    <x v="8"/>
    <x v="1"/>
  </r>
  <r>
    <n v="252"/>
    <s v="ZOUMLAL Moucharaf"/>
    <n v="0"/>
    <x v="2"/>
    <n v="2"/>
    <x v="0"/>
    <s v="Enfant"/>
    <s v="ZOUMLAL Aliou 90129921"/>
    <s v="Alinka "/>
    <s v="6.276448"/>
    <s v="1.210336"/>
    <x v="0"/>
    <s v="CMS Togblekope"/>
    <s v="Agoè-Nyivé 4"/>
    <x v="1"/>
    <x v="0"/>
    <x v="85"/>
    <x v="17"/>
    <x v="85"/>
    <s v="oui"/>
    <s v="oui"/>
    <s v="non"/>
    <s v="non"/>
    <s v="Non"/>
    <s v="RAS"/>
    <s v="Ne sait pas "/>
    <s v="non"/>
    <s v="non"/>
    <s v="non"/>
    <s v="Forage,pure water"/>
    <s v="Ne sait pas "/>
    <s v="oui"/>
    <x v="1"/>
    <x v="1"/>
    <x v="1"/>
    <d v="2024-12-27T00:00:00"/>
    <x v="0"/>
    <x v="1"/>
    <s v="Agoè-Nyivé"/>
    <x v="7"/>
    <x v="8"/>
    <x v="1"/>
  </r>
  <r>
    <n v="253"/>
    <s v="KARIM Djawal"/>
    <n v="0"/>
    <x v="2"/>
    <n v="1"/>
    <x v="0"/>
    <s v="Enfant"/>
    <s v="KARIM Ousmane 90715753"/>
    <s v="Haoussa Zongo"/>
    <s v="6.276446"/>
    <s v="1.210334"/>
    <x v="0"/>
    <s v="CMS Togblekope"/>
    <s v="Agoè-Nyivé 4"/>
    <x v="1"/>
    <x v="0"/>
    <x v="83"/>
    <x v="16"/>
    <x v="85"/>
    <s v="oui"/>
    <s v="non"/>
    <s v="non"/>
    <s v="non"/>
    <s v="Non"/>
    <s v="RAS"/>
    <s v="Ne sait pas "/>
    <s v="non"/>
    <s v="non"/>
    <s v="non"/>
    <s v="Forage,pure water"/>
    <s v="Ne sait pas "/>
    <s v="oui"/>
    <x v="1"/>
    <x v="1"/>
    <x v="1"/>
    <d v="2024-12-27T00:00:00"/>
    <x v="0"/>
    <x v="1"/>
    <s v="Agoè-Nyivé"/>
    <x v="8"/>
    <x v="7"/>
    <x v="1"/>
  </r>
  <r>
    <n v="254"/>
    <s v="ZAKARI Mariam"/>
    <n v="1"/>
    <x v="2"/>
    <n v="2"/>
    <x v="0"/>
    <s v="Enfant"/>
    <s v="ZAKARI Fataou"/>
    <s v="Kotokoli Zongo"/>
    <s v="6.276450"/>
    <s v="1.210338"/>
    <x v="0"/>
    <s v="CMS Togblekope"/>
    <s v="Agoè-Nyivé 4"/>
    <x v="1"/>
    <x v="0"/>
    <x v="87"/>
    <x v="17"/>
    <x v="85"/>
    <s v="oui"/>
    <s v="oui"/>
    <s v="non"/>
    <s v="non"/>
    <s v="Non"/>
    <s v="RAS"/>
    <s v="non"/>
    <s v="non"/>
    <s v="non"/>
    <s v="non"/>
    <s v="Tde"/>
    <s v="Ne sait pas "/>
    <s v="oui"/>
    <x v="1"/>
    <x v="1"/>
    <x v="1"/>
    <d v="2024-12-27T00:00:00"/>
    <x v="0"/>
    <x v="1"/>
    <s v="Agoè-Nyivé"/>
    <x v="7"/>
    <x v="8"/>
    <x v="1"/>
  </r>
  <r>
    <n v="255"/>
    <s v="TADEMANA Dassilba"/>
    <n v="0"/>
    <x v="2"/>
    <n v="10"/>
    <x v="0"/>
    <s v="Enfant"/>
    <s v="TADEMANA Waoura 90365179/70193972"/>
    <m/>
    <s v="6.276450"/>
    <s v="1.210338"/>
    <x v="0"/>
    <s v="CMS Togblekope"/>
    <s v="Agoè-Nyivé 4"/>
    <x v="1"/>
    <x v="0"/>
    <x v="87"/>
    <x v="17"/>
    <x v="85"/>
    <s v="oui"/>
    <s v="oui"/>
    <s v="non"/>
    <s v="non"/>
    <s v="Non"/>
    <s v="RAS"/>
    <s v="non"/>
    <s v="non"/>
    <s v="non"/>
    <s v="non"/>
    <s v="Forage"/>
    <s v="Ne sait pas "/>
    <s v="oui"/>
    <x v="1"/>
    <x v="1"/>
    <x v="1"/>
    <d v="2024-12-27T00:00:00"/>
    <x v="0"/>
    <x v="1"/>
    <s v="Agoè-Nyivé"/>
    <x v="7"/>
    <x v="8"/>
    <x v="1"/>
  </r>
  <r>
    <n v="256"/>
    <s v="IDRISSOU Assane "/>
    <n v="13"/>
    <x v="1"/>
    <m/>
    <x v="0"/>
    <s v="Revendeur"/>
    <s v="IDRISSOU Mohamed 90282753"/>
    <s v="Alinka"/>
    <s v="6.276452"/>
    <s v="1.210340"/>
    <x v="0"/>
    <s v="CMS Togblekope"/>
    <s v="Agoè-Nyivé 4"/>
    <x v="1"/>
    <x v="0"/>
    <x v="87"/>
    <x v="17"/>
    <x v="85"/>
    <s v="oui"/>
    <s v="non"/>
    <s v="non"/>
    <s v="non"/>
    <s v="Non"/>
    <s v="RAS"/>
    <s v="non"/>
    <s v="non"/>
    <s v="non"/>
    <s v="non"/>
    <s v="TDE, Pure water"/>
    <s v="Ne sait pas "/>
    <s v="oui"/>
    <x v="1"/>
    <x v="1"/>
    <x v="1"/>
    <d v="2024-12-27T00:00:00"/>
    <x v="0"/>
    <x v="1"/>
    <s v="Agoè-Nyivé"/>
    <x v="7"/>
    <x v="7"/>
    <x v="1"/>
  </r>
  <r>
    <n v="257"/>
    <s v="KORIKO Mihad"/>
    <n v="14"/>
    <x v="1"/>
    <m/>
    <x v="1"/>
    <s v="Elève"/>
    <s v="KORIKO Batou 90212811"/>
    <s v="Zilidji Togo Japon"/>
    <s v="6.276453"/>
    <s v="1.210341"/>
    <x v="0"/>
    <s v="CMS Togblekope"/>
    <s v="Agoè-Nyivé 4"/>
    <x v="1"/>
    <x v="0"/>
    <x v="87"/>
    <x v="17"/>
    <x v="85"/>
    <s v="oui"/>
    <s v="non"/>
    <s v="oui"/>
    <s v="oui"/>
    <s v="Non"/>
    <s v="RAS"/>
    <s v="Ne sait pas "/>
    <s v="non"/>
    <s v="non"/>
    <s v="non"/>
    <s v="Tde"/>
    <s v="Ne sait pas "/>
    <s v="oui"/>
    <x v="1"/>
    <x v="1"/>
    <x v="1"/>
    <d v="2024-12-27T00:00:00"/>
    <x v="0"/>
    <x v="1"/>
    <s v="Agoè-Nyivé"/>
    <x v="7"/>
    <x v="8"/>
    <x v="1"/>
  </r>
  <r>
    <n v="258"/>
    <s v="ISSA Aichatou "/>
    <n v="29"/>
    <x v="0"/>
    <m/>
    <x v="1"/>
    <s v="Ménagère"/>
    <s v="ISSA Djadji 93564576"/>
    <s v="Haoussa Zongo"/>
    <s v="6.276446"/>
    <s v="1.210334"/>
    <x v="0"/>
    <s v="CMS Togblekope"/>
    <s v="Agoè-Nyivé 4"/>
    <x v="1"/>
    <x v="0"/>
    <x v="87"/>
    <x v="17"/>
    <x v="85"/>
    <s v="oui"/>
    <s v="oui"/>
    <s v="oui"/>
    <s v="non"/>
    <s v="Non"/>
    <s v="RAS"/>
    <s v="Ne sait pas "/>
    <s v="non"/>
    <s v="non"/>
    <s v="non"/>
    <s v="Forage,pure water"/>
    <s v="Ne sait pas "/>
    <s v="oui"/>
    <x v="1"/>
    <x v="1"/>
    <x v="1"/>
    <d v="2024-12-27T00:00:00"/>
    <x v="0"/>
    <x v="1"/>
    <s v="Agoè-Nyivé"/>
    <x v="8"/>
    <x v="7"/>
    <x v="1"/>
  </r>
  <r>
    <n v="259"/>
    <s v="IDRISS Ousman"/>
    <n v="0"/>
    <x v="2"/>
    <n v="9"/>
    <x v="0"/>
    <s v="Enfant"/>
    <s v="ALASSAN Ramatou "/>
    <s v="Haoussa Zongo"/>
    <s v="6.276446"/>
    <s v="1.210334"/>
    <x v="0"/>
    <s v="CMS Togblekope"/>
    <s v="Agoè-Nyivé 4"/>
    <x v="1"/>
    <x v="0"/>
    <x v="88"/>
    <x v="17"/>
    <x v="85"/>
    <s v="oui"/>
    <s v="oui"/>
    <s v="oui"/>
    <s v="oui"/>
    <s v="Non"/>
    <s v="RAS"/>
    <s v="Ne sait pas "/>
    <s v="non"/>
    <s v="non"/>
    <s v="non"/>
    <s v="Eau minérale"/>
    <s v="Oui"/>
    <s v="oui"/>
    <x v="1"/>
    <x v="1"/>
    <x v="1"/>
    <d v="2024-12-27T00:00:00"/>
    <x v="0"/>
    <x v="1"/>
    <s v="Agoè-Nyivé"/>
    <x v="8"/>
    <x v="7"/>
    <x v="1"/>
  </r>
  <r>
    <n v="260"/>
    <s v="KANTI komi David"/>
    <n v="22"/>
    <x v="0"/>
    <m/>
    <x v="0"/>
    <s v="Etudiant"/>
    <s v="KANTI Maman 90029249"/>
    <s v="Kotokoli Zongo"/>
    <s v="6.276450"/>
    <s v="1.210338"/>
    <x v="0"/>
    <s v="CMS Togblekope"/>
    <s v="Agoè-Nyivé 4"/>
    <x v="1"/>
    <x v="0"/>
    <x v="89"/>
    <x v="17"/>
    <x v="86"/>
    <s v="oui"/>
    <s v="oui"/>
    <s v="non"/>
    <s v="Non "/>
    <s v="Non"/>
    <s v="Vertige"/>
    <s v="Ne sait pas "/>
    <s v="non"/>
    <s v="non"/>
    <s v="non"/>
    <s v="Forage"/>
    <s v="Ne sait pas "/>
    <s v="oui"/>
    <x v="1"/>
    <x v="1"/>
    <x v="1"/>
    <d v="2024-12-28T00:00:00"/>
    <x v="0"/>
    <x v="1"/>
    <s v="Agoè-Nyivé"/>
    <x v="7"/>
    <x v="8"/>
    <x v="1"/>
  </r>
  <r>
    <n v="261"/>
    <s v="LARABOU Rafia"/>
    <n v="24"/>
    <x v="0"/>
    <m/>
    <x v="1"/>
    <s v="Revendeuse"/>
    <s v="Rafia 70807753 et Marsame 90223241"/>
    <s v="Kotokoli Zongo"/>
    <s v="6.276450"/>
    <s v="1.210338"/>
    <x v="0"/>
    <s v="CMS Togblekope"/>
    <s v="Agoè-Nyivé 4"/>
    <x v="1"/>
    <x v="0"/>
    <x v="89"/>
    <x v="17"/>
    <x v="86"/>
    <s v="oui"/>
    <s v="oui"/>
    <s v="non"/>
    <s v="Non "/>
    <s v="Non"/>
    <s v="RAS"/>
    <s v="Ne sait pas "/>
    <s v="non"/>
    <s v="non"/>
    <s v="non"/>
    <s v="Pure Water"/>
    <s v="Oui"/>
    <s v="oui"/>
    <x v="1"/>
    <x v="1"/>
    <x v="1"/>
    <d v="2024-12-28T00:00:00"/>
    <x v="0"/>
    <x v="1"/>
    <s v="Agoè-Nyivé"/>
    <x v="7"/>
    <x v="8"/>
    <x v="1"/>
  </r>
  <r>
    <n v="262"/>
    <s v="AZANGLO Martini"/>
    <n v="17"/>
    <x v="0"/>
    <m/>
    <x v="0"/>
    <s v="Sans emploi"/>
    <s v="AZANGLO Kossivi 91489455"/>
    <s v="Togblé Nivémé"/>
    <s v="6.276458"/>
    <s v="1.210346"/>
    <x v="0"/>
    <s v="CMS Togblekope"/>
    <s v="Agoè-Nyivé 4"/>
    <x v="1"/>
    <x v="0"/>
    <x v="89"/>
    <x v="17"/>
    <x v="86"/>
    <s v="oui"/>
    <s v="oui"/>
    <s v="non"/>
    <s v="oui"/>
    <s v="Non"/>
    <s v="RAS"/>
    <s v="Ne sait pas "/>
    <s v="non"/>
    <s v="non"/>
    <s v="non"/>
    <s v="Pure Water"/>
    <s v="Oui"/>
    <s v="oui"/>
    <x v="1"/>
    <x v="1"/>
    <x v="1"/>
    <d v="2024-12-28T00:00:00"/>
    <x v="0"/>
    <x v="1"/>
    <s v="Agoè-Nyivé"/>
    <x v="7"/>
    <x v="8"/>
    <x v="1"/>
  </r>
  <r>
    <n v="263"/>
    <s v="ABISSE Djidoula "/>
    <n v="22"/>
    <x v="0"/>
    <m/>
    <x v="0"/>
    <s v="Revendeur"/>
    <s v="ABISSE 90016496"/>
    <s v="Zongo BTCI"/>
    <s v="6.276459"/>
    <s v="1.210347"/>
    <x v="0"/>
    <s v="CMS Togblekope"/>
    <s v="Agoè-Nyivé 4"/>
    <x v="1"/>
    <x v="0"/>
    <x v="85"/>
    <x v="17"/>
    <x v="86"/>
    <s v="oui"/>
    <s v="oui"/>
    <s v="non"/>
    <s v="Non "/>
    <s v="Non"/>
    <s v="RAS"/>
    <s v="Ne sait pas "/>
    <s v="non"/>
    <s v="non"/>
    <s v="non"/>
    <s v="Tde"/>
    <s v="Oui"/>
    <s v="oui"/>
    <x v="1"/>
    <x v="1"/>
    <x v="1"/>
    <d v="2024-12-28T00:00:00"/>
    <x v="0"/>
    <x v="1"/>
    <s v="Agoè-Nyivé"/>
    <x v="7"/>
    <x v="8"/>
    <x v="1"/>
  </r>
  <r>
    <n v="264"/>
    <s v="KOWOU Fridaos"/>
    <n v="3"/>
    <x v="4"/>
    <m/>
    <x v="1"/>
    <s v="Enfant"/>
    <s v="KOWOU Blaise 90170593"/>
    <s v="Akoin"/>
    <s v="6.276460"/>
    <s v="1.210348"/>
    <x v="0"/>
    <s v="CMS Togblekope"/>
    <s v="Agoè-Nyivé 4"/>
    <x v="1"/>
    <x v="0"/>
    <x v="89"/>
    <x v="17"/>
    <x v="86"/>
    <s v="oui"/>
    <s v="oui"/>
    <s v="oui"/>
    <s v="Non "/>
    <s v="Non"/>
    <s v="RAS"/>
    <s v="non"/>
    <s v="non"/>
    <s v="non"/>
    <s v="non"/>
    <s v="Forage"/>
    <s v="Oui"/>
    <s v="oui"/>
    <x v="1"/>
    <x v="1"/>
    <x v="1"/>
    <d v="2024-12-28T00:00:00"/>
    <x v="0"/>
    <x v="1"/>
    <s v="Agoè-Nyivé"/>
    <x v="7"/>
    <x v="8"/>
    <x v="1"/>
  </r>
  <r>
    <n v="265"/>
    <s v="AFIF ABILA Alidou "/>
    <n v="0"/>
    <x v="2"/>
    <n v="9"/>
    <x v="0"/>
    <s v="Enfant"/>
    <s v="AFIF ABILA 91115024"/>
    <s v="Zongo privilège"/>
    <s v="6.276461"/>
    <s v="1.210349"/>
    <x v="0"/>
    <s v="CMS Togblekope"/>
    <s v="Agoè-Nyivé 4"/>
    <x v="1"/>
    <x v="0"/>
    <x v="85"/>
    <x v="17"/>
    <x v="86"/>
    <s v="oui"/>
    <s v="oui"/>
    <s v="non"/>
    <s v="Non "/>
    <s v="Non"/>
    <s v="Pleurs, muguet"/>
    <s v="Ne sait pas "/>
    <s v="non"/>
    <s v="non"/>
    <s v="non"/>
    <s v="Pure Water"/>
    <s v="Ne sait pas "/>
    <s v="oui"/>
    <x v="1"/>
    <x v="1"/>
    <x v="1"/>
    <d v="2024-12-28T00:00:00"/>
    <x v="0"/>
    <x v="1"/>
    <s v="Agoè-Nyivé"/>
    <x v="7"/>
    <x v="8"/>
    <x v="1"/>
  </r>
  <r>
    <n v="266"/>
    <s v="KINDO Fati "/>
    <n v="54"/>
    <x v="3"/>
    <m/>
    <x v="1"/>
    <s v="Revendeuse"/>
    <s v="90534835/MOHAMED 93345049"/>
    <s v="Zongo Zilikpota"/>
    <s v="6.250502"/>
    <s v="1.214837"/>
    <x v="0"/>
    <s v="CMS Togblekope"/>
    <s v="Agoè-Nyivé 4"/>
    <x v="1"/>
    <x v="0"/>
    <x v="89"/>
    <x v="17"/>
    <x v="86"/>
    <s v="oui"/>
    <s v="oui"/>
    <s v="oui"/>
    <s v="oui"/>
    <s v="Non"/>
    <s v="RAS"/>
    <s v="Ne sait pas "/>
    <s v="non"/>
    <s v="non"/>
    <s v="non"/>
    <s v="Tde"/>
    <s v="Oui"/>
    <s v="oui"/>
    <x v="0"/>
    <x v="1"/>
    <x v="0"/>
    <d v="2024-12-31T00:00:00"/>
    <x v="0"/>
    <x v="1"/>
    <s v="Agoè-Nyivé"/>
    <x v="7"/>
    <x v="8"/>
    <x v="1"/>
  </r>
  <r>
    <n v="267"/>
    <s v="ISSIFOU Amina "/>
    <n v="14"/>
    <x v="1"/>
    <m/>
    <x v="1"/>
    <s v="Domestique "/>
    <s v="AWA 71250793/92735377"/>
    <s v="Zongo Fidokpui "/>
    <s v="6.254258543"/>
    <s v="1.2138632"/>
    <x v="0"/>
    <s v="CMS Togblekope"/>
    <s v="Agoè-Nyivé 4"/>
    <x v="1"/>
    <x v="0"/>
    <x v="88"/>
    <x v="17"/>
    <x v="86"/>
    <s v="oui"/>
    <s v="oui"/>
    <s v="oui"/>
    <s v="Non "/>
    <s v="Non"/>
    <s v="RAS"/>
    <s v="Ne sait pas "/>
    <s v="non"/>
    <s v="non"/>
    <s v="non"/>
    <s v="Forage"/>
    <s v="Ne sait pas "/>
    <s v="oui"/>
    <x v="0"/>
    <x v="0"/>
    <x v="0"/>
    <d v="2024-12-31T00:00:00"/>
    <x v="0"/>
    <x v="0"/>
    <s v="Agoè-Nyivé"/>
    <x v="7"/>
    <x v="8"/>
    <x v="1"/>
  </r>
  <r>
    <n v="268"/>
    <s v="ASSIMA Abass"/>
    <n v="37"/>
    <x v="0"/>
    <m/>
    <x v="0"/>
    <s v="Zémidjan/Chauffeur"/>
    <s v="Abass 70404246"/>
    <s v="Fidokpui Hermane"/>
    <s v="6.255874"/>
    <s v="1.224485"/>
    <x v="0"/>
    <s v="CMS Togblekope"/>
    <s v="Agoè-Nyivé 4"/>
    <x v="1"/>
    <x v="0"/>
    <x v="89"/>
    <x v="17"/>
    <x v="86"/>
    <s v="oui"/>
    <s v="oui"/>
    <s v="non"/>
    <s v="Non "/>
    <s v="Non"/>
    <s v="Vertige céphalée "/>
    <s v="Ne sait pas "/>
    <s v="non"/>
    <s v="non"/>
    <s v="non"/>
    <s v="Pure Water"/>
    <s v="Oui"/>
    <s v="oui"/>
    <x v="1"/>
    <x v="1"/>
    <x v="1"/>
    <d v="2024-12-29T00:00:00"/>
    <x v="0"/>
    <x v="1"/>
    <s v="Agoè-Nyivé"/>
    <x v="7"/>
    <x v="8"/>
    <x v="1"/>
  </r>
  <r>
    <n v="269"/>
    <s v="ALLASSANI Diana "/>
    <n v="30"/>
    <x v="0"/>
    <m/>
    <x v="1"/>
    <s v="Ménagère"/>
    <s v="Diana 91365792"/>
    <s v="Kotokoli Zongo"/>
    <s v="6.276450"/>
    <s v="1.210338"/>
    <x v="0"/>
    <s v="CMS Togblekope"/>
    <s v="Agoè-Nyivé 4"/>
    <x v="1"/>
    <x v="0"/>
    <x v="87"/>
    <x v="17"/>
    <x v="87"/>
    <s v="oui"/>
    <s v="oui"/>
    <s v="non"/>
    <s v="Non "/>
    <s v="Non"/>
    <s v="Femme enceinte"/>
    <s v="Ne sait pas "/>
    <s v="non"/>
    <s v="non"/>
    <s v="non"/>
    <s v="Forage, Pure Water"/>
    <s v="Oui"/>
    <s v="oui"/>
    <x v="1"/>
    <x v="1"/>
    <x v="1"/>
    <d v="2024-12-29T00:00:00"/>
    <x v="0"/>
    <x v="1"/>
    <s v="Agoè-Nyivé"/>
    <x v="7"/>
    <x v="8"/>
    <x v="1"/>
  </r>
  <r>
    <n v="270"/>
    <s v="MATE Marc"/>
    <n v="20"/>
    <x v="0"/>
    <m/>
    <x v="0"/>
    <s v="pêcheur"/>
    <m/>
    <s v="Port de peche (Baguida)"/>
    <s v="6.1703146"/>
    <s v=" 1.3223931"/>
    <x v="0"/>
    <s v="CMS Adakpamé"/>
    <s v="Golfe 6"/>
    <x v="0"/>
    <x v="0"/>
    <x v="86"/>
    <x v="17"/>
    <x v="88"/>
    <s v="oui"/>
    <s v="oui"/>
    <s v="non"/>
    <s v="oui"/>
    <s v="Oui"/>
    <s v="Crampe"/>
    <s v="non"/>
    <s v="non"/>
    <s v="non"/>
    <s v="Oui"/>
    <s v="eau de robinet"/>
    <s v="non"/>
    <s v="oui"/>
    <x v="0"/>
    <x v="0"/>
    <x v="0"/>
    <d v="2024-12-29T00:00:00"/>
    <x v="0"/>
    <x v="0"/>
    <s v="Golfe"/>
    <x v="1"/>
    <x v="1"/>
    <x v="0"/>
  </r>
  <r>
    <n v="271"/>
    <s v="DOUTI Yaboukine"/>
    <n v="7"/>
    <x v="1"/>
    <m/>
    <x v="0"/>
    <s v="Elève"/>
    <s v="DOUTI"/>
    <s v="Haoussa Zongo"/>
    <s v="6.276446"/>
    <s v="1.210334"/>
    <x v="0"/>
    <s v="CMS Togblekope"/>
    <s v="Agoè-Nyivé 4"/>
    <x v="1"/>
    <x v="0"/>
    <x v="89"/>
    <x v="17"/>
    <x v="87"/>
    <s v="oui"/>
    <s v="non"/>
    <s v="non"/>
    <s v="Non "/>
    <s v="Non"/>
    <s v="RAS"/>
    <s v="Ne sait pas "/>
    <s v="non"/>
    <s v="non"/>
    <s v="non"/>
    <s v="Forage, Pure Water"/>
    <s v="Oui"/>
    <s v="oui"/>
    <x v="1"/>
    <x v="1"/>
    <x v="1"/>
    <d v="2024-12-29T00:00:00"/>
    <x v="0"/>
    <x v="1"/>
    <s v="Agoè-Nyivé"/>
    <x v="8"/>
    <x v="7"/>
    <x v="1"/>
  </r>
  <r>
    <n v="272"/>
    <s v="SEIBOU Bouraima"/>
    <n v="54"/>
    <x v="3"/>
    <m/>
    <x v="0"/>
    <s v="Revendeur"/>
    <s v="SEIBOU 90127858"/>
    <s v="Zongo Zilikpta Nagodé"/>
    <s v="6.250896"/>
    <s v="1.210778"/>
    <x v="0"/>
    <s v="CMS Togblekope"/>
    <s v="Agoè-Nyivé 4"/>
    <x v="1"/>
    <x v="0"/>
    <x v="89"/>
    <x v="17"/>
    <x v="87"/>
    <s v="oui"/>
    <s v="non"/>
    <s v="non"/>
    <s v="Non "/>
    <s v="Non"/>
    <s v="Vertige, Crise épileptique"/>
    <s v="Ne sait pas "/>
    <s v="non"/>
    <s v="non"/>
    <s v="non"/>
    <s v="Forage, Pure Water"/>
    <s v="Oui"/>
    <s v="oui"/>
    <x v="0"/>
    <x v="0"/>
    <x v="0"/>
    <d v="2025-01-01T00:00:00"/>
    <x v="0"/>
    <x v="0"/>
    <s v="Agoè-Nyivé"/>
    <x v="7"/>
    <x v="8"/>
    <x v="1"/>
  </r>
  <r>
    <n v="273"/>
    <s v="AGREGNA Abdoul Wassiwou"/>
    <n v="4"/>
    <x v="4"/>
    <m/>
    <x v="0"/>
    <s v="Enfant"/>
    <s v="TCHAKORA 90992840"/>
    <s v="Togblékopé Alinka"/>
    <s v="6.251458"/>
    <s v="1.214110"/>
    <x v="0"/>
    <s v="CMS Togblekope"/>
    <s v="Agoè-Nyivé 4"/>
    <x v="1"/>
    <x v="0"/>
    <x v="88"/>
    <x v="17"/>
    <x v="89"/>
    <s v="oui"/>
    <s v="oui"/>
    <s v="non"/>
    <s v="Non "/>
    <s v="Non"/>
    <s v="RAS"/>
    <s v="Ne sait pas "/>
    <s v="non"/>
    <s v="non"/>
    <s v="non"/>
    <s v="Forage"/>
    <s v="Ne sait pas "/>
    <s v="oui"/>
    <x v="1"/>
    <x v="1"/>
    <x v="1"/>
    <d v="2024-12-30T00:00:00"/>
    <x v="0"/>
    <x v="1"/>
    <s v="Agoè-Nyivé"/>
    <x v="7"/>
    <x v="8"/>
    <x v="1"/>
  </r>
  <r>
    <n v="274"/>
    <s v="SOULE Abdoul Gafar"/>
    <n v="3"/>
    <x v="4"/>
    <m/>
    <x v="0"/>
    <s v="Enfant"/>
    <s v="SOULE Amidou "/>
    <s v="Zongo Zilikpota"/>
    <s v="6.250502"/>
    <s v="1.214837"/>
    <x v="0"/>
    <s v="CMS Togblekope"/>
    <s v="Agoè-Nyivé 4"/>
    <x v="1"/>
    <x v="0"/>
    <x v="89"/>
    <x v="17"/>
    <x v="89"/>
    <s v="oui"/>
    <s v="non"/>
    <s v="non"/>
    <s v="Non "/>
    <s v="Non"/>
    <s v="RAS"/>
    <s v="Ne sait pas "/>
    <s v="non"/>
    <s v="non"/>
    <s v="non"/>
    <s v="Pure Water"/>
    <s v="Oui"/>
    <s v="oui"/>
    <x v="1"/>
    <x v="1"/>
    <x v="1"/>
    <d v="2024-12-30T00:00:00"/>
    <x v="0"/>
    <x v="1"/>
    <s v="Agoè-Nyivé"/>
    <x v="7"/>
    <x v="8"/>
    <x v="1"/>
  </r>
  <r>
    <n v="275"/>
    <s v="OUMAR Abdoulaye"/>
    <n v="2"/>
    <x v="2"/>
    <m/>
    <x v="0"/>
    <s v="Enfant"/>
    <s v="OUMAR Ibrahim 90180358"/>
    <s v="Zongo Zilikpta Nagodé"/>
    <s v="6.250896"/>
    <s v="1.210778"/>
    <x v="0"/>
    <s v="CMS Togblekope"/>
    <s v="Agoè-Nyivé 4"/>
    <x v="1"/>
    <x v="0"/>
    <x v="90"/>
    <x v="17"/>
    <x v="89"/>
    <s v="oui"/>
    <s v="oui"/>
    <s v="non"/>
    <s v="Non "/>
    <s v="Non"/>
    <s v="Fièvre"/>
    <s v="Ne sait pas "/>
    <s v="non"/>
    <s v="non"/>
    <s v="non"/>
    <s v="Forage, Pure Water"/>
    <s v="Oui"/>
    <s v="oui"/>
    <x v="0"/>
    <x v="0"/>
    <x v="0"/>
    <d v="2025-01-01T00:00:00"/>
    <x v="0"/>
    <x v="0"/>
    <s v="Agoè-Nyivé"/>
    <x v="7"/>
    <x v="8"/>
    <x v="1"/>
  </r>
  <r>
    <n v="276"/>
    <s v="BACHIROU Adamou "/>
    <n v="20"/>
    <x v="0"/>
    <m/>
    <x v="0"/>
    <s v="Staffeur"/>
    <s v="Adamou 71924607"/>
    <s v="Haoussa Zongo"/>
    <s v="6.276446"/>
    <s v="1.210334"/>
    <x v="0"/>
    <s v="CMS Togblekope"/>
    <s v="Agoè-Nyivé 4"/>
    <x v="1"/>
    <x v="0"/>
    <x v="90"/>
    <x v="17"/>
    <x v="89"/>
    <s v="oui"/>
    <s v="non"/>
    <s v="non"/>
    <s v="Non "/>
    <s v="Non"/>
    <s v="RAS"/>
    <s v="Ne sait pas "/>
    <s v="non"/>
    <s v="non"/>
    <s v="non"/>
    <s v="Pure Water"/>
    <s v="Oui"/>
    <s v="oui"/>
    <x v="1"/>
    <x v="1"/>
    <x v="0"/>
    <d v="2024-12-30T00:00:00"/>
    <x v="0"/>
    <x v="1"/>
    <s v="Agoè-Nyivé"/>
    <x v="8"/>
    <x v="7"/>
    <x v="1"/>
  </r>
  <r>
    <n v="277"/>
    <s v="IDRISSOU Naura"/>
    <n v="30"/>
    <x v="0"/>
    <m/>
    <x v="1"/>
    <s v="Ménagère"/>
    <s v="BOURAIMA Asmion 91173987"/>
    <s v="Alinka"/>
    <s v="6.276452"/>
    <s v="1.210340"/>
    <x v="0"/>
    <s v="CMS Togblekope"/>
    <s v="Agoè-Nyivé 4"/>
    <x v="1"/>
    <x v="0"/>
    <x v="91"/>
    <x v="18"/>
    <x v="90"/>
    <s v="oui"/>
    <s v="oui"/>
    <s v="oui"/>
    <s v="oui"/>
    <s v="Non"/>
    <s v="RAS"/>
    <s v="Ne sait pas "/>
    <s v="non"/>
    <s v="non"/>
    <s v="non"/>
    <s v="Forage, Pure Water"/>
    <s v="Oui"/>
    <s v="oui"/>
    <x v="1"/>
    <x v="1"/>
    <x v="1"/>
    <d v="2024-12-31T00:00:00"/>
    <x v="0"/>
    <x v="1"/>
    <s v="Agoè-Nyivé"/>
    <x v="7"/>
    <x v="7"/>
    <x v="1"/>
  </r>
  <r>
    <n v="278"/>
    <s v="ISSAH Ibrahim"/>
    <n v="13"/>
    <x v="1"/>
    <m/>
    <x v="0"/>
    <s v="Elève"/>
    <s v="IBRAHIM Mohamed 91135395"/>
    <s v="Zilikpta"/>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79"/>
    <s v="IDRISSOU Abdoul Madjid"/>
    <n v="24"/>
    <x v="0"/>
    <m/>
    <x v="0"/>
    <s v="Electricien"/>
    <s v="IDRISSOU Aboubakar 90983159/70307842"/>
    <m/>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80"/>
    <s v="MOUSSA Zilkif"/>
    <n v="31"/>
    <x v="0"/>
    <m/>
    <x v="0"/>
    <s v="Revendeur au GM"/>
    <s v="ISSIFOU AbdoulAziz 90628006"/>
    <s v="Agoè Zongo"/>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81"/>
    <s v="AMADOU Rachid"/>
    <n v="20"/>
    <x v="0"/>
    <m/>
    <x v="0"/>
    <s v="Mécanicien"/>
    <s v="ADAMOU Nouraini 70036103"/>
    <s v="Agoè Zongo"/>
    <s v="6.276445911"/>
    <s v="1.2103335"/>
    <x v="0"/>
    <s v="CMS Togblekope"/>
    <s v="Agoè-Nyivé 4"/>
    <x v="1"/>
    <x v="0"/>
    <x v="90"/>
    <x v="17"/>
    <x v="90"/>
    <s v="oui"/>
    <s v="oui"/>
    <s v="non"/>
    <s v="Non "/>
    <s v="Non"/>
    <s v="RAS"/>
    <s v="Ne sait pas "/>
    <s v="non"/>
    <s v="non"/>
    <s v="non"/>
    <s v="Pure Water"/>
    <s v="Oui"/>
    <s v="oui"/>
    <x v="1"/>
    <x v="1"/>
    <x v="1"/>
    <d v="2024-12-31T00:00:00"/>
    <x v="0"/>
    <x v="1"/>
    <s v="Agoè-Nyivé"/>
    <x v="7"/>
    <x v="8"/>
    <x v="1"/>
  </r>
  <r>
    <n v="282"/>
    <s v="ALFA SAIBOU Amar"/>
    <n v="17"/>
    <x v="0"/>
    <m/>
    <x v="0"/>
    <s v="Elève"/>
    <s v="ALFA SAIBOU Issaka 90029837"/>
    <s v="Akoin"/>
    <s v="6.276460"/>
    <s v="1.210348"/>
    <x v="0"/>
    <s v="CMS Togblekope"/>
    <s v="Agoè-Nyivé 4"/>
    <x v="1"/>
    <x v="0"/>
    <x v="91"/>
    <x v="18"/>
    <x v="90"/>
    <s v="oui"/>
    <s v="oui"/>
    <s v="oui"/>
    <s v="oui"/>
    <s v="Non"/>
    <s v="RAS"/>
    <s v="Ne sait pas "/>
    <s v="non"/>
    <s v="non"/>
    <s v="non"/>
    <s v="Forage, Pure Water"/>
    <s v="Oui"/>
    <s v="oui"/>
    <x v="0"/>
    <x v="1"/>
    <x v="0"/>
    <d v="2025-01-03T00:00:00"/>
    <x v="0"/>
    <x v="1"/>
    <s v="Agoè-Nyivé"/>
    <x v="7"/>
    <x v="8"/>
    <x v="1"/>
  </r>
  <r>
    <n v="283"/>
    <s v="ABOUKAKAR Yaya"/>
    <n v="24"/>
    <x v="0"/>
    <m/>
    <x v="0"/>
    <s v="Revendeur"/>
    <s v="ABOUBAKAR 93450334"/>
    <s v="Agoè Zongo"/>
    <s v="6.276445911"/>
    <s v="1.2103335"/>
    <x v="0"/>
    <s v="CMS Togblekope"/>
    <s v="Agoè-Nyivé 4"/>
    <x v="1"/>
    <x v="0"/>
    <x v="83"/>
    <x v="16"/>
    <x v="90"/>
    <s v="oui"/>
    <s v="non"/>
    <s v="non"/>
    <s v="Non "/>
    <s v="Non"/>
    <s v="RAS"/>
    <s v="Ne sait pas "/>
    <s v="non"/>
    <s v="non"/>
    <s v="non"/>
    <s v="Pure Water"/>
    <s v="Oui"/>
    <s v="oui"/>
    <x v="1"/>
    <x v="1"/>
    <x v="1"/>
    <d v="2024-12-31T00:00:00"/>
    <x v="0"/>
    <x v="1"/>
    <s v="Agoè-Nyivé"/>
    <x v="7"/>
    <x v="8"/>
    <x v="1"/>
  </r>
  <r>
    <n v="284"/>
    <s v="ISSAKA Kidire"/>
    <n v="9"/>
    <x v="1"/>
    <m/>
    <x v="0"/>
    <s v="Elève"/>
    <s v="ISSAKA 90138913"/>
    <s v="Fidokpui Poste"/>
    <s v="6.276445911"/>
    <s v="1.2103335"/>
    <x v="0"/>
    <s v="CMS Togblekope"/>
    <s v="Agoè-Nyivé 4"/>
    <x v="1"/>
    <x v="0"/>
    <x v="89"/>
    <x v="17"/>
    <x v="90"/>
    <s v="oui"/>
    <s v="non"/>
    <s v="non"/>
    <s v="Non "/>
    <s v="Non"/>
    <s v="RAS"/>
    <s v="Ne sait pas "/>
    <s v="non"/>
    <s v="non"/>
    <s v="non"/>
    <s v="Pure Water"/>
    <s v="Oui"/>
    <s v="oui"/>
    <x v="1"/>
    <x v="1"/>
    <x v="1"/>
    <d v="2024-12-31T00:00:00"/>
    <x v="0"/>
    <x v="1"/>
    <s v="Agoè-Nyivé"/>
    <x v="7"/>
    <x v="8"/>
    <x v="1"/>
  </r>
  <r>
    <n v="285"/>
    <s v="IBRAHIM Omar"/>
    <n v="1"/>
    <x v="2"/>
    <m/>
    <x v="0"/>
    <s v="Enfant"/>
    <s v="OMAR 92271699"/>
    <s v="Agoè Zongo"/>
    <s v="6.276445911"/>
    <s v="1.2103335"/>
    <x v="0"/>
    <s v="CMS Togblekope"/>
    <s v="Agoè-Nyivé 4"/>
    <x v="1"/>
    <x v="0"/>
    <x v="91"/>
    <x v="18"/>
    <x v="90"/>
    <s v="oui"/>
    <s v="non"/>
    <s v="oui"/>
    <s v="oui"/>
    <s v="Non"/>
    <s v="RAS"/>
    <s v="Ne sait pas "/>
    <s v="non"/>
    <s v="non"/>
    <s v="non"/>
    <s v="Pure Water"/>
    <s v="Oui"/>
    <s v="oui"/>
    <x v="1"/>
    <x v="1"/>
    <x v="1"/>
    <d v="2024-12-31T00:00:00"/>
    <x v="0"/>
    <x v="1"/>
    <s v="Agoè-Nyivé"/>
    <x v="7"/>
    <x v="8"/>
    <x v="1"/>
  </r>
  <r>
    <n v="286"/>
    <s v="MOUSSA Sahada"/>
    <n v="18"/>
    <x v="0"/>
    <m/>
    <x v="1"/>
    <s v="Apprenti couturière"/>
    <s v="MOUSTAFA Mohamed 90516830"/>
    <s v="Alinka"/>
    <s v="6.276452"/>
    <s v="1.210340"/>
    <x v="0"/>
    <s v="CMS Togblekope"/>
    <s v="Agoè-Nyivé 4"/>
    <x v="1"/>
    <x v="0"/>
    <x v="91"/>
    <x v="18"/>
    <x v="90"/>
    <s v="oui"/>
    <s v="oui"/>
    <s v="oui"/>
    <s v="Non "/>
    <s v="Non"/>
    <s v="RAS"/>
    <s v="Ne sait pas "/>
    <s v="non"/>
    <s v="non"/>
    <s v="non"/>
    <s v="Pure Water"/>
    <s v="Oui"/>
    <s v="oui"/>
    <x v="1"/>
    <x v="1"/>
    <x v="1"/>
    <d v="2024-12-31T00:00:00"/>
    <x v="0"/>
    <x v="1"/>
    <s v="Agoè-Nyivé"/>
    <x v="7"/>
    <x v="7"/>
    <x v="1"/>
  </r>
  <r>
    <n v="287"/>
    <s v="LAL Idrissa"/>
    <n v="1"/>
    <x v="2"/>
    <m/>
    <x v="0"/>
    <s v="Enfant"/>
    <s v="LAL 92686857"/>
    <s v="Agotimé"/>
    <s v="6.276445911"/>
    <s v="1.2103335"/>
    <x v="0"/>
    <s v="CMS Togblekope"/>
    <s v="Agoè-Nyivé 4"/>
    <x v="1"/>
    <x v="0"/>
    <x v="89"/>
    <x v="17"/>
    <x v="90"/>
    <s v="oui"/>
    <s v="oui"/>
    <s v="oui"/>
    <s v="Non "/>
    <s v="Non"/>
    <s v="RAS"/>
    <s v="Ne sait pas "/>
    <s v="non"/>
    <s v="non"/>
    <s v="non"/>
    <s v="Forage, Pure Water"/>
    <s v="Oui"/>
    <s v="oui"/>
    <x v="1"/>
    <x v="1"/>
    <x v="1"/>
    <d v="2024-12-31T00:00:00"/>
    <x v="0"/>
    <x v="1"/>
    <s v="Agoè-Nyivé"/>
    <x v="7"/>
    <x v="8"/>
    <x v="1"/>
  </r>
  <r>
    <n v="288"/>
    <s v="GOMON Abima "/>
    <n v="3"/>
    <x v="4"/>
    <m/>
    <x v="1"/>
    <s v="Enfant"/>
    <s v="GOMON 93126830"/>
    <s v="Zilidji"/>
    <s v="6.276445911"/>
    <s v="1.2103335"/>
    <x v="0"/>
    <s v="CMS Togblekope"/>
    <s v="Agoè-Nyivé 4"/>
    <x v="1"/>
    <x v="0"/>
    <x v="92"/>
    <x v="18"/>
    <x v="90"/>
    <s v="oui"/>
    <s v="oui"/>
    <s v="oui"/>
    <s v="Non "/>
    <s v="Non"/>
    <s v="RAS"/>
    <s v="Ne sait pas "/>
    <s v="non"/>
    <s v="non"/>
    <s v="non"/>
    <s v="Forage"/>
    <s v="Oui"/>
    <s v="oui"/>
    <x v="1"/>
    <x v="1"/>
    <x v="1"/>
    <d v="2024-12-31T00:00:00"/>
    <x v="0"/>
    <x v="1"/>
    <s v="Agoè-Nyivé"/>
    <x v="7"/>
    <x v="8"/>
    <x v="1"/>
  </r>
  <r>
    <n v="289"/>
    <s v="ABIBOU Hannanatou "/>
    <n v="2"/>
    <x v="2"/>
    <m/>
    <x v="1"/>
    <s v="Enfant"/>
    <s v="ABIBOU 90818285"/>
    <s v="Zongo zilikpota derrière AMANA"/>
    <s v="6.276445911"/>
    <s v="1.2103335"/>
    <x v="0"/>
    <s v="CMS Togblekope"/>
    <s v="Agoè-Nyivé 4"/>
    <x v="1"/>
    <x v="0"/>
    <x v="88"/>
    <x v="17"/>
    <x v="91"/>
    <s v="oui"/>
    <s v="oui"/>
    <s v="oui"/>
    <s v="oui"/>
    <s v="Non"/>
    <s v="RAS"/>
    <s v="Ne sait pas "/>
    <s v="non"/>
    <s v="non"/>
    <s v="non"/>
    <s v="Forage"/>
    <s v="Oui"/>
    <s v="oui"/>
    <x v="1"/>
    <x v="1"/>
    <x v="1"/>
    <d v="2025-01-01T00:00:00"/>
    <x v="0"/>
    <x v="1"/>
    <s v="Agoè-Nyivé"/>
    <x v="7"/>
    <x v="8"/>
    <x v="1"/>
  </r>
  <r>
    <n v="290"/>
    <s v="BASSIR Adam "/>
    <n v="27"/>
    <x v="0"/>
    <m/>
    <x v="0"/>
    <s v="Revendeur "/>
    <s v="BASSIR 90334007"/>
    <s v="Zongo derrière la poste "/>
    <s v="6.276445911"/>
    <s v="1.2103335"/>
    <x v="0"/>
    <s v="CMS Togblekope"/>
    <s v="Agoè-Nyivé 4"/>
    <x v="1"/>
    <x v="0"/>
    <x v="91"/>
    <x v="18"/>
    <x v="91"/>
    <s v="oui"/>
    <s v="oui"/>
    <s v="oui"/>
    <s v="Non "/>
    <s v="Non"/>
    <s v="RAS"/>
    <s v="Ne sait pas "/>
    <s v="non"/>
    <s v="non"/>
    <s v="non"/>
    <s v="Forage, Pure Water"/>
    <s v="Oui"/>
    <s v="oui"/>
    <x v="1"/>
    <x v="1"/>
    <x v="1"/>
    <d v="2025-01-01T00:00:00"/>
    <x v="0"/>
    <x v="1"/>
    <s v="Agoè-Nyivé"/>
    <x v="7"/>
    <x v="8"/>
    <x v="1"/>
  </r>
  <r>
    <n v="291"/>
    <s v="ADAMOU Chamsia"/>
    <n v="20"/>
    <x v="0"/>
    <m/>
    <x v="1"/>
    <s v="Ménagère"/>
    <s v="ADAMOU Soumana 90466766"/>
    <s v="Haoussa Zongo"/>
    <s v="6.276446"/>
    <s v="1.210334"/>
    <x v="0"/>
    <s v="CMS Togblekope"/>
    <s v="Agoè-Nyivé 4"/>
    <x v="1"/>
    <x v="0"/>
    <x v="92"/>
    <x v="18"/>
    <x v="91"/>
    <s v="oui"/>
    <s v="non"/>
    <s v="oui"/>
    <s v="Non "/>
    <s v="Non"/>
    <s v="RAS"/>
    <s v="Ne sait pas "/>
    <s v="non"/>
    <s v="non"/>
    <s v="non"/>
    <s v="Forage, Pure Water"/>
    <s v="Oui"/>
    <s v="oui"/>
    <x v="1"/>
    <x v="1"/>
    <x v="1"/>
    <d v="2025-01-02T00:00:00"/>
    <x v="0"/>
    <x v="1"/>
    <s v="Agoè-Nyivé"/>
    <x v="8"/>
    <x v="7"/>
    <x v="1"/>
  </r>
  <r>
    <n v="292"/>
    <s v="KANGUE Moudjalid"/>
    <n v="4"/>
    <x v="4"/>
    <m/>
    <x v="0"/>
    <s v="Enfant"/>
    <s v="SEIDOU Zouwela 90093253"/>
    <s v="Zongo zilikpota Nagodé"/>
    <s v="6.276445913"/>
    <s v="1.2103337"/>
    <x v="0"/>
    <s v="CMS Togblekope"/>
    <s v="Agoè-Nyivé 4"/>
    <x v="1"/>
    <x v="0"/>
    <x v="92"/>
    <x v="18"/>
    <x v="91"/>
    <s v="oui"/>
    <s v="oui"/>
    <s v="oui"/>
    <s v="Non "/>
    <s v="Non"/>
    <s v="RAS"/>
    <s v="Ne sait pas "/>
    <s v="non"/>
    <s v="non"/>
    <s v="non"/>
    <s v="Forage, Pure Water"/>
    <s v="Oui"/>
    <s v="oui"/>
    <x v="1"/>
    <x v="1"/>
    <x v="1"/>
    <d v="2025-01-02T00:00:00"/>
    <x v="0"/>
    <x v="1"/>
    <s v="Agoè-Nyivé"/>
    <x v="7"/>
    <x v="8"/>
    <x v="1"/>
  </r>
  <r>
    <n v="293"/>
    <s v="HOUZOU Essohonbè"/>
    <n v="41"/>
    <x v="0"/>
    <m/>
    <x v="1"/>
    <s v="Revendeuse"/>
    <s v="HOUZOU Esso 91868939"/>
    <s v="Alinka"/>
    <s v="6.276452"/>
    <s v="1.210340"/>
    <x v="0"/>
    <s v="CMS Togblekope"/>
    <s v="Agoè-Nyivé 4"/>
    <x v="1"/>
    <x v="0"/>
    <x v="93"/>
    <x v="18"/>
    <x v="92"/>
    <s v="oui"/>
    <s v="oui"/>
    <s v="oui"/>
    <s v="Non "/>
    <s v="Non"/>
    <s v="RAS"/>
    <s v="Ne sait pas "/>
    <s v="non"/>
    <s v="non"/>
    <s v="non"/>
    <s v="Forage, Pure Water"/>
    <s v="Oui"/>
    <s v="oui"/>
    <x v="1"/>
    <x v="1"/>
    <x v="1"/>
    <d v="2025-01-02T00:00:00"/>
    <x v="0"/>
    <x v="1"/>
    <s v="Agoè-Nyivé"/>
    <x v="7"/>
    <x v="7"/>
    <x v="1"/>
  </r>
  <r>
    <n v="294"/>
    <s v="SIAGOU Modeste Tampo"/>
    <n v="8"/>
    <x v="1"/>
    <m/>
    <x v="0"/>
    <s v="Elève"/>
    <s v="SIAGOU 90251594/91865494"/>
    <s v="Zongo petit paris"/>
    <s v="6.276445913"/>
    <s v="1.2103337"/>
    <x v="0"/>
    <s v="CMS Togblekope"/>
    <s v="Agoè-Nyivé 4"/>
    <x v="1"/>
    <x v="0"/>
    <x v="93"/>
    <x v="18"/>
    <x v="93"/>
    <s v="oui"/>
    <s v="oui"/>
    <s v="oui"/>
    <s v="Non "/>
    <s v="Non"/>
    <s v="RAS"/>
    <s v="Ne sait pas "/>
    <s v="non"/>
    <s v="non"/>
    <s v="non"/>
    <s v="Forage, Pure Water"/>
    <s v="Oui"/>
    <s v="oui"/>
    <x v="1"/>
    <x v="1"/>
    <x v="1"/>
    <d v="2025-01-03T00:00:00"/>
    <x v="0"/>
    <x v="1"/>
    <s v="Agoè-Nyivé"/>
    <x v="7"/>
    <x v="8"/>
    <x v="1"/>
  </r>
  <r>
    <n v="295"/>
    <s v="ALAYO Mèmene"/>
    <n v="48"/>
    <x v="3"/>
    <m/>
    <x v="0"/>
    <s v="Enseignant"/>
    <s v="ALAYO 91986230"/>
    <s v="Zongo Akoin"/>
    <s v="6.276445913"/>
    <s v="1.2103337"/>
    <x v="0"/>
    <s v="CMS Togblekope"/>
    <s v="Agoè-Nyivé 4"/>
    <x v="1"/>
    <x v="0"/>
    <x v="93"/>
    <x v="18"/>
    <x v="93"/>
    <s v="oui"/>
    <s v="oui"/>
    <s v="oui"/>
    <s v="Non "/>
    <s v="Non"/>
    <s v="RAS"/>
    <s v="Ne sait pas "/>
    <s v="non"/>
    <s v="non"/>
    <s v="non"/>
    <s v="Forage, Pure Water"/>
    <s v="Oui"/>
    <s v="oui"/>
    <x v="1"/>
    <x v="1"/>
    <x v="1"/>
    <d v="2025-01-03T00:00:00"/>
    <x v="0"/>
    <x v="1"/>
    <s v="Agoè-Nyivé"/>
    <x v="7"/>
    <x v="8"/>
    <x v="1"/>
  </r>
  <r>
    <n v="296"/>
    <s v="AOUDOU Abdoul Hamid"/>
    <n v="2"/>
    <x v="2"/>
    <m/>
    <x v="0"/>
    <s v="Enfant"/>
    <s v="AOUDOU Djiarou 90190765"/>
    <s v="Agoè zongo"/>
    <s v="6.276445911"/>
    <s v="1.2103335"/>
    <x v="0"/>
    <s v="CMS Togblekope"/>
    <s v="Agoè-Nyivé 4"/>
    <x v="1"/>
    <x v="0"/>
    <x v="94"/>
    <x v="18"/>
    <x v="93"/>
    <s v="oui"/>
    <s v="oui"/>
    <s v="non"/>
    <s v="Non "/>
    <s v="Non"/>
    <s v="RAS"/>
    <s v="Ne sait pas "/>
    <s v="non"/>
    <s v="non"/>
    <s v="non"/>
    <s v="Forage, Pure Water"/>
    <s v="Oui"/>
    <s v="oui"/>
    <x v="1"/>
    <x v="1"/>
    <x v="1"/>
    <d v="2025-01-03T00:00:00"/>
    <x v="0"/>
    <x v="1"/>
    <s v="Agoè-Nyivé"/>
    <x v="7"/>
    <x v="8"/>
    <x v="1"/>
  </r>
  <r>
    <n v="297"/>
    <s v="NIAMDOU Nass"/>
    <n v="1"/>
    <x v="2"/>
    <n v="9"/>
    <x v="0"/>
    <s v="Enfant"/>
    <s v="GNIAMDOU 92445971"/>
    <s v="Haoussa Zongo"/>
    <s v="6.276446"/>
    <s v="1.210334"/>
    <x v="0"/>
    <s v="CMS Togblekope"/>
    <s v="Agoè-Nyivé 4"/>
    <x v="1"/>
    <x v="0"/>
    <x v="94"/>
    <x v="18"/>
    <x v="93"/>
    <s v="oui"/>
    <s v="oui"/>
    <s v="oui"/>
    <s v="Non "/>
    <s v="Non"/>
    <s v="RAS"/>
    <s v="Ne sait pas "/>
    <s v="non"/>
    <s v="non"/>
    <s v="non"/>
    <s v="Forage, Pure Water"/>
    <s v="Oui"/>
    <s v="oui"/>
    <x v="1"/>
    <x v="1"/>
    <x v="1"/>
    <d v="2025-01-03T00:00:00"/>
    <x v="0"/>
    <x v="1"/>
    <s v="Agoè-Nyivé"/>
    <x v="8"/>
    <x v="7"/>
    <x v="1"/>
  </r>
  <r>
    <n v="298"/>
    <s v="IBRAHI Abdoul Wahab"/>
    <n v="2"/>
    <x v="2"/>
    <n v="6"/>
    <x v="0"/>
    <s v="Enfant"/>
    <s v="SEKINA 90603670"/>
    <s v="Zongo Nagodé"/>
    <s v="6.250896"/>
    <s v="1.2107776"/>
    <x v="0"/>
    <s v="CMS Togblekope"/>
    <s v="Agoè-Nyivé 4"/>
    <x v="1"/>
    <x v="0"/>
    <x v="95"/>
    <x v="18"/>
    <x v="93"/>
    <s v="oui"/>
    <s v="oui"/>
    <s v="oui"/>
    <s v="Non "/>
    <s v="Non"/>
    <s v="RAS"/>
    <s v="Ne sait pas "/>
    <s v="non"/>
    <s v="non"/>
    <s v="non"/>
    <s v="Forage"/>
    <s v="Oui"/>
    <s v="oui"/>
    <x v="0"/>
    <x v="0"/>
    <x v="0"/>
    <d v="2025-01-06T00:00:00"/>
    <x v="0"/>
    <x v="0"/>
    <s v="Agoè-Nyivé"/>
    <x v="7"/>
    <x v="8"/>
    <x v="0"/>
  </r>
  <r>
    <n v="299"/>
    <s v="AROUNA Ibrahim"/>
    <n v="24"/>
    <x v="0"/>
    <m/>
    <x v="0"/>
    <s v="Revendeur"/>
    <s v="AROUNA Samiou 92724283/90247445"/>
    <s v="Togblékopé"/>
    <s v="6.276445913"/>
    <s v="1.2103337"/>
    <x v="0"/>
    <s v="CMS Togblekope"/>
    <s v="Agoè-Nyivé 4"/>
    <x v="1"/>
    <x v="0"/>
    <x v="96"/>
    <x v="18"/>
    <x v="94"/>
    <s v="oui"/>
    <s v="non"/>
    <s v="non"/>
    <s v="Non "/>
    <s v="Non"/>
    <s v="Céphalées"/>
    <s v="Ne sait pas "/>
    <s v="non"/>
    <s v="non"/>
    <s v="non"/>
    <s v="Forage, Pure Water"/>
    <s v="Oui"/>
    <s v="oui"/>
    <x v="1"/>
    <x v="1"/>
    <x v="1"/>
    <d v="2025-01-04T00:00:00"/>
    <x v="0"/>
    <x v="1"/>
    <s v="Agoè-Nyivé"/>
    <x v="7"/>
    <x v="8"/>
    <x v="1"/>
  </r>
  <r>
    <n v="300"/>
    <s v="MOUMOUNI Abdoul Aziz"/>
    <n v="28"/>
    <x v="0"/>
    <m/>
    <x v="0"/>
    <s v="Revendeur"/>
    <s v="MOUMOUNI Moustapha 92009681/93176545"/>
    <s v="Agoè-zongo"/>
    <s v="6.276445913"/>
    <s v="1.2103337"/>
    <x v="0"/>
    <s v="CMS Togblekope"/>
    <s v="Agoè-Nyivé 4"/>
    <x v="1"/>
    <x v="0"/>
    <x v="96"/>
    <x v="18"/>
    <x v="94"/>
    <s v="oui"/>
    <s v="non"/>
    <s v="non"/>
    <s v="Non "/>
    <s v="Non"/>
    <s v="RAS"/>
    <s v="Ne sait pas "/>
    <s v="non"/>
    <s v="non"/>
    <s v="non"/>
    <s v="Eau minérale"/>
    <s v="Oui"/>
    <s v="oui"/>
    <x v="1"/>
    <x v="1"/>
    <x v="1"/>
    <d v="2025-01-04T00:00:00"/>
    <x v="0"/>
    <x v="1"/>
    <s v="Agoè-Nyivé"/>
    <x v="7"/>
    <x v="8"/>
    <x v="1"/>
  </r>
  <r>
    <n v="301"/>
    <s v="MEDEOU Samuel"/>
    <n v="2"/>
    <x v="2"/>
    <m/>
    <x v="0"/>
    <s v="Enfant"/>
    <s v="MEDEOU Comlan 91510830/93554732"/>
    <s v="Agoè-zongo"/>
    <s v="6.276445913"/>
    <s v="1.2103337"/>
    <x v="0"/>
    <s v="CMS Togblekope"/>
    <s v="Agoè-Nyivé 4"/>
    <x v="1"/>
    <x v="0"/>
    <x v="97"/>
    <x v="18"/>
    <x v="95"/>
    <s v="oui"/>
    <s v="oui"/>
    <s v="non"/>
    <s v="Non "/>
    <s v="Non"/>
    <s v="Mucus dans les selles"/>
    <s v="Ne sait pas "/>
    <s v="non"/>
    <s v="non"/>
    <s v="non"/>
    <s v="Forage"/>
    <s v="Oui"/>
    <s v="oui"/>
    <x v="1"/>
    <x v="1"/>
    <x v="1"/>
    <d v="2025-01-05T00:00:00"/>
    <x v="0"/>
    <x v="1"/>
    <s v="Agoè-Nyivé"/>
    <x v="7"/>
    <x v="8"/>
    <x v="1"/>
  </r>
  <r>
    <n v="302"/>
    <s v="DIALLO Aicha"/>
    <n v="1"/>
    <x v="2"/>
    <n v="6"/>
    <x v="1"/>
    <s v="Enfant"/>
    <s v="DIALLO Idrissa 92535555"/>
    <s v="Agoè-zongo"/>
    <s v="6.276445913"/>
    <s v="1.2103337"/>
    <x v="0"/>
    <s v="CMS Togblekope"/>
    <s v="Agoè-Nyivé 4"/>
    <x v="1"/>
    <x v="0"/>
    <x v="97"/>
    <x v="18"/>
    <x v="95"/>
    <s v="oui"/>
    <s v="non"/>
    <s v="non"/>
    <s v="Non "/>
    <s v="Non"/>
    <s v="RAS"/>
    <s v="Ne sait pas "/>
    <s v="non"/>
    <s v="non"/>
    <s v="non"/>
    <s v="Forage"/>
    <s v="Oui"/>
    <s v="oui"/>
    <x v="1"/>
    <x v="1"/>
    <x v="1"/>
    <d v="2025-01-05T00:00:00"/>
    <x v="0"/>
    <x v="1"/>
    <s v="Agoè-Nyivé"/>
    <x v="7"/>
    <x v="8"/>
    <x v="1"/>
  </r>
  <r>
    <n v="303"/>
    <s v="OUSMANE Abdoulramane"/>
    <n v="1"/>
    <x v="2"/>
    <n v="1"/>
    <x v="0"/>
    <s v="Enfant"/>
    <s v="OUSMANE Adoussi 90212815"/>
    <s v="Agoè-zongo Togo Brik"/>
    <s v="6.276445913"/>
    <s v="1.2103337"/>
    <x v="0"/>
    <s v="CMS Togblekope"/>
    <s v="Agoè-Nyivé 4"/>
    <x v="1"/>
    <x v="0"/>
    <x v="96"/>
    <x v="18"/>
    <x v="95"/>
    <s v="oui"/>
    <s v="oui"/>
    <s v="non"/>
    <s v="Non "/>
    <s v="Non"/>
    <s v="RAS"/>
    <s v="Ne sait pas "/>
    <s v="non"/>
    <s v="non"/>
    <s v="non"/>
    <s v="Tde"/>
    <s v="Oui"/>
    <s v="oui"/>
    <x v="1"/>
    <x v="1"/>
    <x v="1"/>
    <d v="2025-01-05T00:00:00"/>
    <x v="0"/>
    <x v="1"/>
    <s v="Agoè-Nyivé"/>
    <x v="7"/>
    <x v="8"/>
    <x v="1"/>
  </r>
  <r>
    <n v="304"/>
    <s v="SANKPA Sibaishana "/>
    <n v="5"/>
    <x v="1"/>
    <m/>
    <x v="1"/>
    <s v="Elève"/>
    <s v="SANKPA Nadjombe Balawi 90947117"/>
    <s v="Agoè Démakpoè"/>
    <s v="6.276445913"/>
    <s v="1.2103337"/>
    <x v="0"/>
    <s v="CMS Togblekope"/>
    <s v="Agoè-Nyivé 4"/>
    <x v="1"/>
    <x v="0"/>
    <x v="97"/>
    <x v="18"/>
    <x v="95"/>
    <s v="oui"/>
    <s v="oui"/>
    <s v="non"/>
    <s v="Non "/>
    <s v="Non"/>
    <s v="RAS"/>
    <s v="Ne sait pas "/>
    <s v="non"/>
    <s v="non"/>
    <s v="non"/>
    <s v="Pure Water"/>
    <s v="Oui"/>
    <s v="oui"/>
    <x v="1"/>
    <x v="1"/>
    <x v="1"/>
    <d v="2025-01-05T00:00:00"/>
    <x v="0"/>
    <x v="1"/>
    <s v="Agoè-Nyivé"/>
    <x v="8"/>
    <x v="7"/>
    <x v="1"/>
  </r>
  <r>
    <n v="305"/>
    <s v="HASSANE Moustapha "/>
    <n v="1"/>
    <x v="2"/>
    <n v="10"/>
    <x v="0"/>
    <s v="Enfant"/>
    <s v="HASSANE Cyrad 91774304"/>
    <s v="Agoè-zongo"/>
    <s v="6.276445913"/>
    <s v="1.2103337"/>
    <x v="0"/>
    <s v="CMS Togblekope"/>
    <s v="Agoè-Nyivé 4"/>
    <x v="1"/>
    <x v="0"/>
    <x v="97"/>
    <x v="18"/>
    <x v="96"/>
    <s v="oui"/>
    <s v="oui"/>
    <s v="non"/>
    <s v="Non "/>
    <s v="Non"/>
    <s v="RAS"/>
    <s v="Ne sait pas "/>
    <s v="non"/>
    <s v="non"/>
    <s v="non"/>
    <s v="Tde"/>
    <s v="Oui"/>
    <s v="oui"/>
    <x v="1"/>
    <x v="1"/>
    <x v="1"/>
    <d v="2025-01-06T00:00:00"/>
    <x v="0"/>
    <x v="1"/>
    <s v="Agoè-Nyivé"/>
    <x v="7"/>
    <x v="8"/>
    <x v="1"/>
  </r>
  <r>
    <n v="306"/>
    <s v="ADAMOU Moufaida"/>
    <n v="1"/>
    <x v="2"/>
    <n v="8"/>
    <x v="1"/>
    <s v="Enfant"/>
    <s v="ADAMOU Omarou 70051108"/>
    <s v="Haoussa Zongo"/>
    <s v="6.276446"/>
    <s v="1.210334"/>
    <x v="0"/>
    <s v="CMS Togblekope"/>
    <s v="Agoè-Nyivé 4"/>
    <x v="1"/>
    <x v="0"/>
    <x v="97"/>
    <x v="18"/>
    <x v="96"/>
    <s v="oui"/>
    <s v="non"/>
    <s v="non"/>
    <s v="Non "/>
    <s v="Non"/>
    <s v="RAS"/>
    <s v="Ne sait pas "/>
    <s v="non"/>
    <s v="non"/>
    <s v="non"/>
    <s v="Tde"/>
    <s v="Oui"/>
    <s v="oui"/>
    <x v="1"/>
    <x v="1"/>
    <x v="1"/>
    <d v="2025-01-06T00:00:00"/>
    <x v="0"/>
    <x v="1"/>
    <s v="Agoè-Nyivé"/>
    <x v="8"/>
    <x v="7"/>
    <x v="1"/>
  </r>
  <r>
    <n v="307"/>
    <s v="MOUKAILA Farida "/>
    <n v="4"/>
    <x v="4"/>
    <m/>
    <x v="1"/>
    <s v="Enfant"/>
    <s v="MOUKAILA "/>
    <s v="Haoussa Zongo"/>
    <s v="6.276446"/>
    <s v="1.210334"/>
    <x v="0"/>
    <s v="CMS Togblekope"/>
    <s v="Agoè-Nyivé 4"/>
    <x v="1"/>
    <x v="0"/>
    <x v="97"/>
    <x v="18"/>
    <x v="96"/>
    <s v="oui"/>
    <s v="oui"/>
    <s v="non"/>
    <s v="Non "/>
    <s v="Non"/>
    <s v="RAS"/>
    <s v="Ne sait pas "/>
    <s v="non"/>
    <s v="non"/>
    <s v="non"/>
    <s v="Forage"/>
    <s v="Oui"/>
    <s v="oui"/>
    <x v="1"/>
    <x v="1"/>
    <x v="1"/>
    <d v="2025-01-06T00:00:00"/>
    <x v="0"/>
    <x v="1"/>
    <s v="Agoè-Nyivé"/>
    <x v="8"/>
    <x v="7"/>
    <x v="1"/>
  </r>
  <r>
    <n v="308"/>
    <s v="OUMAROU Souheba"/>
    <n v="7"/>
    <x v="1"/>
    <m/>
    <x v="1"/>
    <s v="Elève"/>
    <s v="LEILA 93501662/91030702"/>
    <s v="Fidokpui zilikpota Poste"/>
    <s v="6.254258543"/>
    <s v="1.2138632"/>
    <x v="0"/>
    <s v="CMS Togblekope"/>
    <s v="Agoè-Nyivé 4"/>
    <x v="1"/>
    <x v="0"/>
    <x v="97"/>
    <x v="18"/>
    <x v="96"/>
    <s v="oui"/>
    <s v="oui"/>
    <s v="oui"/>
    <s v="oui"/>
    <s v="Non"/>
    <s v="RAS"/>
    <s v="Ne sait pas "/>
    <s v="non"/>
    <s v="non"/>
    <s v="non"/>
    <s v="Forage"/>
    <s v="Oui"/>
    <s v="oui"/>
    <x v="0"/>
    <x v="0"/>
    <x v="0"/>
    <d v="2025-01-09T00:00:00"/>
    <x v="0"/>
    <x v="0"/>
    <s v="Agoè-Nyivé"/>
    <x v="7"/>
    <x v="8"/>
    <x v="0"/>
  </r>
  <r>
    <n v="309"/>
    <s v="YOUSSOUF Rouméissa"/>
    <n v="3"/>
    <x v="4"/>
    <m/>
    <x v="1"/>
    <s v="Enfant"/>
    <s v="GNENDOU Zénabou 90066253"/>
    <s v="Fidokpui zilikpota Poste"/>
    <s v="6.254258543"/>
    <s v="1.2138632"/>
    <x v="1"/>
    <s v="CMS Togblekope"/>
    <s v="Agoè-Nyivé 4"/>
    <x v="1"/>
    <x v="0"/>
    <x v="93"/>
    <x v="18"/>
    <x v="96"/>
    <s v="oui"/>
    <s v="oui"/>
    <s v="oui"/>
    <s v="oui"/>
    <s v="Non"/>
    <s v="RAS"/>
    <s v="Ne sait pas "/>
    <s v="non"/>
    <s v="non"/>
    <s v="non"/>
    <s v="Tde/Forage"/>
    <s v="Oui"/>
    <s v="oui"/>
    <x v="2"/>
    <x v="2"/>
    <x v="2"/>
    <d v="2025-01-03T00:00:00"/>
    <x v="1"/>
    <x v="1"/>
    <s v="Agoè-Nyivé"/>
    <x v="7"/>
    <x v="8"/>
    <x v="1"/>
  </r>
  <r>
    <n v="310"/>
    <s v="MOUKAILA Zénabou"/>
    <n v="13"/>
    <x v="1"/>
    <m/>
    <x v="1"/>
    <s v="Elève"/>
    <s v="MOUKAILA 90135652"/>
    <s v="Zongo Zilikpota Poste"/>
    <s v="6.254258543"/>
    <s v="1.2138632"/>
    <x v="0"/>
    <s v="CMS Togblekope"/>
    <s v="Agoè-Nyivé 4"/>
    <x v="1"/>
    <x v="0"/>
    <x v="97"/>
    <x v="18"/>
    <x v="96"/>
    <s v="oui"/>
    <s v="oui"/>
    <s v="non"/>
    <s v="Non "/>
    <s v="Non"/>
    <s v="Mucus dans les selles"/>
    <s v="Ne sait pas "/>
    <s v="non"/>
    <s v="non"/>
    <s v="non"/>
    <s v="Pure Water"/>
    <s v="Oui"/>
    <s v="oui"/>
    <x v="1"/>
    <x v="1"/>
    <x v="1"/>
    <d v="2025-01-06T00:00:00"/>
    <x v="0"/>
    <x v="1"/>
    <s v="Agoè-Nyivé"/>
    <x v="7"/>
    <x v="8"/>
    <x v="1"/>
  </r>
  <r>
    <n v="311"/>
    <s v="AMIDOU Roukeya"/>
    <n v="1"/>
    <x v="2"/>
    <n v="11"/>
    <x v="1"/>
    <s v="Enfant"/>
    <s v="AMIDOU Fassilla 93511422"/>
    <s v="Zongo Zilikpota Poste"/>
    <s v="6.254258543"/>
    <s v="1.2138632"/>
    <x v="0"/>
    <s v="CMS Togblekope"/>
    <s v="Agoè-Nyivé 4"/>
    <x v="1"/>
    <x v="0"/>
    <x v="98"/>
    <x v="19"/>
    <x v="96"/>
    <s v="oui"/>
    <s v="oui"/>
    <s v="non"/>
    <s v="Non "/>
    <s v="Non"/>
    <s v="Selles liquide non eau de lit"/>
    <s v="Ne sait pas "/>
    <s v="non"/>
    <s v="non"/>
    <s v="non"/>
    <s v="Forage, Pure Water"/>
    <s v="Oui"/>
    <s v="oui"/>
    <x v="1"/>
    <x v="1"/>
    <x v="1"/>
    <d v="2025-01-06T00:00:00"/>
    <x v="0"/>
    <x v="1"/>
    <s v="Agoè-Nyivé"/>
    <x v="7"/>
    <x v="8"/>
    <x v="1"/>
  </r>
  <r>
    <n v="312"/>
    <s v="ZAKARI Sadou "/>
    <n v="0"/>
    <x v="2"/>
    <n v="10"/>
    <x v="0"/>
    <s v="Enfant"/>
    <s v="ALIBA Balkissou 93135474"/>
    <s v="Agoè Zongo"/>
    <s v="6.276445911"/>
    <s v="1.2103335"/>
    <x v="0"/>
    <s v="CMS Togblekope"/>
    <s v="Agoè-Nyivé 4"/>
    <x v="1"/>
    <x v="0"/>
    <x v="98"/>
    <x v="19"/>
    <x v="97"/>
    <s v="oui"/>
    <s v="oui"/>
    <s v="non"/>
    <s v="Non "/>
    <s v="Non"/>
    <s v="RAS"/>
    <s v="Ne sait pas "/>
    <s v="non"/>
    <s v="non"/>
    <s v="non"/>
    <s v="Forage, Pure Water"/>
    <s v="Oui"/>
    <s v="oui"/>
    <x v="1"/>
    <x v="1"/>
    <x v="1"/>
    <d v="2025-01-07T00:00:00"/>
    <x v="0"/>
    <x v="1"/>
    <s v="Agoè-Nyivé"/>
    <x v="7"/>
    <x v="8"/>
    <x v="1"/>
  </r>
  <r>
    <n v="313"/>
    <s v="ZAKARI Kadidjatou"/>
    <n v="1"/>
    <x v="2"/>
    <m/>
    <x v="1"/>
    <s v="Enfant"/>
    <s v="MOUSSA Chérifa 91359503"/>
    <s v="Zongo Zilikpota Poste"/>
    <s v="6.254258543"/>
    <s v="1.2138632"/>
    <x v="0"/>
    <s v="CMS Togblekope"/>
    <s v="Agoè-Nyivé 4"/>
    <x v="1"/>
    <x v="0"/>
    <x v="98"/>
    <x v="19"/>
    <x v="97"/>
    <s v="oui"/>
    <s v="non"/>
    <s v="non"/>
    <s v="Non "/>
    <s v="Non"/>
    <s v="Selles liquide non eau de lit"/>
    <s v="Ne sait pas "/>
    <s v="non"/>
    <s v="non"/>
    <s v="non"/>
    <s v="Pure Water"/>
    <s v="Oui"/>
    <s v="oui"/>
    <x v="1"/>
    <x v="1"/>
    <x v="1"/>
    <d v="2025-01-07T00:00:00"/>
    <x v="0"/>
    <x v="1"/>
    <s v="Agoè-Nyivé"/>
    <x v="7"/>
    <x v="8"/>
    <x v="1"/>
  </r>
  <r>
    <n v="314"/>
    <s v="DJERI NISSAO Koussandja"/>
    <n v="4"/>
    <x v="4"/>
    <m/>
    <x v="0"/>
    <s v="Elève"/>
    <s v="DJERI Nissao 93228811"/>
    <s v="Adétikopé Dévimé"/>
    <s v="6.276330"/>
    <s v="1.202724"/>
    <x v="0"/>
    <s v="CMS Adétikopé"/>
    <s v="Agoè-Nyivé 6"/>
    <x v="1"/>
    <x v="0"/>
    <x v="98"/>
    <x v="19"/>
    <x v="97"/>
    <s v="oui"/>
    <s v="oui"/>
    <s v="oui"/>
    <s v="oui"/>
    <s v="Non"/>
    <s v="RAS"/>
    <s v="Ne sait pas "/>
    <s v="non"/>
    <s v="non"/>
    <s v="non"/>
    <s v="Forage, Pure Water"/>
    <s v="Oui"/>
    <s v="oui"/>
    <x v="1"/>
    <x v="1"/>
    <x v="1"/>
    <d v="2025-01-07T00:00:00"/>
    <x v="0"/>
    <x v="1"/>
    <s v="Agoè-Nyivé"/>
    <x v="18"/>
    <x v="22"/>
    <x v="1"/>
  </r>
  <r>
    <n v="315"/>
    <s v="AMADOU Ousmane "/>
    <n v="25"/>
    <x v="0"/>
    <m/>
    <x v="0"/>
    <s v="Revendeur"/>
    <s v="ABDOULAYE Nafiou 71458133"/>
    <s v="Zongo Zilikpota Poste"/>
    <s v="6.254258543"/>
    <s v="1.2138632"/>
    <x v="0"/>
    <s v="CMS Togblekope"/>
    <s v="Agoè-Nyivé 4"/>
    <x v="1"/>
    <x v="0"/>
    <x v="99"/>
    <x v="19"/>
    <x v="98"/>
    <s v="oui"/>
    <s v="oui"/>
    <s v="non"/>
    <s v="oui"/>
    <s v="Oui"/>
    <s v="Crampes des membres, plis cutanés, yeux enfoncés"/>
    <s v="Ne sait pas "/>
    <s v="non"/>
    <s v="Oui"/>
    <s v="non"/>
    <s v="Forage"/>
    <s v="Ne sait pas "/>
    <s v="oui"/>
    <x v="0"/>
    <x v="0"/>
    <x v="0"/>
    <d v="2025-01-10T00:00:00"/>
    <x v="0"/>
    <x v="0"/>
    <s v="Agoè-Nyivé"/>
    <x v="7"/>
    <x v="8"/>
    <x v="0"/>
  </r>
  <r>
    <n v="316"/>
    <s v="AMIDOU Souraya "/>
    <n v="3"/>
    <x v="4"/>
    <m/>
    <x v="1"/>
    <s v="Enfant"/>
    <s v="MOUSSA Rahine 92440725/AMIDOU Idrissou 90028031"/>
    <s v="Zongo Zilikpota Poste"/>
    <s v="6.254258543"/>
    <s v="1.2138632"/>
    <x v="0"/>
    <s v="CMS Togblekope"/>
    <s v="Agoè-Nyivé 4"/>
    <x v="1"/>
    <x v="0"/>
    <x v="99"/>
    <x v="19"/>
    <x v="98"/>
    <s v="oui"/>
    <s v="oui"/>
    <s v="non"/>
    <s v="Non "/>
    <s v="Non"/>
    <s v="RAS"/>
    <s v="Ne sait pas "/>
    <s v="non"/>
    <s v="non"/>
    <s v="non"/>
    <s v="Pure Water"/>
    <s v="Oui"/>
    <s v="oui"/>
    <x v="1"/>
    <x v="1"/>
    <x v="1"/>
    <d v="2025-01-08T00:00:00"/>
    <x v="0"/>
    <x v="1"/>
    <s v="Agoè-Nyivé"/>
    <x v="7"/>
    <x v="8"/>
    <x v="1"/>
  </r>
  <r>
    <n v="317"/>
    <s v="KANGUE Zoukeya"/>
    <n v="27"/>
    <x v="0"/>
    <m/>
    <x v="1"/>
    <s v="Revendeuse"/>
    <s v="KANGUE Seini 90093253"/>
    <s v="Zongo Zilikpota Poste"/>
    <s v="6.254258543"/>
    <s v="1.2138632"/>
    <x v="0"/>
    <s v="CMS Togblekope"/>
    <s v="Agoè-Nyivé 4"/>
    <x v="1"/>
    <x v="0"/>
    <x v="99"/>
    <x v="19"/>
    <x v="98"/>
    <s v="oui"/>
    <s v="oui"/>
    <s v="non"/>
    <s v="Non "/>
    <s v="Non"/>
    <s v="RAS"/>
    <s v="Ne sait pas "/>
    <s v="non"/>
    <s v="non"/>
    <s v="non"/>
    <s v="TDE, Forage"/>
    <s v="Ne sait pas "/>
    <s v="oui"/>
    <x v="0"/>
    <x v="0"/>
    <x v="0"/>
    <d v="2025-01-10T00:00:00"/>
    <x v="0"/>
    <x v="0"/>
    <s v="Agoè-Nyivé"/>
    <x v="7"/>
    <x v="8"/>
    <x v="0"/>
  </r>
  <r>
    <n v="318"/>
    <s v="BABAKE Fridos"/>
    <n v="9"/>
    <x v="1"/>
    <m/>
    <x v="1"/>
    <s v="Elève"/>
    <s v="ISSA Nagadji 90508093"/>
    <s v="Agoè Zongo"/>
    <s v="6.276445911"/>
    <s v="1.2103335"/>
    <x v="0"/>
    <s v="CMS Togblekope"/>
    <s v="Agoè-Nyivé 4"/>
    <x v="1"/>
    <x v="0"/>
    <x v="99"/>
    <x v="19"/>
    <x v="98"/>
    <s v="oui"/>
    <s v="oui"/>
    <s v="oui"/>
    <s v="non"/>
    <s v="Non"/>
    <s v="RAS"/>
    <s v="Ne sait pas "/>
    <s v="non"/>
    <s v="Oui"/>
    <s v="non"/>
    <s v="Forage"/>
    <s v="Ne sait pas "/>
    <s v="oui"/>
    <x v="1"/>
    <x v="1"/>
    <x v="1"/>
    <d v="2025-01-08T00:00:00"/>
    <x v="0"/>
    <x v="1"/>
    <s v="Agoè-Nyivé"/>
    <x v="7"/>
    <x v="8"/>
    <x v="1"/>
  </r>
  <r>
    <n v="319"/>
    <s v="ABDOULAYE Amida"/>
    <n v="17"/>
    <x v="0"/>
    <m/>
    <x v="1"/>
    <s v="Couturière"/>
    <s v="ABDOULAYE Mansour 93293978"/>
    <s v="Zongo Zilikpota Poste"/>
    <s v="6.254258543"/>
    <s v="1.2138632"/>
    <x v="0"/>
    <s v="CMS Togblekope"/>
    <s v="Agoè-Nyivé 4"/>
    <x v="1"/>
    <x v="0"/>
    <x v="99"/>
    <x v="19"/>
    <x v="98"/>
    <s v="oui"/>
    <s v="oui"/>
    <s v="oui"/>
    <s v="oui"/>
    <s v="Non"/>
    <s v="RAS"/>
    <s v="Ne sait pas "/>
    <s v="non"/>
    <s v="non"/>
    <s v="non"/>
    <s v="Forage"/>
    <s v="Ne sait pas "/>
    <s v="oui"/>
    <x v="0"/>
    <x v="0"/>
    <x v="0"/>
    <d v="2025-01-13T00:00:00"/>
    <x v="0"/>
    <x v="0"/>
    <s v="Agoè-Nyivé"/>
    <x v="7"/>
    <x v="8"/>
    <x v="0"/>
  </r>
  <r>
    <n v="320"/>
    <s v="YAYA Chamsia "/>
    <n v="38"/>
    <x v="0"/>
    <m/>
    <x v="1"/>
    <s v="Couturière"/>
    <s v="SOSSOBABI Salissou 90789580/Chamsia 91117131"/>
    <s v="Zongo Alinka"/>
    <s v="6.276445913"/>
    <s v="1.2103337"/>
    <x v="0"/>
    <s v="CMS Togblekope"/>
    <s v="Agoè-Nyivé 4"/>
    <x v="1"/>
    <x v="0"/>
    <x v="100"/>
    <x v="19"/>
    <x v="98"/>
    <s v="oui"/>
    <s v="oui"/>
    <s v="oui"/>
    <s v="non"/>
    <s v="Non"/>
    <s v="Diarrhée non eau de riz"/>
    <s v="Ne sait pas "/>
    <s v="non"/>
    <s v="non"/>
    <s v="non"/>
    <s v="Forage, Pure Water"/>
    <s v="Ne sait pas "/>
    <s v="oui"/>
    <x v="1"/>
    <x v="1"/>
    <x v="1"/>
    <d v="2025-01-08T00:00:00"/>
    <x v="0"/>
    <x v="1"/>
    <s v="Agoè-Nyivé"/>
    <x v="7"/>
    <x v="8"/>
    <x v="1"/>
  </r>
  <r>
    <n v="321"/>
    <s v="DJAFARA Madiya "/>
    <n v="15"/>
    <x v="0"/>
    <m/>
    <x v="1"/>
    <s v="Elève"/>
    <s v="DJAFARA 91330405"/>
    <s v="Zongo Zilikpota Poste"/>
    <s v="6.254258543"/>
    <s v="1.2138632"/>
    <x v="0"/>
    <s v="CMS Togblekope"/>
    <s v="Agoè-Nyivé 4"/>
    <x v="1"/>
    <x v="0"/>
    <x v="100"/>
    <x v="19"/>
    <x v="99"/>
    <s v="oui"/>
    <s v="oui"/>
    <s v="oui"/>
    <s v="oui"/>
    <s v="Non"/>
    <s v="RAS"/>
    <s v="Ne sait pas "/>
    <s v="non"/>
    <s v="non"/>
    <s v="non"/>
    <s v="TDE, Forage"/>
    <s v="Ne sait pas "/>
    <s v="oui"/>
    <x v="0"/>
    <x v="0"/>
    <x v="0"/>
    <d v="2025-01-13T00:00:00"/>
    <x v="0"/>
    <x v="0"/>
    <s v="Agoè-Nyivé"/>
    <x v="7"/>
    <x v="8"/>
    <x v="0"/>
  </r>
  <r>
    <n v="322"/>
    <s v="KOUDOUGOU Noufida "/>
    <n v="7"/>
    <x v="1"/>
    <m/>
    <x v="1"/>
    <s v="Elève"/>
    <s v="KOUDOUGOU 90037904"/>
    <s v="Zongo Zilikpota Poste"/>
    <s v="6.254258543"/>
    <s v="1.2138632"/>
    <x v="0"/>
    <s v="CMS Togblekope"/>
    <s v="Agoè-Nyivé 4"/>
    <x v="1"/>
    <x v="0"/>
    <x v="101"/>
    <x v="19"/>
    <x v="99"/>
    <s v="oui"/>
    <s v="oui"/>
    <s v="oui"/>
    <s v="oui"/>
    <s v="Non"/>
    <s v="Selles liquide non eau de lit"/>
    <s v="Ne sait pas "/>
    <s v="non"/>
    <s v="non"/>
    <s v="non"/>
    <s v="Tde"/>
    <s v="Ne sait pas "/>
    <s v="oui"/>
    <x v="1"/>
    <x v="1"/>
    <x v="1"/>
    <d v="2025-01-09T00:00:00"/>
    <x v="0"/>
    <x v="1"/>
    <s v="Agoè-Nyivé"/>
    <x v="7"/>
    <x v="8"/>
    <x v="1"/>
  </r>
  <r>
    <n v="323"/>
    <s v="MOUKAYILA Moudjahid"/>
    <n v="12"/>
    <x v="1"/>
    <m/>
    <x v="0"/>
    <s v="Elève"/>
    <s v="MOUKAYILA 90091719"/>
    <s v="Zongo Zilikpota Poste"/>
    <s v="6.254258543"/>
    <s v="1.2138632"/>
    <x v="0"/>
    <s v="CMS Togblekope"/>
    <s v="Agoè-Nyivé 4"/>
    <x v="1"/>
    <x v="0"/>
    <x v="101"/>
    <x v="19"/>
    <x v="99"/>
    <s v="oui"/>
    <s v="oui"/>
    <s v="oui"/>
    <s v="oui"/>
    <s v="Non"/>
    <s v="RAS"/>
    <s v="Ne sait pas "/>
    <s v="non"/>
    <s v="non"/>
    <s v="non"/>
    <s v="Tde"/>
    <s v="Ne sait pas "/>
    <s v="oui"/>
    <x v="0"/>
    <x v="0"/>
    <x v="0"/>
    <d v="2025-01-13T00:00:00"/>
    <x v="0"/>
    <x v="0"/>
    <s v="Agoè-Nyivé"/>
    <x v="7"/>
    <x v="8"/>
    <x v="0"/>
  </r>
  <r>
    <n v="324"/>
    <s v="SOFIANE Nahir"/>
    <n v="9"/>
    <x v="1"/>
    <m/>
    <x v="0"/>
    <s v="Elève (Ecole Islamique)"/>
    <s v="SOFIANE 91498640"/>
    <s v="Zongo Zilikpota Poste"/>
    <s v="6.254258543"/>
    <s v="1.2138632"/>
    <x v="0"/>
    <s v="CMS Togblekope"/>
    <s v="Agoè-Nyivé 4"/>
    <x v="1"/>
    <x v="0"/>
    <x v="101"/>
    <x v="19"/>
    <x v="100"/>
    <s v="oui"/>
    <s v="oui"/>
    <s v="oui"/>
    <s v="oui"/>
    <s v="Oui"/>
    <s v="Crampes des membres et altération de la conscience"/>
    <s v="Ne sait pas "/>
    <s v="non"/>
    <s v="non"/>
    <s v="non"/>
    <s v="TDE, Forage"/>
    <s v="Ne sait pas "/>
    <s v="oui"/>
    <x v="0"/>
    <x v="0"/>
    <x v="0"/>
    <d v="2025-01-13T00:00:00"/>
    <x v="0"/>
    <x v="0"/>
    <s v="Agoè-Nyivé"/>
    <x v="7"/>
    <x v="8"/>
    <x v="0"/>
  </r>
  <r>
    <n v="325"/>
    <s v="KARIM Salabou"/>
    <n v="0"/>
    <x v="2"/>
    <s v="J3"/>
    <x v="0"/>
    <s v="Nouveau Né "/>
    <s v="KARIM 90631956"/>
    <s v="Agoè Zongo"/>
    <s v="6.276445911"/>
    <s v="1.2103335"/>
    <x v="0"/>
    <s v="CHU Campus Retrocédé au CMS Togblékopé"/>
    <s v="Agoè-Nyivé 4"/>
    <x v="1"/>
    <x v="0"/>
    <x v="100"/>
    <x v="19"/>
    <x v="99"/>
    <s v="oui"/>
    <s v="oui"/>
    <s v="oui"/>
    <s v="oui"/>
    <s v="Oui"/>
    <s v="RAS"/>
    <s v="Ne sait pas "/>
    <s v="non"/>
    <s v="non"/>
    <s v="non"/>
    <s v="Tde"/>
    <s v="Ne sait pas "/>
    <s v="oui"/>
    <x v="0"/>
    <x v="6"/>
    <x v="0"/>
    <d v="2025-01-09T00:00:00"/>
    <x v="1"/>
    <x v="1"/>
    <s v="Agoè-Nyivé"/>
    <x v="7"/>
    <x v="8"/>
    <x v="1"/>
  </r>
  <r>
    <n v="326"/>
    <s v="ABDOUL-AZIZ Chamsia"/>
    <n v="9"/>
    <x v="1"/>
    <m/>
    <x v="1"/>
    <s v="Elève "/>
    <s v="MAMOUDOU ABDOUL AZIZ 90271147"/>
    <s v="Fidokpui Zilikpota "/>
    <s v="6.254258543"/>
    <s v="1.2138632"/>
    <x v="0"/>
    <s v="CMS Togblekope"/>
    <s v="Agoè-Nyivé 4"/>
    <x v="1"/>
    <x v="0"/>
    <x v="101"/>
    <x v="19"/>
    <x v="100"/>
    <s v="oui"/>
    <s v="oui"/>
    <s v="oui"/>
    <s v="oui"/>
    <s v="Non"/>
    <s v="RAS"/>
    <s v="Ne sait pas "/>
    <s v="non"/>
    <s v="non"/>
    <s v="non"/>
    <s v="Tde"/>
    <s v="Ne sait pas "/>
    <s v="oui"/>
    <x v="1"/>
    <x v="1"/>
    <x v="1"/>
    <d v="2025-01-10T00:00:00"/>
    <x v="0"/>
    <x v="1"/>
    <s v="Agoè-Nyivé"/>
    <x v="7"/>
    <x v="8"/>
    <x v="1"/>
  </r>
  <r>
    <n v="327"/>
    <s v="ESSEGNON Edjedjom"/>
    <n v="19"/>
    <x v="0"/>
    <m/>
    <x v="1"/>
    <s v="Agent commercial"/>
    <s v="96377536/AKOTCHAYE Agbanlessi 98810532"/>
    <s v="Agoé Atchanvé"/>
    <s v="6.254258543"/>
    <s v="1.2138632"/>
    <x v="0"/>
    <s v="CMS Togblekope"/>
    <s v="Agoè-Nyivé 4"/>
    <x v="1"/>
    <x v="0"/>
    <x v="101"/>
    <x v="19"/>
    <x v="100"/>
    <s v="oui"/>
    <s v="oui"/>
    <s v="oui"/>
    <s v="non"/>
    <s v="Non"/>
    <s v="Mucus dans les selles"/>
    <s v="Ne sait pas "/>
    <s v="non"/>
    <s v="Oui"/>
    <s v="non"/>
    <s v="Forage"/>
    <s v="Ne sait pas "/>
    <s v="oui"/>
    <x v="1"/>
    <x v="1"/>
    <x v="1"/>
    <d v="2025-01-10T00:00:00"/>
    <x v="0"/>
    <x v="1"/>
    <s v="Agoè-Nyivé"/>
    <x v="7"/>
    <x v="8"/>
    <x v="1"/>
  </r>
  <r>
    <n v="328"/>
    <s v="ALASSANI Zékia"/>
    <n v="18"/>
    <x v="0"/>
    <m/>
    <x v="1"/>
    <s v="Elève"/>
    <s v="93043876/TCHAKODOU Larba 91838899"/>
    <s v="Agoé zongo"/>
    <s v="6.254258543"/>
    <s v="1.2138632"/>
    <x v="0"/>
    <s v="CMS Togblekope"/>
    <s v="Agoè-Nyivé 4"/>
    <x v="1"/>
    <x v="0"/>
    <x v="101"/>
    <x v="19"/>
    <x v="100"/>
    <s v="oui"/>
    <s v="oui"/>
    <s v="oui"/>
    <s v="non"/>
    <s v="Non"/>
    <s v="RAS"/>
    <s v="Ne sait pas "/>
    <s v="non"/>
    <s v="non"/>
    <s v="non"/>
    <s v="Forage"/>
    <s v="Ne sait pas "/>
    <s v="oui"/>
    <x v="1"/>
    <x v="1"/>
    <x v="1"/>
    <d v="2025-01-10T00:00:00"/>
    <x v="0"/>
    <x v="1"/>
    <s v="Agoè-Nyivé"/>
    <x v="7"/>
    <x v="8"/>
    <x v="1"/>
  </r>
  <r>
    <n v="329"/>
    <s v="ISSAKA Afesa"/>
    <n v="15"/>
    <x v="0"/>
    <m/>
    <x v="1"/>
    <s v="Elève"/>
    <s v="ISSAKA 92813358"/>
    <s v="Alinka"/>
    <s v="6.276452"/>
    <s v="1.210340"/>
    <x v="0"/>
    <s v="CMS Togblekope"/>
    <s v="Agoè-Nyivé 4"/>
    <x v="1"/>
    <x v="0"/>
    <x v="101"/>
    <x v="19"/>
    <x v="100"/>
    <s v="oui"/>
    <s v="oui"/>
    <s v="oui"/>
    <s v="non"/>
    <s v="Non"/>
    <s v="RAS"/>
    <s v="Ne sait pas "/>
    <s v="non"/>
    <s v="non"/>
    <s v="non"/>
    <s v="Pure Water"/>
    <s v="Ne sait pas "/>
    <s v="oui"/>
    <x v="1"/>
    <x v="1"/>
    <x v="1"/>
    <d v="2025-01-10T00:00:00"/>
    <x v="0"/>
    <x v="1"/>
    <s v="Agoè-Nyivé"/>
    <x v="7"/>
    <x v="7"/>
    <x v="1"/>
  </r>
  <r>
    <n v="330"/>
    <s v="GOUNFIAGUE Mélanie"/>
    <n v="27"/>
    <x v="0"/>
    <m/>
    <x v="1"/>
    <s v="Ménagère"/>
    <s v="92900441/ LENE Largadou 93253110"/>
    <s v="Fidokpui"/>
    <s v="6.276445914"/>
    <s v="1.2103338"/>
    <x v="0"/>
    <s v="CMS Togblekope"/>
    <s v="Agoè-Nyivé 4"/>
    <x v="1"/>
    <x v="0"/>
    <x v="101"/>
    <x v="19"/>
    <x v="100"/>
    <s v="oui"/>
    <s v="oui"/>
    <s v="non"/>
    <s v="non"/>
    <s v="Non"/>
    <s v="RAS"/>
    <s v="Ne sait pas "/>
    <s v="non"/>
    <s v="non"/>
    <s v="non"/>
    <s v="Pure Water"/>
    <s v="Ne sait pas "/>
    <s v="oui"/>
    <x v="0"/>
    <x v="0"/>
    <x v="0"/>
    <d v="2025-01-13T00:00:00"/>
    <x v="0"/>
    <x v="0"/>
    <s v="Agoè-Nyivé"/>
    <x v="7"/>
    <x v="8"/>
    <x v="1"/>
  </r>
  <r>
    <n v="331"/>
    <s v="KPADJA Kabirou"/>
    <n v="3"/>
    <x v="4"/>
    <m/>
    <x v="1"/>
    <s v="Enfant"/>
    <s v="KPADJA 92697399"/>
    <s v="Alinka"/>
    <s v="6.276452"/>
    <s v="1.210340"/>
    <x v="0"/>
    <s v="CMS Togblekope"/>
    <s v="Agoè-Nyivé 4"/>
    <x v="1"/>
    <x v="0"/>
    <x v="102"/>
    <x v="19"/>
    <x v="101"/>
    <s v="oui"/>
    <s v="oui"/>
    <s v="oui"/>
    <s v="non"/>
    <s v="Non"/>
    <s v="RAS"/>
    <s v="Ne sait pas "/>
    <s v="non"/>
    <s v="non"/>
    <s v="non"/>
    <s v="TDE, Forage"/>
    <s v="Ne sait pas "/>
    <s v="oui"/>
    <x v="1"/>
    <x v="1"/>
    <x v="1"/>
    <d v="2025-01-11T00:00:00"/>
    <x v="0"/>
    <x v="1"/>
    <s v="Agoè-Nyivé"/>
    <x v="7"/>
    <x v="7"/>
    <x v="1"/>
  </r>
  <r>
    <n v="332"/>
    <s v="SADOU Salmane"/>
    <n v="1"/>
    <x v="2"/>
    <m/>
    <x v="0"/>
    <s v="Enfant"/>
    <s v="MOTAR Rachida 93770025"/>
    <s v="Agoé zongo"/>
    <s v="6.254258543"/>
    <s v="1.2138632"/>
    <x v="0"/>
    <s v="CMS Togblekope"/>
    <s v="Agoè-Nyivé 4"/>
    <x v="1"/>
    <x v="0"/>
    <x v="102"/>
    <x v="19"/>
    <x v="101"/>
    <s v="oui"/>
    <s v="oui"/>
    <s v="non"/>
    <s v="oui"/>
    <s v="Non"/>
    <s v="RAS"/>
    <s v="Ne sait pas "/>
    <s v="non"/>
    <s v="non"/>
    <s v="non"/>
    <s v="TDE, Forage"/>
    <s v="Ne sait pas "/>
    <s v="oui"/>
    <x v="1"/>
    <x v="1"/>
    <x v="1"/>
    <d v="2025-01-11T00:00:00"/>
    <x v="0"/>
    <x v="1"/>
    <s v="Agoè-Nyivé"/>
    <x v="7"/>
    <x v="8"/>
    <x v="1"/>
  </r>
  <r>
    <n v="333"/>
    <s v="SOFIANE Yasire"/>
    <n v="5"/>
    <x v="1"/>
    <m/>
    <x v="0"/>
    <s v="Enfant"/>
    <s v="SOFIANE Karim 98053000/ABOUBAKAR Abdoul Fataou 91498640"/>
    <s v="Agoè Zongo Zilikpota/amana"/>
    <s v="6.254258543"/>
    <s v="1.2138632"/>
    <x v="0"/>
    <s v="CMS Togblekope"/>
    <s v="Agoè-Nyivé 4"/>
    <x v="1"/>
    <x v="0"/>
    <x v="102"/>
    <x v="19"/>
    <x v="101"/>
    <s v="oui"/>
    <s v="oui"/>
    <s v="non"/>
    <s v="oui"/>
    <s v="Non"/>
    <s v="RAS"/>
    <s v="Ne sait pas "/>
    <s v="non"/>
    <s v="non"/>
    <s v="non"/>
    <s v="Forage, Pure Water"/>
    <s v="Ne sait pas "/>
    <s v="oui"/>
    <x v="1"/>
    <x v="1"/>
    <x v="1"/>
    <d v="2025-01-11T00:00:00"/>
    <x v="0"/>
    <x v="1"/>
    <s v="Agoè-Nyivé"/>
    <x v="7"/>
    <x v="8"/>
    <x v="1"/>
  </r>
  <r>
    <n v="334"/>
    <s v="SIKA Lydia"/>
    <n v="20"/>
    <x v="0"/>
    <m/>
    <x v="1"/>
    <s v="Etudiante"/>
    <s v="SIKA Togbé 90209743/AKARIM Abla 96621943"/>
    <s v="Kotokoli Zongo"/>
    <s v="6.276450"/>
    <s v="1.210338"/>
    <x v="0"/>
    <s v="CMS Togblekope"/>
    <s v="Agoè-Nyivé 4"/>
    <x v="1"/>
    <x v="0"/>
    <x v="98"/>
    <x v="19"/>
    <x v="101"/>
    <s v="oui"/>
    <s v="oui"/>
    <s v="oui"/>
    <s v="non"/>
    <s v="Non"/>
    <s v="RAS"/>
    <s v="Ne sait pas "/>
    <s v="non"/>
    <s v="non"/>
    <s v="non"/>
    <s v="Forage, Pure Water"/>
    <s v="Ne sait pas "/>
    <s v="oui"/>
    <x v="1"/>
    <x v="1"/>
    <x v="1"/>
    <d v="2025-01-11T00:00:00"/>
    <x v="0"/>
    <x v="1"/>
    <s v="Agoè-Nyivé"/>
    <x v="7"/>
    <x v="8"/>
    <x v="1"/>
  </r>
  <r>
    <n v="335"/>
    <s v="GNON Shamssidine Djore"/>
    <n v="3"/>
    <x v="4"/>
    <m/>
    <x v="0"/>
    <s v="Enfant"/>
    <s v="GNON Moktar 90980317"/>
    <s v="Alinka"/>
    <s v="6.276452"/>
    <s v="1.210340"/>
    <x v="0"/>
    <s v="CMS Togblekope"/>
    <s v="Agoè-Nyivé 4"/>
    <x v="1"/>
    <x v="0"/>
    <x v="103"/>
    <x v="19"/>
    <x v="102"/>
    <s v="oui"/>
    <s v="non"/>
    <s v="non"/>
    <s v="non"/>
    <s v="Non"/>
    <s v="RAS"/>
    <s v="Ne sait pas "/>
    <s v="non"/>
    <s v="non"/>
    <s v="non"/>
    <s v="Forage, Pure Water"/>
    <s v="Ne sait pas "/>
    <s v="oui"/>
    <x v="1"/>
    <x v="1"/>
    <x v="1"/>
    <d v="2025-01-12T00:00:00"/>
    <x v="0"/>
    <x v="1"/>
    <s v="Agoè-Nyivé"/>
    <x v="7"/>
    <x v="7"/>
    <x v="1"/>
  </r>
  <r>
    <n v="336"/>
    <s v="TOUDJI Mawuli Fabrice"/>
    <n v="4"/>
    <x v="4"/>
    <m/>
    <x v="0"/>
    <s v="Enfant"/>
    <s v="TOUDJI Nestor 91580831"/>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x v="1"/>
  </r>
  <r>
    <n v="337"/>
    <s v="MAMAN Afiz"/>
    <n v="3"/>
    <x v="4"/>
    <m/>
    <x v="0"/>
    <s v="Enfant"/>
    <s v="MAMAN Séidou 91790037/93726830"/>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x v="1"/>
  </r>
  <r>
    <n v="338"/>
    <s v="MASSEDE Adjo Ines"/>
    <n v="6"/>
    <x v="1"/>
    <m/>
    <x v="1"/>
    <s v="Elève"/>
    <s v="MASSEDE 92456560"/>
    <s v="Agoè Zongo Zilikpota"/>
    <s v="6.254258543"/>
    <s v="1.2138632"/>
    <x v="0"/>
    <s v="CMS Togblekope"/>
    <s v="Agoè-Nyivé 4"/>
    <x v="1"/>
    <x v="0"/>
    <x v="103"/>
    <x v="19"/>
    <x v="102"/>
    <s v="oui"/>
    <s v="oui"/>
    <s v="oui"/>
    <s v="oui"/>
    <s v="Oui"/>
    <s v="Crampe des membres"/>
    <s v="Ne sait pas "/>
    <s v="non"/>
    <s v="Oui"/>
    <s v="non"/>
    <s v="Forage, Pure Water"/>
    <s v="Ne sait pas "/>
    <s v="oui"/>
    <x v="0"/>
    <x v="0"/>
    <x v="1"/>
    <d v="2025-01-15T00:00:00"/>
    <x v="0"/>
    <x v="0"/>
    <s v="Agoè-Nyivé"/>
    <x v="7"/>
    <x v="8"/>
    <x v="1"/>
  </r>
  <r>
    <n v="339"/>
    <s v="SOFIANE Karime"/>
    <n v="37"/>
    <x v="0"/>
    <m/>
    <x v="0"/>
    <s v="Revendeur"/>
    <s v="SOFIANE Karim 91498640"/>
    <s v="Agoè Zongo Zilikpota/amana"/>
    <s v="6.254258543"/>
    <s v="1.2138632"/>
    <x v="0"/>
    <s v="CMS Togblekope"/>
    <s v="Agoè-Nyivé 4"/>
    <x v="1"/>
    <x v="0"/>
    <x v="103"/>
    <x v="19"/>
    <x v="103"/>
    <s v="oui"/>
    <s v="oui"/>
    <s v="oui"/>
    <s v="non"/>
    <s v="Non"/>
    <s v="RAS"/>
    <s v="Ne sait pas "/>
    <s v="non"/>
    <s v="non"/>
    <s v="non"/>
    <s v="Forage, Pure Water"/>
    <s v="Ne sait pas "/>
    <s v="oui"/>
    <x v="1"/>
    <x v="1"/>
    <x v="1"/>
    <d v="2025-01-13T00:00:00"/>
    <x v="0"/>
    <x v="1"/>
    <s v="Agoè-Nyivé"/>
    <x v="7"/>
    <x v="8"/>
    <x v="1"/>
  </r>
  <r>
    <n v="340"/>
    <s v="KARIM Maman Bébé"/>
    <n v="28"/>
    <x v="0"/>
    <m/>
    <x v="1"/>
    <s v="Ménagère"/>
    <s v="KARIM Ali 90631956"/>
    <s v="Zongo Zilikpota"/>
    <s v="6.250502"/>
    <s v="1.214837"/>
    <x v="0"/>
    <s v="CMS Togblekope"/>
    <s v="Agoè-Nyivé 4"/>
    <x v="1"/>
    <x v="0"/>
    <x v="104"/>
    <x v="19"/>
    <x v="103"/>
    <s v="oui"/>
    <s v="non"/>
    <s v="non"/>
    <s v="non"/>
    <s v="Non"/>
    <s v="RAS"/>
    <s v="Ne sait pas "/>
    <s v="non"/>
    <s v="non"/>
    <s v="non"/>
    <s v="Forage, Pure Water"/>
    <s v="Ne sait pas "/>
    <s v="oui"/>
    <x v="1"/>
    <x v="1"/>
    <x v="1"/>
    <d v="2025-01-13T00:00:00"/>
    <x v="0"/>
    <x v="1"/>
    <s v="Agoè-Nyivé"/>
    <x v="7"/>
    <x v="8"/>
    <x v="1"/>
  </r>
  <r>
    <n v="341"/>
    <s v="NOUROU Idaya"/>
    <n v="20"/>
    <x v="0"/>
    <m/>
    <x v="1"/>
    <s v="Couturière"/>
    <s v="AMIDOU Abdoul Rakibou"/>
    <s v="Agoé zongo"/>
    <s v="6.254258543"/>
    <s v="1.2138632"/>
    <x v="0"/>
    <s v="CMS Togblekope"/>
    <s v="Agoè-Nyivé 4"/>
    <x v="1"/>
    <x v="0"/>
    <x v="104"/>
    <x v="19"/>
    <x v="103"/>
    <s v="oui"/>
    <s v="non"/>
    <s v="non"/>
    <s v="non"/>
    <s v="Non"/>
    <s v="RAS"/>
    <s v="Ne sait pas "/>
    <s v="non"/>
    <s v="non"/>
    <s v="non"/>
    <s v="Forage, Pure Water"/>
    <s v="Ne sait pas "/>
    <s v="oui"/>
    <x v="1"/>
    <x v="1"/>
    <x v="1"/>
    <d v="2025-01-13T00:00:00"/>
    <x v="0"/>
    <x v="1"/>
    <s v="Agoè-Nyivé"/>
    <x v="7"/>
    <x v="8"/>
    <x v="1"/>
  </r>
  <r>
    <n v="342"/>
    <s v="SONA Zénabou"/>
    <n v="17"/>
    <x v="0"/>
    <m/>
    <x v="1"/>
    <s v="Couturière"/>
    <s v="SOBABI Dikon 91973268"/>
    <s v="Adétikopé Well city"/>
    <s v="6.276330"/>
    <s v="1.202724"/>
    <x v="0"/>
    <s v="CMS Togblekope"/>
    <s v="Agoè-Nyivé 6"/>
    <x v="1"/>
    <x v="0"/>
    <x v="104"/>
    <x v="19"/>
    <x v="103"/>
    <s v="oui"/>
    <s v="oui"/>
    <s v="oui"/>
    <s v="non"/>
    <s v="Non"/>
    <s v="RAS"/>
    <s v="Ne sait pas "/>
    <s v="non"/>
    <s v="non"/>
    <s v="non"/>
    <s v="Forage, Pure Water"/>
    <s v="Ne sait pas "/>
    <s v="oui"/>
    <x v="1"/>
    <x v="1"/>
    <x v="1"/>
    <d v="2025-01-13T00:00:00"/>
    <x v="0"/>
    <x v="1"/>
    <s v="Agoè-Nyivé"/>
    <x v="7"/>
    <x v="8"/>
    <x v="1"/>
  </r>
  <r>
    <n v="343"/>
    <s v="ADOU Salamatou"/>
    <n v="35"/>
    <x v="0"/>
    <m/>
    <x v="1"/>
    <s v="Revendeuse"/>
    <s v="SOBABI Dikon 91973268"/>
    <s v="Adétikopé Well city"/>
    <s v="6.276330"/>
    <s v="1.202724"/>
    <x v="0"/>
    <s v="CMS Togblekope"/>
    <s v="Agoè-Nyivé 6"/>
    <x v="1"/>
    <x v="0"/>
    <x v="104"/>
    <x v="19"/>
    <x v="103"/>
    <s v="oui"/>
    <s v="oui"/>
    <s v="non"/>
    <s v="non"/>
    <s v="Non"/>
    <s v="RAS"/>
    <s v="Ne sait pas "/>
    <s v="non"/>
    <s v="non"/>
    <s v="non"/>
    <s v="Forage, Pure Water"/>
    <s v="Ne sait pas "/>
    <s v="oui"/>
    <x v="1"/>
    <x v="1"/>
    <x v="1"/>
    <d v="2025-01-13T00:00:00"/>
    <x v="0"/>
    <x v="1"/>
    <s v="Agoè-Nyivé"/>
    <x v="7"/>
    <x v="8"/>
    <x v="1"/>
  </r>
  <r>
    <n v="344"/>
    <s v="SEBABABI Sahalan "/>
    <n v="4"/>
    <x v="4"/>
    <m/>
    <x v="0"/>
    <s v="Enfant"/>
    <s v="SOBABI Dikon 91973268"/>
    <s v="Adétikopé Well city"/>
    <s v="6.276330"/>
    <s v="1.202724"/>
    <x v="0"/>
    <s v="CMS Togblekope"/>
    <s v="Agoè-Nyivé 6"/>
    <x v="1"/>
    <x v="0"/>
    <x v="104"/>
    <x v="19"/>
    <x v="103"/>
    <s v="oui"/>
    <s v="non"/>
    <s v="non"/>
    <s v="non"/>
    <s v="Non"/>
    <s v="RAS"/>
    <s v="Ne sait pas "/>
    <s v="non"/>
    <s v="non"/>
    <s v="non"/>
    <s v="Forage, Pure Water"/>
    <s v="Ne sait pas "/>
    <s v="oui"/>
    <x v="1"/>
    <x v="1"/>
    <x v="1"/>
    <d v="2025-01-13T00:00:00"/>
    <x v="0"/>
    <x v="1"/>
    <s v="Agoè-Nyivé"/>
    <x v="7"/>
    <x v="8"/>
    <x v="1"/>
  </r>
  <r>
    <n v="345"/>
    <s v="SAMBIANI Youmanli "/>
    <n v="1"/>
    <x v="2"/>
    <n v="6"/>
    <x v="0"/>
    <s v="Enfant"/>
    <s v="SAMBIANI Houtan 93784357"/>
    <s v="Zongo Fidokpui "/>
    <s v="6.254258543"/>
    <s v="1.2138632"/>
    <x v="0"/>
    <s v="CMS Togblekope"/>
    <s v="Agoè-Nyivé 6"/>
    <x v="1"/>
    <x v="0"/>
    <x v="104"/>
    <x v="19"/>
    <x v="104"/>
    <s v="oui"/>
    <s v="oui"/>
    <s v="non"/>
    <s v="non"/>
    <s v="Non"/>
    <s v="RAS"/>
    <s v="Ne sait pas "/>
    <s v="non"/>
    <s v="non"/>
    <s v="non"/>
    <s v="Forage, Pure Water"/>
    <s v="Ne sait pas "/>
    <s v="oui"/>
    <x v="1"/>
    <x v="1"/>
    <x v="1"/>
    <d v="2025-01-14T00:00:00"/>
    <x v="0"/>
    <x v="1"/>
    <s v="Agoè-Nyivé"/>
    <x v="7"/>
    <x v="8"/>
    <x v="1"/>
  </r>
  <r>
    <n v="346"/>
    <s v="DOGLO David"/>
    <n v="3"/>
    <x v="4"/>
    <m/>
    <x v="0"/>
    <s v="Enfant"/>
    <s v="DOGLO Koffi 96297263/92170832"/>
    <s v="Zongo Zilikpota"/>
    <s v="6.250502"/>
    <s v="1.214837"/>
    <x v="0"/>
    <s v="CMS Togblekope"/>
    <s v="Agoè-Nyivé 6"/>
    <x v="1"/>
    <x v="0"/>
    <x v="100"/>
    <x v="19"/>
    <x v="104"/>
    <s v="oui"/>
    <s v="oui"/>
    <s v="oui"/>
    <s v="non"/>
    <s v="Non"/>
    <s v="RAS"/>
    <s v="Ne sait pas "/>
    <s v="non"/>
    <s v="non"/>
    <s v="non"/>
    <s v="Forage, Pure Water"/>
    <s v="Ne sait pas "/>
    <s v="oui"/>
    <x v="1"/>
    <x v="1"/>
    <x v="1"/>
    <d v="2025-01-14T00:00:00"/>
    <x v="0"/>
    <x v="1"/>
    <s v="Agoè-Nyivé"/>
    <x v="7"/>
    <x v="8"/>
    <x v="1"/>
  </r>
  <r>
    <n v="347"/>
    <s v="NYASSA Esther"/>
    <n v="34"/>
    <x v="0"/>
    <m/>
    <x v="1"/>
    <s v="Enseignante"/>
    <s v="NYASSA Esther 91231455/BAKA Essowèdeo 90734531"/>
    <s v="Zongo Alinka"/>
    <s v="6.276445913"/>
    <s v="1.2103337"/>
    <x v="0"/>
    <s v="CMS Togblekope"/>
    <s v="Agoè-Nyivé 6"/>
    <x v="1"/>
    <x v="0"/>
    <x v="104"/>
    <x v="19"/>
    <x v="104"/>
    <s v="oui"/>
    <s v="non"/>
    <s v="non"/>
    <s v="non"/>
    <s v="Non"/>
    <s v="RAS"/>
    <s v="Ne sait pas "/>
    <s v="non"/>
    <s v="non"/>
    <s v="non"/>
    <s v="Forage, Pure Water"/>
    <s v="Ne sait pas "/>
    <s v="oui"/>
    <x v="1"/>
    <x v="1"/>
    <x v="1"/>
    <d v="2025-01-14T00:00:00"/>
    <x v="0"/>
    <x v="1"/>
    <s v="Agoè-Nyivé"/>
    <x v="7"/>
    <x v="8"/>
    <x v="1"/>
  </r>
  <r>
    <n v="348"/>
    <s v="OMAR Mariam"/>
    <n v="1"/>
    <x v="2"/>
    <n v="5"/>
    <x v="1"/>
    <s v="Enfant"/>
    <s v="OMAR Yacouba 93092016/90484816"/>
    <s v="Agoè Zongo"/>
    <s v="6.276445911"/>
    <s v="1.2103335"/>
    <x v="0"/>
    <s v="CMS Togblekope"/>
    <s v="Agoè-Nyivé 6"/>
    <x v="1"/>
    <x v="0"/>
    <x v="104"/>
    <x v="19"/>
    <x v="104"/>
    <s v="oui"/>
    <s v="non"/>
    <s v="non"/>
    <s v="non"/>
    <s v="Non"/>
    <s v="RAS"/>
    <s v="Ne sait pas "/>
    <s v="non"/>
    <s v="non"/>
    <s v="non"/>
    <s v="Forage, Pure Water"/>
    <s v="Ne sait pas "/>
    <s v="oui"/>
    <x v="1"/>
    <x v="1"/>
    <x v="1"/>
    <d v="2025-01-14T00:00:00"/>
    <x v="0"/>
    <x v="1"/>
    <s v="Agoè-Nyivé"/>
    <x v="7"/>
    <x v="8"/>
    <x v="1"/>
  </r>
  <r>
    <n v="349"/>
    <s v="DOSSEH Adjoa"/>
    <n v="56"/>
    <x v="3"/>
    <m/>
    <x v="1"/>
    <s v="Technicienne de surface"/>
    <s v="DOSSEH Adjoa 91954292"/>
    <s v="Togble Nyivémé"/>
    <s v="6.254258543"/>
    <s v="1.2138632"/>
    <x v="0"/>
    <s v="CMS Togblekope"/>
    <s v="Agoè-Nyivé 6"/>
    <x v="1"/>
    <x v="0"/>
    <x v="105"/>
    <x v="20"/>
    <x v="104"/>
    <s v="oui"/>
    <s v="non"/>
    <s v="non"/>
    <s v="non"/>
    <s v="Non"/>
    <s v="RAS"/>
    <s v="Ne sait pas "/>
    <s v="non"/>
    <s v="non"/>
    <s v="non"/>
    <s v="Forage, Pure Water"/>
    <s v="Ne sait pas "/>
    <s v="oui"/>
    <x v="1"/>
    <x v="1"/>
    <x v="1"/>
    <d v="2025-01-14T00:00:00"/>
    <x v="0"/>
    <x v="1"/>
    <s v="Agoè-Nyivé"/>
    <x v="7"/>
    <x v="8"/>
    <x v="1"/>
  </r>
  <r>
    <n v="350"/>
    <s v="AZOUMA Itchissor "/>
    <n v="1"/>
    <x v="2"/>
    <n v="3"/>
    <x v="0"/>
    <s v="Enfant"/>
    <s v="AZOUMA Karimou 90593049"/>
    <s v="Zongo Zilikpota"/>
    <s v="6.250502"/>
    <s v="1.214837"/>
    <x v="0"/>
    <s v="CMS Togblekope"/>
    <s v="Agoè-Nyivé 6"/>
    <x v="1"/>
    <x v="0"/>
    <x v="105"/>
    <x v="20"/>
    <x v="104"/>
    <s v="oui"/>
    <s v="oui"/>
    <s v="non"/>
    <s v="non"/>
    <s v="Non"/>
    <s v="RAS"/>
    <s v="Ne sait pas "/>
    <s v="non"/>
    <s v="non"/>
    <s v="non"/>
    <s v="Forage, Pure Water"/>
    <s v="Ne sait pas "/>
    <s v="oui"/>
    <x v="1"/>
    <x v="1"/>
    <x v="1"/>
    <d v="2025-01-14T00:00:00"/>
    <x v="0"/>
    <x v="1"/>
    <s v="Agoè-Nyivé"/>
    <x v="7"/>
    <x v="8"/>
    <x v="1"/>
  </r>
  <r>
    <n v="351"/>
    <s v="SETODJI Jeanne Amina"/>
    <n v="42"/>
    <x v="0"/>
    <m/>
    <x v="1"/>
    <s v="Revendeuse"/>
    <s v="SETODJI Léonce 90053518"/>
    <s v="Agoè Zongo"/>
    <s v="6.276445911"/>
    <s v="1.2103335"/>
    <x v="0"/>
    <s v="CMS Togblekope"/>
    <s v="Agoè-Nyivé 6"/>
    <x v="1"/>
    <x v="0"/>
    <x v="106"/>
    <x v="20"/>
    <x v="105"/>
    <s v="oui"/>
    <s v="non"/>
    <s v="non"/>
    <s v="non"/>
    <s v="Non"/>
    <s v="RAS"/>
    <s v="Ne sait pas "/>
    <s v="non"/>
    <s v="non"/>
    <s v="non"/>
    <s v="Forage, Pure Water"/>
    <s v="Ne sait pas "/>
    <s v="oui"/>
    <x v="1"/>
    <x v="1"/>
    <x v="1"/>
    <d v="2025-01-16T00:00:00"/>
    <x v="0"/>
    <x v="1"/>
    <s v="Agoè-Nyivé"/>
    <x v="7"/>
    <x v="8"/>
    <x v="1"/>
  </r>
  <r>
    <n v="352"/>
    <s v="AMADOU Toumanina"/>
    <n v="1"/>
    <x v="2"/>
    <n v="7"/>
    <x v="0"/>
    <s v="Enfant"/>
    <s v="ADAMOU Ali 92621562/90530310"/>
    <s v="Zongo Zilikpota"/>
    <s v="6.250502"/>
    <s v="1.214837"/>
    <x v="0"/>
    <s v="CMS Togblekope"/>
    <s v="Agoè-Nyivé 6"/>
    <x v="1"/>
    <x v="0"/>
    <x v="106"/>
    <x v="20"/>
    <x v="105"/>
    <s v="oui"/>
    <s v="oui"/>
    <s v="non"/>
    <s v="non"/>
    <s v="Non"/>
    <s v="RAS"/>
    <s v="Ne sait pas "/>
    <s v="non"/>
    <s v="non"/>
    <s v="non"/>
    <s v="Pure Water"/>
    <s v="Ne sait pas "/>
    <s v="oui"/>
    <x v="1"/>
    <x v="1"/>
    <x v="1"/>
    <d v="2025-01-16T00:00:00"/>
    <x v="0"/>
    <x v="1"/>
    <s v="Agoè-Nyivé"/>
    <x v="7"/>
    <x v="8"/>
    <x v="1"/>
  </r>
  <r>
    <n v="353"/>
    <s v="DERMANE Aicha"/>
    <n v="54"/>
    <x v="3"/>
    <m/>
    <x v="1"/>
    <s v="Ménagère"/>
    <s v="DERMANE Aicha 93374098"/>
    <s v="Zongo Hermane"/>
    <s v="6.254258543"/>
    <s v="1.2138632"/>
    <x v="0"/>
    <s v="CMS Togblekope"/>
    <s v="Agoè-Nyivé 4"/>
    <x v="1"/>
    <x v="0"/>
    <x v="107"/>
    <x v="20"/>
    <x v="106"/>
    <s v="oui"/>
    <s v="non"/>
    <s v="non"/>
    <s v="non"/>
    <s v="Non"/>
    <s v="RAS"/>
    <s v="Ne sait pas "/>
    <s v="non"/>
    <s v="non"/>
    <s v="non"/>
    <s v="Forage, Pure Water"/>
    <s v="Ne sait pas "/>
    <s v="oui"/>
    <x v="1"/>
    <x v="1"/>
    <x v="1"/>
    <d v="2025-01-17T00:00:00"/>
    <x v="0"/>
    <x v="1"/>
    <s v="Agoè-Nyivé"/>
    <x v="7"/>
    <x v="8"/>
    <x v="1"/>
  </r>
  <r>
    <n v="354"/>
    <s v="MBOUMA Oumou"/>
    <n v="37"/>
    <x v="0"/>
    <m/>
    <x v="1"/>
    <s v="Revendeuse"/>
    <s v="MBOUMA Oumou 91918822/ MBOUMA Issifou 92255141"/>
    <s v="Zongo Zilikpota"/>
    <s v="6.250502"/>
    <s v="1.214837"/>
    <x v="0"/>
    <s v="CMS Togblekope"/>
    <s v="Agoè-Nyivé 4"/>
    <x v="1"/>
    <x v="0"/>
    <x v="108"/>
    <x v="20"/>
    <x v="107"/>
    <s v="oui"/>
    <s v="non"/>
    <s v="non"/>
    <s v="non"/>
    <s v="Non"/>
    <s v="RAS"/>
    <s v="Ne sait pas "/>
    <s v="non"/>
    <s v="non"/>
    <s v="non"/>
    <s v="Forage, Pure Water"/>
    <s v="Ne sait pas "/>
    <s v="oui"/>
    <x v="1"/>
    <x v="1"/>
    <x v="1"/>
    <d v="2025-01-18T00:00:00"/>
    <x v="0"/>
    <x v="1"/>
    <s v="Agoè-Nyivé"/>
    <x v="7"/>
    <x v="8"/>
    <x v="1"/>
  </r>
  <r>
    <n v="355"/>
    <s v="ASSOUMA Godwin"/>
    <n v="3"/>
    <x v="4"/>
    <m/>
    <x v="0"/>
    <s v="Enfant"/>
    <s v="ASSIGNON Thomas 93443996/99036689"/>
    <s v="Zongo Akoin"/>
    <s v="6.276445913"/>
    <s v="1.2103337"/>
    <x v="0"/>
    <s v="CMS Togblekope"/>
    <s v="Agoè-Nyivé 4"/>
    <x v="1"/>
    <x v="0"/>
    <x v="108"/>
    <x v="20"/>
    <x v="107"/>
    <s v="oui"/>
    <s v="non"/>
    <s v="non"/>
    <s v="non"/>
    <s v="Non"/>
    <s v="RAS"/>
    <s v="Ne sait pas "/>
    <s v="non"/>
    <s v="non"/>
    <s v="non"/>
    <s v="Tde"/>
    <s v="Ne sait pas "/>
    <s v="oui"/>
    <x v="1"/>
    <x v="1"/>
    <x v="1"/>
    <d v="2025-01-18T00:00:00"/>
    <x v="0"/>
    <x v="1"/>
    <s v="Agoè-Nyivé"/>
    <x v="7"/>
    <x v="8"/>
    <x v="1"/>
  </r>
  <r>
    <n v="356"/>
    <s v="AMIDOU Faridas"/>
    <n v="17"/>
    <x v="0"/>
    <m/>
    <x v="1"/>
    <s v="Elève"/>
    <s v="AMIDOU Hassane 79992750/91220696"/>
    <s v="Zongo Zilikpota"/>
    <s v="6.250502"/>
    <s v="1.214837"/>
    <x v="0"/>
    <s v="CMS Togblekope"/>
    <s v="Agoè-Nyivé 4"/>
    <x v="1"/>
    <x v="0"/>
    <x v="109"/>
    <x v="21"/>
    <x v="108"/>
    <s v="oui"/>
    <s v="oui"/>
    <s v="non"/>
    <s v="non"/>
    <s v="Non"/>
    <s v="RAS"/>
    <s v="Ne sait pas "/>
    <s v="non"/>
    <s v="non"/>
    <s v="non"/>
    <s v="Forage, Pure Water"/>
    <s v="Ne sait pas "/>
    <s v="oui"/>
    <x v="1"/>
    <x v="1"/>
    <x v="1"/>
    <d v="2025-01-20T00:00:00"/>
    <x v="0"/>
    <x v="1"/>
    <s v="Agoè-Nyivé"/>
    <x v="7"/>
    <x v="8"/>
    <x v="1"/>
  </r>
  <r>
    <n v="357"/>
    <s v="ALASSANE Mariam"/>
    <n v="13"/>
    <x v="1"/>
    <m/>
    <x v="1"/>
    <s v="Elève"/>
    <s v="BATCHA Djemila 93194798"/>
    <s v="Zongo Togblé"/>
    <s v="6.2544683"/>
    <s v="1.2109388"/>
    <x v="0"/>
    <s v="CMS Togblekope"/>
    <s v="Agoè-Nyivé 4"/>
    <x v="1"/>
    <x v="0"/>
    <x v="110"/>
    <x v="20"/>
    <x v="108"/>
    <s v="oui"/>
    <s v="oui"/>
    <s v="non"/>
    <s v="non"/>
    <s v="Non"/>
    <s v="RAS"/>
    <s v="Ne sait pas "/>
    <s v="non"/>
    <s v="non"/>
    <s v="non"/>
    <s v="Tde"/>
    <s v="Ne sait pas "/>
    <s v="oui"/>
    <x v="1"/>
    <x v="1"/>
    <x v="1"/>
    <d v="2025-01-20T00:00:00"/>
    <x v="0"/>
    <x v="1"/>
    <s v="Agoè-Nyivé"/>
    <x v="7"/>
    <x v="8"/>
    <x v="1"/>
  </r>
  <r>
    <n v="358"/>
    <s v="ALIASSOU Nabara"/>
    <n v="40"/>
    <x v="0"/>
    <m/>
    <x v="1"/>
    <s v="Ménagère"/>
    <s v="YAYA Ismail 70252641/92397634"/>
    <s v="Zongo Togblé"/>
    <s v="6.2544683"/>
    <s v="1.2109388"/>
    <x v="0"/>
    <s v="CMS Togblekope"/>
    <s v="Agoè-Nyivé 4"/>
    <x v="1"/>
    <x v="0"/>
    <x v="111"/>
    <x v="20"/>
    <x v="108"/>
    <s v="oui"/>
    <s v="non"/>
    <s v="non"/>
    <s v="non"/>
    <s v="Non"/>
    <s v="RAS"/>
    <s v="Ne sait pas "/>
    <s v="non"/>
    <s v="non"/>
    <s v="non"/>
    <s v="Forage, Pure Water"/>
    <s v="Ne sait pas "/>
    <s v="oui"/>
    <x v="1"/>
    <x v="1"/>
    <x v="1"/>
    <d v="2025-01-20T00:00:00"/>
    <x v="0"/>
    <x v="1"/>
    <s v="Agoè-Nyivé"/>
    <x v="7"/>
    <x v="8"/>
    <x v="1"/>
  </r>
  <r>
    <n v="359"/>
    <s v="AKOETEGAN Merveille"/>
    <n v="9"/>
    <x v="1"/>
    <m/>
    <x v="1"/>
    <s v="Elève"/>
    <s v="ADEWA Essossolem 70652553"/>
    <s v="Zongo Akoin"/>
    <s v="6.276445913"/>
    <s v="1.2103337"/>
    <x v="0"/>
    <s v="CMS Togblekope"/>
    <s v="Agoè-Nyivé 4"/>
    <x v="1"/>
    <x v="0"/>
    <x v="109"/>
    <x v="21"/>
    <x v="109"/>
    <s v="oui"/>
    <s v="non"/>
    <s v="non"/>
    <s v="non"/>
    <s v="Non"/>
    <s v="RAS"/>
    <s v="Ne sait pas "/>
    <s v="non"/>
    <s v="non"/>
    <s v="non"/>
    <s v="Forage, Pure Water"/>
    <s v="Ne sait pas "/>
    <s v="oui"/>
    <x v="1"/>
    <x v="1"/>
    <x v="1"/>
    <d v="2025-01-21T00:00:00"/>
    <x v="0"/>
    <x v="1"/>
    <s v="Agoè-Nyivé"/>
    <x v="7"/>
    <x v="8"/>
    <x v="1"/>
  </r>
  <r>
    <n v="360"/>
    <s v="TCHASSANTI Abdoul Wadoul"/>
    <n v="2"/>
    <x v="2"/>
    <m/>
    <x v="0"/>
    <s v="Enfant"/>
    <s v="TCHASSANTI Alidou 90230247"/>
    <s v="Adétikopé"/>
    <s v="6.2763299"/>
    <s v="1.2027242"/>
    <x v="0"/>
    <s v="CMS Togblekope"/>
    <s v="Agoè-Nyivé 6"/>
    <x v="1"/>
    <x v="0"/>
    <x v="109"/>
    <x v="21"/>
    <x v="109"/>
    <s v="oui"/>
    <s v="oui"/>
    <s v="non"/>
    <s v="non"/>
    <s v="Non"/>
    <s v="RAS"/>
    <s v="Ne sait pas "/>
    <s v="non"/>
    <s v="non"/>
    <s v="non"/>
    <s v="Forage, Pure Water"/>
    <s v="Ne sait pas "/>
    <s v="oui"/>
    <x v="1"/>
    <x v="1"/>
    <x v="1"/>
    <d v="2025-01-21T00:00:00"/>
    <x v="0"/>
    <x v="1"/>
    <s v="Agoè-Nyivé"/>
    <x v="18"/>
    <x v="22"/>
    <x v="1"/>
  </r>
  <r>
    <n v="361"/>
    <s v="AMIZI Adjo"/>
    <n v="75"/>
    <x v="5"/>
    <m/>
    <x v="1"/>
    <s v="Retraitée"/>
    <s v="AMIZI Moutala 90769016"/>
    <s v="Togblé Dégomé"/>
    <s v="6.2544683"/>
    <s v="1.2109388"/>
    <x v="0"/>
    <s v="CMS Togblekope"/>
    <s v="Agoè-Nyivé 4"/>
    <x v="1"/>
    <x v="0"/>
    <x v="112"/>
    <x v="21"/>
    <x v="109"/>
    <s v="oui"/>
    <s v="non"/>
    <s v="non"/>
    <s v="non"/>
    <s v="Non"/>
    <s v="RAS"/>
    <s v="Ne sait pas "/>
    <s v="non"/>
    <s v="non"/>
    <s v="non"/>
    <s v="TDE, Forage"/>
    <s v="Ne sait pas "/>
    <s v="oui"/>
    <x v="1"/>
    <x v="1"/>
    <x v="1"/>
    <d v="2025-01-21T00:00:00"/>
    <x v="0"/>
    <x v="1"/>
    <s v="Agoè-Nyivé"/>
    <x v="7"/>
    <x v="8"/>
    <x v="1"/>
  </r>
  <r>
    <n v="362"/>
    <s v="SALANI Aboubakar"/>
    <n v="4"/>
    <x v="4"/>
    <m/>
    <x v="0"/>
    <s v="Elève"/>
    <s v="LEMAMOU 91026968"/>
    <s v="Agoè Zongo"/>
    <s v="6.276445911"/>
    <s v="1.2103335"/>
    <x v="0"/>
    <s v="CMS Togblekope"/>
    <s v="Agoè-Nyivé 4"/>
    <x v="1"/>
    <x v="0"/>
    <x v="112"/>
    <x v="21"/>
    <x v="110"/>
    <s v="oui"/>
    <s v="oui"/>
    <s v="non"/>
    <s v="non"/>
    <s v="Non"/>
    <s v="RAS"/>
    <s v="Ne sait pas "/>
    <s v="non"/>
    <s v="non"/>
    <s v="non"/>
    <s v="Tde"/>
    <s v="Ne sait pas "/>
    <s v="oui"/>
    <x v="1"/>
    <x v="1"/>
    <x v="1"/>
    <d v="2025-01-22T00:00:00"/>
    <x v="0"/>
    <x v="1"/>
    <s v="Agoè-Nyivé"/>
    <x v="7"/>
    <x v="8"/>
    <x v="1"/>
  </r>
  <r>
    <n v="363"/>
    <s v="YAYA Taofik"/>
    <n v="9"/>
    <x v="1"/>
    <m/>
    <x v="0"/>
    <s v="Elève"/>
    <s v="AMADOU Fati 99227795 "/>
    <s v="Haoussa Zongo (FOPADESC)"/>
    <s v="6.2544683"/>
    <s v="1.2109388"/>
    <x v="0"/>
    <s v="CMS Togblekope"/>
    <s v="Agoè-Nyivé 4"/>
    <x v="1"/>
    <x v="0"/>
    <x v="113"/>
    <x v="21"/>
    <x v="111"/>
    <s v="oui"/>
    <s v="non"/>
    <s v="non"/>
    <s v="non"/>
    <s v="Non"/>
    <s v="RAS"/>
    <s v="Ne sait pas "/>
    <s v="non"/>
    <s v="non"/>
    <s v="non"/>
    <s v="Forage"/>
    <s v="Ne sait pas "/>
    <s v="oui"/>
    <x v="1"/>
    <x v="0"/>
    <x v="1"/>
    <d v="2025-01-23T00:00:00"/>
    <x v="0"/>
    <x v="0"/>
    <s v="Agoè-Nyivé"/>
    <x v="7"/>
    <x v="8"/>
    <x v="0"/>
  </r>
  <r>
    <n v="364"/>
    <s v="ABIGNIMA Koutamaba Victor"/>
    <n v="19"/>
    <x v="0"/>
    <m/>
    <x v="0"/>
    <s v="Elève"/>
    <s v="ABIGNIMA Kataoura/ABIGNIMA Marie 99744554"/>
    <s v="Fidokpui Face CMS SALAM"/>
    <s v="6.2601027"/>
    <s v="1.2264008"/>
    <x v="0"/>
    <s v="CHU Campus"/>
    <s v="Agoè-Nyivé 4"/>
    <x v="1"/>
    <x v="0"/>
    <x v="109"/>
    <x v="21"/>
    <x v="111"/>
    <s v="oui"/>
    <s v="oui"/>
    <s v="oui"/>
    <s v="oui"/>
    <s v="Non"/>
    <s v="RAS"/>
    <s v="Ne sait pas "/>
    <s v="non"/>
    <s v="non"/>
    <s v="non"/>
    <s v="Forage, Puit"/>
    <s v="non"/>
    <s v="oui"/>
    <x v="0"/>
    <x v="6"/>
    <x v="0"/>
    <d v="2025-01-27T00:00:00"/>
    <x v="0"/>
    <x v="1"/>
    <s v="Agoè-Nyivé"/>
    <x v="7"/>
    <x v="8"/>
    <x v="1"/>
  </r>
  <r>
    <n v="365"/>
    <s v="ABIGNIMA Marie"/>
    <n v="26"/>
    <x v="0"/>
    <m/>
    <x v="1"/>
    <m/>
    <s v="ABIGNIMA Kataoura/ABIGNIMA Marie 99744554"/>
    <s v="Fidokpui Face CMS SALAM"/>
    <s v="6.2601027"/>
    <s v="1.2264008"/>
    <x v="0"/>
    <s v="CHU Campus"/>
    <s v="Agoè-Nyivé 4"/>
    <x v="1"/>
    <x v="0"/>
    <x v="114"/>
    <x v="21"/>
    <x v="112"/>
    <s v="oui"/>
    <s v="non"/>
    <s v="non"/>
    <s v="non"/>
    <s v="Non"/>
    <s v="RAS"/>
    <s v="oui"/>
    <s v="non"/>
    <s v="non"/>
    <s v="non"/>
    <s v="Forage, Puit"/>
    <s v="non"/>
    <s v="oui"/>
    <x v="0"/>
    <x v="6"/>
    <x v="0"/>
    <d v="2025-01-27T00:00:00"/>
    <x v="0"/>
    <x v="1"/>
    <s v="Agoè-Nyivé"/>
    <x v="7"/>
    <x v="8"/>
    <x v="1"/>
  </r>
  <r>
    <n v="366"/>
    <s v="KPANDJA Madjakpa"/>
    <n v="45"/>
    <x v="3"/>
    <m/>
    <x v="1"/>
    <s v="Revendeuse"/>
    <s v="ABIGNIMA Kataoura/ABIGNIMA Marie 99744554"/>
    <m/>
    <s v="6.2601027"/>
    <s v="1.2264008"/>
    <x v="0"/>
    <s v="CHU Campus"/>
    <s v="Agoè-Nyivé 4"/>
    <x v="1"/>
    <x v="0"/>
    <x v="114"/>
    <x v="21"/>
    <x v="112"/>
    <s v="oui"/>
    <s v="non"/>
    <s v="non"/>
    <s v="non"/>
    <s v="Non"/>
    <s v="RAS"/>
    <s v="Ne sait pas "/>
    <s v="non"/>
    <s v="non"/>
    <s v="non"/>
    <s v="Forage, Puit"/>
    <s v="non"/>
    <s v="non"/>
    <x v="2"/>
    <x v="2"/>
    <x v="0"/>
    <d v="2025-01-29T00:00:00"/>
    <x v="0"/>
    <x v="1"/>
    <s v="Agoè-Nyivé"/>
    <x v="7"/>
    <x v="8"/>
    <x v="1"/>
  </r>
  <r>
    <n v="367"/>
    <s v="KARIM Michael "/>
    <n v="1"/>
    <x v="2"/>
    <m/>
    <x v="0"/>
    <s v="Enfant"/>
    <s v="SOUMAYA Djibo 90949770"/>
    <s v="Zongo Fidokpui "/>
    <s v="6.254258543"/>
    <s v="1.2138632"/>
    <x v="0"/>
    <s v="CMS Togblekope"/>
    <s v="Agoè-Nyivé 4"/>
    <x v="1"/>
    <x v="0"/>
    <x v="115"/>
    <x v="21"/>
    <x v="113"/>
    <s v="oui"/>
    <s v="non"/>
    <s v="non"/>
    <s v="non"/>
    <s v="Non"/>
    <s v="RAS"/>
    <s v="Ne sait pas "/>
    <s v="non"/>
    <s v="non"/>
    <s v="non"/>
    <s v="Forage"/>
    <s v="Ne sait pas "/>
    <s v="oui"/>
    <x v="1"/>
    <x v="7"/>
    <x v="1"/>
    <d v="2025-01-30T00:00:00"/>
    <x v="0"/>
    <x v="1"/>
    <s v="Agoè-Nyivé"/>
    <x v="7"/>
    <x v="8"/>
    <x v="1"/>
  </r>
  <r>
    <n v="368"/>
    <s v="POUGNI Norbertine"/>
    <n v="0"/>
    <x v="2"/>
    <n v="7"/>
    <x v="1"/>
    <s v="Enfant"/>
    <s v="NADOUNE Banbossae 91424730"/>
    <s v="Agoè Zongo"/>
    <s v="6.276445911"/>
    <s v="1.2103335"/>
    <x v="0"/>
    <s v="CMS Togblekope"/>
    <s v="Agoè-Nyivé 4"/>
    <x v="1"/>
    <x v="0"/>
    <x v="116"/>
    <x v="21"/>
    <x v="114"/>
    <s v="oui"/>
    <s v="oui"/>
    <s v="non"/>
    <s v="non"/>
    <s v="Non"/>
    <s v="RAS"/>
    <s v="Ne sait pas "/>
    <s v="non"/>
    <s v="non"/>
    <s v="non"/>
    <s v="Forage"/>
    <s v="Ne sait pas "/>
    <s v="oui"/>
    <x v="1"/>
    <x v="7"/>
    <x v="1"/>
    <d v="2025-01-27T00:00:00"/>
    <x v="0"/>
    <x v="1"/>
    <s v="Agoè-Nyivé"/>
    <x v="7"/>
    <x v="8"/>
    <x v="1"/>
  </r>
  <r>
    <n v="369"/>
    <s v="GBARA Ami Dofé"/>
    <n v="26"/>
    <x v="0"/>
    <m/>
    <x v="1"/>
    <s v="Militaire "/>
    <s v="Ami 79442996/GBARA Komi Sévérin "/>
    <s v="Avédji Limousine"/>
    <m/>
    <m/>
    <x v="0"/>
    <s v="CMS Agoè-Nyivé"/>
    <s v="Agoè-Nyivé 3"/>
    <x v="1"/>
    <x v="0"/>
    <x v="117"/>
    <x v="22"/>
    <x v="115"/>
    <s v="oui"/>
    <s v="non"/>
    <s v="non"/>
    <s v="non"/>
    <s v="Non"/>
    <s v="RAS"/>
    <s v="Ne sait pas "/>
    <s v="non"/>
    <s v="non"/>
    <s v="non"/>
    <s v="Forage"/>
    <s v="Ne sait pas "/>
    <s v="oui"/>
    <x v="1"/>
    <x v="7"/>
    <x v="0"/>
    <d v="2025-02-01T00:00:00"/>
    <x v="0"/>
    <x v="1"/>
    <s v="Agoè-Nyivé"/>
    <x v="9"/>
    <x v="23"/>
    <x v="1"/>
  </r>
  <r>
    <n v="370"/>
    <s v="KPOWOADAN Sénam"/>
    <n v="37"/>
    <x v="0"/>
    <m/>
    <x v="1"/>
    <s v="Ménagère"/>
    <s v="KPOWOADAN 90235995"/>
    <s v="Agoè Démakpoè"/>
    <s v="6.276445913"/>
    <s v="1.2103337"/>
    <x v="0"/>
    <s v="CMS Agoè-Nyivé"/>
    <s v="Agoè-Nyivé 1"/>
    <x v="1"/>
    <x v="0"/>
    <x v="117"/>
    <x v="22"/>
    <x v="115"/>
    <s v="oui"/>
    <s v="non"/>
    <s v="non"/>
    <s v="non"/>
    <s v="Non"/>
    <s v="RAS"/>
    <s v="Ne sait pas "/>
    <s v="non"/>
    <s v="non"/>
    <s v="non"/>
    <s v="Tde"/>
    <s v="Oui"/>
    <s v="oui"/>
    <x v="1"/>
    <x v="7"/>
    <x v="1"/>
    <d v="2025-01-29T00:00:00"/>
    <x v="0"/>
    <x v="1"/>
    <s v="Agoè-Nyivé"/>
    <x v="8"/>
    <x v="7"/>
    <x v="1"/>
  </r>
  <r>
    <n v="371"/>
    <s v="KPINZOU Gnimdou Marie"/>
    <n v="4"/>
    <x v="4"/>
    <m/>
    <x v="1"/>
    <s v="Enfant"/>
    <s v="KPINZOU Atéféidou 90380806/93655347"/>
    <s v="Adétikopé Kladjèmé"/>
    <m/>
    <m/>
    <x v="0"/>
    <s v="CMS Adétikopé"/>
    <s v="Agoè-Nyivé 6"/>
    <x v="1"/>
    <x v="0"/>
    <x v="118"/>
    <x v="22"/>
    <x v="113"/>
    <s v="oui"/>
    <s v="oui"/>
    <s v="oui"/>
    <s v="non"/>
    <s v="Non"/>
    <s v="Selles liquide eau de riz"/>
    <s v="Ne sait pas "/>
    <s v="non"/>
    <s v="non"/>
    <s v="non"/>
    <s v="Forage"/>
    <s v="Ne sait pas "/>
    <s v="oui"/>
    <x v="1"/>
    <x v="7"/>
    <x v="1"/>
    <d v="2025-01-30T00:00:00"/>
    <x v="0"/>
    <x v="1"/>
    <s v="Agoè-Nyivé"/>
    <x v="18"/>
    <x v="22"/>
    <x v="1"/>
  </r>
  <r>
    <n v="372"/>
    <s v="ISSAKA Aboubakar"/>
    <n v="7"/>
    <x v="1"/>
    <m/>
    <x v="0"/>
    <s v="Elève"/>
    <s v="ISSAKA Arouna 90846307"/>
    <s v="Agoè Zongo"/>
    <s v="6.276445911"/>
    <s v="1.2103335"/>
    <x v="0"/>
    <s v="CMS Agoè-Nyivé"/>
    <s v="Agoè-Nyivé 4"/>
    <x v="1"/>
    <x v="0"/>
    <x v="119"/>
    <x v="22"/>
    <x v="113"/>
    <s v="oui"/>
    <s v="oui"/>
    <s v="oui"/>
    <s v="oui"/>
    <s v="Non"/>
    <s v="Selles liquide eau de riz"/>
    <s v="Ne sait pas "/>
    <s v="non"/>
    <s v="non"/>
    <s v="non"/>
    <s v="Forage"/>
    <s v="Ne sait pas "/>
    <s v="oui"/>
    <x v="1"/>
    <x v="7"/>
    <x v="1"/>
    <d v="2025-01-30T00:00:00"/>
    <x v="0"/>
    <x v="1"/>
    <s v="Agoè-Nyivé"/>
    <x v="7"/>
    <x v="8"/>
    <x v="1"/>
  </r>
  <r>
    <n v="373"/>
    <s v="AMIDOU Abdoul Aziz"/>
    <n v="9"/>
    <x v="1"/>
    <m/>
    <x v="0"/>
    <s v="Elève à l'Ecole Albarka"/>
    <s v="AMIDOU ABDOUL Kader 90201715/NOUHOU Safia 71933986"/>
    <s v="Zongo Fidokpui près Clinique Angel"/>
    <s v="6.254258543"/>
    <s v="1.2138632"/>
    <x v="0"/>
    <s v="CMS Togblekope"/>
    <s v="Agoè-Nyivé 4"/>
    <x v="1"/>
    <x v="0"/>
    <x v="119"/>
    <x v="22"/>
    <x v="113"/>
    <s v="oui"/>
    <s v="oui"/>
    <s v="oui"/>
    <s v="non"/>
    <s v="Non"/>
    <s v="Selles liquide eau de riz"/>
    <s v="Ne sait pas "/>
    <s v="non"/>
    <s v="non"/>
    <s v="non"/>
    <s v="TDE, Forage"/>
    <s v="Oui"/>
    <s v="oui"/>
    <x v="0"/>
    <x v="7"/>
    <x v="0"/>
    <d v="2025-02-02T00:00:00"/>
    <x v="0"/>
    <x v="1"/>
    <s v="Agoè-Nyivé"/>
    <x v="7"/>
    <x v="8"/>
    <x v="1"/>
  </r>
  <r>
    <n v="374"/>
    <s v="MOUKTAR Noura"/>
    <n v="8"/>
    <x v="1"/>
    <m/>
    <x v="1"/>
    <s v="Elève à l'Ecole Albarka"/>
    <s v="NOUHOU Roukéya 90961818"/>
    <s v="Zongo Fidokpui près Clinique Angel"/>
    <s v="6.254258543"/>
    <s v="1.2138632"/>
    <x v="0"/>
    <s v="CMS Togblekope"/>
    <s v="Agoè-Nyivé 4"/>
    <x v="1"/>
    <x v="0"/>
    <x v="119"/>
    <x v="22"/>
    <x v="113"/>
    <s v="oui"/>
    <s v="oui"/>
    <s v="oui"/>
    <s v="non"/>
    <s v="Non"/>
    <s v="Selles liquide eau de riz"/>
    <s v="Ne sait pas "/>
    <s v="non"/>
    <s v="non"/>
    <s v="non"/>
    <s v="Forage"/>
    <s v="Ne sait pas "/>
    <s v="oui"/>
    <x v="0"/>
    <x v="7"/>
    <x v="0"/>
    <d v="2025-02-02T00:00:00"/>
    <x v="0"/>
    <x v="1"/>
    <s v="Agoè-Nyivé"/>
    <x v="7"/>
    <x v="8"/>
    <x v="1"/>
  </r>
  <r>
    <n v="375"/>
    <s v="AROUNA Zoubérou"/>
    <n v="60"/>
    <x v="5"/>
    <m/>
    <x v="0"/>
    <s v="Enseignant au CSI de Zongo"/>
    <s v="AROUNA Zoubérou 91837891"/>
    <s v="Agoè Zongo près de l'Ecole Dorkénou"/>
    <s v="6.254258543"/>
    <s v="1.2138632"/>
    <x v="0"/>
    <s v="CMS Togblekope"/>
    <s v="Agoè-Nyivé 4"/>
    <x v="1"/>
    <x v="0"/>
    <x v="119"/>
    <x v="22"/>
    <x v="116"/>
    <s v="oui"/>
    <s v="non"/>
    <s v="non"/>
    <s v="non"/>
    <s v="Non"/>
    <s v="Selles liquide non eau de riz"/>
    <s v="Ne sait pas "/>
    <s v="non"/>
    <s v="non"/>
    <s v="non"/>
    <s v="Forage"/>
    <s v="Oui"/>
    <s v="oui"/>
    <x v="1"/>
    <x v="7"/>
    <x v="1"/>
    <d v="2025-01-31T00:00:00"/>
    <x v="0"/>
    <x v="1"/>
    <s v="Agoè-Nyivé"/>
    <x v="7"/>
    <x v="8"/>
    <x v="1"/>
  </r>
  <r>
    <n v="376"/>
    <s v="KOMBATE Damhane Dankame"/>
    <n v="22"/>
    <x v="0"/>
    <m/>
    <x v="1"/>
    <s v="EnseignantE à l'Ecole privée Islamique Albarka de Zongo"/>
    <s v="KOMBATE Ladopague 90983562/70951873/90719162"/>
    <s v="Agoè Zongo Zilikpota"/>
    <s v="6.254258543"/>
    <s v="1.2138632"/>
    <x v="0"/>
    <s v="CMS Togblekope"/>
    <s v="Agoè-Nyivé 4"/>
    <x v="1"/>
    <x v="0"/>
    <x v="119"/>
    <x v="22"/>
    <x v="116"/>
    <s v="oui"/>
    <s v="oui"/>
    <s v="oui"/>
    <s v="non"/>
    <s v="Non"/>
    <s v="Selles liquide eau de riz"/>
    <s v="oui"/>
    <s v="non"/>
    <s v="Oui"/>
    <s v="non"/>
    <s v="Forage, Pure Water"/>
    <s v="Oui"/>
    <s v="oui"/>
    <x v="0"/>
    <x v="7"/>
    <x v="0"/>
    <d v="2025-02-02T00:00:00"/>
    <x v="0"/>
    <x v="1"/>
    <s v="Agoè-Nyivé"/>
    <x v="7"/>
    <x v="8"/>
    <x v="1"/>
  </r>
  <r>
    <n v="377"/>
    <s v="ASSANE Rayane "/>
    <n v="7"/>
    <x v="1"/>
    <m/>
    <x v="0"/>
    <s v="Elève à l'Ecole Albarka"/>
    <s v="SALE Djémila 91994535"/>
    <s v="Agoè Zongo Zilikpota près de la clinique Angel"/>
    <s v="6.254258543"/>
    <s v="1.2138632"/>
    <x v="0"/>
    <s v="CMS Togblekope"/>
    <s v="Agoè-Nyivé 4"/>
    <x v="1"/>
    <x v="0"/>
    <x v="119"/>
    <x v="22"/>
    <x v="116"/>
    <s v="oui"/>
    <s v="oui"/>
    <s v="oui"/>
    <s v="oui"/>
    <s v="Non"/>
    <s v="Selles liquide eau de riz"/>
    <s v="oui"/>
    <s v="non"/>
    <s v="Oui"/>
    <s v="non"/>
    <s v="Forage"/>
    <s v="Oui"/>
    <s v="oui"/>
    <x v="0"/>
    <x v="7"/>
    <x v="0"/>
    <d v="2025-02-02T00:00:00"/>
    <x v="0"/>
    <x v="1"/>
    <s v="Agoè-Nyivé"/>
    <x v="7"/>
    <x v="8"/>
    <x v="1"/>
  </r>
  <r>
    <n v="378"/>
    <s v="TAYABOU Zéinabou"/>
    <n v="4"/>
    <x v="4"/>
    <m/>
    <x v="1"/>
    <s v="Elève à l'Ecole Albarka"/>
    <s v="TAYABOU Saibou 90064339"/>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x v="1"/>
  </r>
  <r>
    <n v="379"/>
    <s v="TAYABOU Radia"/>
    <n v="6"/>
    <x v="1"/>
    <m/>
    <x v="1"/>
    <s v="Elève à l'Ecole Albarka"/>
    <s v="OUMAROU Nafissa 90664330"/>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x v="1"/>
  </r>
  <r>
    <n v="380"/>
    <s v="ABOUL KADER Abdramane"/>
    <n v="7"/>
    <x v="1"/>
    <m/>
    <x v="0"/>
    <s v="Elève à l'Ecole Albarka"/>
    <s v="NOUHOU Safia 90201715/71933986"/>
    <s v="Agoè Zongo Zilikpota près de la clinique Angel"/>
    <s v="6.254258543"/>
    <s v="1.2138632"/>
    <x v="0"/>
    <s v="CMS Togblekope"/>
    <s v="Agoè-Nyivé 4"/>
    <x v="1"/>
    <x v="0"/>
    <x v="119"/>
    <x v="22"/>
    <x v="116"/>
    <s v="oui"/>
    <s v="oui"/>
    <s v="oui"/>
    <s v="oui"/>
    <s v="Non"/>
    <s v="Selles liquide eau de riz"/>
    <s v="oui"/>
    <s v="non"/>
    <s v="non"/>
    <s v="non"/>
    <s v="TDE, Forage"/>
    <s v="Oui"/>
    <s v="oui"/>
    <x v="0"/>
    <x v="7"/>
    <x v="0"/>
    <d v="2025-02-03T00:00:00"/>
    <x v="0"/>
    <x v="1"/>
    <s v="Agoè-Nyivé"/>
    <x v="7"/>
    <x v="8"/>
    <x v="1"/>
  </r>
  <r>
    <n v="381"/>
    <s v="MOKLI Yao "/>
    <n v="16"/>
    <x v="0"/>
    <m/>
    <x v="0"/>
    <s v="Apprenti Chauffeur"/>
    <s v="SOULEYMANA Samsoudini 91990128"/>
    <s v="Agoè Zongo"/>
    <s v="6.276445911"/>
    <s v="1.2103335"/>
    <x v="0"/>
    <s v="CMS Togblekope"/>
    <s v="Agoè-Nyivé 4"/>
    <x v="1"/>
    <x v="0"/>
    <x v="119"/>
    <x v="22"/>
    <x v="116"/>
    <s v="oui"/>
    <s v="oui"/>
    <s v="oui"/>
    <s v="non"/>
    <s v="Non"/>
    <s v="Selles liquide non eau de riz"/>
    <s v="oui"/>
    <s v="non"/>
    <s v="Oui"/>
    <s v="non"/>
    <s v="TDE, Forage"/>
    <s v="Oui"/>
    <s v="oui"/>
    <x v="1"/>
    <x v="7"/>
    <x v="1"/>
    <d v="2025-01-31T00:00:00"/>
    <x v="0"/>
    <x v="1"/>
    <s v="Agoè-Nyivé"/>
    <x v="7"/>
    <x v="8"/>
    <x v="1"/>
  </r>
  <r>
    <n v="382"/>
    <s v="ABDOUL KADER Faouziane "/>
    <n v="7"/>
    <x v="1"/>
    <m/>
    <x v="0"/>
    <s v="Elève à l'Ecole Albarka"/>
    <s v="ABDOUL KADER Amidou 71933986"/>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x v="1"/>
  </r>
  <r>
    <n v="383"/>
    <s v="LOOKMAN Wahabou"/>
    <n v="8"/>
    <x v="1"/>
    <m/>
    <x v="0"/>
    <s v="Elève à l'Ecole Albarka"/>
    <s v="MOUSSA Hassia 9038323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x v="1"/>
  </r>
  <r>
    <n v="384"/>
    <s v="SAMBIANI Yempab"/>
    <n v="11"/>
    <x v="1"/>
    <m/>
    <x v="0"/>
    <s v="Elève à l'Ecole Albarka"/>
    <s v="SAMNIANI 9943664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1-31T00:00:00"/>
    <x v="0"/>
    <x v="1"/>
    <s v="Agoè-Nyivé"/>
    <x v="7"/>
    <x v="8"/>
    <x v="1"/>
  </r>
  <r>
    <n v="385"/>
    <s v="DJIBO Zéidou"/>
    <n v="9"/>
    <x v="1"/>
    <m/>
    <x v="0"/>
    <s v="Elève à l'Ecole Albarka"/>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6"/>
    <s v="IBRAHIM Nadia"/>
    <n v="11"/>
    <x v="1"/>
    <m/>
    <x v="1"/>
    <s v="Elève à l'Ecole Albarka"/>
    <s v="FOUSSENI Ibrahim 91121403"/>
    <s v="Agoè Zongo Zilikpota près de la clinique Angel"/>
    <s v="6.254258543"/>
    <s v="1.2138632"/>
    <x v="0"/>
    <s v="CMS Agoè-Nyivé"/>
    <s v="Agoè-Nyivé 4"/>
    <x v="1"/>
    <x v="0"/>
    <x v="119"/>
    <x v="22"/>
    <x v="116"/>
    <s v="oui"/>
    <s v="oui"/>
    <s v="oui"/>
    <s v="non"/>
    <s v="Non"/>
    <s v="Selles liquide eau de riz"/>
    <s v="oui"/>
    <s v="non"/>
    <s v="Oui"/>
    <s v="non"/>
    <s v="Forage"/>
    <s v="Oui"/>
    <s v="oui"/>
    <x v="0"/>
    <x v="7"/>
    <x v="0"/>
    <d v="2025-02-03T00:00:00"/>
    <x v="0"/>
    <x v="1"/>
    <s v="Agoè-Nyivé"/>
    <x v="7"/>
    <x v="8"/>
    <x v="1"/>
  </r>
  <r>
    <n v="387"/>
    <s v="DJIBO Ousmane"/>
    <n v="9"/>
    <x v="1"/>
    <m/>
    <x v="0"/>
    <s v="Elève à l'Ecole Albarka"/>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8"/>
    <s v="ISSAKA Zéinabou"/>
    <n v="10"/>
    <x v="1"/>
    <m/>
    <x v="1"/>
    <s v="Elève à l'Ecole Albarka"/>
    <s v="AROUNA ISSAKA 90846307"/>
    <s v="Agoè Zongo Zilikpota "/>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9"/>
    <s v="ZAKARIA NANA Aicha"/>
    <n v="2"/>
    <x v="2"/>
    <m/>
    <x v="1"/>
    <s v="Enfant"/>
    <s v="ZAKARIA Ismael 71688051"/>
    <s v="Agoè Zongo Zilikpota près de la clinique Angel"/>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x v="1"/>
  </r>
  <r>
    <n v="390"/>
    <s v="ISSAKA Fridaoss"/>
    <n v="5"/>
    <x v="1"/>
    <m/>
    <x v="1"/>
    <s v="Enfant"/>
    <s v="AROUNA ISSAKA 90846307"/>
    <s v="Agoè Zongo Zilikpota "/>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x v="1"/>
  </r>
  <r>
    <n v="391"/>
    <s v="ADAMOU Aboubakar"/>
    <n v="60"/>
    <x v="5"/>
    <m/>
    <x v="0"/>
    <s v="Retraité"/>
    <s v="ADAMOU Abdoul Kader 99668766"/>
    <s v="Agoè Zongo"/>
    <s v="6.276445911"/>
    <s v="1.2103335"/>
    <x v="0"/>
    <s v="CMS Togblekope"/>
    <s v="Agoè-Nyivé 4"/>
    <x v="1"/>
    <x v="0"/>
    <x v="120"/>
    <x v="22"/>
    <x v="118"/>
    <s v="oui"/>
    <s v="oui"/>
    <s v="non"/>
    <s v="non"/>
    <s v="Non"/>
    <s v="Selles liquide non eau de riz"/>
    <s v="Ne sait pas "/>
    <s v="non"/>
    <s v="Oui"/>
    <s v="non"/>
    <s v="Forage"/>
    <s v="Oui"/>
    <s v="oui"/>
    <x v="1"/>
    <x v="7"/>
    <x v="1"/>
    <d v="2025-02-02T00:00:00"/>
    <x v="0"/>
    <x v="1"/>
    <s v="Agoè-Nyivé"/>
    <x v="7"/>
    <x v="8"/>
    <x v="1"/>
  </r>
  <r>
    <n v="392"/>
    <s v="OUDEYI IBRAHIM Idaya"/>
    <n v="16"/>
    <x v="0"/>
    <m/>
    <x v="1"/>
    <s v="Elève "/>
    <s v="OUDEYI IBRAHIM Nassirou 90102563"/>
    <s v="Agoè Zongo Petit Paris Riade"/>
    <m/>
    <m/>
    <x v="0"/>
    <s v="CMS Togblekope"/>
    <s v="Agoè-Nyivé 4"/>
    <x v="1"/>
    <x v="0"/>
    <x v="121"/>
    <x v="22"/>
    <x v="118"/>
    <s v="oui"/>
    <s v="oui"/>
    <s v="oui"/>
    <s v="non"/>
    <s v="Non"/>
    <s v="Selles liquide non eau de riz"/>
    <s v="Ne sait pas "/>
    <s v="non"/>
    <s v="Oui"/>
    <s v="non"/>
    <s v="Forage"/>
    <s v="Oui"/>
    <s v="oui"/>
    <x v="1"/>
    <x v="7"/>
    <x v="1"/>
    <d v="2025-02-02T00:00:00"/>
    <x v="0"/>
    <x v="1"/>
    <s v="Agoè-Nyivé"/>
    <x v="7"/>
    <x v="8"/>
    <x v="1"/>
  </r>
  <r>
    <n v="393"/>
    <s v="TOUDI Christoph"/>
    <n v="1"/>
    <x v="2"/>
    <n v="7"/>
    <x v="0"/>
    <s v="Enfant"/>
    <s v="NABIEMA Soléra 93701026"/>
    <s v="Agoè Zongo Fidokpui "/>
    <m/>
    <m/>
    <x v="0"/>
    <s v="CMS Togblekope"/>
    <s v="Agoè-Nyivé 4"/>
    <x v="1"/>
    <x v="0"/>
    <x v="122"/>
    <x v="22"/>
    <x v="118"/>
    <s v="oui"/>
    <s v="oui"/>
    <s v="non"/>
    <s v="non"/>
    <s v="Non"/>
    <s v="Selles liquide non eau de riz"/>
    <s v="Ne sait pas "/>
    <s v="non"/>
    <s v="Oui"/>
    <s v="non"/>
    <s v="Forage, Pure Water"/>
    <s v="Oui"/>
    <s v="oui"/>
    <x v="1"/>
    <x v="7"/>
    <x v="1"/>
    <d v="2025-02-02T00:00:00"/>
    <x v="0"/>
    <x v="1"/>
    <s v="Agoè-Nyivé"/>
    <x v="7"/>
    <x v="8"/>
    <x v="1"/>
  </r>
  <r>
    <n v="394"/>
    <s v="SOULEY Ibrahim"/>
    <n v="6"/>
    <x v="1"/>
    <m/>
    <x v="0"/>
    <s v="Elève à l'Ecole Al Houda et vie avec les enfants de l'école Albarka"/>
    <s v="SOULEY Barkissou/ALI Souley 91910511"/>
    <s v="Agoè Zongo Fidokpui près Clinique Angel"/>
    <s v="6.254258543"/>
    <s v="1.2138632"/>
    <x v="0"/>
    <s v="CMS Togblékopé"/>
    <s v="Agoè-Nyivé 4"/>
    <x v="1"/>
    <x v="0"/>
    <x v="123"/>
    <x v="23"/>
    <x v="119"/>
    <s v="oui"/>
    <s v="oui"/>
    <s v="oui"/>
    <s v="oui"/>
    <s v="Oui"/>
    <s v="Selles liquide eau de riz"/>
    <s v="oui"/>
    <s v="non"/>
    <s v="Oui"/>
    <s v="non"/>
    <s v="Forage"/>
    <s v="Oui"/>
    <s v="oui"/>
    <x v="0"/>
    <x v="7"/>
    <x v="0"/>
    <d v="2025-02-04T00:00:00"/>
    <x v="1"/>
    <x v="1"/>
    <s v="Agoè-Nyivé"/>
    <x v="7"/>
    <x v="8"/>
    <x v="1"/>
  </r>
  <r>
    <n v="395"/>
    <s v="AFOLABI Amira "/>
    <n v="3"/>
    <x v="4"/>
    <n v="6"/>
    <x v="1"/>
    <s v="Enfant"/>
    <s v="WABI Nafissa 90489551/AFOLABI Ahmed 91916741"/>
    <s v="Agoè Zongo Alinka"/>
    <m/>
    <m/>
    <x v="0"/>
    <s v="CMS Togblékopé"/>
    <s v="Agoè-Nyivé 4"/>
    <x v="1"/>
    <x v="0"/>
    <x v="123"/>
    <x v="23"/>
    <x v="119"/>
    <s v="oui"/>
    <s v="oui"/>
    <s v="non"/>
    <s v="non"/>
    <s v="Non"/>
    <s v="Selles liquide non eau de riz"/>
    <s v="Ne sait pas "/>
    <s v="non"/>
    <s v="Oui"/>
    <s v="non"/>
    <s v="Forage, Pure Water"/>
    <s v="Oui"/>
    <s v="oui"/>
    <x v="1"/>
    <x v="7"/>
    <x v="1"/>
    <d v="2025-02-03T00:00:00"/>
    <x v="0"/>
    <x v="1"/>
    <s v="Agoè-Nyivé"/>
    <x v="7"/>
    <x v="8"/>
    <x v="1"/>
  </r>
  <r>
    <n v="396"/>
    <s v="AMIDOU Fatoumata"/>
    <n v="14"/>
    <x v="1"/>
    <m/>
    <x v="1"/>
    <s v="Elève à l'Ecole Albarka"/>
    <s v="AMIDOU ABDOUL Kader 90201715/NOUHOU Safia 71933986"/>
    <s v="Agoè Zongo Fidokpui près Clinique Angel"/>
    <s v="6.254258543"/>
    <s v="1.2138632"/>
    <x v="0"/>
    <s v="CMS Togblékopé"/>
    <s v="Agoè-Nyivé 4"/>
    <x v="1"/>
    <x v="0"/>
    <x v="122"/>
    <x v="22"/>
    <x v="119"/>
    <s v="oui"/>
    <s v="oui"/>
    <s v="non"/>
    <s v="non"/>
    <s v="Non"/>
    <s v="Selles liquide non eau de riz"/>
    <s v="oui"/>
    <s v="non"/>
    <s v="Oui"/>
    <s v="non"/>
    <s v="Forage"/>
    <s v="Oui"/>
    <s v="oui"/>
    <x v="1"/>
    <x v="7"/>
    <x v="0"/>
    <d v="2025-02-03T00:00:00"/>
    <x v="0"/>
    <x v="1"/>
    <s v="Agoè-Nyivé"/>
    <x v="7"/>
    <x v="8"/>
    <x v="1"/>
  </r>
  <r>
    <n v="397"/>
    <s v="PALAKE Essowaba"/>
    <n v="1"/>
    <x v="2"/>
    <n v="4"/>
    <x v="0"/>
    <s v="Enfant"/>
    <s v="NGASSAMA Essotalou"/>
    <s v="Légbassito"/>
    <m/>
    <m/>
    <x v="0"/>
    <s v="CMS Légbassito"/>
    <s v="Agoè-Nyivé 2"/>
    <x v="1"/>
    <x v="0"/>
    <x v="120"/>
    <x v="22"/>
    <x v="119"/>
    <s v="oui"/>
    <s v="oui"/>
    <s v="non"/>
    <s v="non"/>
    <s v="Non"/>
    <s v="Selles liquide eau de riz"/>
    <s v="Ne sait pas "/>
    <s v="non"/>
    <s v="non"/>
    <s v="non"/>
    <s v="Tde"/>
    <s v="Oui"/>
    <s v="oui"/>
    <x v="1"/>
    <x v="7"/>
    <x v="3"/>
    <d v="2025-02-03T00:00:00"/>
    <x v="0"/>
    <x v="1"/>
    <s v="Agoè-Nyivé"/>
    <x v="9"/>
    <x v="7"/>
    <x v="1"/>
  </r>
  <r>
    <n v="398"/>
    <s v="TAYABOU Amina"/>
    <n v="2"/>
    <x v="2"/>
    <m/>
    <x v="1"/>
    <s v="Enfant"/>
    <s v="TAYABOU Séidou 98435784"/>
    <s v="Agoè Zongo Zilikpota près de la clinique Angel"/>
    <s v="6.254258543"/>
    <s v="1.2138632"/>
    <x v="0"/>
    <s v="CMS Togblékopé"/>
    <s v="Agoè-Nyivé 4"/>
    <x v="1"/>
    <x v="0"/>
    <x v="123"/>
    <x v="23"/>
    <x v="120"/>
    <s v="oui"/>
    <s v="oui"/>
    <s v="non"/>
    <s v="non"/>
    <s v="Non"/>
    <s v="Selles liquide eau de riz"/>
    <s v="oui"/>
    <s v="non"/>
    <s v="non"/>
    <s v="non"/>
    <s v="Forage"/>
    <s v="Oui"/>
    <s v="oui"/>
    <x v="1"/>
    <x v="7"/>
    <x v="0"/>
    <d v="2025-02-04T00:00:00"/>
    <x v="0"/>
    <x v="1"/>
    <s v="Agoè-Nyivé"/>
    <x v="7"/>
    <x v="8"/>
    <x v="1"/>
  </r>
  <r>
    <n v="399"/>
    <s v="AMETODJO Pédro "/>
    <n v="20"/>
    <x v="0"/>
    <m/>
    <x v="0"/>
    <s v="Elève "/>
    <s v="KOMAVO Pascaline 70526517/97584740"/>
    <s v="Anomé Léo 2000"/>
    <m/>
    <m/>
    <x v="0"/>
    <s v="CMS Agoè-Elavagnon"/>
    <s v="Agoè-Nyivé 3"/>
    <x v="1"/>
    <x v="0"/>
    <x v="123"/>
    <x v="23"/>
    <x v="120"/>
    <s v="oui"/>
    <s v="oui"/>
    <s v="non"/>
    <s v="non"/>
    <s v="Non"/>
    <s v="Selles liquide non eau de riz"/>
    <s v="Ne sait pas "/>
    <s v="non"/>
    <s v="non"/>
    <s v="non"/>
    <s v="Forage"/>
    <s v="Oui"/>
    <s v="oui"/>
    <x v="1"/>
    <x v="7"/>
    <x v="3"/>
    <d v="2025-02-04T00:00:00"/>
    <x v="0"/>
    <x v="1"/>
    <s v="Agoè-Nyivé"/>
    <x v="19"/>
    <x v="23"/>
    <x v="1"/>
  </r>
  <r>
    <n v="400"/>
    <s v="ALAFARI Aminatou"/>
    <n v="4"/>
    <x v="4"/>
    <m/>
    <x v="1"/>
    <s v="Enfant"/>
    <s v="ALAFARI Saliou 90143462"/>
    <s v="Agoè Zongo Dikamé Bernard Kopé"/>
    <m/>
    <m/>
    <x v="0"/>
    <s v="CMS Togblékopé"/>
    <s v="Agoè-Nyivé 4"/>
    <x v="1"/>
    <x v="0"/>
    <x v="124"/>
    <x v="23"/>
    <x v="120"/>
    <s v="oui"/>
    <s v="oui"/>
    <s v="non"/>
    <s v="non"/>
    <s v="Non"/>
    <s v="Selles liquide eau de riz"/>
    <s v="Ne sait pas "/>
    <s v="non"/>
    <s v="non"/>
    <s v="non"/>
    <s v="Forage, Pure Water"/>
    <s v="Oui"/>
    <s v="oui"/>
    <x v="1"/>
    <x v="7"/>
    <x v="3"/>
    <d v="2025-02-04T00:00:00"/>
    <x v="0"/>
    <x v="1"/>
    <s v="Agoè-Nyivé"/>
    <x v="7"/>
    <x v="8"/>
    <x v="1"/>
  </r>
  <r>
    <n v="401"/>
    <s v="NOUHOU ABDOUL AZIZ Margiya"/>
    <n v="8"/>
    <x v="1"/>
    <m/>
    <x v="1"/>
    <s v="Elève "/>
    <s v="NOUHOU Abdoul Aziz 90064330"/>
    <s v="Agoè Zongo Fidokpui Zilkpota"/>
    <m/>
    <m/>
    <x v="0"/>
    <s v="CMS Togblékopé"/>
    <s v="Agoè-Nyivé 4"/>
    <x v="1"/>
    <x v="0"/>
    <x v="124"/>
    <x v="23"/>
    <x v="120"/>
    <s v="oui"/>
    <s v="oui"/>
    <s v="non"/>
    <s v="oui"/>
    <s v="Oui"/>
    <s v="Selles liquide eau de riz"/>
    <s v="Ne sait pas "/>
    <s v="non"/>
    <s v="non"/>
    <s v="non"/>
    <s v="Forage, Pure Water"/>
    <s v="Oui"/>
    <s v="oui"/>
    <x v="1"/>
    <x v="7"/>
    <x v="3"/>
    <d v="2025-02-04T00:00:00"/>
    <x v="0"/>
    <x v="1"/>
    <s v="Agoè-Nyivé"/>
    <x v="7"/>
    <x v="8"/>
    <x v="1"/>
  </r>
  <r>
    <n v="402"/>
    <s v="GBAGUIDI Sélom "/>
    <n v="65"/>
    <x v="5"/>
    <m/>
    <x v="1"/>
    <s v="Retraité"/>
    <s v="TASSIGNON Akouvi 99618530/91485850"/>
    <s v="Togblékopé près de l'Eglise Catholique"/>
    <m/>
    <m/>
    <x v="0"/>
    <s v="CMS Togblékopé"/>
    <s v="Agoè-Nyivé 4"/>
    <x v="1"/>
    <x v="0"/>
    <x v="124"/>
    <x v="23"/>
    <x v="120"/>
    <s v="oui"/>
    <s v="oui"/>
    <s v="non"/>
    <s v="non"/>
    <s v="Non"/>
    <s v="Crampe des membres, Selles liquide non eau de riz"/>
    <s v="Ne sait pas "/>
    <s v="non"/>
    <s v="non"/>
    <s v="non"/>
    <s v="TDE, Forage"/>
    <s v="Oui"/>
    <s v="oui"/>
    <x v="1"/>
    <x v="7"/>
    <x v="3"/>
    <d v="2025-02-04T00:00:00"/>
    <x v="0"/>
    <x v="1"/>
    <s v="Agoè-Nyivé"/>
    <x v="7"/>
    <x v="8"/>
    <x v="1"/>
  </r>
  <r>
    <n v="403"/>
    <s v="AGBESSI Anaké "/>
    <n v="5"/>
    <x v="1"/>
    <m/>
    <x v="0"/>
    <s v="Enfant"/>
    <s v="AGBESSI TEKO Claude 93496945/98430612"/>
    <s v="Adétikopé Dévimé "/>
    <m/>
    <m/>
    <x v="0"/>
    <s v="CMS Togblékopé"/>
    <s v="Agoè-Nyivé 6"/>
    <x v="1"/>
    <x v="0"/>
    <x v="123"/>
    <x v="23"/>
    <x v="120"/>
    <s v="oui"/>
    <s v="oui"/>
    <s v="non"/>
    <s v="non"/>
    <s v="Non"/>
    <s v="Crampes des membres, Selles liquide non eau de riz"/>
    <s v="Ne sait pas "/>
    <s v="non"/>
    <s v="non"/>
    <s v="non"/>
    <s v="Forage, Pure Water"/>
    <s v="Oui"/>
    <s v="oui"/>
    <x v="1"/>
    <x v="7"/>
    <x v="3"/>
    <d v="2025-02-04T00:00:00"/>
    <x v="0"/>
    <x v="1"/>
    <s v="Agoè-Nyivé"/>
    <x v="18"/>
    <x v="22"/>
    <x v="1"/>
  </r>
  <r>
    <n v="404"/>
    <s v="ISSAKA Ismael "/>
    <n v="10"/>
    <x v="1"/>
    <m/>
    <x v="0"/>
    <s v="Elève à l'Ecole Albarka"/>
    <s v="ISSAKA Moussa 90126096"/>
    <s v="Agoè Zongo Fidokpui près Clinique Angel"/>
    <s v="6.254258543"/>
    <s v="1.2138632"/>
    <x v="0"/>
    <s v="CMS Togblékopé"/>
    <s v="Agoè-Nyivé 4"/>
    <x v="1"/>
    <x v="0"/>
    <x v="124"/>
    <x v="23"/>
    <x v="120"/>
    <s v="oui"/>
    <s v="oui"/>
    <s v="oui"/>
    <s v="non"/>
    <s v="Non"/>
    <s v="Selles liquide eau de riz"/>
    <s v="oui"/>
    <s v="non"/>
    <s v="non"/>
    <s v="non"/>
    <s v="Forage"/>
    <s v="Oui"/>
    <s v="oui"/>
    <x v="0"/>
    <x v="7"/>
    <x v="0"/>
    <d v="2025-02-07T00:00:00"/>
    <x v="0"/>
    <x v="1"/>
    <s v="Agoè-Nyivé"/>
    <x v="7"/>
    <x v="8"/>
    <x v="1"/>
  </r>
  <r>
    <n v="405"/>
    <s v="AMOUSTAFA Chabira"/>
    <n v="3"/>
    <x v="4"/>
    <m/>
    <x v="1"/>
    <s v="Enfant"/>
    <s v="AMOUSTAFA Issaka 90709398"/>
    <s v="Agoè Zongo Fidokpui près Clinique Angel"/>
    <s v="6.254258543"/>
    <s v="1.2138632"/>
    <x v="0"/>
    <s v="CMS Agoè-Nyivé"/>
    <s v="Agoè-Nyivé 4"/>
    <x v="1"/>
    <x v="0"/>
    <x v="124"/>
    <x v="23"/>
    <x v="121"/>
    <s v="oui"/>
    <s v="oui"/>
    <s v="oui"/>
    <s v="oui"/>
    <s v="Oui"/>
    <s v="Selles liquide eau de riz"/>
    <s v="oui"/>
    <s v="non"/>
    <s v="non"/>
    <s v="non"/>
    <s v="Tde"/>
    <s v="Oui"/>
    <s v="oui"/>
    <x v="0"/>
    <x v="7"/>
    <x v="0"/>
    <d v="2025-02-07T00:00:00"/>
    <x v="0"/>
    <x v="1"/>
    <s v="Agoè-Nyivé"/>
    <x v="7"/>
    <x v="8"/>
    <x v="1"/>
  </r>
  <r>
    <n v="406"/>
    <s v="ADEPUI Elom"/>
    <n v="32"/>
    <x v="0"/>
    <m/>
    <x v="1"/>
    <s v="Commerçante/Revendeuse"/>
    <s v="ADEKPUI Atsu 91124421"/>
    <s v="Agoè Kitidjan"/>
    <m/>
    <m/>
    <x v="0"/>
    <s v="CMS Agoè-Nyivé"/>
    <s v="Agoè-Nyivé 1"/>
    <x v="1"/>
    <x v="0"/>
    <x v="124"/>
    <x v="23"/>
    <x v="121"/>
    <s v="oui"/>
    <s v="oui"/>
    <s v="oui"/>
    <s v="non"/>
    <s v="Non"/>
    <s v="Selles liquide eau de riz"/>
    <s v="Ne sait pas "/>
    <s v="non"/>
    <s v="non"/>
    <s v="non"/>
    <s v="Forage, Pure Water"/>
    <s v="Oui"/>
    <s v="oui"/>
    <x v="1"/>
    <x v="7"/>
    <x v="3"/>
    <d v="2025-02-05T00:00:00"/>
    <x v="0"/>
    <x v="1"/>
    <s v="Agoè-Nyivé"/>
    <x v="8"/>
    <x v="7"/>
    <x v="1"/>
  </r>
  <r>
    <n v="407"/>
    <s v="YAOUSoumeya "/>
    <n v="13"/>
    <x v="1"/>
    <m/>
    <x v="1"/>
    <s v="Elève à l'Ecole Al Houda "/>
    <s v="YAOU Magagi 90222083"/>
    <s v="Agoè Zongo Zilikpota "/>
    <s v="6.254258543"/>
    <s v="1.2138632"/>
    <x v="0"/>
    <s v="CMS Togblékopé"/>
    <s v="Agoè-Nyivé 4"/>
    <x v="1"/>
    <x v="0"/>
    <x v="125"/>
    <x v="23"/>
    <x v="121"/>
    <s v="oui"/>
    <s v="oui"/>
    <s v="non"/>
    <s v="non"/>
    <s v="Non"/>
    <s v="Selles liquide non eau de riz"/>
    <s v="Ne sait pas "/>
    <s v="non"/>
    <s v="non"/>
    <s v="non"/>
    <s v="Forage, Pure Water"/>
    <s v="Oui"/>
    <s v="oui"/>
    <x v="1"/>
    <x v="7"/>
    <x v="3"/>
    <d v="2025-02-05T00:00:00"/>
    <x v="0"/>
    <x v="1"/>
    <s v="Agoè-Nyivé"/>
    <x v="7"/>
    <x v="8"/>
    <x v="1"/>
  </r>
  <r>
    <n v="408"/>
    <s v="IBRAHIM Harissou "/>
    <n v="0.91666666666666663"/>
    <x v="2"/>
    <n v="11"/>
    <x v="0"/>
    <s v="Enfant"/>
    <s v="IBRAHIM Hamadou 91956177"/>
    <s v="Agoè Zongo"/>
    <s v="6.276445911"/>
    <s v="1.2103335"/>
    <x v="0"/>
    <s v="CMS Togblékopé"/>
    <s v="Agoè-Nyivé 4"/>
    <x v="1"/>
    <x v="0"/>
    <x v="125"/>
    <x v="23"/>
    <x v="122"/>
    <s v="oui"/>
    <s v="oui"/>
    <s v="non"/>
    <s v="non"/>
    <s v="Non"/>
    <s v="Selles liquide non eau de riz"/>
    <s v="Ne sait pas "/>
    <s v="non"/>
    <s v="non"/>
    <s v="non"/>
    <s v="Forage, TDE"/>
    <s v="Oui"/>
    <s v="oui"/>
    <x v="1"/>
    <x v="7"/>
    <x v="3"/>
    <d v="2025-02-06T00:00:00"/>
    <x v="0"/>
    <x v="1"/>
    <s v="Agoè-Nyivé"/>
    <x v="7"/>
    <x v="8"/>
    <x v="1"/>
  </r>
  <r>
    <n v="409"/>
    <s v="TAIROU Souleymane"/>
    <n v="7"/>
    <x v="1"/>
    <m/>
    <x v="0"/>
    <s v="Elève à l'Ecole Al Houda "/>
    <s v="AMIDOU Ikmana"/>
    <s v="Agoè Zongo Fidokpui château"/>
    <m/>
    <m/>
    <x v="0"/>
    <s v="CMS Togblékopé"/>
    <s v="Agoè-Nyivé 4"/>
    <x v="1"/>
    <x v="0"/>
    <x v="125"/>
    <x v="23"/>
    <x v="122"/>
    <s v="oui"/>
    <s v="oui"/>
    <s v="non"/>
    <s v="non"/>
    <s v="Non"/>
    <s v="Selles liquide eau de riz"/>
    <s v="Ne sait pas "/>
    <s v="non"/>
    <s v="non"/>
    <s v="non"/>
    <s v="TDE, Pure water"/>
    <s v="Oui"/>
    <s v="oui"/>
    <x v="1"/>
    <x v="7"/>
    <x v="3"/>
    <d v="2025-02-06T00:00:00"/>
    <x v="0"/>
    <x v="1"/>
    <s v="Agoè-Nyivé"/>
    <x v="7"/>
    <x v="8"/>
    <x v="1"/>
  </r>
  <r>
    <n v="410"/>
    <s v="DOUTI Parvedou "/>
    <n v="7"/>
    <x v="1"/>
    <m/>
    <x v="1"/>
    <s v="Elève "/>
    <s v="NAMDOUGUE Elise 92374725"/>
    <s v="Kotokoli Zongo"/>
    <s v="6.276450"/>
    <s v="1.210338"/>
    <x v="0"/>
    <s v="CMS Togblékopé"/>
    <s v="Agoè-Nyivé 4"/>
    <x v="1"/>
    <x v="0"/>
    <x v="125"/>
    <x v="23"/>
    <x v="122"/>
    <s v="oui"/>
    <s v="oui"/>
    <s v="non"/>
    <s v="non"/>
    <s v="Non"/>
    <s v="Selles liquide eau de riz"/>
    <s v="Ne sait pas "/>
    <s v="non"/>
    <s v="non"/>
    <s v="non"/>
    <s v="TDE, Pure water"/>
    <s v="Oui"/>
    <s v="oui"/>
    <x v="1"/>
    <x v="7"/>
    <x v="3"/>
    <d v="2025-02-06T00:00:00"/>
    <x v="0"/>
    <x v="1"/>
    <s v="Agoè-Nyivé"/>
    <x v="7"/>
    <x v="8"/>
    <x v="1"/>
  </r>
  <r>
    <n v="411"/>
    <s v="ASSOUMANOU Inaya "/>
    <n v="2"/>
    <x v="2"/>
    <m/>
    <x v="1"/>
    <s v="Enfant"/>
    <s v="OUMAR Aicha 99867466"/>
    <s v="Agoè Zongo Fidopkui"/>
    <m/>
    <m/>
    <x v="0"/>
    <s v="CMS Togblékopé"/>
    <s v="Agoè-Nyivé 4"/>
    <x v="1"/>
    <x v="0"/>
    <x v="124"/>
    <x v="23"/>
    <x v="122"/>
    <s v="oui"/>
    <s v="oui"/>
    <s v="non"/>
    <s v="non"/>
    <s v="Non"/>
    <s v="Selles liquide eau de riz"/>
    <s v="Ne sait pas "/>
    <s v="non"/>
    <s v="non"/>
    <s v="non"/>
    <s v="TDE, Pure water"/>
    <s v="Oui"/>
    <s v="oui"/>
    <x v="1"/>
    <x v="7"/>
    <x v="3"/>
    <d v="2025-02-06T00:00:00"/>
    <x v="0"/>
    <x v="1"/>
    <s v="Agoè-Nyivé"/>
    <x v="7"/>
    <x v="8"/>
    <x v="1"/>
  </r>
  <r>
    <n v="412"/>
    <s v="ASSOUMANOU Ouméima"/>
    <n v="2"/>
    <x v="2"/>
    <m/>
    <x v="1"/>
    <s v="Enfant"/>
    <s v="OUMAR Aicha 99867466"/>
    <s v="Agoè Zongo Akoin"/>
    <m/>
    <m/>
    <x v="0"/>
    <s v="CMS Togblékopé"/>
    <s v="Agoè-Nyivé 4"/>
    <x v="1"/>
    <x v="0"/>
    <x v="124"/>
    <x v="23"/>
    <x v="122"/>
    <s v="oui"/>
    <s v="oui"/>
    <s v="non"/>
    <s v="non"/>
    <s v="Non"/>
    <s v="Selles liquide eau de riz"/>
    <s v="Ne sait pas "/>
    <s v="non"/>
    <s v="non"/>
    <s v="non"/>
    <s v="TDE, Pure water"/>
    <s v="Oui"/>
    <s v="oui"/>
    <x v="1"/>
    <x v="7"/>
    <x v="3"/>
    <d v="2025-02-06T00:00:00"/>
    <x v="0"/>
    <x v="1"/>
    <s v="Agoè-Nyivé"/>
    <x v="7"/>
    <x v="8"/>
    <x v="1"/>
  </r>
  <r>
    <n v="413"/>
    <s v="TARIBE Rihana "/>
    <n v="3"/>
    <x v="4"/>
    <m/>
    <x v="1"/>
    <s v="Enfant"/>
    <s v="BOUWINOROBE 90085067"/>
    <s v="Agoè Zongo Fidopkui"/>
    <m/>
    <m/>
    <x v="0"/>
    <s v="CMS Togblékopé"/>
    <s v="Agoè-Nyivé 4"/>
    <x v="1"/>
    <x v="0"/>
    <x v="126"/>
    <x v="23"/>
    <x v="122"/>
    <s v="oui"/>
    <s v="oui"/>
    <s v="non"/>
    <s v="non"/>
    <s v="Non"/>
    <s v="Selles liquide eau de riz"/>
    <s v="Ne sait pas "/>
    <s v="non"/>
    <s v="non"/>
    <s v="non"/>
    <s v="Pure Water"/>
    <s v="Oui"/>
    <s v="oui"/>
    <x v="1"/>
    <x v="7"/>
    <x v="3"/>
    <d v="2025-02-06T00:00:00"/>
    <x v="0"/>
    <x v="1"/>
    <s v="Agoè-Nyivé"/>
    <x v="7"/>
    <x v="8"/>
    <x v="1"/>
  </r>
  <r>
    <n v="414"/>
    <s v="YACOUBA Youssouf"/>
    <n v="1"/>
    <x v="2"/>
    <n v="6"/>
    <x v="0"/>
    <s v="Enfant"/>
    <s v="YACOUBA Daouda 90707307"/>
    <s v="Agoè Zongo Fidopkui"/>
    <m/>
    <m/>
    <x v="0"/>
    <s v="CHR Tsévié /CMS Togblékopé"/>
    <s v="Agoè-Nyivé 4"/>
    <x v="1"/>
    <x v="0"/>
    <x v="126"/>
    <x v="23"/>
    <x v="123"/>
    <s v="oui"/>
    <s v="oui"/>
    <s v="oui"/>
    <s v="oui"/>
    <s v="Oui"/>
    <s v="Selles liquide eau de riz, Altération de la conscience, Détresse respiratoire"/>
    <s v="Ne sait pas "/>
    <s v="non"/>
    <s v="non"/>
    <s v="non"/>
    <s v="Pure Water"/>
    <s v="Oui"/>
    <s v="oui"/>
    <x v="0"/>
    <x v="7"/>
    <x v="3"/>
    <d v="2025-02-07T00:00:00"/>
    <x v="1"/>
    <x v="1"/>
    <s v="Agoè-Nyivé"/>
    <x v="7"/>
    <x v="8"/>
    <x v="1"/>
  </r>
  <r>
    <n v="415"/>
    <s v="VEWONY Emefa"/>
    <n v="35"/>
    <x v="0"/>
    <m/>
    <x v="1"/>
    <s v="Commercante"/>
    <n v="93032189"/>
    <s v="Avedji"/>
    <m/>
    <m/>
    <x v="0"/>
    <s v="CMS Adidogome"/>
    <s v="Golfe 5"/>
    <x v="0"/>
    <x v="0"/>
    <x v="116"/>
    <x v="21"/>
    <x v="124"/>
    <s v="oui"/>
    <s v="oui"/>
    <s v="non"/>
    <s v="non"/>
    <s v="Non"/>
    <s v="Crampe"/>
    <s v="non"/>
    <s v="non"/>
    <s v="ne sait pas"/>
    <s v="non"/>
    <s v="Tde"/>
    <s v="NA"/>
    <s v="oui"/>
    <x v="1"/>
    <x v="1"/>
    <x v="0"/>
    <d v="2025-01-30T00:00:00"/>
    <x v="0"/>
    <x v="1"/>
    <s v="Golfe"/>
    <x v="20"/>
    <x v="24"/>
    <x v="1"/>
  </r>
  <r>
    <n v="416"/>
    <s v="DJONDO Rebecca"/>
    <n v="12"/>
    <x v="1"/>
    <m/>
    <x v="1"/>
    <s v="Elève"/>
    <n v="91658921"/>
    <s v="Agoe Echangeur"/>
    <s v="6.254258543"/>
    <s v="1.2138632"/>
    <x v="0"/>
    <s v="CMS Adidogome"/>
    <s v="Golfe 5"/>
    <x v="0"/>
    <x v="0"/>
    <x v="127"/>
    <x v="22"/>
    <x v="124"/>
    <s v="oui"/>
    <s v="oui"/>
    <s v="oui"/>
    <s v="non"/>
    <s v="Non"/>
    <m/>
    <s v="non"/>
    <s v="non"/>
    <s v="non"/>
    <s v="non"/>
    <s v="Forage"/>
    <s v="Ne sait pas"/>
    <s v="oui"/>
    <x v="1"/>
    <x v="1"/>
    <x v="0"/>
    <d v="2025-01-30T00:00:00"/>
    <x v="0"/>
    <x v="1"/>
    <s v="Golfe"/>
    <x v="20"/>
    <x v="24"/>
    <x v="1"/>
  </r>
  <r>
    <n v="417"/>
    <s v="AGUESSOU Sedoufio"/>
    <n v="54"/>
    <x v="3"/>
    <m/>
    <x v="0"/>
    <s v="Enseignant "/>
    <n v="91829825"/>
    <s v="Agodeke"/>
    <m/>
    <m/>
    <x v="0"/>
    <s v="CMS Baguida"/>
    <s v="Golfe 6"/>
    <x v="0"/>
    <x v="0"/>
    <x v="125"/>
    <x v="23"/>
    <x v="121"/>
    <s v="oui"/>
    <s v="oui"/>
    <s v="non"/>
    <s v="non"/>
    <s v="Non"/>
    <m/>
    <s v="ne sait pas"/>
    <s v="Oui"/>
    <s v="non"/>
    <s v="Oui"/>
    <s v="Eau de puits"/>
    <s v="non"/>
    <s v="oui"/>
    <x v="0"/>
    <x v="1"/>
    <x v="0"/>
    <d v="2025-02-06T00:00:00"/>
    <x v="0"/>
    <x v="1"/>
    <s v="Golfe"/>
    <x v="1"/>
    <x v="1"/>
    <x v="1"/>
  </r>
  <r>
    <n v="418"/>
    <s v="AGUESSOU Kossi Florentin"/>
    <n v="5"/>
    <x v="1"/>
    <m/>
    <x v="0"/>
    <s v="Elève"/>
    <n v="91829825"/>
    <s v="Agodeke"/>
    <m/>
    <m/>
    <x v="0"/>
    <s v="CMS Baguida"/>
    <s v="Golfe 6"/>
    <x v="0"/>
    <x v="0"/>
    <x v="125"/>
    <x v="23"/>
    <x v="121"/>
    <s v="oui"/>
    <s v="oui"/>
    <s v="non"/>
    <s v="non"/>
    <s v="Non"/>
    <m/>
    <s v="ne sait pas"/>
    <s v="non"/>
    <s v="non"/>
    <s v="non"/>
    <s v="Eau de puits"/>
    <s v="non"/>
    <s v="oui"/>
    <x v="1"/>
    <x v="1"/>
    <x v="0"/>
    <d v="2025-02-06T00:00:00"/>
    <x v="0"/>
    <x v="1"/>
    <s v="Golfe"/>
    <x v="1"/>
    <x v="1"/>
    <x v="1"/>
  </r>
  <r>
    <n v="419"/>
    <s v="BALLO EWENAM KOFFI"/>
    <n v="58"/>
    <x v="3"/>
    <m/>
    <x v="0"/>
    <s v="Hotelier"/>
    <n v="90201997"/>
    <s v="Sagnirame"/>
    <m/>
    <m/>
    <x v="0"/>
    <s v="Hopital Source de Vie"/>
    <s v="Golfe 5"/>
    <x v="0"/>
    <x v="0"/>
    <x v="128"/>
    <x v="23"/>
    <x v="125"/>
    <s v="oui"/>
    <s v="oui"/>
    <s v="oui"/>
    <s v="non"/>
    <s v="Non"/>
    <s v="Chute de sa propre hauteur"/>
    <s v="non"/>
    <s v="non"/>
    <s v="non"/>
    <s v="Oui"/>
    <s v="Eau en bouteille"/>
    <s v="NA"/>
    <s v="oui"/>
    <x v="1"/>
    <x v="3"/>
    <x v="0"/>
    <m/>
    <x v="2"/>
    <x v="1"/>
    <s v="Golfe"/>
    <x v="20"/>
    <x v="24"/>
    <x v="1"/>
  </r>
  <r>
    <n v="420"/>
    <s v="EWOENAM Elie"/>
    <n v="35"/>
    <x v="0"/>
    <m/>
    <x v="1"/>
    <s v="Revendeuse"/>
    <n v="90925521"/>
    <s v="Sagnirame"/>
    <m/>
    <m/>
    <x v="0"/>
    <s v="Hopital Source de Vie"/>
    <s v="Golfe 5"/>
    <x v="0"/>
    <x v="0"/>
    <x v="128"/>
    <x v="23"/>
    <x v="125"/>
    <s v="non"/>
    <s v="oui"/>
    <s v="non"/>
    <s v="non"/>
    <s v="Non"/>
    <m/>
    <s v="non"/>
    <s v="non"/>
    <s v="non"/>
    <s v="non"/>
    <s v="Eau en bouteille"/>
    <s v="NA"/>
    <s v="oui"/>
    <x v="1"/>
    <x v="3"/>
    <x v="0"/>
    <m/>
    <x v="2"/>
    <x v="1"/>
    <s v="Golfe"/>
    <x v="20"/>
    <x v="24"/>
    <x v="1"/>
  </r>
  <r>
    <n v="421"/>
    <s v="KAKARAKA Mael"/>
    <n v="7"/>
    <x v="1"/>
    <m/>
    <x v="0"/>
    <s v="Elève à l'EP la Vision"/>
    <s v="KAKARAKA Essossimna 92392219"/>
    <s v="Agoè Zongo Alinka "/>
    <s v="6.257739"/>
    <s v="1.21613"/>
    <x v="0"/>
    <s v="CMS Togblékopé"/>
    <s v="Agoè-Nyivé 4"/>
    <x v="1"/>
    <x v="0"/>
    <x v="129"/>
    <x v="23"/>
    <x v="126"/>
    <s v="oui"/>
    <s v="oui"/>
    <s v="non"/>
    <s v="non"/>
    <s v="Non"/>
    <s v="Selles liquide eau de riz"/>
    <s v="Ne sait pas "/>
    <s v="non"/>
    <s v="non"/>
    <s v="non"/>
    <s v="TDE, Pure water"/>
    <s v="Oui"/>
    <s v="oui"/>
    <x v="3"/>
    <x v="7"/>
    <x v="3"/>
    <d v="2025-02-10T00:00:00"/>
    <x v="0"/>
    <x v="1"/>
    <s v="Agoè-Nyivé"/>
    <x v="7"/>
    <x v="8"/>
    <x v="1"/>
  </r>
  <r>
    <n v="422"/>
    <s v="ABDOUL KADER Aicha"/>
    <n v="11"/>
    <x v="1"/>
    <m/>
    <x v="1"/>
    <s v="Elève à l'Ecole Albarka"/>
    <s v="SALLAH Ismaila 92151581"/>
    <s v="Agoè Zongo Fidokpui près Clinique Angel"/>
    <s v="6.258074"/>
    <s v="1.214316"/>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3"/>
    <s v="TAHIROU Yazid"/>
    <n v="12"/>
    <x v="1"/>
    <m/>
    <x v="0"/>
    <s v="Elève à l'Ecole Albarka"/>
    <s v="TAHIROU Karimou 98409375"/>
    <s v="Agoè Zongo Fidokpui près Clinique Angel"/>
    <s v="6.255175"/>
    <s v="1.213882"/>
    <x v="0"/>
    <s v="CMS Togblékopé"/>
    <s v="Agoè-Nyivé 4"/>
    <x v="1"/>
    <x v="0"/>
    <x v="131"/>
    <x v="24"/>
    <x v="127"/>
    <s v="oui"/>
    <s v="oui"/>
    <s v="oui"/>
    <s v="oui"/>
    <s v="Non"/>
    <s v="Selles liquide eau de riz"/>
    <s v="oui"/>
    <s v="non"/>
    <s v="non"/>
    <s v="non"/>
    <s v="Forage, Pure Water"/>
    <s v="Oui"/>
    <s v="oui"/>
    <x v="4"/>
    <x v="7"/>
    <x v="3"/>
    <d v="2025-02-14T00:00:00"/>
    <x v="0"/>
    <x v="1"/>
    <s v="Agoè-Nyivé"/>
    <x v="7"/>
    <x v="8"/>
    <x v="1"/>
  </r>
  <r>
    <n v="424"/>
    <s v="ISSAKA Imran"/>
    <n v="13"/>
    <x v="1"/>
    <m/>
    <x v="0"/>
    <s v="Elève à l'Ecole Albarka"/>
    <s v="SOUROUKA Alein 90709398"/>
    <s v="Agoè Zongo Fidokpui Derrière la poste"/>
    <s v="6.257739"/>
    <s v="1.21613"/>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5"/>
    <s v="SAID Hamed"/>
    <n v="9"/>
    <x v="1"/>
    <m/>
    <x v="0"/>
    <s v="Elève à l'Ecole Albarka"/>
    <s v="SAID Hamidou 70563308"/>
    <s v="Agoè Zongo Fidokpui Derrière la poste"/>
    <s v="6.257093"/>
    <s v="1.215723"/>
    <x v="0"/>
    <s v="CMS Togblékopé"/>
    <s v="Agoè-Nyivé 4"/>
    <x v="1"/>
    <x v="0"/>
    <x v="131"/>
    <x v="24"/>
    <x v="127"/>
    <s v="oui"/>
    <s v="oui"/>
    <s v="oui"/>
    <s v="oui"/>
    <s v="Oui"/>
    <s v="Selles liquide eau de riz"/>
    <s v="oui"/>
    <s v="non"/>
    <s v="non"/>
    <s v="non"/>
    <s v="Forage, Pure Water"/>
    <s v="Oui"/>
    <s v="oui"/>
    <x v="4"/>
    <x v="7"/>
    <x v="3"/>
    <d v="2025-02-14T00:00:00"/>
    <x v="0"/>
    <x v="1"/>
    <s v="Agoè-Nyivé"/>
    <x v="7"/>
    <x v="8"/>
    <x v="1"/>
  </r>
  <r>
    <n v="426"/>
    <s v="INOUSSA Bassira"/>
    <n v="5"/>
    <x v="1"/>
    <m/>
    <x v="1"/>
    <s v="Elève à l'Ecole Albarka"/>
    <s v="ABOUBAKAR Nafissa 90709398"/>
    <s v="Agoè Zongo Fidokpui Derrière la poste"/>
    <s v="6.257739"/>
    <s v="1.21613"/>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7"/>
    <s v="MOHAMED Inoussa"/>
    <n v="0.58333333333333337"/>
    <x v="2"/>
    <n v="7"/>
    <x v="0"/>
    <s v="Enfant"/>
    <s v="MOHAMED Moussa 90446026/90709398"/>
    <s v="Agoè Zongo Fidokpui Derrière la poste"/>
    <s v="6.257739"/>
    <s v="1.21613"/>
    <x v="0"/>
    <s v="CMS Togblékopé"/>
    <s v="Agoè-Nyivé 4"/>
    <x v="1"/>
    <x v="0"/>
    <x v="130"/>
    <x v="24"/>
    <x v="127"/>
    <s v="oui"/>
    <s v="oui"/>
    <s v="non"/>
    <s v="non"/>
    <s v="Non"/>
    <s v="Selles liquide eau de riz"/>
    <s v="Ne sait pas "/>
    <s v="non"/>
    <s v="non"/>
    <s v="non"/>
    <s v="Forage, Pure Water"/>
    <s v="Oui"/>
    <s v="oui"/>
    <x v="4"/>
    <x v="7"/>
    <x v="3"/>
    <d v="2025-02-16T00:00:00"/>
    <x v="0"/>
    <x v="1"/>
    <s v="Agoè-Nyivé"/>
    <x v="7"/>
    <x v="8"/>
    <x v="1"/>
  </r>
  <r>
    <n v="428"/>
    <s v="KATCHAO Victorien"/>
    <n v="4"/>
    <x v="4"/>
    <m/>
    <x v="0"/>
    <s v="Elève "/>
    <s v="KATCHON David 92612677"/>
    <s v="Adétikopé"/>
    <s v="6.257739"/>
    <s v="1.21613"/>
    <x v="0"/>
    <s v="CMS Togblékopé"/>
    <s v="Agoè-Nyivé 6"/>
    <x v="1"/>
    <x v="0"/>
    <x v="130"/>
    <x v="24"/>
    <x v="127"/>
    <s v="oui"/>
    <s v="non"/>
    <s v="non"/>
    <s v="non"/>
    <s v="Non"/>
    <s v="Selles liquide non eau de riz"/>
    <s v="Ne sait pas "/>
    <s v="non"/>
    <s v="non"/>
    <s v="non"/>
    <s v="Forage, TDE"/>
    <s v="Oui"/>
    <s v="oui"/>
    <x v="3"/>
    <x v="7"/>
    <x v="3"/>
    <d v="2025-02-12T00:00:00"/>
    <x v="0"/>
    <x v="1"/>
    <s v="Agoè-Nyivé"/>
    <x v="18"/>
    <x v="22"/>
    <x v="1"/>
  </r>
  <r>
    <n v="429"/>
    <s v="BIAO Roukeya "/>
    <n v="26"/>
    <x v="0"/>
    <m/>
    <x v="1"/>
    <s v="Ménagère"/>
    <s v="MOUMOUNI Shérif 92053776"/>
    <s v="Agoè Zongo Fidopkui"/>
    <s v="6.257739"/>
    <s v="1.21613"/>
    <x v="0"/>
    <s v="CMS Togblékopé"/>
    <s v="Agoè-Nyivé 4"/>
    <x v="1"/>
    <x v="0"/>
    <x v="130"/>
    <x v="24"/>
    <x v="127"/>
    <s v="oui"/>
    <s v="oui"/>
    <s v="non"/>
    <s v="non"/>
    <s v="Non"/>
    <s v="Selles liquide non eau de riz"/>
    <s v="Ne sait pas "/>
    <s v="non"/>
    <s v="non"/>
    <s v="non"/>
    <s v="Forage, Pure Water"/>
    <s v="Oui"/>
    <s v="oui"/>
    <x v="3"/>
    <x v="7"/>
    <x v="3"/>
    <d v="2025-02-12T00:00:00"/>
    <x v="0"/>
    <x v="1"/>
    <s v="Agoè-Nyivé"/>
    <x v="7"/>
    <x v="8"/>
    <x v="1"/>
  </r>
  <r>
    <n v="430"/>
    <s v="ABDOUL KADIRI Youssouf"/>
    <n v="2"/>
    <x v="2"/>
    <m/>
    <x v="0"/>
    <s v="Enfant"/>
    <s v="ABDOUL KADIRI Nazif 90003081/97451813"/>
    <s v="Agoè Zongo Fidopkui"/>
    <s v="6.257739"/>
    <s v="1.21613"/>
    <x v="0"/>
    <s v="CMS Togblékopé"/>
    <s v="Agoè-Nyivé 4"/>
    <x v="1"/>
    <x v="0"/>
    <x v="130"/>
    <x v="24"/>
    <x v="127"/>
    <s v="oui"/>
    <s v="oui"/>
    <s v="non"/>
    <s v="non"/>
    <s v="Non"/>
    <s v="Selles liquide non eau de riz"/>
    <s v="Ne sait pas "/>
    <s v="non"/>
    <s v="non"/>
    <s v="non"/>
    <s v="Forage, Pure Water"/>
    <s v="Oui"/>
    <s v="oui"/>
    <x v="3"/>
    <x v="7"/>
    <x v="3"/>
    <d v="2025-02-12T00:00:00"/>
    <x v="0"/>
    <x v="1"/>
    <s v="Agoè-Nyivé"/>
    <x v="7"/>
    <x v="8"/>
    <x v="1"/>
  </r>
  <r>
    <n v="431"/>
    <s v="AMADOU Mair "/>
    <n v="13"/>
    <x v="1"/>
    <m/>
    <x v="0"/>
    <s v="Elève à l'Ecole Albarka"/>
    <s v="ABOUBAKAR Fatimata 90953706"/>
    <s v="Agoè Zongo Fidokpui près Clinique Angel"/>
    <s v="6.257739"/>
    <s v="1.21613"/>
    <x v="0"/>
    <s v="CMS Togblékopé"/>
    <s v="Agoè-Nyivé 4"/>
    <x v="1"/>
    <x v="0"/>
    <x v="130"/>
    <x v="24"/>
    <x v="128"/>
    <s v="oui"/>
    <s v="non"/>
    <s v="non"/>
    <s v="non"/>
    <s v="Non"/>
    <s v="Selles liquide non eau de riz"/>
    <s v="oui"/>
    <s v="non"/>
    <s v="non"/>
    <s v="non"/>
    <s v="Forage, Pure Water"/>
    <s v="Oui"/>
    <s v="oui"/>
    <x v="3"/>
    <x v="7"/>
    <x v="3"/>
    <d v="2025-02-13T00:00:00"/>
    <x v="0"/>
    <x v="1"/>
    <s v="Agoè-Nyivé"/>
    <x v="7"/>
    <x v="8"/>
    <x v="1"/>
  </r>
  <r>
    <n v="432"/>
    <s v="OUMAROU Salim "/>
    <n v="12"/>
    <x v="1"/>
    <m/>
    <x v="0"/>
    <s v="Elève à l'Ecole Albarka"/>
    <s v="SALIM Oumar 90031592"/>
    <s v="Agoè Zongo Fidokpui Derrière la poste"/>
    <s v="6.2569"/>
    <s v="1.216502"/>
    <x v="0"/>
    <s v="CMS Togblékopé"/>
    <s v="Agoè-Nyivé 4"/>
    <x v="1"/>
    <x v="0"/>
    <x v="130"/>
    <x v="24"/>
    <x v="128"/>
    <s v="oui"/>
    <s v="oui"/>
    <s v="oui"/>
    <s v="oui"/>
    <s v="Oui"/>
    <s v="Selles liquide eau de riz, Crampe des memebres"/>
    <s v="Ne sait pas "/>
    <s v="non"/>
    <s v="non"/>
    <s v="non"/>
    <s v="Forage, Pure Water"/>
    <s v="Oui"/>
    <s v="oui"/>
    <x v="4"/>
    <x v="7"/>
    <x v="3"/>
    <d v="2025-02-16T00:00:00"/>
    <x v="0"/>
    <x v="1"/>
    <s v="Agoè-Nyivé"/>
    <x v="7"/>
    <x v="8"/>
    <x v="1"/>
  </r>
  <r>
    <n v="433"/>
    <s v="SEINI Abdoul Madjid"/>
    <n v="22"/>
    <x v="0"/>
    <m/>
    <x v="0"/>
    <s v="Revendeur"/>
    <s v="SEINI Arouna 90040468"/>
    <s v="Agoè Zongo Fidokpui Derrière la poste"/>
    <s v="6.2570"/>
    <s v="1.216503"/>
    <x v="0"/>
    <s v="CMS Togblékopé"/>
    <s v="Agoè-Nyivé 4"/>
    <x v="1"/>
    <x v="0"/>
    <x v="132"/>
    <x v="24"/>
    <x v="128"/>
    <s v="oui"/>
    <s v="non"/>
    <s v="non"/>
    <s v="non"/>
    <s v="Non"/>
    <s v="Selles liquide non eau de riz"/>
    <s v="oui"/>
    <s v="non"/>
    <s v="non"/>
    <s v="non"/>
    <s v="Forage, Pure Water"/>
    <s v="Oui"/>
    <s v="oui"/>
    <x v="3"/>
    <x v="7"/>
    <x v="3"/>
    <d v="2025-02-13T00:00:00"/>
    <x v="0"/>
    <x v="1"/>
    <s v="Agoè-Nyivé"/>
    <x v="7"/>
    <x v="8"/>
    <x v="1"/>
  </r>
  <r>
    <n v="434"/>
    <s v="ATSOU Merveille "/>
    <n v="5"/>
    <x v="1"/>
    <m/>
    <x v="0"/>
    <s v="Enfant"/>
    <s v="ATSOU Yao 98029802"/>
    <s v="Vakpossito/Amadahomé"/>
    <s v="6.257739"/>
    <s v="1.21613"/>
    <x v="0"/>
    <s v="CMS Agoè-Elavagnon"/>
    <s v="Agoè-Nyivé 3"/>
    <x v="1"/>
    <x v="0"/>
    <x v="131"/>
    <x v="24"/>
    <x v="129"/>
    <s v="oui"/>
    <s v="oui"/>
    <s v="non"/>
    <s v="oui"/>
    <s v="Non"/>
    <s v="Selles liquide non eau de riz"/>
    <s v="Ne sait pas "/>
    <s v="Oui "/>
    <s v="non"/>
    <s v="Oui"/>
    <s v="Forage, Pure Water"/>
    <s v="Oui"/>
    <s v="oui"/>
    <x v="3"/>
    <x v="7"/>
    <x v="3"/>
    <d v="2025-02-15T00:00:00"/>
    <x v="0"/>
    <x v="1"/>
    <s v="Agoè-Nyivé"/>
    <x v="19"/>
    <x v="23"/>
    <x v="1"/>
  </r>
  <r>
    <n v="435"/>
    <s v="KALILA Abdouramane "/>
    <n v="8"/>
    <x v="1"/>
    <m/>
    <x v="0"/>
    <s v="Elève à l'Ecole Albarka"/>
    <s v="MOUSSA Mounira 90884944"/>
    <s v="Agoè Zongo Fidokpui Derrière la poste"/>
    <s v="6.257739"/>
    <s v="1.21613"/>
    <x v="0"/>
    <s v="CMS Togblékopé"/>
    <s v="Agoè-Nyivé 4"/>
    <x v="1"/>
    <x v="0"/>
    <x v="133"/>
    <x v="24"/>
    <x v="129"/>
    <s v="oui"/>
    <s v="oui"/>
    <s v="oui"/>
    <s v="non"/>
    <s v="Non"/>
    <s v="Selles liquide eau de riz, Crampe des memebres"/>
    <s v="oui"/>
    <s v="non"/>
    <s v="non"/>
    <s v="non"/>
    <s v="Forage, Pure Water"/>
    <s v="Oui"/>
    <s v="oui"/>
    <x v="3"/>
    <x v="7"/>
    <x v="3"/>
    <d v="2025-02-15T00:00:00"/>
    <x v="0"/>
    <x v="1"/>
    <s v="Agoè-Nyivé"/>
    <x v="7"/>
    <x v="8"/>
    <x v="1"/>
  </r>
  <r>
    <n v="436"/>
    <s v="AKOETEGAN Johane "/>
    <n v="6"/>
    <x v="1"/>
    <m/>
    <x v="0"/>
    <s v="Elève à l'EPP Togblé"/>
    <s v="ADEWA Essossolam 70652753"/>
    <s v="Agoè Zongo Akoin"/>
    <s v="6.257739"/>
    <s v="1.21613"/>
    <x v="0"/>
    <s v="CMS Togblékopé"/>
    <s v="Agoè-Nyivé 4"/>
    <x v="1"/>
    <x v="0"/>
    <x v="134"/>
    <x v="24"/>
    <x v="130"/>
    <s v="oui"/>
    <s v="oui"/>
    <s v="oui"/>
    <s v="oui"/>
    <s v="Non"/>
    <s v="Selles liquide eau de riz, Crampe des memebres"/>
    <s v="Ne sait pas "/>
    <s v="non"/>
    <s v="non"/>
    <s v="non"/>
    <s v="Forage, Pure Water"/>
    <s v="Oui"/>
    <s v="oui"/>
    <x v="3"/>
    <x v="7"/>
    <x v="3"/>
    <d v="2025-02-16T00:00:00"/>
    <x v="0"/>
    <x v="1"/>
    <s v="Agoè-Nyivé"/>
    <x v="7"/>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8"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5">
        <item x="8"/>
        <item x="17"/>
        <item x="7"/>
        <item x="9"/>
        <item x="10"/>
        <item x="0"/>
        <item x="2"/>
        <item x="4"/>
        <item x="1"/>
        <item x="12"/>
        <item x="13"/>
        <item x="3"/>
        <item x="14"/>
        <item x="15"/>
        <item m="1" x="23"/>
        <item x="11"/>
        <item x="16"/>
        <item x="6"/>
        <item m="1" x="22"/>
        <item m="1" x="21"/>
        <item x="18"/>
        <item x="20"/>
        <item x="5"/>
        <item x="19"/>
        <item t="default"/>
      </items>
    </pivotField>
    <pivotField showAll="0"/>
    <pivotField showAll="0"/>
    <pivotField showAll="0" defaultSubtotal="0"/>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7"/>
        <item m="1" x="8"/>
        <item m="1" x="5"/>
        <item x="1"/>
        <item x="2"/>
        <item x="0"/>
        <item m="1" x="4"/>
        <item x="3"/>
        <item m="1" x="6"/>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axis="axisPage" multipleItemSelectionAllowed="1" showAll="0">
      <items count="10">
        <item m="1" x="7"/>
        <item m="1" x="8"/>
        <item m="1" x="5"/>
        <item x="1"/>
        <item x="2"/>
        <item x="0"/>
        <item m="1" x="4"/>
        <item x="3"/>
        <item m="1" x="6"/>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4">
    <i>
      <x/>
    </i>
    <i>
      <x v="5"/>
    </i>
    <i>
      <x v="9"/>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h="1" m="1" x="5"/>
        <item m="1" x="8"/>
        <item h="1" x="0"/>
        <item m="1" x="11"/>
        <item m="1" x="10"/>
        <item h="1" m="1" x="6"/>
        <item h="1" x="2"/>
        <item h="1" m="1" x="7"/>
        <item h="1" m="1" x="4"/>
        <item h="1"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109"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0"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30">
        <item x="7"/>
        <item x="13"/>
        <item x="4"/>
        <item x="12"/>
        <item x="1"/>
        <item x="2"/>
        <item x="0"/>
        <item m="1" x="28"/>
        <item m="1" x="27"/>
        <item m="1" x="25"/>
        <item x="3"/>
        <item x="14"/>
        <item m="1" x="26"/>
        <item x="15"/>
        <item x="17"/>
        <item x="18"/>
        <item x="9"/>
        <item x="10"/>
        <item x="19"/>
        <item x="16"/>
        <item x="20"/>
        <item x="8"/>
        <item x="21"/>
        <item x="11"/>
        <item x="6"/>
        <item x="22"/>
        <item x="24"/>
        <item x="5"/>
        <item x="23"/>
        <item t="default"/>
      </items>
    </pivotField>
    <pivotField showAll="0"/>
    <pivotField showAll="0" defaultSubtotal="0"/>
  </pivotFields>
  <rowFields count="1">
    <field x="40"/>
  </rowFields>
  <rowItems count="26">
    <i>
      <x/>
    </i>
    <i>
      <x v="1"/>
    </i>
    <i>
      <x v="2"/>
    </i>
    <i>
      <x v="3"/>
    </i>
    <i>
      <x v="4"/>
    </i>
    <i>
      <x v="5"/>
    </i>
    <i>
      <x v="6"/>
    </i>
    <i>
      <x v="10"/>
    </i>
    <i>
      <x v="11"/>
    </i>
    <i>
      <x v="13"/>
    </i>
    <i>
      <x v="14"/>
    </i>
    <i>
      <x v="15"/>
    </i>
    <i>
      <x v="16"/>
    </i>
    <i>
      <x v="17"/>
    </i>
    <i>
      <x v="18"/>
    </i>
    <i>
      <x v="19"/>
    </i>
    <i>
      <x v="20"/>
    </i>
    <i>
      <x v="21"/>
    </i>
    <i>
      <x v="22"/>
    </i>
    <i>
      <x v="23"/>
    </i>
    <i>
      <x v="24"/>
    </i>
    <i>
      <x v="25"/>
    </i>
    <i>
      <x v="26"/>
    </i>
    <i>
      <x v="27"/>
    </i>
    <i>
      <x v="28"/>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3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6">
    <i>
      <x v="1"/>
    </i>
    <i>
      <x v="2"/>
    </i>
    <i>
      <x v="3"/>
    </i>
    <i>
      <x v="4"/>
    </i>
    <i>
      <x v="5"/>
    </i>
    <i>
      <x v="6"/>
    </i>
    <i>
      <x v="7"/>
    </i>
    <i>
      <x v="9"/>
    </i>
    <i>
      <x v="10"/>
    </i>
    <i>
      <x v="11"/>
    </i>
    <i>
      <x v="12"/>
    </i>
    <i>
      <x v="16"/>
    </i>
    <i>
      <x v="17"/>
    </i>
    <i>
      <x v="18"/>
    </i>
    <i>
      <x v="19"/>
    </i>
    <i>
      <x v="20"/>
    </i>
    <i>
      <x v="21"/>
    </i>
    <i>
      <x v="22"/>
    </i>
    <i>
      <x v="23"/>
    </i>
    <i>
      <x v="24"/>
    </i>
    <i>
      <x v="25"/>
    </i>
    <i>
      <x v="26"/>
    </i>
    <i>
      <x v="27"/>
    </i>
    <i>
      <x v="28"/>
    </i>
    <i>
      <x v="29"/>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E18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6">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224"/>
    </i>
    <i>
      <x v="225"/>
    </i>
    <i>
      <x v="226"/>
    </i>
    <i>
      <x v="229"/>
    </i>
    <i>
      <x v="240"/>
    </i>
    <i>
      <x v="252"/>
    </i>
    <i>
      <x v="257"/>
    </i>
    <i>
      <x v="260"/>
    </i>
    <i>
      <x v="266"/>
    </i>
    <i>
      <x v="268"/>
    </i>
    <i>
      <x v="269"/>
    </i>
    <i>
      <x v="270"/>
    </i>
    <i>
      <x v="271"/>
    </i>
    <i>
      <x v="272"/>
    </i>
    <i>
      <x v="273"/>
    </i>
    <i>
      <x v="274"/>
    </i>
    <i>
      <x v="275"/>
    </i>
    <i>
      <x v="276"/>
    </i>
    <i>
      <x v="277"/>
    </i>
    <i>
      <x v="278"/>
    </i>
    <i>
      <x v="279"/>
    </i>
    <i>
      <x v="280"/>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109"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D24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t="grand">
      <x/>
    </i>
  </rowItems>
  <colFields count="1">
    <field x="41"/>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25"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60"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6">
    <i>
      <x v="1"/>
    </i>
    <i>
      <x v="2"/>
    </i>
    <i>
      <x v="3"/>
    </i>
    <i>
      <x v="4"/>
    </i>
    <i>
      <x v="5"/>
    </i>
    <i>
      <x v="6"/>
    </i>
    <i>
      <x v="7"/>
    </i>
    <i>
      <x v="9"/>
    </i>
    <i>
      <x v="10"/>
    </i>
    <i>
      <x v="11"/>
    </i>
    <i>
      <x v="12"/>
    </i>
    <i>
      <x v="16"/>
    </i>
    <i>
      <x v="17"/>
    </i>
    <i>
      <x v="18"/>
    </i>
    <i>
      <x v="19"/>
    </i>
    <i>
      <x v="20"/>
    </i>
    <i>
      <x v="21"/>
    </i>
    <i>
      <x v="22"/>
    </i>
    <i>
      <x v="23"/>
    </i>
    <i>
      <x v="24"/>
    </i>
    <i>
      <x v="25"/>
    </i>
    <i>
      <x v="26"/>
    </i>
    <i>
      <x v="27"/>
    </i>
    <i>
      <x v="28"/>
    </i>
    <i>
      <x v="29"/>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7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v="25"/>
    </i>
    <i>
      <x v="26"/>
    </i>
    <i>
      <x v="35"/>
    </i>
    <i>
      <x v="39"/>
    </i>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1"/>
    </i>
    <i>
      <x v="2"/>
    </i>
    <i>
      <x v="3"/>
    </i>
    <i>
      <x v="4"/>
    </i>
    <i>
      <x v="5"/>
    </i>
    <i>
      <x v="6"/>
    </i>
    <i>
      <x v="7"/>
    </i>
    <i>
      <x v="9"/>
    </i>
    <i>
      <x v="10"/>
    </i>
    <i>
      <x v="11"/>
    </i>
    <i>
      <x v="12"/>
    </i>
    <i>
      <x v="16"/>
    </i>
    <i>
      <x v="17"/>
    </i>
    <i>
      <x v="18"/>
    </i>
    <i>
      <x v="19"/>
    </i>
    <i>
      <x v="22"/>
    </i>
    <i>
      <x v="24"/>
    </i>
    <i>
      <x v="27"/>
    </i>
    <i>
      <x v="2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6:D1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32">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0">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x v="121"/>
    </i>
    <i>
      <x v="124"/>
    </i>
    <i>
      <x v="125"/>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17:D17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04:E21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4"/>
        <item m="1" x="8"/>
        <item x="3"/>
        <item m="1" x="9"/>
        <item t="default"/>
      </items>
    </pivotField>
    <pivotField axis="axisRow"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7">
    <i>
      <x v="1"/>
    </i>
    <i>
      <x v="2"/>
    </i>
    <i>
      <x v="4"/>
    </i>
    <i>
      <x v="12"/>
    </i>
    <i>
      <x v="16"/>
    </i>
    <i>
      <x v="18"/>
    </i>
    <i t="grand">
      <x/>
    </i>
  </rowItems>
  <colFields count="1">
    <field x="32"/>
  </colFields>
  <colItems count="4">
    <i>
      <x v="1"/>
    </i>
    <i>
      <x v="2"/>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8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4"/>
        <item m="1" x="8"/>
        <item x="3"/>
        <item m="1" x="9"/>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6">
    <i>
      <x v="1"/>
    </i>
    <i>
      <x v="2"/>
    </i>
    <i>
      <x v="7"/>
    </i>
    <i>
      <x v="10"/>
    </i>
    <i>
      <x v="1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1:D11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0">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37"/>
    </i>
    <i>
      <x v="41"/>
    </i>
    <i>
      <x v="42"/>
    </i>
    <i>
      <x v="43"/>
    </i>
    <i>
      <x v="44"/>
    </i>
    <i>
      <x v="4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35:D20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2">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69">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6"/>
    </i>
    <i>
      <x v="127"/>
    </i>
    <i>
      <x v="128"/>
    </i>
    <i>
      <x v="129"/>
    </i>
    <i>
      <x v="130"/>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1">
    <i>
      <x v="3"/>
    </i>
    <i>
      <x v="6"/>
    </i>
    <i>
      <x v="7"/>
    </i>
    <i>
      <x v="9"/>
    </i>
    <i>
      <x v="10"/>
    </i>
    <i>
      <x v="11"/>
    </i>
    <i>
      <x v="12"/>
    </i>
    <i>
      <x v="16"/>
    </i>
    <i>
      <x v="18"/>
    </i>
    <i>
      <x v="19"/>
    </i>
    <i>
      <x v="20"/>
    </i>
    <i>
      <x v="21"/>
    </i>
    <i>
      <x v="22"/>
    </i>
    <i>
      <x v="23"/>
    </i>
    <i>
      <x v="24"/>
    </i>
    <i>
      <x v="25"/>
    </i>
    <i>
      <x v="26"/>
    </i>
    <i>
      <x v="27"/>
    </i>
    <i>
      <x v="28"/>
    </i>
    <i>
      <x v="29"/>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D4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0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J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9">
    <i>
      <x v="1"/>
    </i>
    <i>
      <x v="2"/>
    </i>
    <i>
      <x v="4"/>
    </i>
    <i>
      <x v="12"/>
    </i>
    <i>
      <x v="14"/>
    </i>
    <i>
      <x v="16"/>
    </i>
    <i>
      <x v="17"/>
    </i>
    <i>
      <x v="18"/>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m="1" x="7"/>
        <item m="1" x="5"/>
        <item m="1" x="8"/>
        <item h="1" x="0"/>
        <item m="1" x="11"/>
        <item m="1" x="10"/>
        <item m="1" x="6"/>
        <item h="1" x="2"/>
        <item h="1" m="1" x="4"/>
        <item h="1" m="1" x="3"/>
        <item t="default"/>
      </items>
    </pivotField>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10">
    <i>
      <x/>
    </i>
    <i>
      <x v="1"/>
    </i>
    <i>
      <x v="2"/>
    </i>
    <i>
      <x v="4"/>
    </i>
    <i>
      <x v="5"/>
    </i>
    <i>
      <x v="6"/>
    </i>
    <i>
      <x v="7"/>
    </i>
    <i>
      <x v="8"/>
    </i>
    <i>
      <x v="11"/>
    </i>
    <i t="grand">
      <x/>
    </i>
  </rowItems>
  <colFields count="1">
    <field x="11"/>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1"/>
        <item x="0"/>
        <item m="1" x="5"/>
        <item x="2"/>
        <item x="3"/>
        <item m="1" x="4"/>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5">
    <i>
      <x/>
    </i>
    <i>
      <x v="1"/>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1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9"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11"/>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437" totalsRowShown="0" headerRowDxfId="65" dataDxfId="63" headerRowBorderDxfId="64" tableBorderDxfId="62" totalsRowBorderDxfId="61">
  <autoFilter ref="A1:AP437" xr:uid="{26486483-DAB6-41B5-9CD3-7DF0EAA593A9}"/>
  <tableColumns count="42">
    <tableColumn id="1" xr3:uid="{77EC0169-3CED-4DBE-9532-4785802C87D0}" name="N°" dataDxfId="60">
      <calculatedColumnFormula>A1+1</calculatedColumnFormula>
    </tableColumn>
    <tableColumn id="2" xr3:uid="{D228D7BC-B319-4A06-BA1B-A6D67B505492}" name="Nom et Prénoms" dataDxfId="59"/>
    <tableColumn id="3" xr3:uid="{7A28801A-F91D-49AE-9804-F69D5B99A61F}" name="Age (année)" dataDxfId="58"/>
    <tableColumn id="4" xr3:uid="{CD307DA7-4C90-4FBB-8527-528870D4C3AC}" name="Tranche d'age" dataDxfId="57">
      <calculatedColumnFormula>IF(C2="","",IF(C2&lt;=2,"[0-2]",IF(C2&lt;=4,"[2-4]",IF(C2&lt;=14,"[5-14]",IF(C2&lt;=44,"[15-44]",IF(C2&lt;=59,"[45-59]",IF(C2&gt;=60,"[60 et plus]")))))))</calculatedColumnFormula>
    </tableColumn>
    <tableColumn id="5" xr3:uid="{AC7BE5E8-52D7-4332-91A2-E0DE5D76903F}" name="Age (mois)" dataDxfId="56"/>
    <tableColumn id="6" xr3:uid="{2ED8E445-6B88-4D26-81A3-8E335439D57A}" name="Sexe" dataDxfId="55"/>
    <tableColumn id="7" xr3:uid="{1A3BB2D7-A791-4593-880D-C1D1CDA27DAE}" name="Profession" dataDxfId="54"/>
    <tableColumn id="8" xr3:uid="{B3BB967E-6029-4D7B-9388-61F90F05F3F3}" name="N° de Téléphone" dataDxfId="53"/>
    <tableColumn id="9" xr3:uid="{5E497AA8-4B87-4045-BF48-2F65FA844AFB}" name="Quatrier de provenance" dataDxfId="52"/>
    <tableColumn id="10" xr3:uid="{FBDDDDC2-9012-4A8C-9CBE-F7E43965F240}" name="Latitude" dataDxfId="51"/>
    <tableColumn id="11" xr3:uid="{2B73A765-A4F6-4BE8-9869-3B9507597669}" name="Longitude" dataDxfId="50"/>
    <tableColumn id="40" xr3:uid="{3552BB4B-8961-4DF3-8414-898AF425ECDE}" name="Type_fs_comm" dataDxfId="49"/>
    <tableColumn id="12" xr3:uid="{E2625E01-5A65-4E55-BD14-0FBD9A46363B}" name="Formation sanitaire" dataDxfId="48"/>
    <tableColumn id="13" xr3:uid="{EEF5E938-9315-489A-AAEB-C613E00A34AA}" name="Commune" dataDxfId="47"/>
    <tableColumn id="14" xr3:uid="{48FEEF1D-7314-4FAE-AD4C-955C26BFE661}" name="District" dataDxfId="46"/>
    <tableColumn id="15" xr3:uid="{26BBFA41-8206-47DC-AFD6-25DB32A99E1A}" name="Région" dataDxfId="45"/>
    <tableColumn id="16" xr3:uid="{C7B17B4D-CE7E-4D93-B79E-18FF46875123}" name="Date de début des signes" dataDxfId="44"/>
    <tableColumn id="17" xr3:uid="{BAAA4563-D34D-4F37-A111-839197007701}" name="EPI Week" dataDxfId="43"/>
    <tableColumn id="18" xr3:uid="{38B1DBF6-14A0-40BD-811A-08FB9957F74D}" name="Date de consultation" dataDxfId="42"/>
    <tableColumn id="19" xr3:uid="{B0B480BE-6D9C-40E5-8400-BAA3EACE70E1}" name="Diarrhée" dataDxfId="41"/>
    <tableColumn id="20" xr3:uid="{9D55A31E-B7EA-472F-88F0-4A8EB0E0CE4C}" name="vomissement" dataDxfId="40"/>
    <tableColumn id="21" xr3:uid="{2541DA1F-61AB-4BC6-87AE-52D8F16D0DC6}" name="Douleur abdominale" dataDxfId="39"/>
    <tableColumn id="22" xr3:uid="{E7B83C85-5560-41C9-B60A-F1B17B6D4C85}" name="déshydratation" dataDxfId="38"/>
    <tableColumn id="23" xr3:uid="{33B84495-5855-478C-80E5-1368B119AD08}" name="Autres signes (si oui, préciser)" dataDxfId="37"/>
    <tableColumn id="24" xr3:uid="{5C0463E1-B5C7-4E02-8344-62A72B5DE585}" name="Signe évident (Diarrhée,vomissement, douleur abdo, déshydratation): Oui/Non" dataDxfId="13"/>
    <tableColumn id="25" xr3:uid="{5F12AECF-00E9-4297-9AF2-E30D245E3EC0}" name="contact avec un cas suspect de choléra" dataDxfId="36"/>
    <tableColumn id="26" xr3:uid="{4CF28CB4-75B0-4928-B9C3-73B2631E247C}" name="Participation à un enterrement les 7 jours" dataDxfId="35"/>
    <tableColumn id="27" xr3:uid="{21C2172B-66D6-40D5-B245-71A73E94AD57}" name="Participation à un rassemblement les 7 jours" dataDxfId="34"/>
    <tableColumn id="28" xr3:uid="{67806655-0712-410C-9212-0A7441F839BC}" name="voyage hors de son village / ville les 7 jours" dataDxfId="33"/>
    <tableColumn id="29" xr3:uid="{37888E80-0B2F-440A-A713-98C4E438C694}" name="Principale source d’eau de boisson" dataDxfId="32"/>
    <tableColumn id="30" xr3:uid="{52A5F361-74DB-4672-B622-11FCF75377EE}" name="L’eau de boisson est-elle traitée" dataDxfId="31"/>
    <tableColumn id="31" xr3:uid="{8513D7AD-4302-41B6-8CCA-74CC3712296B}" name="Test réalisé?" dataDxfId="30"/>
    <tableColumn id="32" xr3:uid="{F3B6D068-18C2-49E8-982F-BF6531AA6851}" name="Résultat TDR" dataDxfId="17"/>
    <tableColumn id="33" xr3:uid="{D4EF806C-1273-4B83-8BC9-83BD153DB483}" name="Résultat culture" dataDxfId="16"/>
    <tableColumn id="34" xr3:uid="{47801B36-3C3F-4DF9-BD84-5132D5839EB0}" name="Hospitalisation (oui ou non)" dataDxfId="15"/>
    <tableColumn id="35" xr3:uid="{78B97021-C5E4-4102-8079-B7243D60B892}" name="Date de Sortie" dataDxfId="14"/>
    <tableColumn id="36" xr3:uid="{07386AF7-86FA-4215-A991-7B6AD82B0C00}" name="Mode de sortie (Guéri/Référé/dcd)" dataDxfId="29"/>
    <tableColumn id="37" xr3:uid="{49CBAF2A-3AFC-45F5-A25F-7D25A5382184}" name="Classification finale (Suspect/Probable/Confirmé) " dataDxfId="28"/>
    <tableColumn id="42" xr3:uid="{C9332A31-276B-4116-95D5-E9862E2E5E06}" name="Prefecture" dataDxfId="27"/>
    <tableColumn id="41" xr3:uid="{B5656D81-58AE-4B5C-898E-D6A9C78BF0F7}" name="Commune2" dataDxfId="26"/>
    <tableColumn id="38" xr3:uid="{CC165F89-AB89-437D-A7BC-3136D55A2C3B}" name="Canton" dataDxfId="25"/>
    <tableColumn id="39" xr3:uid="{DB47D06B-9081-4A83-8A31-6DBDC441786F}" name="Type" dataDxfId="2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205:P213" totalsRowShown="0" headerRowDxfId="23">
  <autoFilter ref="L205:P213" xr:uid="{68C418C8-0052-4847-988C-B89DD3308EEB}"/>
  <tableColumns count="5">
    <tableColumn id="1" xr3:uid="{371C6632-0875-43DD-8A72-3B74D5E42096}" name="Column1" dataDxfId="22"/>
    <tableColumn id="2" xr3:uid="{397B4895-BE0B-4E91-B949-CF7B9C1B2E51}" name="TDR" dataDxfId="21"/>
    <tableColumn id="3" xr3:uid="{24E9E115-1252-4C57-93D6-1BCB55DBD62C}" name="Column2" dataDxfId="20"/>
    <tableColumn id="4" xr3:uid="{E38A155C-051E-481E-8CF3-E4B071EDEFC8}" name="Column3" dataDxfId="19"/>
    <tableColumn id="5" xr3:uid="{E29BB9E3-17D8-40DE-861C-C7904A5C31EF}" name="Column4" dataDxfId="18"/>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11/relationships/timeline" Target="../timelines/timeline1.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topLeftCell="A58" workbookViewId="0">
      <selection activeCell="K12" sqref="K12"/>
    </sheetView>
  </sheetViews>
  <sheetFormatPr defaultRowHeight="15"/>
  <cols>
    <col min="9" max="9" width="18.85546875" customWidth="1"/>
    <col min="10" max="10" width="14.140625" customWidth="1"/>
    <col min="11" max="11" width="23" customWidth="1"/>
  </cols>
  <sheetData>
    <row r="1" spans="1:17">
      <c r="A1" s="19" t="s">
        <v>0</v>
      </c>
      <c r="B1" s="19" t="s">
        <v>1</v>
      </c>
      <c r="C1" s="19" t="s">
        <v>210</v>
      </c>
      <c r="D1" s="19" t="s">
        <v>211</v>
      </c>
      <c r="E1" s="19" t="s">
        <v>212</v>
      </c>
      <c r="F1" s="19" t="s">
        <v>213</v>
      </c>
      <c r="G1" s="19" t="s">
        <v>214</v>
      </c>
      <c r="H1" s="19" t="s">
        <v>215</v>
      </c>
      <c r="I1" s="19" t="s">
        <v>216</v>
      </c>
      <c r="J1" s="19" t="s">
        <v>217</v>
      </c>
      <c r="K1" s="19" t="s">
        <v>218</v>
      </c>
      <c r="L1" s="19" t="s">
        <v>219</v>
      </c>
      <c r="M1" s="19" t="s">
        <v>220</v>
      </c>
      <c r="N1" s="19" t="s">
        <v>221</v>
      </c>
      <c r="O1" s="19" t="s">
        <v>222</v>
      </c>
      <c r="P1" s="19" t="s">
        <v>223</v>
      </c>
      <c r="Q1" s="19" t="s">
        <v>224</v>
      </c>
    </row>
    <row r="2" spans="1:17">
      <c r="A2" s="19" t="s">
        <v>225</v>
      </c>
      <c r="B2" s="19">
        <v>7</v>
      </c>
      <c r="C2" s="19">
        <v>225</v>
      </c>
      <c r="D2" s="19" t="s">
        <v>226</v>
      </c>
      <c r="E2" s="19" t="s">
        <v>36</v>
      </c>
      <c r="F2" s="19" t="s">
        <v>227</v>
      </c>
      <c r="G2" s="19" t="s">
        <v>228</v>
      </c>
      <c r="H2" s="19" t="s">
        <v>229</v>
      </c>
      <c r="I2" s="19" t="s">
        <v>230</v>
      </c>
      <c r="J2" s="19" t="s">
        <v>231</v>
      </c>
      <c r="K2" s="19" t="s">
        <v>228</v>
      </c>
      <c r="L2" s="19">
        <v>1</v>
      </c>
      <c r="M2" s="19" t="s">
        <v>232</v>
      </c>
      <c r="N2" s="19">
        <v>10</v>
      </c>
      <c r="O2" s="19" t="s">
        <v>233</v>
      </c>
      <c r="P2" s="19" t="s">
        <v>233</v>
      </c>
      <c r="Q2" s="19" t="s">
        <v>234</v>
      </c>
    </row>
    <row r="3" spans="1:17">
      <c r="A3" s="19" t="s">
        <v>235</v>
      </c>
      <c r="B3" s="19">
        <v>3</v>
      </c>
      <c r="C3" s="19">
        <v>221</v>
      </c>
      <c r="D3" s="19" t="s">
        <v>226</v>
      </c>
      <c r="E3" s="19" t="s">
        <v>36</v>
      </c>
      <c r="F3" s="19" t="s">
        <v>227</v>
      </c>
      <c r="G3" s="19" t="s">
        <v>228</v>
      </c>
      <c r="H3" s="19" t="s">
        <v>236</v>
      </c>
      <c r="I3" s="19" t="s">
        <v>237</v>
      </c>
      <c r="J3" s="19" t="s">
        <v>238</v>
      </c>
      <c r="K3" s="19" t="s">
        <v>239</v>
      </c>
      <c r="L3" s="19">
        <v>1</v>
      </c>
      <c r="M3" s="19" t="s">
        <v>240</v>
      </c>
      <c r="N3" s="19">
        <v>16</v>
      </c>
      <c r="O3" s="19" t="s">
        <v>241</v>
      </c>
      <c r="P3" s="19" t="s">
        <v>241</v>
      </c>
      <c r="Q3" s="19" t="s">
        <v>242</v>
      </c>
    </row>
    <row r="4" spans="1:17">
      <c r="A4" s="19" t="s">
        <v>243</v>
      </c>
      <c r="B4" s="19">
        <v>5</v>
      </c>
      <c r="C4" s="19">
        <v>223</v>
      </c>
      <c r="D4" s="19" t="s">
        <v>226</v>
      </c>
      <c r="E4" s="19" t="s">
        <v>36</v>
      </c>
      <c r="F4" s="19" t="s">
        <v>227</v>
      </c>
      <c r="G4" s="19" t="s">
        <v>228</v>
      </c>
      <c r="H4" s="19" t="s">
        <v>244</v>
      </c>
      <c r="I4" s="19" t="s">
        <v>245</v>
      </c>
      <c r="J4" s="19" t="s">
        <v>246</v>
      </c>
      <c r="K4" s="19" t="s">
        <v>247</v>
      </c>
      <c r="L4" s="19">
        <v>1</v>
      </c>
      <c r="M4" s="19" t="s">
        <v>248</v>
      </c>
      <c r="N4" s="19">
        <v>2</v>
      </c>
      <c r="O4" s="19" t="s">
        <v>249</v>
      </c>
      <c r="P4" s="19" t="s">
        <v>249</v>
      </c>
      <c r="Q4" s="19" t="s">
        <v>250</v>
      </c>
    </row>
    <row r="5" spans="1:17">
      <c r="A5" s="19" t="s">
        <v>251</v>
      </c>
      <c r="B5" s="19">
        <v>4</v>
      </c>
      <c r="C5" s="19">
        <v>222</v>
      </c>
      <c r="D5" s="19" t="s">
        <v>226</v>
      </c>
      <c r="E5" s="19" t="s">
        <v>36</v>
      </c>
      <c r="F5" s="19" t="s">
        <v>227</v>
      </c>
      <c r="G5" s="19" t="s">
        <v>228</v>
      </c>
      <c r="H5" s="19" t="s">
        <v>252</v>
      </c>
      <c r="I5" s="19" t="s">
        <v>253</v>
      </c>
      <c r="J5" s="19" t="s">
        <v>254</v>
      </c>
      <c r="K5" s="19" t="s">
        <v>255</v>
      </c>
      <c r="L5" s="19">
        <v>1</v>
      </c>
      <c r="M5" s="19" t="s">
        <v>256</v>
      </c>
      <c r="N5" s="19">
        <v>10</v>
      </c>
      <c r="O5" s="19" t="s">
        <v>257</v>
      </c>
      <c r="P5" s="19" t="s">
        <v>257</v>
      </c>
      <c r="Q5" s="19" t="s">
        <v>258</v>
      </c>
    </row>
    <row r="6" spans="1:17">
      <c r="A6" s="19" t="s">
        <v>259</v>
      </c>
      <c r="B6" s="19">
        <v>2</v>
      </c>
      <c r="C6" s="19">
        <v>220</v>
      </c>
      <c r="D6" s="19" t="s">
        <v>226</v>
      </c>
      <c r="E6" s="19" t="s">
        <v>36</v>
      </c>
      <c r="F6" s="19" t="s">
        <v>227</v>
      </c>
      <c r="G6" s="19" t="s">
        <v>228</v>
      </c>
      <c r="H6" s="19" t="s">
        <v>260</v>
      </c>
      <c r="I6" s="19" t="s">
        <v>261</v>
      </c>
      <c r="J6" s="19" t="s">
        <v>262</v>
      </c>
      <c r="K6" s="19" t="s">
        <v>263</v>
      </c>
      <c r="L6" s="19">
        <v>1</v>
      </c>
      <c r="M6" s="19" t="s">
        <v>264</v>
      </c>
      <c r="N6" s="19">
        <v>23</v>
      </c>
      <c r="O6" s="19" t="s">
        <v>265</v>
      </c>
      <c r="P6" s="19" t="s">
        <v>265</v>
      </c>
      <c r="Q6" s="19" t="s">
        <v>266</v>
      </c>
    </row>
    <row r="7" spans="1:17">
      <c r="A7" s="19" t="s">
        <v>267</v>
      </c>
      <c r="B7" s="19">
        <v>8</v>
      </c>
      <c r="C7" s="19">
        <v>226</v>
      </c>
      <c r="D7" s="19" t="s">
        <v>226</v>
      </c>
      <c r="E7" s="19" t="s">
        <v>36</v>
      </c>
      <c r="F7" s="19" t="s">
        <v>227</v>
      </c>
      <c r="G7" s="19" t="s">
        <v>228</v>
      </c>
      <c r="H7" s="19" t="s">
        <v>268</v>
      </c>
      <c r="I7" s="19" t="s">
        <v>269</v>
      </c>
      <c r="J7" s="19" t="s">
        <v>270</v>
      </c>
      <c r="K7" s="19" t="s">
        <v>271</v>
      </c>
      <c r="L7" s="19">
        <v>1</v>
      </c>
      <c r="M7" s="19" t="s">
        <v>272</v>
      </c>
      <c r="N7" s="19">
        <v>16</v>
      </c>
      <c r="O7" s="19" t="s">
        <v>273</v>
      </c>
      <c r="P7" s="19" t="s">
        <v>273</v>
      </c>
      <c r="Q7" s="19" t="s">
        <v>274</v>
      </c>
    </row>
    <row r="8" spans="1:17">
      <c r="A8" s="19" t="s">
        <v>275</v>
      </c>
      <c r="B8" s="19">
        <v>69</v>
      </c>
      <c r="C8" s="19">
        <v>324</v>
      </c>
      <c r="D8" s="19" t="s">
        <v>226</v>
      </c>
      <c r="E8" s="19" t="s">
        <v>36</v>
      </c>
      <c r="F8" s="19" t="s">
        <v>276</v>
      </c>
      <c r="G8" s="19" t="s">
        <v>13</v>
      </c>
      <c r="H8" s="19" t="s">
        <v>277</v>
      </c>
      <c r="I8" s="19" t="s">
        <v>278</v>
      </c>
      <c r="J8" s="19" t="s">
        <v>279</v>
      </c>
      <c r="K8" s="19" t="s">
        <v>280</v>
      </c>
      <c r="L8" s="19">
        <v>1</v>
      </c>
      <c r="M8" s="19" t="s">
        <v>281</v>
      </c>
      <c r="N8" s="19">
        <v>4</v>
      </c>
      <c r="O8" s="19" t="s">
        <v>282</v>
      </c>
      <c r="P8" s="19" t="s">
        <v>282</v>
      </c>
      <c r="Q8" s="19" t="s">
        <v>283</v>
      </c>
    </row>
    <row r="9" spans="1:17">
      <c r="A9" s="19" t="s">
        <v>284</v>
      </c>
      <c r="B9" s="19">
        <v>46</v>
      </c>
      <c r="C9" s="19">
        <v>264</v>
      </c>
      <c r="D9" s="19" t="s">
        <v>226</v>
      </c>
      <c r="E9" s="19" t="s">
        <v>36</v>
      </c>
      <c r="F9" s="19" t="s">
        <v>276</v>
      </c>
      <c r="G9" s="19" t="s">
        <v>13</v>
      </c>
      <c r="H9" s="19" t="s">
        <v>285</v>
      </c>
      <c r="I9" s="19" t="s">
        <v>286</v>
      </c>
      <c r="J9" s="19" t="s">
        <v>287</v>
      </c>
      <c r="K9" s="19" t="s">
        <v>288</v>
      </c>
      <c r="L9" s="19">
        <v>1</v>
      </c>
      <c r="M9" s="19" t="s">
        <v>289</v>
      </c>
      <c r="N9" s="19">
        <v>0</v>
      </c>
      <c r="O9" s="19" t="s">
        <v>290</v>
      </c>
      <c r="P9" s="19" t="s">
        <v>290</v>
      </c>
      <c r="Q9" s="19" t="s">
        <v>291</v>
      </c>
    </row>
    <row r="10" spans="1:17">
      <c r="A10" s="19" t="s">
        <v>292</v>
      </c>
      <c r="B10" s="19">
        <v>9</v>
      </c>
      <c r="C10" s="19">
        <v>227</v>
      </c>
      <c r="D10" s="19" t="s">
        <v>226</v>
      </c>
      <c r="E10" s="19" t="s">
        <v>36</v>
      </c>
      <c r="F10" s="19" t="s">
        <v>293</v>
      </c>
      <c r="G10" s="19" t="s">
        <v>294</v>
      </c>
      <c r="H10" s="19" t="s">
        <v>295</v>
      </c>
      <c r="I10" s="19" t="s">
        <v>296</v>
      </c>
      <c r="J10" s="19" t="s">
        <v>297</v>
      </c>
      <c r="K10" s="19" t="s">
        <v>298</v>
      </c>
      <c r="L10" s="19">
        <v>0</v>
      </c>
      <c r="M10" s="19" t="s">
        <v>299</v>
      </c>
      <c r="N10" s="19">
        <v>11</v>
      </c>
      <c r="O10" s="19" t="s">
        <v>300</v>
      </c>
      <c r="P10" s="19" t="s">
        <v>300</v>
      </c>
      <c r="Q10" s="19" t="s">
        <v>301</v>
      </c>
    </row>
    <row r="11" spans="1:17">
      <c r="A11" s="19" t="s">
        <v>302</v>
      </c>
      <c r="B11" s="19">
        <v>10</v>
      </c>
      <c r="C11" s="19">
        <v>228</v>
      </c>
      <c r="D11" s="19" t="s">
        <v>226</v>
      </c>
      <c r="E11" s="19" t="s">
        <v>36</v>
      </c>
      <c r="F11" s="19" t="s">
        <v>293</v>
      </c>
      <c r="G11" s="19" t="s">
        <v>294</v>
      </c>
      <c r="H11" s="19" t="s">
        <v>295</v>
      </c>
      <c r="I11" s="19" t="s">
        <v>296</v>
      </c>
      <c r="J11" s="19" t="s">
        <v>303</v>
      </c>
      <c r="K11" s="19" t="s">
        <v>304</v>
      </c>
      <c r="L11" s="19">
        <v>0</v>
      </c>
      <c r="M11" s="19" t="s">
        <v>305</v>
      </c>
      <c r="N11" s="19">
        <v>25</v>
      </c>
      <c r="O11" s="19" t="s">
        <v>306</v>
      </c>
      <c r="P11" s="19" t="s">
        <v>306</v>
      </c>
      <c r="Q11" s="19" t="s">
        <v>307</v>
      </c>
    </row>
    <row r="12" spans="1:17">
      <c r="A12" s="19" t="s">
        <v>308</v>
      </c>
      <c r="B12" s="19">
        <v>11</v>
      </c>
      <c r="C12" s="19">
        <v>229</v>
      </c>
      <c r="D12" s="19" t="s">
        <v>226</v>
      </c>
      <c r="E12" s="19" t="s">
        <v>36</v>
      </c>
      <c r="F12" s="19" t="s">
        <v>276</v>
      </c>
      <c r="G12" s="19" t="s">
        <v>13</v>
      </c>
      <c r="H12" s="19" t="s">
        <v>309</v>
      </c>
      <c r="I12" s="19" t="s">
        <v>310</v>
      </c>
      <c r="J12" s="19" t="s">
        <v>311</v>
      </c>
      <c r="K12" s="19" t="s">
        <v>312</v>
      </c>
      <c r="L12" s="19">
        <v>1</v>
      </c>
      <c r="M12" s="19" t="s">
        <v>313</v>
      </c>
      <c r="N12" s="19">
        <v>0</v>
      </c>
      <c r="O12" s="19" t="s">
        <v>314</v>
      </c>
      <c r="P12" s="19" t="s">
        <v>314</v>
      </c>
      <c r="Q12" s="19" t="s">
        <v>315</v>
      </c>
    </row>
    <row r="13" spans="1:17">
      <c r="A13" s="19" t="s">
        <v>316</v>
      </c>
      <c r="B13" s="19">
        <v>12</v>
      </c>
      <c r="C13" s="19">
        <v>230</v>
      </c>
      <c r="D13" s="19" t="s">
        <v>226</v>
      </c>
      <c r="E13" s="19" t="s">
        <v>36</v>
      </c>
      <c r="F13" s="19" t="s">
        <v>293</v>
      </c>
      <c r="G13" s="19" t="s">
        <v>294</v>
      </c>
      <c r="H13" s="19" t="s">
        <v>317</v>
      </c>
      <c r="I13" s="19" t="s">
        <v>318</v>
      </c>
      <c r="J13" s="19" t="s">
        <v>319</v>
      </c>
      <c r="K13" s="19" t="s">
        <v>320</v>
      </c>
      <c r="L13" s="19">
        <v>0</v>
      </c>
      <c r="M13" s="19" t="s">
        <v>321</v>
      </c>
      <c r="N13" s="19">
        <v>4</v>
      </c>
      <c r="O13" s="19" t="s">
        <v>322</v>
      </c>
      <c r="P13" s="19" t="s">
        <v>322</v>
      </c>
      <c r="Q13" s="19" t="s">
        <v>323</v>
      </c>
    </row>
    <row r="14" spans="1:17">
      <c r="A14" s="19" t="s">
        <v>324</v>
      </c>
      <c r="B14" s="19">
        <v>13</v>
      </c>
      <c r="C14" s="19">
        <v>231</v>
      </c>
      <c r="D14" s="19" t="s">
        <v>226</v>
      </c>
      <c r="E14" s="19" t="s">
        <v>36</v>
      </c>
      <c r="F14" s="19" t="s">
        <v>293</v>
      </c>
      <c r="G14" s="19" t="s">
        <v>294</v>
      </c>
      <c r="H14" s="19" t="s">
        <v>295</v>
      </c>
      <c r="I14" s="19" t="s">
        <v>296</v>
      </c>
      <c r="J14" s="19" t="s">
        <v>325</v>
      </c>
      <c r="K14" s="19" t="s">
        <v>326</v>
      </c>
      <c r="L14" s="19">
        <v>0</v>
      </c>
      <c r="M14" s="19" t="s">
        <v>327</v>
      </c>
      <c r="N14" s="19">
        <v>9</v>
      </c>
      <c r="O14" s="19" t="s">
        <v>328</v>
      </c>
      <c r="P14" s="19" t="s">
        <v>328</v>
      </c>
      <c r="Q14" s="19" t="s">
        <v>329</v>
      </c>
    </row>
    <row r="15" spans="1:17">
      <c r="A15" s="19" t="s">
        <v>330</v>
      </c>
      <c r="B15" s="19">
        <v>14</v>
      </c>
      <c r="C15" s="19">
        <v>232</v>
      </c>
      <c r="D15" s="19" t="s">
        <v>226</v>
      </c>
      <c r="E15" s="19" t="s">
        <v>36</v>
      </c>
      <c r="F15" s="19" t="s">
        <v>293</v>
      </c>
      <c r="G15" s="19" t="s">
        <v>294</v>
      </c>
      <c r="H15" s="19" t="s">
        <v>317</v>
      </c>
      <c r="I15" s="19" t="s">
        <v>318</v>
      </c>
      <c r="J15" s="19" t="s">
        <v>331</v>
      </c>
      <c r="K15" s="19" t="s">
        <v>332</v>
      </c>
      <c r="L15" s="19">
        <v>0</v>
      </c>
      <c r="M15" s="19" t="s">
        <v>333</v>
      </c>
      <c r="N15" s="19">
        <v>8</v>
      </c>
      <c r="O15" s="19" t="s">
        <v>334</v>
      </c>
      <c r="P15" s="19" t="s">
        <v>334</v>
      </c>
      <c r="Q15" s="19" t="s">
        <v>335</v>
      </c>
    </row>
    <row r="16" spans="1:17">
      <c r="A16" s="19" t="s">
        <v>336</v>
      </c>
      <c r="B16" s="19">
        <v>15</v>
      </c>
      <c r="C16" s="19">
        <v>233</v>
      </c>
      <c r="D16" s="19" t="s">
        <v>226</v>
      </c>
      <c r="E16" s="19" t="s">
        <v>36</v>
      </c>
      <c r="F16" s="19" t="s">
        <v>293</v>
      </c>
      <c r="G16" s="19" t="s">
        <v>294</v>
      </c>
      <c r="H16" s="19" t="s">
        <v>295</v>
      </c>
      <c r="I16" s="19" t="s">
        <v>296</v>
      </c>
      <c r="J16" s="19" t="s">
        <v>337</v>
      </c>
      <c r="K16" s="19" t="s">
        <v>338</v>
      </c>
      <c r="L16" s="19">
        <v>0</v>
      </c>
      <c r="M16" s="19" t="s">
        <v>339</v>
      </c>
      <c r="N16" s="19">
        <v>18</v>
      </c>
      <c r="O16" s="19" t="s">
        <v>340</v>
      </c>
      <c r="P16" s="19" t="s">
        <v>340</v>
      </c>
      <c r="Q16" s="19" t="s">
        <v>341</v>
      </c>
    </row>
    <row r="17" spans="1:17">
      <c r="A17" s="19" t="s">
        <v>342</v>
      </c>
      <c r="B17" s="19">
        <v>16</v>
      </c>
      <c r="C17" s="19">
        <v>234</v>
      </c>
      <c r="D17" s="19" t="s">
        <v>226</v>
      </c>
      <c r="E17" s="19" t="s">
        <v>36</v>
      </c>
      <c r="F17" s="19" t="s">
        <v>293</v>
      </c>
      <c r="G17" s="19" t="s">
        <v>294</v>
      </c>
      <c r="H17" s="19" t="s">
        <v>317</v>
      </c>
      <c r="I17" s="19" t="s">
        <v>318</v>
      </c>
      <c r="J17" s="19" t="s">
        <v>343</v>
      </c>
      <c r="K17" s="19" t="s">
        <v>344</v>
      </c>
      <c r="L17" s="19">
        <v>0</v>
      </c>
      <c r="M17" s="19" t="s">
        <v>345</v>
      </c>
      <c r="N17" s="19">
        <v>29</v>
      </c>
      <c r="O17" s="19" t="s">
        <v>346</v>
      </c>
      <c r="P17" s="19" t="s">
        <v>346</v>
      </c>
      <c r="Q17" s="19" t="s">
        <v>347</v>
      </c>
    </row>
    <row r="18" spans="1:17">
      <c r="A18" s="19" t="s">
        <v>348</v>
      </c>
      <c r="B18" s="19">
        <v>17</v>
      </c>
      <c r="C18" s="19">
        <v>235</v>
      </c>
      <c r="D18" s="19" t="s">
        <v>226</v>
      </c>
      <c r="E18" s="19" t="s">
        <v>36</v>
      </c>
      <c r="F18" s="19" t="s">
        <v>293</v>
      </c>
      <c r="G18" s="19" t="s">
        <v>294</v>
      </c>
      <c r="H18" s="19" t="s">
        <v>317</v>
      </c>
      <c r="I18" s="19" t="s">
        <v>318</v>
      </c>
      <c r="J18" s="19" t="s">
        <v>349</v>
      </c>
      <c r="K18" s="19" t="s">
        <v>350</v>
      </c>
      <c r="L18" s="19">
        <v>0</v>
      </c>
      <c r="M18" s="19" t="s">
        <v>351</v>
      </c>
      <c r="N18" s="19">
        <v>28</v>
      </c>
      <c r="O18" s="19" t="s">
        <v>352</v>
      </c>
      <c r="P18" s="19" t="s">
        <v>352</v>
      </c>
      <c r="Q18" s="19" t="s">
        <v>353</v>
      </c>
    </row>
    <row r="19" spans="1:17">
      <c r="A19" s="19" t="s">
        <v>354</v>
      </c>
      <c r="B19" s="19">
        <v>18</v>
      </c>
      <c r="C19" s="19">
        <v>236</v>
      </c>
      <c r="D19" s="19" t="s">
        <v>226</v>
      </c>
      <c r="E19" s="19" t="s">
        <v>36</v>
      </c>
      <c r="F19" s="19" t="s">
        <v>293</v>
      </c>
      <c r="G19" s="19" t="s">
        <v>294</v>
      </c>
      <c r="H19" s="19" t="s">
        <v>317</v>
      </c>
      <c r="I19" s="19" t="s">
        <v>318</v>
      </c>
      <c r="J19" s="19" t="s">
        <v>355</v>
      </c>
      <c r="K19" s="19" t="s">
        <v>356</v>
      </c>
      <c r="L19" s="19">
        <v>0</v>
      </c>
      <c r="M19" s="19" t="s">
        <v>357</v>
      </c>
      <c r="N19" s="19">
        <v>10</v>
      </c>
      <c r="O19" s="19" t="s">
        <v>358</v>
      </c>
      <c r="P19" s="19" t="s">
        <v>358</v>
      </c>
      <c r="Q19" s="19" t="s">
        <v>359</v>
      </c>
    </row>
    <row r="20" spans="1:17">
      <c r="A20" s="19" t="s">
        <v>360</v>
      </c>
      <c r="B20" s="19">
        <v>19</v>
      </c>
      <c r="C20" s="19">
        <v>237</v>
      </c>
      <c r="D20" s="19" t="s">
        <v>226</v>
      </c>
      <c r="E20" s="19" t="s">
        <v>36</v>
      </c>
      <c r="F20" s="19" t="s">
        <v>293</v>
      </c>
      <c r="G20" s="19" t="s">
        <v>294</v>
      </c>
      <c r="H20" s="19" t="s">
        <v>317</v>
      </c>
      <c r="I20" s="19" t="s">
        <v>318</v>
      </c>
      <c r="J20" s="19" t="s">
        <v>361</v>
      </c>
      <c r="K20" s="19" t="s">
        <v>362</v>
      </c>
      <c r="L20" s="19">
        <v>0</v>
      </c>
      <c r="M20" s="19" t="s">
        <v>363</v>
      </c>
      <c r="N20" s="19">
        <v>9</v>
      </c>
      <c r="O20" s="19" t="s">
        <v>364</v>
      </c>
      <c r="P20" s="19" t="s">
        <v>364</v>
      </c>
      <c r="Q20" s="19" t="s">
        <v>365</v>
      </c>
    </row>
    <row r="21" spans="1:17">
      <c r="A21" s="19" t="s">
        <v>366</v>
      </c>
      <c r="B21" s="19">
        <v>20</v>
      </c>
      <c r="C21" s="19">
        <v>238</v>
      </c>
      <c r="D21" s="19" t="s">
        <v>226</v>
      </c>
      <c r="E21" s="19" t="s">
        <v>36</v>
      </c>
      <c r="F21" s="19" t="s">
        <v>293</v>
      </c>
      <c r="G21" s="19" t="s">
        <v>294</v>
      </c>
      <c r="H21" s="19" t="s">
        <v>317</v>
      </c>
      <c r="I21" s="19" t="s">
        <v>318</v>
      </c>
      <c r="J21" s="19" t="s">
        <v>367</v>
      </c>
      <c r="K21" s="19" t="s">
        <v>368</v>
      </c>
      <c r="L21" s="19">
        <v>0</v>
      </c>
      <c r="M21" s="19" t="s">
        <v>369</v>
      </c>
      <c r="N21" s="19">
        <v>15</v>
      </c>
      <c r="O21" s="19" t="s">
        <v>370</v>
      </c>
      <c r="P21" s="19" t="s">
        <v>370</v>
      </c>
      <c r="Q21" s="19" t="s">
        <v>371</v>
      </c>
    </row>
    <row r="22" spans="1:17">
      <c r="A22" s="19" t="s">
        <v>372</v>
      </c>
      <c r="B22" s="19">
        <v>21</v>
      </c>
      <c r="C22" s="19">
        <v>239</v>
      </c>
      <c r="D22" s="19" t="s">
        <v>226</v>
      </c>
      <c r="E22" s="19" t="s">
        <v>36</v>
      </c>
      <c r="F22" s="19" t="s">
        <v>293</v>
      </c>
      <c r="G22" s="19" t="s">
        <v>294</v>
      </c>
      <c r="H22" s="19" t="s">
        <v>317</v>
      </c>
      <c r="I22" s="19" t="s">
        <v>318</v>
      </c>
      <c r="J22" s="19" t="s">
        <v>373</v>
      </c>
      <c r="K22" s="19" t="s">
        <v>374</v>
      </c>
      <c r="L22" s="19">
        <v>0</v>
      </c>
      <c r="M22" s="19" t="s">
        <v>375</v>
      </c>
      <c r="N22" s="19">
        <v>15</v>
      </c>
      <c r="O22" s="19" t="s">
        <v>376</v>
      </c>
      <c r="P22" s="19" t="s">
        <v>376</v>
      </c>
      <c r="Q22" s="19" t="s">
        <v>377</v>
      </c>
    </row>
    <row r="23" spans="1:17">
      <c r="A23" s="19" t="s">
        <v>378</v>
      </c>
      <c r="B23" s="19">
        <v>22</v>
      </c>
      <c r="C23" s="19">
        <v>240</v>
      </c>
      <c r="D23" s="19" t="s">
        <v>226</v>
      </c>
      <c r="E23" s="19" t="s">
        <v>36</v>
      </c>
      <c r="F23" s="19" t="s">
        <v>293</v>
      </c>
      <c r="G23" s="19" t="s">
        <v>294</v>
      </c>
      <c r="H23" s="19" t="s">
        <v>379</v>
      </c>
      <c r="I23" s="19" t="s">
        <v>380</v>
      </c>
      <c r="J23" s="19" t="s">
        <v>381</v>
      </c>
      <c r="K23" s="19" t="s">
        <v>382</v>
      </c>
      <c r="L23" s="19">
        <v>0</v>
      </c>
      <c r="M23" s="19" t="s">
        <v>383</v>
      </c>
      <c r="N23" s="19">
        <v>89</v>
      </c>
      <c r="O23" s="19" t="s">
        <v>384</v>
      </c>
      <c r="P23" s="19" t="s">
        <v>384</v>
      </c>
      <c r="Q23" s="19" t="s">
        <v>385</v>
      </c>
    </row>
    <row r="24" spans="1:17">
      <c r="A24" s="19" t="s">
        <v>386</v>
      </c>
      <c r="B24" s="19">
        <v>23</v>
      </c>
      <c r="C24" s="19">
        <v>241</v>
      </c>
      <c r="D24" s="19" t="s">
        <v>226</v>
      </c>
      <c r="E24" s="19" t="s">
        <v>36</v>
      </c>
      <c r="F24" s="19" t="s">
        <v>293</v>
      </c>
      <c r="G24" s="19" t="s">
        <v>294</v>
      </c>
      <c r="H24" s="19" t="s">
        <v>379</v>
      </c>
      <c r="I24" s="19" t="s">
        <v>380</v>
      </c>
      <c r="J24" s="19" t="s">
        <v>387</v>
      </c>
      <c r="K24" s="19" t="s">
        <v>388</v>
      </c>
      <c r="L24" s="19">
        <v>0</v>
      </c>
      <c r="M24" s="19" t="s">
        <v>389</v>
      </c>
      <c r="N24" s="19">
        <v>14</v>
      </c>
      <c r="O24" s="19" t="s">
        <v>390</v>
      </c>
      <c r="P24" s="19" t="s">
        <v>390</v>
      </c>
      <c r="Q24" s="19" t="s">
        <v>391</v>
      </c>
    </row>
    <row r="25" spans="1:17">
      <c r="A25" s="19" t="s">
        <v>392</v>
      </c>
      <c r="B25" s="19">
        <v>24</v>
      </c>
      <c r="C25" s="19">
        <v>242</v>
      </c>
      <c r="D25" s="19" t="s">
        <v>226</v>
      </c>
      <c r="E25" s="19" t="s">
        <v>36</v>
      </c>
      <c r="F25" s="19" t="s">
        <v>293</v>
      </c>
      <c r="G25" s="19" t="s">
        <v>294</v>
      </c>
      <c r="H25" s="19" t="s">
        <v>393</v>
      </c>
      <c r="I25" s="19" t="s">
        <v>394</v>
      </c>
      <c r="J25" s="19" t="s">
        <v>395</v>
      </c>
      <c r="K25" s="19" t="s">
        <v>396</v>
      </c>
      <c r="L25" s="19">
        <v>0</v>
      </c>
      <c r="M25" s="19" t="s">
        <v>397</v>
      </c>
      <c r="N25" s="19">
        <v>36</v>
      </c>
      <c r="O25" s="19" t="s">
        <v>398</v>
      </c>
      <c r="P25" s="19" t="s">
        <v>398</v>
      </c>
      <c r="Q25" s="19" t="s">
        <v>399</v>
      </c>
    </row>
    <row r="26" spans="1:17">
      <c r="A26" s="19" t="s">
        <v>400</v>
      </c>
      <c r="B26" s="19">
        <v>25</v>
      </c>
      <c r="C26" s="19">
        <v>243</v>
      </c>
      <c r="D26" s="19" t="s">
        <v>226</v>
      </c>
      <c r="E26" s="19" t="s">
        <v>36</v>
      </c>
      <c r="F26" s="19" t="s">
        <v>293</v>
      </c>
      <c r="G26" s="19" t="s">
        <v>294</v>
      </c>
      <c r="H26" s="19" t="s">
        <v>393</v>
      </c>
      <c r="I26" s="19" t="s">
        <v>394</v>
      </c>
      <c r="J26" s="19" t="s">
        <v>401</v>
      </c>
      <c r="K26" s="19" t="s">
        <v>402</v>
      </c>
      <c r="L26" s="19">
        <v>0</v>
      </c>
      <c r="M26" s="19" t="s">
        <v>403</v>
      </c>
      <c r="N26" s="19">
        <v>79</v>
      </c>
      <c r="O26" s="19" t="s">
        <v>404</v>
      </c>
      <c r="P26" s="19" t="s">
        <v>405</v>
      </c>
      <c r="Q26" s="19" t="s">
        <v>406</v>
      </c>
    </row>
    <row r="27" spans="1:17">
      <c r="A27" s="19" t="s">
        <v>407</v>
      </c>
      <c r="B27" s="19">
        <v>70</v>
      </c>
      <c r="C27" s="19">
        <v>325</v>
      </c>
      <c r="D27" s="19" t="s">
        <v>226</v>
      </c>
      <c r="E27" s="19" t="s">
        <v>36</v>
      </c>
      <c r="F27" s="19" t="s">
        <v>276</v>
      </c>
      <c r="G27" s="19" t="s">
        <v>13</v>
      </c>
      <c r="H27" s="19" t="s">
        <v>408</v>
      </c>
      <c r="I27" s="19" t="s">
        <v>409</v>
      </c>
      <c r="J27" s="19" t="s">
        <v>410</v>
      </c>
      <c r="K27" s="19" t="s">
        <v>411</v>
      </c>
      <c r="L27" s="19">
        <v>1</v>
      </c>
      <c r="M27" s="19" t="s">
        <v>412</v>
      </c>
      <c r="N27" s="19">
        <v>2</v>
      </c>
      <c r="O27" s="19" t="s">
        <v>413</v>
      </c>
      <c r="P27" s="19" t="s">
        <v>413</v>
      </c>
      <c r="Q27" s="19" t="s">
        <v>414</v>
      </c>
    </row>
    <row r="28" spans="1:17">
      <c r="A28" s="19" t="s">
        <v>415</v>
      </c>
      <c r="B28" s="19">
        <v>6</v>
      </c>
      <c r="C28" s="19">
        <v>224</v>
      </c>
      <c r="D28" s="19" t="s">
        <v>226</v>
      </c>
      <c r="E28" s="19" t="s">
        <v>36</v>
      </c>
      <c r="F28" s="19" t="s">
        <v>276</v>
      </c>
      <c r="G28" s="19" t="s">
        <v>13</v>
      </c>
      <c r="H28" s="19" t="s">
        <v>416</v>
      </c>
      <c r="I28" s="19" t="s">
        <v>417</v>
      </c>
      <c r="J28" s="19" t="s">
        <v>418</v>
      </c>
      <c r="K28" s="19" t="s">
        <v>419</v>
      </c>
      <c r="L28" s="19">
        <v>1</v>
      </c>
      <c r="M28" s="19" t="s">
        <v>420</v>
      </c>
      <c r="N28" s="19">
        <v>4</v>
      </c>
      <c r="O28" s="19" t="s">
        <v>421</v>
      </c>
      <c r="P28" s="19" t="s">
        <v>421</v>
      </c>
      <c r="Q28" s="19" t="s">
        <v>422</v>
      </c>
    </row>
    <row r="29" spans="1:17">
      <c r="A29" s="19" t="s">
        <v>423</v>
      </c>
      <c r="B29" s="19">
        <v>68</v>
      </c>
      <c r="C29" s="19">
        <v>323</v>
      </c>
      <c r="D29" s="19" t="s">
        <v>226</v>
      </c>
      <c r="E29" s="19" t="s">
        <v>36</v>
      </c>
      <c r="F29" s="19" t="s">
        <v>276</v>
      </c>
      <c r="G29" s="19" t="s">
        <v>13</v>
      </c>
      <c r="H29" s="19" t="s">
        <v>424</v>
      </c>
      <c r="I29" s="19" t="s">
        <v>425</v>
      </c>
      <c r="J29" s="19" t="s">
        <v>426</v>
      </c>
      <c r="K29" s="19" t="s">
        <v>140</v>
      </c>
      <c r="L29" s="19">
        <v>1</v>
      </c>
      <c r="M29" s="19" t="s">
        <v>427</v>
      </c>
      <c r="N29" s="19">
        <v>12</v>
      </c>
      <c r="O29" s="19" t="s">
        <v>428</v>
      </c>
      <c r="P29" s="19" t="s">
        <v>428</v>
      </c>
      <c r="Q29" s="19" t="s">
        <v>429</v>
      </c>
    </row>
    <row r="30" spans="1:17">
      <c r="A30" s="19" t="s">
        <v>430</v>
      </c>
      <c r="B30" s="19">
        <v>1</v>
      </c>
      <c r="C30" s="19">
        <v>219</v>
      </c>
      <c r="D30" s="19" t="s">
        <v>226</v>
      </c>
      <c r="E30" s="19" t="s">
        <v>36</v>
      </c>
      <c r="F30" s="19" t="s">
        <v>276</v>
      </c>
      <c r="G30" s="19" t="s">
        <v>13</v>
      </c>
      <c r="H30" s="19" t="s">
        <v>431</v>
      </c>
      <c r="I30" s="19" t="s">
        <v>432</v>
      </c>
      <c r="J30" s="19" t="s">
        <v>433</v>
      </c>
      <c r="K30" s="19" t="s">
        <v>434</v>
      </c>
      <c r="L30" s="19">
        <v>1</v>
      </c>
      <c r="M30" s="19" t="s">
        <v>435</v>
      </c>
      <c r="N30" s="19">
        <v>20</v>
      </c>
      <c r="O30" s="19" t="s">
        <v>436</v>
      </c>
      <c r="P30" s="19" t="s">
        <v>436</v>
      </c>
      <c r="Q30" s="19" t="s">
        <v>437</v>
      </c>
    </row>
    <row r="31" spans="1:17">
      <c r="A31" s="19" t="s">
        <v>438</v>
      </c>
      <c r="B31" s="19">
        <v>27</v>
      </c>
      <c r="C31" s="19">
        <v>245</v>
      </c>
      <c r="D31" s="19" t="s">
        <v>226</v>
      </c>
      <c r="E31" s="19" t="s">
        <v>36</v>
      </c>
      <c r="F31" s="19" t="s">
        <v>439</v>
      </c>
      <c r="G31" s="19" t="s">
        <v>41</v>
      </c>
      <c r="H31" s="19" t="s">
        <v>440</v>
      </c>
      <c r="I31" s="19" t="s">
        <v>441</v>
      </c>
      <c r="J31" s="19" t="s">
        <v>442</v>
      </c>
      <c r="K31" s="19" t="s">
        <v>443</v>
      </c>
      <c r="L31" s="19">
        <v>0</v>
      </c>
      <c r="M31" s="19" t="s">
        <v>444</v>
      </c>
      <c r="N31" s="19">
        <v>1</v>
      </c>
      <c r="O31" s="19" t="s">
        <v>445</v>
      </c>
      <c r="P31" s="19" t="s">
        <v>446</v>
      </c>
      <c r="Q31" s="19" t="s">
        <v>447</v>
      </c>
    </row>
    <row r="32" spans="1:17">
      <c r="A32" s="19" t="s">
        <v>448</v>
      </c>
      <c r="B32" s="19">
        <v>29</v>
      </c>
      <c r="C32" s="19">
        <v>247</v>
      </c>
      <c r="D32" s="19" t="s">
        <v>226</v>
      </c>
      <c r="E32" s="19" t="s">
        <v>36</v>
      </c>
      <c r="F32" s="19" t="s">
        <v>439</v>
      </c>
      <c r="G32" s="19" t="s">
        <v>41</v>
      </c>
      <c r="H32" s="19" t="s">
        <v>440</v>
      </c>
      <c r="I32" s="19" t="s">
        <v>441</v>
      </c>
      <c r="J32" s="19" t="s">
        <v>449</v>
      </c>
      <c r="K32" s="19" t="s">
        <v>450</v>
      </c>
      <c r="L32" s="19">
        <v>0</v>
      </c>
      <c r="M32" s="19" t="s">
        <v>451</v>
      </c>
      <c r="N32" s="19">
        <v>15</v>
      </c>
      <c r="O32" s="19" t="s">
        <v>452</v>
      </c>
      <c r="P32" s="19" t="s">
        <v>453</v>
      </c>
      <c r="Q32" s="19" t="s">
        <v>454</v>
      </c>
    </row>
    <row r="33" spans="1:17">
      <c r="A33" s="19" t="s">
        <v>455</v>
      </c>
      <c r="B33" s="19">
        <v>31</v>
      </c>
      <c r="C33" s="19">
        <v>249</v>
      </c>
      <c r="D33" s="19" t="s">
        <v>226</v>
      </c>
      <c r="E33" s="19" t="s">
        <v>36</v>
      </c>
      <c r="F33" s="19" t="s">
        <v>439</v>
      </c>
      <c r="G33" s="19" t="s">
        <v>41</v>
      </c>
      <c r="H33" s="19" t="s">
        <v>440</v>
      </c>
      <c r="I33" s="19" t="s">
        <v>441</v>
      </c>
      <c r="J33" s="19" t="s">
        <v>456</v>
      </c>
      <c r="K33" s="19" t="s">
        <v>457</v>
      </c>
      <c r="L33" s="19">
        <v>0</v>
      </c>
      <c r="M33" s="19" t="s">
        <v>458</v>
      </c>
      <c r="N33" s="19">
        <v>0</v>
      </c>
      <c r="O33" s="19" t="s">
        <v>459</v>
      </c>
      <c r="P33" s="19" t="s">
        <v>460</v>
      </c>
      <c r="Q33" s="19" t="s">
        <v>461</v>
      </c>
    </row>
    <row r="34" spans="1:17">
      <c r="A34" s="19" t="s">
        <v>462</v>
      </c>
      <c r="B34" s="19">
        <v>57</v>
      </c>
      <c r="C34" s="19">
        <v>275</v>
      </c>
      <c r="D34" s="19" t="s">
        <v>226</v>
      </c>
      <c r="E34" s="19" t="s">
        <v>36</v>
      </c>
      <c r="F34" s="19" t="s">
        <v>439</v>
      </c>
      <c r="G34" s="19" t="s">
        <v>41</v>
      </c>
      <c r="H34" s="19" t="s">
        <v>463</v>
      </c>
      <c r="I34" s="19" t="s">
        <v>464</v>
      </c>
      <c r="J34" s="19" t="s">
        <v>465</v>
      </c>
      <c r="K34" s="19" t="s">
        <v>466</v>
      </c>
      <c r="L34" s="19">
        <v>0</v>
      </c>
      <c r="M34" s="19" t="s">
        <v>467</v>
      </c>
      <c r="N34" s="19">
        <v>16</v>
      </c>
      <c r="O34" s="19" t="s">
        <v>468</v>
      </c>
      <c r="P34" s="19" t="s">
        <v>469</v>
      </c>
      <c r="Q34" s="19" t="s">
        <v>470</v>
      </c>
    </row>
    <row r="35" spans="1:17">
      <c r="A35" s="19" t="s">
        <v>471</v>
      </c>
      <c r="B35" s="19">
        <v>58</v>
      </c>
      <c r="C35" s="19">
        <v>276</v>
      </c>
      <c r="D35" s="19" t="s">
        <v>226</v>
      </c>
      <c r="E35" s="19" t="s">
        <v>36</v>
      </c>
      <c r="F35" s="19" t="s">
        <v>439</v>
      </c>
      <c r="G35" s="19" t="s">
        <v>41</v>
      </c>
      <c r="H35" s="19" t="s">
        <v>463</v>
      </c>
      <c r="I35" s="19" t="s">
        <v>464</v>
      </c>
      <c r="J35" s="19" t="s">
        <v>472</v>
      </c>
      <c r="K35" s="19" t="s">
        <v>473</v>
      </c>
      <c r="L35" s="19">
        <v>0</v>
      </c>
      <c r="M35" s="19" t="s">
        <v>474</v>
      </c>
      <c r="N35" s="19">
        <v>17</v>
      </c>
      <c r="O35" s="19" t="s">
        <v>475</v>
      </c>
      <c r="P35" s="19" t="s">
        <v>476</v>
      </c>
      <c r="Q35" s="19" t="s">
        <v>477</v>
      </c>
    </row>
    <row r="36" spans="1:17">
      <c r="A36" s="19" t="s">
        <v>478</v>
      </c>
      <c r="B36" s="19">
        <v>26</v>
      </c>
      <c r="C36" s="19">
        <v>244</v>
      </c>
      <c r="D36" s="19" t="s">
        <v>226</v>
      </c>
      <c r="E36" s="19" t="s">
        <v>36</v>
      </c>
      <c r="F36" s="19" t="s">
        <v>439</v>
      </c>
      <c r="G36" s="19" t="s">
        <v>41</v>
      </c>
      <c r="H36" s="19" t="s">
        <v>479</v>
      </c>
      <c r="I36" s="19" t="s">
        <v>480</v>
      </c>
      <c r="J36" s="19" t="s">
        <v>481</v>
      </c>
      <c r="K36" s="19" t="s">
        <v>482</v>
      </c>
      <c r="L36" s="19">
        <v>0</v>
      </c>
      <c r="M36" s="19" t="s">
        <v>483</v>
      </c>
      <c r="N36" s="19">
        <v>30</v>
      </c>
      <c r="O36" s="19" t="s">
        <v>484</v>
      </c>
      <c r="P36" s="19" t="s">
        <v>485</v>
      </c>
      <c r="Q36" s="19" t="s">
        <v>486</v>
      </c>
    </row>
    <row r="37" spans="1:17">
      <c r="A37" s="19" t="s">
        <v>487</v>
      </c>
      <c r="B37" s="19">
        <v>28</v>
      </c>
      <c r="C37" s="19">
        <v>246</v>
      </c>
      <c r="D37" s="19" t="s">
        <v>226</v>
      </c>
      <c r="E37" s="19" t="s">
        <v>36</v>
      </c>
      <c r="F37" s="19" t="s">
        <v>439</v>
      </c>
      <c r="G37" s="19" t="s">
        <v>41</v>
      </c>
      <c r="H37" s="19" t="s">
        <v>488</v>
      </c>
      <c r="I37" s="19" t="s">
        <v>489</v>
      </c>
      <c r="J37" s="19" t="s">
        <v>490</v>
      </c>
      <c r="K37" s="19" t="s">
        <v>491</v>
      </c>
      <c r="L37" s="19">
        <v>0</v>
      </c>
      <c r="M37" s="19" t="s">
        <v>492</v>
      </c>
      <c r="N37" s="19">
        <v>17</v>
      </c>
      <c r="O37" s="19" t="s">
        <v>493</v>
      </c>
      <c r="P37" s="19" t="s">
        <v>494</v>
      </c>
      <c r="Q37" s="19" t="s">
        <v>495</v>
      </c>
    </row>
    <row r="38" spans="1:17">
      <c r="A38" s="19" t="s">
        <v>496</v>
      </c>
      <c r="B38" s="19">
        <v>30</v>
      </c>
      <c r="C38" s="19">
        <v>248</v>
      </c>
      <c r="D38" s="19" t="s">
        <v>226</v>
      </c>
      <c r="E38" s="19" t="s">
        <v>36</v>
      </c>
      <c r="F38" s="19" t="s">
        <v>439</v>
      </c>
      <c r="G38" s="19" t="s">
        <v>41</v>
      </c>
      <c r="H38" s="19" t="s">
        <v>488</v>
      </c>
      <c r="I38" s="19" t="s">
        <v>489</v>
      </c>
      <c r="J38" s="19" t="s">
        <v>497</v>
      </c>
      <c r="K38" s="19" t="s">
        <v>498</v>
      </c>
      <c r="L38" s="19">
        <v>0</v>
      </c>
      <c r="M38" s="19" t="s">
        <v>499</v>
      </c>
      <c r="N38" s="19">
        <v>49</v>
      </c>
      <c r="O38" s="19" t="s">
        <v>500</v>
      </c>
      <c r="P38" s="19" t="s">
        <v>501</v>
      </c>
      <c r="Q38" s="19" t="s">
        <v>502</v>
      </c>
    </row>
    <row r="39" spans="1:17">
      <c r="A39" s="19" t="s">
        <v>503</v>
      </c>
      <c r="B39" s="19">
        <v>59</v>
      </c>
      <c r="C39" s="19">
        <v>277</v>
      </c>
      <c r="D39" s="19" t="s">
        <v>226</v>
      </c>
      <c r="E39" s="19" t="s">
        <v>36</v>
      </c>
      <c r="F39" s="19" t="s">
        <v>439</v>
      </c>
      <c r="G39" s="19" t="s">
        <v>41</v>
      </c>
      <c r="H39" s="19" t="s">
        <v>488</v>
      </c>
      <c r="I39" s="19" t="s">
        <v>489</v>
      </c>
      <c r="J39" s="19" t="s">
        <v>504</v>
      </c>
      <c r="K39" s="19" t="s">
        <v>505</v>
      </c>
      <c r="L39" s="19">
        <v>0</v>
      </c>
      <c r="M39" s="19" t="s">
        <v>506</v>
      </c>
      <c r="N39" s="19">
        <v>38</v>
      </c>
      <c r="O39" s="19" t="s">
        <v>507</v>
      </c>
      <c r="P39" s="19" t="s">
        <v>508</v>
      </c>
      <c r="Q39" s="19" t="s">
        <v>509</v>
      </c>
    </row>
    <row r="40" spans="1:17">
      <c r="A40" s="19" t="s">
        <v>510</v>
      </c>
      <c r="B40" s="19">
        <v>35</v>
      </c>
      <c r="C40" s="19">
        <v>253</v>
      </c>
      <c r="D40" s="19" t="s">
        <v>226</v>
      </c>
      <c r="E40" s="19" t="s">
        <v>36</v>
      </c>
      <c r="F40" s="19" t="s">
        <v>511</v>
      </c>
      <c r="G40" s="19" t="s">
        <v>35</v>
      </c>
      <c r="H40" s="19" t="s">
        <v>512</v>
      </c>
      <c r="I40" s="19" t="s">
        <v>513</v>
      </c>
      <c r="J40" s="19" t="s">
        <v>514</v>
      </c>
      <c r="K40" s="19" t="s">
        <v>515</v>
      </c>
      <c r="L40" s="19">
        <v>0</v>
      </c>
      <c r="M40" s="19" t="s">
        <v>516</v>
      </c>
      <c r="N40" s="19">
        <v>79</v>
      </c>
      <c r="O40" s="19" t="s">
        <v>517</v>
      </c>
      <c r="P40" s="19" t="s">
        <v>518</v>
      </c>
      <c r="Q40" s="19" t="s">
        <v>519</v>
      </c>
    </row>
    <row r="41" spans="1:17">
      <c r="A41" s="19" t="s">
        <v>520</v>
      </c>
      <c r="B41" s="19">
        <v>36</v>
      </c>
      <c r="C41" s="19">
        <v>254</v>
      </c>
      <c r="D41" s="19" t="s">
        <v>226</v>
      </c>
      <c r="E41" s="19" t="s">
        <v>36</v>
      </c>
      <c r="F41" s="19" t="s">
        <v>511</v>
      </c>
      <c r="G41" s="19" t="s">
        <v>35</v>
      </c>
      <c r="H41" s="19" t="s">
        <v>512</v>
      </c>
      <c r="I41" s="19" t="s">
        <v>513</v>
      </c>
      <c r="J41" s="19" t="s">
        <v>521</v>
      </c>
      <c r="K41" s="19" t="s">
        <v>522</v>
      </c>
      <c r="L41" s="19">
        <v>0</v>
      </c>
      <c r="M41" s="19" t="s">
        <v>523</v>
      </c>
      <c r="N41" s="19">
        <v>47</v>
      </c>
      <c r="O41" s="19" t="s">
        <v>524</v>
      </c>
      <c r="P41" s="19" t="s">
        <v>524</v>
      </c>
      <c r="Q41" s="19" t="s">
        <v>525</v>
      </c>
    </row>
    <row r="42" spans="1:17">
      <c r="A42" s="19" t="s">
        <v>526</v>
      </c>
      <c r="B42" s="19">
        <v>32</v>
      </c>
      <c r="C42" s="19">
        <v>250</v>
      </c>
      <c r="D42" s="19" t="s">
        <v>226</v>
      </c>
      <c r="E42" s="19" t="s">
        <v>36</v>
      </c>
      <c r="F42" s="19" t="s">
        <v>511</v>
      </c>
      <c r="G42" s="19" t="s">
        <v>35</v>
      </c>
      <c r="H42" s="19" t="s">
        <v>527</v>
      </c>
      <c r="I42" s="19" t="s">
        <v>528</v>
      </c>
      <c r="J42" s="19" t="s">
        <v>529</v>
      </c>
      <c r="K42" s="19" t="s">
        <v>530</v>
      </c>
      <c r="L42" s="19">
        <v>0</v>
      </c>
      <c r="M42" s="19" t="s">
        <v>531</v>
      </c>
      <c r="N42" s="19">
        <v>18</v>
      </c>
      <c r="O42" s="19" t="s">
        <v>532</v>
      </c>
      <c r="P42" s="19" t="s">
        <v>533</v>
      </c>
      <c r="Q42" s="19" t="s">
        <v>534</v>
      </c>
    </row>
    <row r="43" spans="1:17">
      <c r="A43" s="19" t="s">
        <v>535</v>
      </c>
      <c r="B43" s="19">
        <v>42</v>
      </c>
      <c r="C43" s="19">
        <v>260</v>
      </c>
      <c r="D43" s="19" t="s">
        <v>226</v>
      </c>
      <c r="E43" s="19" t="s">
        <v>36</v>
      </c>
      <c r="F43" s="19" t="s">
        <v>536</v>
      </c>
      <c r="G43" s="19" t="s">
        <v>537</v>
      </c>
      <c r="H43" s="19" t="s">
        <v>538</v>
      </c>
      <c r="I43" s="19" t="s">
        <v>539</v>
      </c>
      <c r="J43" s="19" t="s">
        <v>540</v>
      </c>
      <c r="K43" s="19" t="s">
        <v>541</v>
      </c>
      <c r="L43" s="19">
        <v>0</v>
      </c>
      <c r="M43" s="19" t="s">
        <v>542</v>
      </c>
      <c r="N43" s="19">
        <v>36</v>
      </c>
      <c r="O43" s="19" t="s">
        <v>543</v>
      </c>
      <c r="P43" s="19" t="s">
        <v>543</v>
      </c>
      <c r="Q43" s="19" t="s">
        <v>544</v>
      </c>
    </row>
    <row r="44" spans="1:17">
      <c r="A44" s="19" t="s">
        <v>545</v>
      </c>
      <c r="B44" s="19">
        <v>43</v>
      </c>
      <c r="C44" s="19">
        <v>261</v>
      </c>
      <c r="D44" s="19" t="s">
        <v>226</v>
      </c>
      <c r="E44" s="19" t="s">
        <v>36</v>
      </c>
      <c r="F44" s="19" t="s">
        <v>536</v>
      </c>
      <c r="G44" s="19" t="s">
        <v>537</v>
      </c>
      <c r="H44" s="19" t="s">
        <v>538</v>
      </c>
      <c r="I44" s="19" t="s">
        <v>539</v>
      </c>
      <c r="J44" s="19" t="s">
        <v>546</v>
      </c>
      <c r="K44" s="19" t="s">
        <v>547</v>
      </c>
      <c r="L44" s="19">
        <v>0</v>
      </c>
      <c r="M44" s="19" t="s">
        <v>548</v>
      </c>
      <c r="N44" s="19">
        <v>18</v>
      </c>
      <c r="O44" s="19" t="s">
        <v>549</v>
      </c>
      <c r="P44" s="19" t="s">
        <v>549</v>
      </c>
      <c r="Q44" s="19" t="s">
        <v>550</v>
      </c>
    </row>
    <row r="45" spans="1:17">
      <c r="A45" s="19" t="s">
        <v>551</v>
      </c>
      <c r="B45" s="19">
        <v>44</v>
      </c>
      <c r="C45" s="19">
        <v>262</v>
      </c>
      <c r="D45" s="19" t="s">
        <v>226</v>
      </c>
      <c r="E45" s="19" t="s">
        <v>36</v>
      </c>
      <c r="F45" s="19" t="s">
        <v>536</v>
      </c>
      <c r="G45" s="19" t="s">
        <v>537</v>
      </c>
      <c r="H45" s="19" t="s">
        <v>552</v>
      </c>
      <c r="I45" s="19" t="s">
        <v>553</v>
      </c>
      <c r="J45" s="19" t="s">
        <v>554</v>
      </c>
      <c r="K45" s="19" t="s">
        <v>555</v>
      </c>
      <c r="L45" s="19">
        <v>0</v>
      </c>
      <c r="M45" s="19" t="s">
        <v>556</v>
      </c>
      <c r="N45" s="19">
        <v>25</v>
      </c>
      <c r="O45" s="19" t="s">
        <v>557</v>
      </c>
      <c r="P45" s="19" t="s">
        <v>557</v>
      </c>
      <c r="Q45" s="19" t="s">
        <v>558</v>
      </c>
    </row>
    <row r="46" spans="1:17">
      <c r="A46" s="19" t="s">
        <v>559</v>
      </c>
      <c r="B46" s="19">
        <v>45</v>
      </c>
      <c r="C46" s="19">
        <v>263</v>
      </c>
      <c r="D46" s="19" t="s">
        <v>226</v>
      </c>
      <c r="E46" s="19" t="s">
        <v>36</v>
      </c>
      <c r="F46" s="19" t="s">
        <v>536</v>
      </c>
      <c r="G46" s="19" t="s">
        <v>537</v>
      </c>
      <c r="H46" s="19" t="s">
        <v>552</v>
      </c>
      <c r="I46" s="19" t="s">
        <v>553</v>
      </c>
      <c r="J46" s="19" t="s">
        <v>560</v>
      </c>
      <c r="K46" s="19" t="s">
        <v>561</v>
      </c>
      <c r="L46" s="19">
        <v>0</v>
      </c>
      <c r="M46" s="19" t="s">
        <v>562</v>
      </c>
      <c r="N46" s="19">
        <v>65</v>
      </c>
      <c r="O46" s="19" t="s">
        <v>563</v>
      </c>
      <c r="P46" s="19" t="s">
        <v>563</v>
      </c>
      <c r="Q46" s="19" t="s">
        <v>564</v>
      </c>
    </row>
    <row r="47" spans="1:17">
      <c r="A47" s="19" t="s">
        <v>565</v>
      </c>
      <c r="B47" s="19">
        <v>33</v>
      </c>
      <c r="C47" s="19">
        <v>251</v>
      </c>
      <c r="D47" s="19" t="s">
        <v>226</v>
      </c>
      <c r="E47" s="19" t="s">
        <v>36</v>
      </c>
      <c r="F47" s="19" t="s">
        <v>511</v>
      </c>
      <c r="G47" s="19" t="s">
        <v>35</v>
      </c>
      <c r="H47" s="19" t="s">
        <v>527</v>
      </c>
      <c r="I47" s="19" t="s">
        <v>528</v>
      </c>
      <c r="J47" s="19" t="s">
        <v>566</v>
      </c>
      <c r="K47" s="19" t="s">
        <v>567</v>
      </c>
      <c r="L47" s="19">
        <v>0</v>
      </c>
      <c r="M47" s="19" t="s">
        <v>568</v>
      </c>
      <c r="N47" s="19">
        <v>15</v>
      </c>
      <c r="O47" s="19" t="s">
        <v>569</v>
      </c>
      <c r="P47" s="19" t="s">
        <v>570</v>
      </c>
      <c r="Q47" s="19" t="s">
        <v>571</v>
      </c>
    </row>
    <row r="48" spans="1:17">
      <c r="A48" s="19" t="s">
        <v>572</v>
      </c>
      <c r="B48" s="19">
        <v>47</v>
      </c>
      <c r="C48" s="19">
        <v>265</v>
      </c>
      <c r="D48" s="19" t="s">
        <v>226</v>
      </c>
      <c r="E48" s="19" t="s">
        <v>36</v>
      </c>
      <c r="F48" s="19" t="s">
        <v>573</v>
      </c>
      <c r="G48" s="19" t="s">
        <v>574</v>
      </c>
      <c r="H48" s="19" t="s">
        <v>575</v>
      </c>
      <c r="I48" s="19" t="s">
        <v>576</v>
      </c>
      <c r="J48" s="19" t="s">
        <v>577</v>
      </c>
      <c r="K48" s="19" t="s">
        <v>578</v>
      </c>
      <c r="L48" s="19">
        <v>0</v>
      </c>
      <c r="M48" s="19" t="s">
        <v>579</v>
      </c>
      <c r="N48" s="19">
        <v>10</v>
      </c>
      <c r="O48" s="19" t="s">
        <v>580</v>
      </c>
      <c r="P48" s="19" t="s">
        <v>580</v>
      </c>
      <c r="Q48" s="19" t="s">
        <v>581</v>
      </c>
    </row>
    <row r="49" spans="1:17">
      <c r="A49" s="19" t="s">
        <v>582</v>
      </c>
      <c r="B49" s="19">
        <v>48</v>
      </c>
      <c r="C49" s="19">
        <v>266</v>
      </c>
      <c r="D49" s="19" t="s">
        <v>226</v>
      </c>
      <c r="E49" s="19" t="s">
        <v>36</v>
      </c>
      <c r="F49" s="19" t="s">
        <v>573</v>
      </c>
      <c r="G49" s="19" t="s">
        <v>574</v>
      </c>
      <c r="H49" s="19" t="s">
        <v>575</v>
      </c>
      <c r="I49" s="19" t="s">
        <v>576</v>
      </c>
      <c r="J49" s="19" t="s">
        <v>583</v>
      </c>
      <c r="K49" s="19" t="s">
        <v>584</v>
      </c>
      <c r="L49" s="19">
        <v>0</v>
      </c>
      <c r="M49" s="19" t="s">
        <v>585</v>
      </c>
      <c r="N49" s="19">
        <v>9</v>
      </c>
      <c r="O49" s="19" t="s">
        <v>586</v>
      </c>
      <c r="P49" s="19" t="s">
        <v>586</v>
      </c>
      <c r="Q49" s="19" t="s">
        <v>587</v>
      </c>
    </row>
    <row r="50" spans="1:17">
      <c r="A50" s="19" t="s">
        <v>588</v>
      </c>
      <c r="B50" s="19">
        <v>49</v>
      </c>
      <c r="C50" s="19">
        <v>267</v>
      </c>
      <c r="D50" s="19" t="s">
        <v>226</v>
      </c>
      <c r="E50" s="19" t="s">
        <v>36</v>
      </c>
      <c r="F50" s="19" t="s">
        <v>573</v>
      </c>
      <c r="G50" s="19" t="s">
        <v>574</v>
      </c>
      <c r="H50" s="19" t="s">
        <v>575</v>
      </c>
      <c r="I50" s="19" t="s">
        <v>576</v>
      </c>
      <c r="J50" s="19" t="s">
        <v>589</v>
      </c>
      <c r="K50" s="19" t="s">
        <v>590</v>
      </c>
      <c r="L50" s="19">
        <v>0</v>
      </c>
      <c r="M50" s="19" t="s">
        <v>591</v>
      </c>
      <c r="N50" s="19">
        <v>22</v>
      </c>
      <c r="O50" s="19" t="s">
        <v>592</v>
      </c>
      <c r="P50" s="19" t="s">
        <v>592</v>
      </c>
      <c r="Q50" s="19" t="s">
        <v>593</v>
      </c>
    </row>
    <row r="51" spans="1:17">
      <c r="A51" s="19" t="s">
        <v>594</v>
      </c>
      <c r="B51" s="19">
        <v>50</v>
      </c>
      <c r="C51" s="19">
        <v>268</v>
      </c>
      <c r="D51" s="19" t="s">
        <v>226</v>
      </c>
      <c r="E51" s="19" t="s">
        <v>36</v>
      </c>
      <c r="F51" s="19" t="s">
        <v>573</v>
      </c>
      <c r="G51" s="19" t="s">
        <v>574</v>
      </c>
      <c r="H51" s="19" t="s">
        <v>595</v>
      </c>
      <c r="I51" s="19" t="s">
        <v>596</v>
      </c>
      <c r="J51" s="19" t="s">
        <v>597</v>
      </c>
      <c r="K51" s="19" t="s">
        <v>598</v>
      </c>
      <c r="L51" s="19">
        <v>0</v>
      </c>
      <c r="M51" s="19" t="s">
        <v>599</v>
      </c>
      <c r="N51" s="19">
        <v>17</v>
      </c>
      <c r="O51" s="19" t="s">
        <v>600</v>
      </c>
      <c r="P51" s="19" t="s">
        <v>600</v>
      </c>
      <c r="Q51" s="19" t="s">
        <v>601</v>
      </c>
    </row>
    <row r="52" spans="1:17">
      <c r="A52" s="19" t="s">
        <v>602</v>
      </c>
      <c r="B52" s="19">
        <v>51</v>
      </c>
      <c r="C52" s="19">
        <v>269</v>
      </c>
      <c r="D52" s="19" t="s">
        <v>226</v>
      </c>
      <c r="E52" s="19" t="s">
        <v>36</v>
      </c>
      <c r="F52" s="19" t="s">
        <v>573</v>
      </c>
      <c r="G52" s="19" t="s">
        <v>574</v>
      </c>
      <c r="H52" s="19" t="s">
        <v>595</v>
      </c>
      <c r="I52" s="19" t="s">
        <v>596</v>
      </c>
      <c r="J52" s="19" t="s">
        <v>603</v>
      </c>
      <c r="K52" s="19" t="s">
        <v>604</v>
      </c>
      <c r="L52" s="19">
        <v>0</v>
      </c>
      <c r="M52" s="19" t="s">
        <v>605</v>
      </c>
      <c r="N52" s="19">
        <v>42</v>
      </c>
      <c r="O52" s="19" t="s">
        <v>606</v>
      </c>
      <c r="P52" s="19" t="s">
        <v>606</v>
      </c>
      <c r="Q52" s="19" t="s">
        <v>607</v>
      </c>
    </row>
    <row r="53" spans="1:17">
      <c r="A53" s="19" t="s">
        <v>608</v>
      </c>
      <c r="B53" s="19">
        <v>52</v>
      </c>
      <c r="C53" s="19">
        <v>270</v>
      </c>
      <c r="D53" s="19" t="s">
        <v>226</v>
      </c>
      <c r="E53" s="19" t="s">
        <v>36</v>
      </c>
      <c r="F53" s="19" t="s">
        <v>573</v>
      </c>
      <c r="G53" s="19" t="s">
        <v>574</v>
      </c>
      <c r="H53" s="19" t="s">
        <v>595</v>
      </c>
      <c r="I53" s="19" t="s">
        <v>596</v>
      </c>
      <c r="J53" s="19" t="s">
        <v>609</v>
      </c>
      <c r="K53" s="19" t="s">
        <v>610</v>
      </c>
      <c r="L53" s="19">
        <v>0</v>
      </c>
      <c r="M53" s="19" t="s">
        <v>611</v>
      </c>
      <c r="N53" s="19">
        <v>18</v>
      </c>
      <c r="O53" s="19" t="s">
        <v>612</v>
      </c>
      <c r="P53" s="19" t="s">
        <v>612</v>
      </c>
      <c r="Q53" s="19" t="s">
        <v>613</v>
      </c>
    </row>
    <row r="54" spans="1:17">
      <c r="A54" s="19" t="s">
        <v>614</v>
      </c>
      <c r="B54" s="19">
        <v>53</v>
      </c>
      <c r="C54" s="19">
        <v>271</v>
      </c>
      <c r="D54" s="19" t="s">
        <v>226</v>
      </c>
      <c r="E54" s="19" t="s">
        <v>36</v>
      </c>
      <c r="F54" s="19" t="s">
        <v>573</v>
      </c>
      <c r="G54" s="19" t="s">
        <v>574</v>
      </c>
      <c r="H54" s="19" t="s">
        <v>615</v>
      </c>
      <c r="I54" s="19" t="s">
        <v>616</v>
      </c>
      <c r="J54" s="19" t="s">
        <v>617</v>
      </c>
      <c r="K54" s="19" t="s">
        <v>618</v>
      </c>
      <c r="L54" s="19">
        <v>0</v>
      </c>
      <c r="M54" s="19" t="s">
        <v>619</v>
      </c>
      <c r="N54" s="19">
        <v>10</v>
      </c>
      <c r="O54" s="19" t="s">
        <v>620</v>
      </c>
      <c r="P54" s="19" t="s">
        <v>620</v>
      </c>
      <c r="Q54" s="19" t="s">
        <v>621</v>
      </c>
    </row>
    <row r="55" spans="1:17">
      <c r="A55" s="19" t="s">
        <v>622</v>
      </c>
      <c r="B55" s="19">
        <v>54</v>
      </c>
      <c r="C55" s="19">
        <v>272</v>
      </c>
      <c r="D55" s="19" t="s">
        <v>226</v>
      </c>
      <c r="E55" s="19" t="s">
        <v>36</v>
      </c>
      <c r="F55" s="19" t="s">
        <v>623</v>
      </c>
      <c r="G55" s="19" t="s">
        <v>624</v>
      </c>
      <c r="H55" s="19" t="s">
        <v>625</v>
      </c>
      <c r="I55" s="19" t="s">
        <v>626</v>
      </c>
      <c r="J55" s="19" t="s">
        <v>627</v>
      </c>
      <c r="K55" s="19" t="s">
        <v>628</v>
      </c>
      <c r="L55" s="19">
        <v>0</v>
      </c>
      <c r="M55" s="19" t="s">
        <v>629</v>
      </c>
      <c r="N55" s="19">
        <v>39</v>
      </c>
      <c r="O55" s="19" t="s">
        <v>630</v>
      </c>
      <c r="P55" s="19" t="s">
        <v>630</v>
      </c>
      <c r="Q55" s="19" t="s">
        <v>631</v>
      </c>
    </row>
    <row r="56" spans="1:17">
      <c r="A56" s="19" t="s">
        <v>632</v>
      </c>
      <c r="B56" s="19">
        <v>55</v>
      </c>
      <c r="C56" s="19">
        <v>273</v>
      </c>
      <c r="D56" s="19" t="s">
        <v>226</v>
      </c>
      <c r="E56" s="19" t="s">
        <v>36</v>
      </c>
      <c r="F56" s="19" t="s">
        <v>623</v>
      </c>
      <c r="G56" s="19" t="s">
        <v>624</v>
      </c>
      <c r="H56" s="19" t="s">
        <v>625</v>
      </c>
      <c r="I56" s="19" t="s">
        <v>626</v>
      </c>
      <c r="J56" s="19" t="s">
        <v>633</v>
      </c>
      <c r="K56" s="19" t="s">
        <v>634</v>
      </c>
      <c r="L56" s="19">
        <v>0</v>
      </c>
      <c r="M56" s="19" t="s">
        <v>635</v>
      </c>
      <c r="N56" s="19">
        <v>28</v>
      </c>
      <c r="O56" s="19" t="s">
        <v>636</v>
      </c>
      <c r="P56" s="19" t="s">
        <v>636</v>
      </c>
      <c r="Q56" s="19" t="s">
        <v>637</v>
      </c>
    </row>
    <row r="57" spans="1:17">
      <c r="A57" s="19" t="s">
        <v>638</v>
      </c>
      <c r="B57" s="19">
        <v>56</v>
      </c>
      <c r="C57" s="19">
        <v>274</v>
      </c>
      <c r="D57" s="19" t="s">
        <v>226</v>
      </c>
      <c r="E57" s="19" t="s">
        <v>36</v>
      </c>
      <c r="F57" s="19" t="s">
        <v>623</v>
      </c>
      <c r="G57" s="19" t="s">
        <v>624</v>
      </c>
      <c r="H57" s="19" t="s">
        <v>625</v>
      </c>
      <c r="I57" s="19" t="s">
        <v>626</v>
      </c>
      <c r="J57" s="19" t="s">
        <v>639</v>
      </c>
      <c r="K57" s="19" t="s">
        <v>640</v>
      </c>
      <c r="L57" s="19">
        <v>0</v>
      </c>
      <c r="M57" s="19" t="s">
        <v>641</v>
      </c>
      <c r="N57" s="19">
        <v>72</v>
      </c>
      <c r="O57" s="19" t="s">
        <v>642</v>
      </c>
      <c r="P57" s="19" t="s">
        <v>642</v>
      </c>
      <c r="Q57" s="19" t="s">
        <v>643</v>
      </c>
    </row>
    <row r="58" spans="1:17">
      <c r="A58" s="19" t="s">
        <v>644</v>
      </c>
      <c r="B58" s="19">
        <v>39</v>
      </c>
      <c r="C58" s="19">
        <v>257</v>
      </c>
      <c r="D58" s="19" t="s">
        <v>226</v>
      </c>
      <c r="E58" s="19" t="s">
        <v>36</v>
      </c>
      <c r="F58" s="19" t="s">
        <v>511</v>
      </c>
      <c r="G58" s="19" t="s">
        <v>35</v>
      </c>
      <c r="H58" s="19" t="s">
        <v>645</v>
      </c>
      <c r="I58" s="19" t="s">
        <v>646</v>
      </c>
      <c r="J58" s="19" t="s">
        <v>647</v>
      </c>
      <c r="K58" s="19" t="s">
        <v>648</v>
      </c>
      <c r="L58" s="19">
        <v>0</v>
      </c>
      <c r="M58" s="19" t="s">
        <v>649</v>
      </c>
      <c r="N58" s="19">
        <v>66</v>
      </c>
      <c r="O58" s="19" t="s">
        <v>650</v>
      </c>
      <c r="P58" s="19" t="s">
        <v>650</v>
      </c>
      <c r="Q58" s="19" t="s">
        <v>651</v>
      </c>
    </row>
    <row r="59" spans="1:17">
      <c r="A59" s="19" t="s">
        <v>652</v>
      </c>
      <c r="B59" s="19">
        <v>40</v>
      </c>
      <c r="C59" s="19">
        <v>258</v>
      </c>
      <c r="D59" s="19" t="s">
        <v>226</v>
      </c>
      <c r="E59" s="19" t="s">
        <v>36</v>
      </c>
      <c r="F59" s="19" t="s">
        <v>511</v>
      </c>
      <c r="G59" s="19" t="s">
        <v>35</v>
      </c>
      <c r="H59" s="19" t="s">
        <v>645</v>
      </c>
      <c r="I59" s="19" t="s">
        <v>646</v>
      </c>
      <c r="J59" s="19" t="s">
        <v>653</v>
      </c>
      <c r="K59" s="19" t="s">
        <v>654</v>
      </c>
      <c r="L59" s="19">
        <v>0</v>
      </c>
      <c r="M59" s="19" t="s">
        <v>655</v>
      </c>
      <c r="N59" s="19">
        <v>40</v>
      </c>
      <c r="O59" s="19" t="s">
        <v>656</v>
      </c>
      <c r="P59" s="19" t="s">
        <v>656</v>
      </c>
      <c r="Q59" s="19" t="s">
        <v>657</v>
      </c>
    </row>
    <row r="60" spans="1:17">
      <c r="A60" s="19" t="s">
        <v>658</v>
      </c>
      <c r="B60" s="19">
        <v>41</v>
      </c>
      <c r="C60" s="19">
        <v>259</v>
      </c>
      <c r="D60" s="19" t="s">
        <v>226</v>
      </c>
      <c r="E60" s="19" t="s">
        <v>36</v>
      </c>
      <c r="F60" s="19" t="s">
        <v>511</v>
      </c>
      <c r="G60" s="19" t="s">
        <v>35</v>
      </c>
      <c r="H60" s="19" t="s">
        <v>645</v>
      </c>
      <c r="I60" s="19" t="s">
        <v>646</v>
      </c>
      <c r="J60" s="19" t="s">
        <v>659</v>
      </c>
      <c r="K60" s="19" t="s">
        <v>660</v>
      </c>
      <c r="L60" s="19">
        <v>0</v>
      </c>
      <c r="M60" s="19" t="s">
        <v>661</v>
      </c>
      <c r="N60" s="19">
        <v>15</v>
      </c>
      <c r="O60" s="19" t="s">
        <v>662</v>
      </c>
      <c r="P60" s="19" t="s">
        <v>662</v>
      </c>
      <c r="Q60" s="19" t="s">
        <v>663</v>
      </c>
    </row>
    <row r="61" spans="1:17">
      <c r="A61" s="19" t="s">
        <v>664</v>
      </c>
      <c r="B61" s="19">
        <v>60</v>
      </c>
      <c r="C61" s="19">
        <v>315</v>
      </c>
      <c r="D61" s="19" t="s">
        <v>226</v>
      </c>
      <c r="E61" s="19" t="s">
        <v>36</v>
      </c>
      <c r="F61" s="19" t="s">
        <v>573</v>
      </c>
      <c r="G61" s="19" t="s">
        <v>574</v>
      </c>
      <c r="H61" s="19" t="s">
        <v>615</v>
      </c>
      <c r="I61" s="19" t="s">
        <v>616</v>
      </c>
      <c r="J61" s="19" t="s">
        <v>665</v>
      </c>
      <c r="K61" s="19" t="s">
        <v>666</v>
      </c>
      <c r="L61" s="19">
        <v>0</v>
      </c>
      <c r="M61" s="19" t="s">
        <v>667</v>
      </c>
      <c r="N61" s="19">
        <v>39</v>
      </c>
      <c r="O61" s="19" t="s">
        <v>668</v>
      </c>
      <c r="P61" s="19" t="s">
        <v>668</v>
      </c>
      <c r="Q61" s="19" t="s">
        <v>669</v>
      </c>
    </row>
    <row r="62" spans="1:17">
      <c r="A62" s="19" t="s">
        <v>670</v>
      </c>
      <c r="B62" s="19">
        <v>61</v>
      </c>
      <c r="C62" s="19">
        <v>316</v>
      </c>
      <c r="D62" s="19" t="s">
        <v>226</v>
      </c>
      <c r="E62" s="19" t="s">
        <v>36</v>
      </c>
      <c r="F62" s="19" t="s">
        <v>573</v>
      </c>
      <c r="G62" s="19" t="s">
        <v>574</v>
      </c>
      <c r="H62" s="19" t="s">
        <v>615</v>
      </c>
      <c r="I62" s="19" t="s">
        <v>616</v>
      </c>
      <c r="J62" s="19" t="s">
        <v>671</v>
      </c>
      <c r="K62" s="19" t="s">
        <v>672</v>
      </c>
      <c r="L62" s="19">
        <v>0</v>
      </c>
      <c r="M62" s="19" t="s">
        <v>673</v>
      </c>
      <c r="N62" s="19">
        <v>15</v>
      </c>
      <c r="O62" s="19" t="s">
        <v>674</v>
      </c>
      <c r="P62" s="19" t="s">
        <v>674</v>
      </c>
      <c r="Q62" s="19" t="s">
        <v>675</v>
      </c>
    </row>
    <row r="63" spans="1:17">
      <c r="A63" s="19" t="s">
        <v>676</v>
      </c>
      <c r="B63" s="19">
        <v>62</v>
      </c>
      <c r="C63" s="19">
        <v>317</v>
      </c>
      <c r="D63" s="19" t="s">
        <v>226</v>
      </c>
      <c r="E63" s="19" t="s">
        <v>36</v>
      </c>
      <c r="F63" s="19" t="s">
        <v>573</v>
      </c>
      <c r="G63" s="19" t="s">
        <v>574</v>
      </c>
      <c r="H63" s="19" t="s">
        <v>615</v>
      </c>
      <c r="I63" s="19" t="s">
        <v>616</v>
      </c>
      <c r="J63" s="19" t="s">
        <v>677</v>
      </c>
      <c r="K63" s="19" t="s">
        <v>678</v>
      </c>
      <c r="L63" s="19">
        <v>0</v>
      </c>
      <c r="M63" s="19" t="s">
        <v>679</v>
      </c>
      <c r="N63" s="19">
        <v>22</v>
      </c>
      <c r="O63" s="19" t="s">
        <v>680</v>
      </c>
      <c r="P63" s="19" t="s">
        <v>680</v>
      </c>
      <c r="Q63" s="19" t="s">
        <v>681</v>
      </c>
    </row>
    <row r="64" spans="1:17">
      <c r="A64" s="19" t="s">
        <v>682</v>
      </c>
      <c r="B64" s="19">
        <v>63</v>
      </c>
      <c r="C64" s="19">
        <v>318</v>
      </c>
      <c r="D64" s="19" t="s">
        <v>226</v>
      </c>
      <c r="E64" s="19" t="s">
        <v>36</v>
      </c>
      <c r="F64" s="19" t="s">
        <v>573</v>
      </c>
      <c r="G64" s="19" t="s">
        <v>574</v>
      </c>
      <c r="H64" s="19" t="s">
        <v>615</v>
      </c>
      <c r="I64" s="19" t="s">
        <v>616</v>
      </c>
      <c r="J64" s="19" t="s">
        <v>683</v>
      </c>
      <c r="K64" s="19" t="s">
        <v>684</v>
      </c>
      <c r="L64" s="19">
        <v>0</v>
      </c>
      <c r="M64" s="19" t="s">
        <v>685</v>
      </c>
      <c r="N64" s="19">
        <v>32</v>
      </c>
      <c r="O64" s="19" t="s">
        <v>686</v>
      </c>
      <c r="P64" s="19" t="s">
        <v>686</v>
      </c>
      <c r="Q64" s="19" t="s">
        <v>687</v>
      </c>
    </row>
    <row r="65" spans="1:17">
      <c r="A65" s="19" t="s">
        <v>688</v>
      </c>
      <c r="B65" s="19">
        <v>64</v>
      </c>
      <c r="C65" s="19">
        <v>319</v>
      </c>
      <c r="D65" s="19" t="s">
        <v>226</v>
      </c>
      <c r="E65" s="19" t="s">
        <v>36</v>
      </c>
      <c r="F65" s="19" t="s">
        <v>573</v>
      </c>
      <c r="G65" s="19" t="s">
        <v>574</v>
      </c>
      <c r="H65" s="19" t="s">
        <v>595</v>
      </c>
      <c r="I65" s="19" t="s">
        <v>596</v>
      </c>
      <c r="J65" s="19" t="s">
        <v>689</v>
      </c>
      <c r="K65" s="19" t="s">
        <v>690</v>
      </c>
      <c r="L65" s="19">
        <v>0</v>
      </c>
      <c r="M65" s="19" t="s">
        <v>691</v>
      </c>
      <c r="N65" s="19">
        <v>15</v>
      </c>
      <c r="O65" s="19" t="s">
        <v>692</v>
      </c>
      <c r="P65" s="19" t="s">
        <v>692</v>
      </c>
      <c r="Q65" s="19" t="s">
        <v>693</v>
      </c>
    </row>
    <row r="66" spans="1:17">
      <c r="A66" s="19" t="s">
        <v>694</v>
      </c>
      <c r="B66" s="19">
        <v>65</v>
      </c>
      <c r="C66" s="19">
        <v>320</v>
      </c>
      <c r="D66" s="19" t="s">
        <v>226</v>
      </c>
      <c r="E66" s="19" t="s">
        <v>36</v>
      </c>
      <c r="F66" s="19" t="s">
        <v>536</v>
      </c>
      <c r="G66" s="19" t="s">
        <v>537</v>
      </c>
      <c r="H66" s="19" t="s">
        <v>552</v>
      </c>
      <c r="I66" s="19" t="s">
        <v>553</v>
      </c>
      <c r="J66" s="19" t="s">
        <v>695</v>
      </c>
      <c r="K66" s="19" t="s">
        <v>696</v>
      </c>
      <c r="L66" s="19">
        <v>0</v>
      </c>
      <c r="M66" s="19" t="s">
        <v>697</v>
      </c>
      <c r="N66" s="19">
        <v>13</v>
      </c>
      <c r="O66" s="19" t="s">
        <v>698</v>
      </c>
      <c r="P66" s="19" t="s">
        <v>698</v>
      </c>
      <c r="Q66" s="19" t="s">
        <v>699</v>
      </c>
    </row>
    <row r="67" spans="1:17">
      <c r="A67" s="19" t="s">
        <v>700</v>
      </c>
      <c r="B67" s="19">
        <v>66</v>
      </c>
      <c r="C67" s="19">
        <v>321</v>
      </c>
      <c r="D67" s="19" t="s">
        <v>226</v>
      </c>
      <c r="E67" s="19" t="s">
        <v>36</v>
      </c>
      <c r="F67" s="19" t="s">
        <v>536</v>
      </c>
      <c r="G67" s="19" t="s">
        <v>537</v>
      </c>
      <c r="H67" s="19" t="s">
        <v>538</v>
      </c>
      <c r="I67" s="19" t="s">
        <v>539</v>
      </c>
      <c r="J67" s="19" t="s">
        <v>701</v>
      </c>
      <c r="K67" s="19" t="s">
        <v>702</v>
      </c>
      <c r="L67" s="19">
        <v>0</v>
      </c>
      <c r="M67" s="19" t="s">
        <v>703</v>
      </c>
      <c r="N67" s="19">
        <v>20</v>
      </c>
      <c r="O67" s="19" t="s">
        <v>704</v>
      </c>
      <c r="P67" s="19" t="s">
        <v>704</v>
      </c>
      <c r="Q67" s="19" t="s">
        <v>705</v>
      </c>
    </row>
    <row r="68" spans="1:17">
      <c r="A68" s="19" t="s">
        <v>706</v>
      </c>
      <c r="B68" s="19">
        <v>67</v>
      </c>
      <c r="C68" s="19">
        <v>322</v>
      </c>
      <c r="D68" s="19" t="s">
        <v>226</v>
      </c>
      <c r="E68" s="19" t="s">
        <v>36</v>
      </c>
      <c r="F68" s="19" t="s">
        <v>536</v>
      </c>
      <c r="G68" s="19" t="s">
        <v>537</v>
      </c>
      <c r="H68" s="19" t="s">
        <v>707</v>
      </c>
      <c r="I68" s="19" t="s">
        <v>539</v>
      </c>
      <c r="J68" s="19" t="s">
        <v>708</v>
      </c>
      <c r="K68" s="19" t="s">
        <v>709</v>
      </c>
      <c r="L68" s="19">
        <v>0</v>
      </c>
      <c r="M68" s="19" t="s">
        <v>710</v>
      </c>
      <c r="N68" s="19">
        <v>5</v>
      </c>
      <c r="O68" s="19" t="s">
        <v>711</v>
      </c>
      <c r="P68" s="19" t="s">
        <v>711</v>
      </c>
      <c r="Q68" s="19" t="s">
        <v>712</v>
      </c>
    </row>
    <row r="69" spans="1:17">
      <c r="A69" s="19" t="s">
        <v>713</v>
      </c>
      <c r="B69" s="19">
        <v>34</v>
      </c>
      <c r="C69" s="19">
        <v>252</v>
      </c>
      <c r="D69" s="19" t="s">
        <v>226</v>
      </c>
      <c r="E69" s="19" t="s">
        <v>36</v>
      </c>
      <c r="F69" s="19" t="s">
        <v>511</v>
      </c>
      <c r="G69" s="19" t="s">
        <v>35</v>
      </c>
      <c r="H69" s="19" t="s">
        <v>714</v>
      </c>
      <c r="I69" s="19" t="s">
        <v>715</v>
      </c>
      <c r="J69" s="19" t="s">
        <v>716</v>
      </c>
      <c r="K69" s="19" t="s">
        <v>717</v>
      </c>
      <c r="L69" s="19">
        <v>0</v>
      </c>
      <c r="M69" s="19" t="s">
        <v>718</v>
      </c>
      <c r="N69" s="19">
        <v>17</v>
      </c>
      <c r="O69" s="19" t="s">
        <v>719</v>
      </c>
      <c r="P69" s="19" t="s">
        <v>719</v>
      </c>
      <c r="Q69" s="19" t="s">
        <v>720</v>
      </c>
    </row>
    <row r="70" spans="1:17">
      <c r="A70" s="19" t="s">
        <v>721</v>
      </c>
      <c r="B70" s="19">
        <v>37</v>
      </c>
      <c r="C70" s="19">
        <v>255</v>
      </c>
      <c r="D70" s="19" t="s">
        <v>226</v>
      </c>
      <c r="E70" s="19" t="s">
        <v>36</v>
      </c>
      <c r="F70" s="19" t="s">
        <v>511</v>
      </c>
      <c r="G70" s="19" t="s">
        <v>35</v>
      </c>
      <c r="H70" s="19" t="s">
        <v>714</v>
      </c>
      <c r="I70" s="19" t="s">
        <v>715</v>
      </c>
      <c r="J70" s="19" t="s">
        <v>722</v>
      </c>
      <c r="K70" s="19" t="s">
        <v>723</v>
      </c>
      <c r="L70" s="19">
        <v>0</v>
      </c>
      <c r="M70" s="19" t="s">
        <v>724</v>
      </c>
      <c r="N70" s="19">
        <v>13</v>
      </c>
      <c r="O70" s="19" t="s">
        <v>725</v>
      </c>
      <c r="P70" s="19" t="s">
        <v>725</v>
      </c>
      <c r="Q70" s="19" t="s">
        <v>726</v>
      </c>
    </row>
    <row r="71" spans="1:17">
      <c r="A71" s="19" t="s">
        <v>727</v>
      </c>
      <c r="B71" s="19">
        <v>38</v>
      </c>
      <c r="C71" s="19">
        <v>256</v>
      </c>
      <c r="D71" s="19" t="s">
        <v>226</v>
      </c>
      <c r="E71" s="19" t="s">
        <v>36</v>
      </c>
      <c r="F71" s="19" t="s">
        <v>511</v>
      </c>
      <c r="G71" s="19" t="s">
        <v>35</v>
      </c>
      <c r="H71" s="19" t="s">
        <v>714</v>
      </c>
      <c r="I71" s="19" t="s">
        <v>715</v>
      </c>
      <c r="J71" s="19" t="s">
        <v>728</v>
      </c>
      <c r="K71" s="19" t="s">
        <v>729</v>
      </c>
      <c r="L71" s="19">
        <v>0</v>
      </c>
      <c r="M71" s="19" t="s">
        <v>730</v>
      </c>
      <c r="N71" s="19">
        <v>28</v>
      </c>
      <c r="O71" s="19" t="s">
        <v>731</v>
      </c>
      <c r="P71" s="19" t="s">
        <v>731</v>
      </c>
      <c r="Q71" s="19" t="s">
        <v>732</v>
      </c>
    </row>
    <row r="72" spans="1:17">
      <c r="A72" s="19" t="s">
        <v>733</v>
      </c>
      <c r="B72" s="19">
        <v>71</v>
      </c>
      <c r="C72" s="19">
        <v>326</v>
      </c>
      <c r="D72" s="19" t="s">
        <v>226</v>
      </c>
      <c r="E72" s="19" t="s">
        <v>36</v>
      </c>
      <c r="F72" s="19" t="s">
        <v>623</v>
      </c>
      <c r="G72" s="19" t="s">
        <v>624</v>
      </c>
      <c r="H72" s="19" t="s">
        <v>734</v>
      </c>
      <c r="I72" s="19" t="s">
        <v>735</v>
      </c>
      <c r="J72" s="19" t="s">
        <v>736</v>
      </c>
      <c r="K72" s="19" t="s">
        <v>737</v>
      </c>
      <c r="L72" s="19">
        <v>0</v>
      </c>
      <c r="M72" s="19" t="s">
        <v>738</v>
      </c>
      <c r="N72" s="19">
        <v>7</v>
      </c>
      <c r="O72" s="19" t="s">
        <v>739</v>
      </c>
      <c r="P72" s="19" t="s">
        <v>739</v>
      </c>
      <c r="Q72" s="19" t="s">
        <v>740</v>
      </c>
    </row>
    <row r="73" spans="1:17">
      <c r="A73" s="19" t="s">
        <v>741</v>
      </c>
      <c r="B73" s="19">
        <v>72</v>
      </c>
      <c r="C73" s="19">
        <v>327</v>
      </c>
      <c r="D73" s="19" t="s">
        <v>226</v>
      </c>
      <c r="E73" s="19" t="s">
        <v>36</v>
      </c>
      <c r="F73" s="19" t="s">
        <v>623</v>
      </c>
      <c r="G73" s="19" t="s">
        <v>624</v>
      </c>
      <c r="H73" s="19" t="s">
        <v>734</v>
      </c>
      <c r="I73" s="19" t="s">
        <v>735</v>
      </c>
      <c r="J73" s="19" t="s">
        <v>742</v>
      </c>
      <c r="K73" s="19" t="s">
        <v>743</v>
      </c>
      <c r="L73" s="19">
        <v>0</v>
      </c>
      <c r="M73" s="19" t="s">
        <v>744</v>
      </c>
      <c r="N73" s="19">
        <v>7</v>
      </c>
      <c r="O73" s="19" t="s">
        <v>745</v>
      </c>
      <c r="P73" s="19" t="s">
        <v>745</v>
      </c>
      <c r="Q73" s="19" t="s">
        <v>746</v>
      </c>
    </row>
    <row r="74" spans="1:17">
      <c r="A74" s="19" t="s">
        <v>747</v>
      </c>
      <c r="B74" s="19">
        <v>73</v>
      </c>
      <c r="C74" s="19">
        <v>328</v>
      </c>
      <c r="D74" s="19" t="s">
        <v>226</v>
      </c>
      <c r="E74" s="19" t="s">
        <v>36</v>
      </c>
      <c r="F74" s="19" t="s">
        <v>623</v>
      </c>
      <c r="G74" s="19" t="s">
        <v>624</v>
      </c>
      <c r="H74" s="19" t="s">
        <v>734</v>
      </c>
      <c r="I74" s="19" t="s">
        <v>735</v>
      </c>
      <c r="J74" s="19" t="s">
        <v>748</v>
      </c>
      <c r="K74" s="19" t="s">
        <v>749</v>
      </c>
      <c r="L74" s="19">
        <v>0</v>
      </c>
      <c r="M74" s="19" t="s">
        <v>750</v>
      </c>
      <c r="N74" s="19">
        <v>29</v>
      </c>
      <c r="O74" s="19" t="s">
        <v>751</v>
      </c>
      <c r="P74" s="19" t="s">
        <v>751</v>
      </c>
      <c r="Q74" s="19" t="s">
        <v>752</v>
      </c>
    </row>
    <row r="75" spans="1:17">
      <c r="A75" s="19" t="s">
        <v>753</v>
      </c>
      <c r="B75" s="19">
        <v>74</v>
      </c>
      <c r="C75" s="19">
        <v>329</v>
      </c>
      <c r="D75" s="19" t="s">
        <v>226</v>
      </c>
      <c r="E75" s="19" t="s">
        <v>36</v>
      </c>
      <c r="F75" s="19" t="s">
        <v>623</v>
      </c>
      <c r="G75" s="19" t="s">
        <v>624</v>
      </c>
      <c r="H75" s="19" t="s">
        <v>625</v>
      </c>
      <c r="I75" s="19" t="s">
        <v>626</v>
      </c>
      <c r="J75" s="19" t="s">
        <v>754</v>
      </c>
      <c r="K75" s="19" t="s">
        <v>755</v>
      </c>
      <c r="L75" s="19">
        <v>0</v>
      </c>
      <c r="M75" s="19" t="s">
        <v>756</v>
      </c>
      <c r="N75" s="19">
        <v>86</v>
      </c>
      <c r="O75" s="19" t="s">
        <v>757</v>
      </c>
      <c r="P75" s="19" t="s">
        <v>757</v>
      </c>
      <c r="Q75" s="19" t="s">
        <v>758</v>
      </c>
    </row>
    <row r="76" spans="1:17">
      <c r="A76" s="19" t="s">
        <v>759</v>
      </c>
      <c r="B76" s="19">
        <v>75</v>
      </c>
      <c r="C76" s="19">
        <v>386</v>
      </c>
      <c r="D76" s="19" t="s">
        <v>226</v>
      </c>
      <c r="E76" s="19" t="s">
        <v>36</v>
      </c>
      <c r="F76" s="19" t="s">
        <v>623</v>
      </c>
      <c r="G76" s="19" t="s">
        <v>624</v>
      </c>
      <c r="H76" s="19" t="s">
        <v>625</v>
      </c>
      <c r="I76" s="19" t="s">
        <v>626</v>
      </c>
      <c r="J76" s="19" t="s">
        <v>760</v>
      </c>
      <c r="K76" s="19" t="s">
        <v>761</v>
      </c>
      <c r="L76" s="19">
        <v>0</v>
      </c>
      <c r="M76" s="19" t="s">
        <v>762</v>
      </c>
      <c r="N76" s="19">
        <v>17</v>
      </c>
      <c r="O76" s="19" t="s">
        <v>763</v>
      </c>
      <c r="P76" s="19" t="s">
        <v>763</v>
      </c>
      <c r="Q76" s="19"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E29" sqref="E29"/>
    </sheetView>
  </sheetViews>
  <sheetFormatPr defaultRowHeight="15"/>
  <cols>
    <col min="1" max="1" width="17.85546875" bestFit="1" customWidth="1"/>
    <col min="2" max="2" width="21.7109375" bestFit="1" customWidth="1"/>
    <col min="3" max="3" width="7.7109375" bestFit="1" customWidth="1"/>
    <col min="4" max="4" width="9.5703125" bestFit="1" customWidth="1"/>
    <col min="5" max="6" width="7.42578125" bestFit="1" customWidth="1"/>
    <col min="7" max="7" width="7.7109375" bestFit="1" customWidth="1"/>
    <col min="8" max="8" width="14" bestFit="1" customWidth="1"/>
    <col min="9" max="9" width="11.28515625" bestFit="1" customWidth="1"/>
    <col min="11" max="11" width="14.85546875" customWidth="1"/>
  </cols>
  <sheetData>
    <row r="1" spans="1:20">
      <c r="A1" s="186" t="s">
        <v>857</v>
      </c>
      <c r="B1" s="183" t="s">
        <v>879</v>
      </c>
    </row>
    <row r="3" spans="1:20">
      <c r="A3" s="186" t="s">
        <v>816</v>
      </c>
      <c r="B3" s="186" t="s">
        <v>811</v>
      </c>
    </row>
    <row r="4" spans="1:20">
      <c r="A4" s="186" t="s">
        <v>812</v>
      </c>
      <c r="B4" s="183" t="s">
        <v>889</v>
      </c>
      <c r="C4" s="183" t="s">
        <v>864</v>
      </c>
      <c r="D4" s="183" t="s">
        <v>815</v>
      </c>
      <c r="J4" s="10" t="s">
        <v>889</v>
      </c>
      <c r="K4" s="10" t="s">
        <v>864</v>
      </c>
      <c r="M4" s="11"/>
      <c r="O4" s="17"/>
    </row>
    <row r="5" spans="1:20">
      <c r="A5" s="187" t="s">
        <v>1158</v>
      </c>
      <c r="B5" s="191"/>
      <c r="C5" s="191">
        <v>6</v>
      </c>
      <c r="D5" s="191">
        <v>6</v>
      </c>
      <c r="G5" s="12">
        <f>D5/$D$10</f>
        <v>2</v>
      </c>
      <c r="I5" t="s">
        <v>1168</v>
      </c>
      <c r="J5" s="12">
        <f>B9/$D$11</f>
        <v>0</v>
      </c>
      <c r="K5" s="12">
        <f>C9/$D$11</f>
        <v>9.5238095238095233E-2</v>
      </c>
      <c r="M5" t="s">
        <v>1168</v>
      </c>
      <c r="N5">
        <v>0</v>
      </c>
      <c r="O5" s="17">
        <f t="shared" ref="O5:O10" si="0">-J5</f>
        <v>0</v>
      </c>
      <c r="P5">
        <v>7.0000000000000007E-2</v>
      </c>
      <c r="Q5" s="17">
        <f t="shared" ref="Q5:Q10" si="1">+K5</f>
        <v>9.5238095238095233E-2</v>
      </c>
    </row>
    <row r="6" spans="1:20">
      <c r="A6" s="187" t="s">
        <v>1159</v>
      </c>
      <c r="B6" s="191">
        <v>1</v>
      </c>
      <c r="C6" s="191">
        <v>2</v>
      </c>
      <c r="D6" s="191">
        <v>3</v>
      </c>
      <c r="G6" s="12">
        <f t="shared" ref="G6:G10" si="2">D6/$D$10</f>
        <v>1</v>
      </c>
      <c r="I6" s="11" t="s">
        <v>1159</v>
      </c>
      <c r="J6" s="12">
        <f>B6/$D$11</f>
        <v>4.7619047619047616E-2</v>
      </c>
      <c r="K6" s="12">
        <f>C6/$D$11</f>
        <v>9.5238095238095233E-2</v>
      </c>
      <c r="M6" s="11" t="s">
        <v>1159</v>
      </c>
      <c r="N6">
        <v>0</v>
      </c>
      <c r="O6" s="17">
        <f t="shared" si="0"/>
        <v>-4.7619047619047616E-2</v>
      </c>
      <c r="P6">
        <v>7.0000000000000007E-2</v>
      </c>
      <c r="Q6" s="17">
        <f t="shared" si="1"/>
        <v>9.5238095238095233E-2</v>
      </c>
    </row>
    <row r="7" spans="1:20">
      <c r="A7" s="187" t="s">
        <v>1161</v>
      </c>
      <c r="B7" s="191">
        <v>2</v>
      </c>
      <c r="C7" s="191">
        <v>1</v>
      </c>
      <c r="D7" s="191">
        <v>3</v>
      </c>
      <c r="G7" s="12">
        <f t="shared" si="2"/>
        <v>1</v>
      </c>
      <c r="I7" s="11" t="s">
        <v>1160</v>
      </c>
      <c r="J7" s="12">
        <f>B8/$D$11</f>
        <v>4.7619047619047616E-2</v>
      </c>
      <c r="K7" s="12">
        <f>C8/$D$11</f>
        <v>0.14285714285714285</v>
      </c>
      <c r="M7" s="11" t="s">
        <v>1160</v>
      </c>
      <c r="N7">
        <v>0</v>
      </c>
      <c r="O7" s="17">
        <f t="shared" si="0"/>
        <v>-4.7619047619047616E-2</v>
      </c>
      <c r="P7">
        <v>7.0000000000000007E-2</v>
      </c>
      <c r="Q7">
        <f t="shared" si="1"/>
        <v>0.14285714285714285</v>
      </c>
    </row>
    <row r="8" spans="1:20">
      <c r="A8" s="187" t="s">
        <v>1160</v>
      </c>
      <c r="B8" s="191">
        <v>1</v>
      </c>
      <c r="C8" s="191">
        <v>3</v>
      </c>
      <c r="D8" s="191">
        <v>4</v>
      </c>
      <c r="G8" s="12">
        <f t="shared" si="2"/>
        <v>1.3333333333333333</v>
      </c>
      <c r="I8" s="11" t="s">
        <v>1158</v>
      </c>
      <c r="J8" s="12">
        <f>B5/$D$11</f>
        <v>0</v>
      </c>
      <c r="K8" s="12">
        <f>C5/$D$11</f>
        <v>0.2857142857142857</v>
      </c>
      <c r="M8" s="11" t="s">
        <v>1158</v>
      </c>
      <c r="N8">
        <v>0</v>
      </c>
      <c r="O8" s="17">
        <f t="shared" si="0"/>
        <v>0</v>
      </c>
      <c r="P8">
        <v>7.0000000000000007E-2</v>
      </c>
      <c r="Q8">
        <f t="shared" si="1"/>
        <v>0.2857142857142857</v>
      </c>
    </row>
    <row r="9" spans="1:20">
      <c r="A9" s="187" t="s">
        <v>1168</v>
      </c>
      <c r="B9" s="191"/>
      <c r="C9" s="191">
        <v>2</v>
      </c>
      <c r="D9" s="191">
        <v>2</v>
      </c>
      <c r="G9" s="12">
        <f t="shared" si="2"/>
        <v>0.66666666666666663</v>
      </c>
      <c r="I9" s="11" t="s">
        <v>1161</v>
      </c>
      <c r="J9" s="12">
        <f>B7/$D$11</f>
        <v>9.5238095238095233E-2</v>
      </c>
      <c r="K9" s="12">
        <f>C7/$D$11</f>
        <v>4.7619047619047616E-2</v>
      </c>
      <c r="M9" s="11" t="s">
        <v>1161</v>
      </c>
      <c r="N9">
        <v>0</v>
      </c>
      <c r="O9" s="17">
        <f t="shared" si="0"/>
        <v>-9.5238095238095233E-2</v>
      </c>
      <c r="P9">
        <v>7.0000000000000007E-2</v>
      </c>
      <c r="Q9">
        <f t="shared" si="1"/>
        <v>4.7619047619047616E-2</v>
      </c>
    </row>
    <row r="10" spans="1:20">
      <c r="A10" s="187" t="s">
        <v>1162</v>
      </c>
      <c r="B10" s="191">
        <v>2</v>
      </c>
      <c r="C10" s="191">
        <v>1</v>
      </c>
      <c r="D10" s="191">
        <v>3</v>
      </c>
      <c r="G10" s="12">
        <f t="shared" si="2"/>
        <v>1</v>
      </c>
      <c r="I10" s="11" t="s">
        <v>1163</v>
      </c>
      <c r="J10" s="12">
        <f>B9/$D$11</f>
        <v>0</v>
      </c>
      <c r="K10" s="12">
        <f>C9/$D$11</f>
        <v>9.5238095238095233E-2</v>
      </c>
      <c r="M10" s="11" t="s">
        <v>1163</v>
      </c>
      <c r="N10">
        <v>0</v>
      </c>
      <c r="O10" s="17">
        <f t="shared" si="0"/>
        <v>0</v>
      </c>
      <c r="P10">
        <v>7.0000000000000007E-2</v>
      </c>
      <c r="Q10">
        <f t="shared" si="1"/>
        <v>9.5238095238095233E-2</v>
      </c>
    </row>
    <row r="11" spans="1:20">
      <c r="A11" s="187" t="s">
        <v>815</v>
      </c>
      <c r="B11" s="191">
        <v>6</v>
      </c>
      <c r="C11" s="191">
        <v>15</v>
      </c>
      <c r="D11" s="191">
        <v>21</v>
      </c>
    </row>
    <row r="16" spans="1:20">
      <c r="S16" s="10" t="s">
        <v>889</v>
      </c>
      <c r="T16" s="10" t="s">
        <v>864</v>
      </c>
    </row>
    <row r="17" spans="19:20">
      <c r="S17" s="13">
        <f>+GETPIVOTDATA("N°",$A$3,"Sexe","Féminin")</f>
        <v>6</v>
      </c>
      <c r="T17" s="13">
        <f>+GETPIVOTDATA("N°",$A$3,"Sexe","Masculin")</f>
        <v>15</v>
      </c>
    </row>
    <row r="33" spans="1:11" ht="26.25">
      <c r="F33" s="1"/>
      <c r="I33" s="75">
        <f>GETPIVOTDATA("N°",$A$52,"Mode de sortie (Guéri/Référé/dcd)","dcd","Type_fs_comm","Formation sanitaire")</f>
        <v>10</v>
      </c>
      <c r="J33" s="75">
        <f>GETPIVOTDATA("N°",$A$52,"Type_fs_comm","Formation sanitaire")</f>
        <v>370</v>
      </c>
      <c r="K33" s="76">
        <f>+I33/J33</f>
        <v>2.7027027027027029E-2</v>
      </c>
    </row>
    <row r="34" spans="1:11" ht="26.25">
      <c r="F34" s="1"/>
      <c r="I34" s="75">
        <f>GETPIVOTDATA("N°",$A$52,"Type_fs_comm","Communauté","Mode de sortie (Guéri/Référé/dcd)","dcd")</f>
        <v>11</v>
      </c>
      <c r="J34" s="75">
        <f>GETPIVOTDATA("N°",$A$52,"Type_fs_comm","Communauté")</f>
        <v>66</v>
      </c>
      <c r="K34" s="76">
        <f>+I34/J34</f>
        <v>0.16666666666666666</v>
      </c>
    </row>
    <row r="35" spans="1:11" ht="26.25">
      <c r="A35" s="11"/>
      <c r="B35" s="59"/>
      <c r="C35" s="59"/>
      <c r="D35" s="59"/>
      <c r="I35" s="75">
        <f>GETPIVOTDATA("N°",$A$37,"Mode de sortie (Guéri/Référé/dcd)","dcd")</f>
        <v>21</v>
      </c>
      <c r="J35" s="75">
        <f>GETPIVOTDATA("N°",$A$37)</f>
        <v>436</v>
      </c>
      <c r="K35" s="76">
        <f>+I35/J35</f>
        <v>4.8165137614678902E-2</v>
      </c>
    </row>
    <row r="37" spans="1:11">
      <c r="A37" s="186" t="s">
        <v>816</v>
      </c>
      <c r="B37" s="186" t="s">
        <v>811</v>
      </c>
    </row>
    <row r="38" spans="1:11">
      <c r="A38" s="186" t="s">
        <v>812</v>
      </c>
      <c r="B38" s="183" t="s">
        <v>879</v>
      </c>
      <c r="C38" s="183" t="s">
        <v>874</v>
      </c>
      <c r="D38" s="183" t="s">
        <v>821</v>
      </c>
      <c r="E38" s="183" t="s">
        <v>1164</v>
      </c>
    </row>
    <row r="39" spans="1:11">
      <c r="A39" s="187" t="s">
        <v>1158</v>
      </c>
      <c r="B39" s="191">
        <v>6</v>
      </c>
      <c r="C39" s="191">
        <v>178</v>
      </c>
      <c r="D39" s="191">
        <v>1</v>
      </c>
      <c r="E39" s="191">
        <v>185</v>
      </c>
    </row>
    <row r="40" spans="1:11">
      <c r="A40" s="187" t="s">
        <v>1159</v>
      </c>
      <c r="B40" s="191">
        <v>3</v>
      </c>
      <c r="C40" s="191">
        <v>33</v>
      </c>
      <c r="D40" s="191"/>
      <c r="E40" s="191">
        <v>36</v>
      </c>
    </row>
    <row r="41" spans="1:11">
      <c r="A41" s="187" t="s">
        <v>1161</v>
      </c>
      <c r="B41" s="191">
        <v>3</v>
      </c>
      <c r="C41" s="191">
        <v>32</v>
      </c>
      <c r="D41" s="191">
        <v>1</v>
      </c>
      <c r="E41" s="191">
        <v>36</v>
      </c>
    </row>
    <row r="42" spans="1:11">
      <c r="A42" s="187" t="s">
        <v>1160</v>
      </c>
      <c r="B42" s="191">
        <v>4</v>
      </c>
      <c r="C42" s="191">
        <v>89</v>
      </c>
      <c r="D42" s="191"/>
      <c r="E42" s="191">
        <v>93</v>
      </c>
    </row>
    <row r="43" spans="1:11">
      <c r="A43" s="187" t="s">
        <v>1168</v>
      </c>
      <c r="B43" s="191">
        <v>2</v>
      </c>
      <c r="C43" s="191">
        <v>54</v>
      </c>
      <c r="D43" s="191"/>
      <c r="E43" s="191">
        <v>56</v>
      </c>
    </row>
    <row r="44" spans="1:11">
      <c r="A44" s="187" t="s">
        <v>1162</v>
      </c>
      <c r="B44" s="191">
        <v>3</v>
      </c>
      <c r="C44" s="191">
        <v>27</v>
      </c>
      <c r="D44" s="191"/>
      <c r="E44" s="191">
        <v>30</v>
      </c>
    </row>
    <row r="45" spans="1:11">
      <c r="A45" s="187" t="s">
        <v>1164</v>
      </c>
      <c r="B45" s="191">
        <v>21</v>
      </c>
      <c r="C45" s="191">
        <v>413</v>
      </c>
      <c r="D45" s="191">
        <v>2</v>
      </c>
      <c r="E45" s="191">
        <v>436</v>
      </c>
    </row>
    <row r="49" spans="1:6">
      <c r="A49" s="186" t="s">
        <v>835</v>
      </c>
      <c r="B49" s="183" t="s">
        <v>1170</v>
      </c>
      <c r="C49" s="59"/>
      <c r="D49" s="59"/>
    </row>
    <row r="50" spans="1:6">
      <c r="A50" s="186" t="s">
        <v>837</v>
      </c>
      <c r="B50" s="183" t="s">
        <v>1170</v>
      </c>
      <c r="C50" s="59"/>
      <c r="D50" s="59"/>
    </row>
    <row r="52" spans="1:6">
      <c r="A52" s="186" t="s">
        <v>816</v>
      </c>
      <c r="B52" s="186" t="s">
        <v>811</v>
      </c>
    </row>
    <row r="53" spans="1:6">
      <c r="A53" s="186" t="s">
        <v>812</v>
      </c>
      <c r="B53" s="183" t="s">
        <v>879</v>
      </c>
      <c r="C53" s="183" t="s">
        <v>874</v>
      </c>
      <c r="D53" s="183" t="s">
        <v>821</v>
      </c>
      <c r="E53" s="183" t="s">
        <v>1164</v>
      </c>
    </row>
    <row r="54" spans="1:6">
      <c r="A54" s="187" t="s">
        <v>2112</v>
      </c>
      <c r="B54" s="191">
        <v>11</v>
      </c>
      <c r="C54" s="191">
        <v>55</v>
      </c>
      <c r="D54" s="191"/>
      <c r="E54" s="191">
        <v>66</v>
      </c>
    </row>
    <row r="55" spans="1:6">
      <c r="A55" s="187" t="s">
        <v>833</v>
      </c>
      <c r="B55" s="191">
        <v>10</v>
      </c>
      <c r="C55" s="191">
        <v>358</v>
      </c>
      <c r="D55" s="191">
        <v>2</v>
      </c>
      <c r="E55" s="191">
        <v>370</v>
      </c>
    </row>
    <row r="56" spans="1:6">
      <c r="A56" s="187" t="s">
        <v>1164</v>
      </c>
      <c r="B56" s="191">
        <v>21</v>
      </c>
      <c r="C56" s="191">
        <v>413</v>
      </c>
      <c r="D56" s="191">
        <v>2</v>
      </c>
      <c r="E56" s="191">
        <v>436</v>
      </c>
    </row>
    <row r="60" spans="1:6">
      <c r="F60" s="1"/>
    </row>
    <row r="61" spans="1:6">
      <c r="A61" s="186" t="s">
        <v>816</v>
      </c>
      <c r="B61" s="186" t="s">
        <v>811</v>
      </c>
    </row>
    <row r="62" spans="1:6">
      <c r="A62" s="186" t="s">
        <v>812</v>
      </c>
      <c r="B62" s="183" t="s">
        <v>879</v>
      </c>
      <c r="C62" s="183" t="s">
        <v>874</v>
      </c>
      <c r="D62" s="183" t="s">
        <v>821</v>
      </c>
      <c r="E62" s="183" t="s">
        <v>1164</v>
      </c>
    </row>
    <row r="63" spans="1:6">
      <c r="A63" s="187" t="s">
        <v>777</v>
      </c>
      <c r="B63" s="191">
        <v>8</v>
      </c>
      <c r="C63" s="191">
        <v>214</v>
      </c>
      <c r="D63" s="191"/>
      <c r="E63" s="191">
        <v>222</v>
      </c>
    </row>
    <row r="64" spans="1:6">
      <c r="A64" s="187" t="s">
        <v>788</v>
      </c>
      <c r="B64" s="191">
        <v>2</v>
      </c>
      <c r="C64" s="191">
        <v>12</v>
      </c>
      <c r="D64" s="191"/>
      <c r="E64" s="191">
        <v>14</v>
      </c>
    </row>
    <row r="65" spans="1:6">
      <c r="A65" s="187" t="s">
        <v>13</v>
      </c>
      <c r="B65" s="191">
        <v>8</v>
      </c>
      <c r="C65" s="191">
        <v>57</v>
      </c>
      <c r="D65" s="191">
        <v>2</v>
      </c>
      <c r="E65" s="191">
        <v>67</v>
      </c>
    </row>
    <row r="66" spans="1:6">
      <c r="A66" s="187" t="s">
        <v>2123</v>
      </c>
      <c r="B66" s="191">
        <v>3</v>
      </c>
      <c r="C66" s="191">
        <v>130</v>
      </c>
      <c r="D66" s="191"/>
      <c r="E66" s="191">
        <v>133</v>
      </c>
    </row>
    <row r="67" spans="1:6">
      <c r="A67" s="187" t="s">
        <v>1164</v>
      </c>
      <c r="B67" s="191">
        <v>21</v>
      </c>
      <c r="C67" s="191">
        <v>413</v>
      </c>
      <c r="D67" s="191">
        <v>2</v>
      </c>
      <c r="E67" s="191">
        <v>436</v>
      </c>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6" bestFit="1" customWidth="1"/>
    <col min="4" max="4" width="7.28515625"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86" t="s">
        <v>816</v>
      </c>
      <c r="B1" s="186" t="s">
        <v>811</v>
      </c>
    </row>
    <row r="2" spans="1:16" ht="15.75" thickTop="1">
      <c r="A2" s="186" t="s">
        <v>812</v>
      </c>
      <c r="B2" s="183" t="s">
        <v>889</v>
      </c>
      <c r="C2" s="183" t="s">
        <v>864</v>
      </c>
      <c r="D2" s="183" t="s">
        <v>1164</v>
      </c>
      <c r="J2" s="197" t="s">
        <v>1165</v>
      </c>
      <c r="K2" s="196" t="s">
        <v>1166</v>
      </c>
      <c r="L2" s="196"/>
      <c r="M2" s="199" t="s">
        <v>1326</v>
      </c>
      <c r="N2" s="194" t="s">
        <v>1167</v>
      </c>
      <c r="O2" s="201" t="s">
        <v>1327</v>
      </c>
      <c r="P2" s="194" t="s">
        <v>1167</v>
      </c>
    </row>
    <row r="3" spans="1:16">
      <c r="A3" s="187" t="s">
        <v>1158</v>
      </c>
      <c r="B3" s="191">
        <v>89</v>
      </c>
      <c r="C3" s="191">
        <v>96</v>
      </c>
      <c r="D3" s="191">
        <v>185</v>
      </c>
      <c r="J3" s="198"/>
      <c r="K3" s="16" t="s">
        <v>889</v>
      </c>
      <c r="L3" s="16" t="s">
        <v>864</v>
      </c>
      <c r="M3" s="200"/>
      <c r="N3" s="195"/>
      <c r="O3" s="202"/>
      <c r="P3" s="195"/>
    </row>
    <row r="4" spans="1:16">
      <c r="A4" s="187" t="s">
        <v>1159</v>
      </c>
      <c r="B4" s="191">
        <v>17</v>
      </c>
      <c r="C4" s="191">
        <v>19</v>
      </c>
      <c r="D4" s="191">
        <v>36</v>
      </c>
      <c r="J4" s="78" t="str">
        <f>A7</f>
        <v>[0-2]</v>
      </c>
      <c r="K4" s="15">
        <f>B7</f>
        <v>18</v>
      </c>
      <c r="L4" s="15">
        <f>C7</f>
        <v>38</v>
      </c>
      <c r="M4" s="15">
        <f>D7</f>
        <v>56</v>
      </c>
      <c r="N4" s="77">
        <f t="shared" ref="N4:N10" si="0">+M4/$M$10</f>
        <v>0.12844036697247707</v>
      </c>
      <c r="O4" s="82">
        <f>GETPIVOTDATA("N°",$A$17,"Tranche d'age","[0-2]","Mode de sortie (Guéri/Référé/dcd)","dcd")</f>
        <v>2</v>
      </c>
      <c r="P4" s="77">
        <f>+O4/$O$10</f>
        <v>9.5238095238095233E-2</v>
      </c>
    </row>
    <row r="5" spans="1:16">
      <c r="A5" s="187" t="s">
        <v>1161</v>
      </c>
      <c r="B5" s="191">
        <v>16</v>
      </c>
      <c r="C5" s="191">
        <v>20</v>
      </c>
      <c r="D5" s="191">
        <v>36</v>
      </c>
      <c r="J5" s="78" t="str">
        <f>A4</f>
        <v>[2-4]</v>
      </c>
      <c r="K5" s="15">
        <f>B4</f>
        <v>17</v>
      </c>
      <c r="L5" s="15">
        <f>C4</f>
        <v>19</v>
      </c>
      <c r="M5" s="15">
        <f>D4</f>
        <v>36</v>
      </c>
      <c r="N5" s="77">
        <f t="shared" si="0"/>
        <v>8.2568807339449546E-2</v>
      </c>
      <c r="O5" s="82">
        <f>GETPIVOTDATA("N°",$A$17,"Tranche d'age","[2-4]","Mode de sortie (Guéri/Référé/dcd)","dcd")</f>
        <v>3</v>
      </c>
      <c r="P5" s="77">
        <f t="shared" ref="P5:P9" si="1">+O5/$O$10</f>
        <v>0.14285714285714285</v>
      </c>
    </row>
    <row r="6" spans="1:16">
      <c r="A6" s="187" t="s">
        <v>1160</v>
      </c>
      <c r="B6" s="191">
        <v>38</v>
      </c>
      <c r="C6" s="191">
        <v>55</v>
      </c>
      <c r="D6" s="191">
        <v>93</v>
      </c>
      <c r="J6" s="78" t="str">
        <f>A6</f>
        <v>[5-14]</v>
      </c>
      <c r="K6" s="15">
        <f>B6</f>
        <v>38</v>
      </c>
      <c r="L6" s="15">
        <f>C6</f>
        <v>55</v>
      </c>
      <c r="M6" s="15">
        <f>D6</f>
        <v>93</v>
      </c>
      <c r="N6" s="77">
        <f t="shared" si="0"/>
        <v>0.21330275229357798</v>
      </c>
      <c r="O6" s="82">
        <f>GETPIVOTDATA("N°",$A$17,"Tranche d'age","[5-14]","Mode de sortie (Guéri/Référé/dcd)","dcd")</f>
        <v>4</v>
      </c>
      <c r="P6" s="77">
        <f t="shared" si="1"/>
        <v>0.19047619047619047</v>
      </c>
    </row>
    <row r="7" spans="1:16">
      <c r="A7" s="187" t="s">
        <v>1168</v>
      </c>
      <c r="B7" s="191">
        <v>18</v>
      </c>
      <c r="C7" s="191">
        <v>38</v>
      </c>
      <c r="D7" s="191">
        <v>56</v>
      </c>
      <c r="J7" s="78" t="str">
        <f>A3</f>
        <v>[15-44]</v>
      </c>
      <c r="K7" s="15">
        <f>B3</f>
        <v>89</v>
      </c>
      <c r="L7" s="15">
        <f>C3</f>
        <v>96</v>
      </c>
      <c r="M7" s="15">
        <f>D3</f>
        <v>185</v>
      </c>
      <c r="N7" s="77">
        <f t="shared" si="0"/>
        <v>0.4243119266055046</v>
      </c>
      <c r="O7" s="82">
        <f>GETPIVOTDATA("N°",$A$17,"Tranche d'age","[15-44]","Mode de sortie (Guéri/Référé/dcd)","dcd")</f>
        <v>6</v>
      </c>
      <c r="P7" s="77">
        <f>+O7/$O$10</f>
        <v>0.2857142857142857</v>
      </c>
    </row>
    <row r="8" spans="1:16">
      <c r="A8" s="187" t="s">
        <v>1162</v>
      </c>
      <c r="B8" s="191">
        <v>15</v>
      </c>
      <c r="C8" s="191">
        <v>15</v>
      </c>
      <c r="D8" s="191">
        <v>30</v>
      </c>
      <c r="J8" s="78" t="str">
        <f>A5</f>
        <v>[45-59]</v>
      </c>
      <c r="K8" s="15">
        <f>B5</f>
        <v>16</v>
      </c>
      <c r="L8" s="15">
        <f>C5</f>
        <v>20</v>
      </c>
      <c r="M8" s="15">
        <f>D5</f>
        <v>36</v>
      </c>
      <c r="N8" s="77">
        <f t="shared" si="0"/>
        <v>8.2568807339449546E-2</v>
      </c>
      <c r="O8" s="82">
        <f>GETPIVOTDATA("N°",$A$17,"Tranche d'age","[45-59]","Mode de sortie (Guéri/Référé/dcd)","dcd")</f>
        <v>3</v>
      </c>
      <c r="P8" s="77">
        <f t="shared" si="1"/>
        <v>0.14285714285714285</v>
      </c>
    </row>
    <row r="9" spans="1:16">
      <c r="A9" s="187" t="s">
        <v>1164</v>
      </c>
      <c r="B9" s="191">
        <v>193</v>
      </c>
      <c r="C9" s="191">
        <v>243</v>
      </c>
      <c r="D9" s="191">
        <v>436</v>
      </c>
      <c r="J9" s="78" t="str">
        <f>A8</f>
        <v>[60 et plus]</v>
      </c>
      <c r="K9" s="15">
        <f>B8</f>
        <v>15</v>
      </c>
      <c r="L9" s="15">
        <f>C8</f>
        <v>15</v>
      </c>
      <c r="M9" s="15">
        <f>D8</f>
        <v>30</v>
      </c>
      <c r="N9" s="77">
        <f t="shared" si="0"/>
        <v>6.8807339449541288E-2</v>
      </c>
      <c r="O9" s="82">
        <f>GETPIVOTDATA("N°",$A$17,"Tranche d'age","[60 et plus]","Mode de sortie (Guéri/Référé/dcd)","dcd")</f>
        <v>3</v>
      </c>
      <c r="P9" s="77">
        <f t="shared" si="1"/>
        <v>0.14285714285714285</v>
      </c>
    </row>
    <row r="10" spans="1:16" ht="15.75" thickBot="1">
      <c r="J10" s="79" t="str">
        <f>A9</f>
        <v>Total</v>
      </c>
      <c r="K10" s="80">
        <f>B9</f>
        <v>193</v>
      </c>
      <c r="L10" s="80">
        <f>C9</f>
        <v>243</v>
      </c>
      <c r="M10" s="80">
        <f>SUM(M4:M9)</f>
        <v>436</v>
      </c>
      <c r="N10" s="81">
        <f t="shared" si="0"/>
        <v>1</v>
      </c>
      <c r="O10" s="83">
        <f>GETPIVOTDATA("N°",$A$17,"Mode de sortie (Guéri/Référé/dcd)","dcd")</f>
        <v>21</v>
      </c>
      <c r="P10" s="81">
        <f t="shared" ref="P10" si="2">+O10/$M$10</f>
        <v>4.8165137614678902E-2</v>
      </c>
    </row>
    <row r="11" spans="1:16" ht="15.75" thickTop="1">
      <c r="A11" s="11"/>
      <c r="B11" s="59"/>
      <c r="C11" s="59"/>
      <c r="D11" s="59"/>
    </row>
    <row r="12" spans="1:16">
      <c r="A12" s="11"/>
      <c r="B12" s="59"/>
      <c r="C12" s="59"/>
      <c r="D12" s="59"/>
    </row>
    <row r="13" spans="1:16">
      <c r="A13" s="11"/>
      <c r="B13" s="59"/>
      <c r="C13" s="59"/>
      <c r="D13" s="59"/>
    </row>
    <row r="14" spans="1:16">
      <c r="A14" s="11"/>
      <c r="B14" s="59"/>
      <c r="C14" s="59"/>
      <c r="D14" s="59"/>
    </row>
    <row r="15" spans="1:16">
      <c r="A15" s="11"/>
      <c r="B15" s="59"/>
      <c r="C15" s="59"/>
      <c r="D15" s="59"/>
    </row>
    <row r="17" spans="1:5">
      <c r="A17" s="186" t="s">
        <v>816</v>
      </c>
      <c r="B17" s="186" t="s">
        <v>811</v>
      </c>
    </row>
    <row r="18" spans="1:5">
      <c r="A18" s="186" t="s">
        <v>812</v>
      </c>
      <c r="B18" s="183" t="s">
        <v>879</v>
      </c>
      <c r="C18" s="183" t="s">
        <v>874</v>
      </c>
      <c r="D18" s="183" t="s">
        <v>821</v>
      </c>
      <c r="E18" s="183" t="s">
        <v>1164</v>
      </c>
    </row>
    <row r="19" spans="1:5">
      <c r="A19" s="187" t="s">
        <v>1158</v>
      </c>
      <c r="B19" s="191">
        <v>6</v>
      </c>
      <c r="C19" s="191">
        <v>178</v>
      </c>
      <c r="D19" s="191">
        <v>1</v>
      </c>
      <c r="E19" s="191">
        <v>185</v>
      </c>
    </row>
    <row r="20" spans="1:5">
      <c r="A20" s="187" t="s">
        <v>1159</v>
      </c>
      <c r="B20" s="191">
        <v>3</v>
      </c>
      <c r="C20" s="191">
        <v>33</v>
      </c>
      <c r="D20" s="191"/>
      <c r="E20" s="191">
        <v>36</v>
      </c>
    </row>
    <row r="21" spans="1:5">
      <c r="A21" s="187" t="s">
        <v>1161</v>
      </c>
      <c r="B21" s="191">
        <v>3</v>
      </c>
      <c r="C21" s="191">
        <v>32</v>
      </c>
      <c r="D21" s="191">
        <v>1</v>
      </c>
      <c r="E21" s="191">
        <v>36</v>
      </c>
    </row>
    <row r="22" spans="1:5">
      <c r="A22" s="187" t="s">
        <v>1160</v>
      </c>
      <c r="B22" s="191">
        <v>4</v>
      </c>
      <c r="C22" s="191">
        <v>89</v>
      </c>
      <c r="D22" s="191"/>
      <c r="E22" s="191">
        <v>93</v>
      </c>
    </row>
    <row r="23" spans="1:5">
      <c r="A23" s="187" t="s">
        <v>1168</v>
      </c>
      <c r="B23" s="191">
        <v>2</v>
      </c>
      <c r="C23" s="191">
        <v>54</v>
      </c>
      <c r="D23" s="191"/>
      <c r="E23" s="191">
        <v>56</v>
      </c>
    </row>
    <row r="24" spans="1:5">
      <c r="A24" s="187" t="s">
        <v>1162</v>
      </c>
      <c r="B24" s="191">
        <v>3</v>
      </c>
      <c r="C24" s="191">
        <v>27</v>
      </c>
      <c r="D24" s="191"/>
      <c r="E24" s="191">
        <v>30</v>
      </c>
    </row>
    <row r="25" spans="1:5">
      <c r="A25" s="187" t="s">
        <v>1164</v>
      </c>
      <c r="B25" s="191">
        <v>21</v>
      </c>
      <c r="C25" s="191">
        <v>413</v>
      </c>
      <c r="D25" s="191">
        <v>2</v>
      </c>
      <c r="E25" s="191">
        <v>436</v>
      </c>
    </row>
    <row r="29" spans="1:5">
      <c r="A29" s="11"/>
      <c r="B29" s="59"/>
      <c r="C29" s="59"/>
      <c r="D29" s="59"/>
    </row>
    <row r="30" spans="1:5">
      <c r="A30" s="11"/>
      <c r="B30" s="59"/>
      <c r="C30" s="59"/>
      <c r="D30" s="59"/>
    </row>
    <row r="32" spans="1:5">
      <c r="A32" s="186" t="s">
        <v>816</v>
      </c>
      <c r="B32" s="186" t="s">
        <v>811</v>
      </c>
    </row>
    <row r="33" spans="1:10">
      <c r="A33" s="186" t="s">
        <v>812</v>
      </c>
      <c r="B33" s="183" t="s">
        <v>879</v>
      </c>
      <c r="C33" s="183" t="s">
        <v>874</v>
      </c>
      <c r="D33" s="183" t="s">
        <v>821</v>
      </c>
      <c r="E33" s="183" t="s">
        <v>1164</v>
      </c>
    </row>
    <row r="34" spans="1:10">
      <c r="A34" s="187" t="s">
        <v>2112</v>
      </c>
      <c r="B34" s="191">
        <v>11</v>
      </c>
      <c r="C34" s="191">
        <v>55</v>
      </c>
      <c r="D34" s="191"/>
      <c r="E34" s="191">
        <v>66</v>
      </c>
      <c r="J34" s="111"/>
    </row>
    <row r="35" spans="1:10">
      <c r="A35" s="187" t="s">
        <v>833</v>
      </c>
      <c r="B35" s="191">
        <v>10</v>
      </c>
      <c r="C35" s="191">
        <v>358</v>
      </c>
      <c r="D35" s="191">
        <v>2</v>
      </c>
      <c r="E35" s="191">
        <v>370</v>
      </c>
      <c r="J35" s="111"/>
    </row>
    <row r="36" spans="1:10">
      <c r="A36" s="187" t="s">
        <v>1164</v>
      </c>
      <c r="B36" s="191">
        <v>21</v>
      </c>
      <c r="C36" s="191">
        <v>413</v>
      </c>
      <c r="D36" s="191">
        <v>2</v>
      </c>
      <c r="E36" s="191">
        <v>436</v>
      </c>
      <c r="J36" s="111"/>
    </row>
    <row r="48" spans="1:10">
      <c r="A48" s="186" t="s">
        <v>816</v>
      </c>
      <c r="B48" s="186" t="s">
        <v>811</v>
      </c>
    </row>
    <row r="49" spans="1:4">
      <c r="A49" s="186" t="s">
        <v>812</v>
      </c>
      <c r="B49" s="183" t="s">
        <v>813</v>
      </c>
      <c r="C49" s="183" t="s">
        <v>814</v>
      </c>
      <c r="D49" s="183" t="s">
        <v>1164</v>
      </c>
    </row>
    <row r="50" spans="1:4">
      <c r="A50" s="187" t="s">
        <v>2112</v>
      </c>
      <c r="B50" s="191">
        <v>11</v>
      </c>
      <c r="C50" s="191">
        <v>55</v>
      </c>
      <c r="D50" s="191">
        <v>66</v>
      </c>
    </row>
    <row r="51" spans="1:4">
      <c r="A51" s="187" t="s">
        <v>833</v>
      </c>
      <c r="B51" s="191">
        <v>88</v>
      </c>
      <c r="C51" s="191">
        <v>282</v>
      </c>
      <c r="D51" s="191">
        <v>370</v>
      </c>
    </row>
    <row r="52" spans="1:4">
      <c r="A52" s="187" t="s">
        <v>1164</v>
      </c>
      <c r="B52" s="191">
        <v>99</v>
      </c>
      <c r="C52" s="191">
        <v>337</v>
      </c>
      <c r="D52" s="191">
        <v>436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I34" sqref="I34"/>
    </sheetView>
  </sheetViews>
  <sheetFormatPr defaultRowHeight="15"/>
  <cols>
    <col min="1" max="1" width="13.140625" bestFit="1" customWidth="1"/>
    <col min="2" max="2" width="16.28515625" bestFit="1" customWidth="1"/>
    <col min="3" max="3" width="9" bestFit="1" customWidth="1"/>
    <col min="4" max="6" width="11.28515625" bestFit="1" customWidth="1"/>
    <col min="7" max="7" width="14" bestFit="1" customWidth="1"/>
    <col min="8" max="8" width="11.28515625" bestFit="1" customWidth="1"/>
    <col min="19" max="19" width="10.7109375" bestFit="1" customWidth="1"/>
  </cols>
  <sheetData>
    <row r="3" spans="1:19">
      <c r="A3" s="186" t="s">
        <v>816</v>
      </c>
      <c r="B3" s="186" t="s">
        <v>811</v>
      </c>
    </row>
    <row r="4" spans="1:19">
      <c r="A4" s="186" t="s">
        <v>812</v>
      </c>
      <c r="B4" s="183" t="s">
        <v>889</v>
      </c>
      <c r="C4" s="183" t="s">
        <v>864</v>
      </c>
      <c r="D4" s="183" t="s">
        <v>815</v>
      </c>
      <c r="I4" s="10" t="s">
        <v>889</v>
      </c>
      <c r="J4" s="10" t="s">
        <v>864</v>
      </c>
    </row>
    <row r="5" spans="1:19">
      <c r="A5" s="187" t="s">
        <v>1158</v>
      </c>
      <c r="B5" s="191">
        <v>89</v>
      </c>
      <c r="C5" s="191">
        <v>96</v>
      </c>
      <c r="D5" s="191">
        <v>185</v>
      </c>
      <c r="H5" s="11" t="s">
        <v>1169</v>
      </c>
      <c r="I5" s="12">
        <f>B9/$D$11</f>
        <v>4.1284403669724773E-2</v>
      </c>
      <c r="J5" s="12">
        <f>C9/$D$11</f>
        <v>8.7155963302752298E-2</v>
      </c>
      <c r="L5" s="11" t="s">
        <v>1169</v>
      </c>
      <c r="M5">
        <v>0</v>
      </c>
      <c r="N5" s="17">
        <f>-I5</f>
        <v>-4.1284403669724773E-2</v>
      </c>
      <c r="O5">
        <v>7.0000000000000007E-2</v>
      </c>
      <c r="P5">
        <f>+J5</f>
        <v>8.7155963302752298E-2</v>
      </c>
    </row>
    <row r="6" spans="1:19">
      <c r="A6" s="187" t="s">
        <v>1159</v>
      </c>
      <c r="B6" s="191">
        <v>17</v>
      </c>
      <c r="C6" s="191">
        <v>19</v>
      </c>
      <c r="D6" s="191">
        <v>36</v>
      </c>
      <c r="H6" s="11" t="s">
        <v>1159</v>
      </c>
      <c r="I6" s="12">
        <f>B6/$D$11</f>
        <v>3.8990825688073397E-2</v>
      </c>
      <c r="J6" s="12">
        <f>C6/$D$11</f>
        <v>4.3577981651376149E-2</v>
      </c>
      <c r="L6" s="11" t="s">
        <v>1159</v>
      </c>
      <c r="M6">
        <v>0</v>
      </c>
      <c r="N6" s="17">
        <f t="shared" ref="N6:N10" si="0">-I6</f>
        <v>-3.8990825688073397E-2</v>
      </c>
      <c r="O6">
        <v>7.0000000000000007E-2</v>
      </c>
      <c r="P6">
        <f t="shared" ref="P6:P10" si="1">+J6</f>
        <v>4.3577981651376149E-2</v>
      </c>
    </row>
    <row r="7" spans="1:19">
      <c r="A7" s="187" t="s">
        <v>1161</v>
      </c>
      <c r="B7" s="191">
        <v>16</v>
      </c>
      <c r="C7" s="191">
        <v>20</v>
      </c>
      <c r="D7" s="191">
        <v>36</v>
      </c>
      <c r="H7" s="11" t="s">
        <v>1160</v>
      </c>
      <c r="I7" s="12">
        <f>B8/$D$11</f>
        <v>8.7155963302752298E-2</v>
      </c>
      <c r="J7" s="12">
        <f>C8/$D$11</f>
        <v>0.12614678899082568</v>
      </c>
      <c r="L7" s="11" t="s">
        <v>1160</v>
      </c>
      <c r="M7">
        <v>0</v>
      </c>
      <c r="N7" s="17">
        <f t="shared" si="0"/>
        <v>-8.7155963302752298E-2</v>
      </c>
      <c r="O7">
        <v>7.0000000000000007E-2</v>
      </c>
      <c r="P7">
        <f t="shared" si="1"/>
        <v>0.12614678899082568</v>
      </c>
    </row>
    <row r="8" spans="1:19">
      <c r="A8" s="187" t="s">
        <v>1160</v>
      </c>
      <c r="B8" s="191">
        <v>38</v>
      </c>
      <c r="C8" s="191">
        <v>55</v>
      </c>
      <c r="D8" s="191">
        <v>93</v>
      </c>
      <c r="H8" s="11" t="s">
        <v>1158</v>
      </c>
      <c r="I8" s="12">
        <f>B5/$D$11</f>
        <v>0.20412844036697247</v>
      </c>
      <c r="J8" s="12">
        <f>C5/$D$11</f>
        <v>0.22018348623853212</v>
      </c>
      <c r="L8" s="11" t="s">
        <v>1158</v>
      </c>
      <c r="M8">
        <v>0</v>
      </c>
      <c r="N8" s="17">
        <f t="shared" si="0"/>
        <v>-0.20412844036697247</v>
      </c>
      <c r="O8">
        <v>7.0000000000000007E-2</v>
      </c>
      <c r="P8">
        <f t="shared" si="1"/>
        <v>0.22018348623853212</v>
      </c>
    </row>
    <row r="9" spans="1:19">
      <c r="A9" s="187" t="s">
        <v>1168</v>
      </c>
      <c r="B9" s="191">
        <v>18</v>
      </c>
      <c r="C9" s="191">
        <v>38</v>
      </c>
      <c r="D9" s="191">
        <v>56</v>
      </c>
      <c r="H9" s="11" t="s">
        <v>1161</v>
      </c>
      <c r="I9" s="12">
        <f>B7/$D$11</f>
        <v>3.669724770642202E-2</v>
      </c>
      <c r="J9" s="12">
        <f>C7/$D$11</f>
        <v>4.5871559633027525E-2</v>
      </c>
      <c r="L9" s="11" t="s">
        <v>1161</v>
      </c>
      <c r="M9">
        <v>0</v>
      </c>
      <c r="N9" s="17">
        <f t="shared" si="0"/>
        <v>-3.669724770642202E-2</v>
      </c>
      <c r="O9">
        <v>7.0000000000000007E-2</v>
      </c>
      <c r="P9">
        <f t="shared" si="1"/>
        <v>4.5871559633027525E-2</v>
      </c>
    </row>
    <row r="10" spans="1:19">
      <c r="A10" s="187" t="s">
        <v>1162</v>
      </c>
      <c r="B10" s="191">
        <v>15</v>
      </c>
      <c r="C10" s="191">
        <v>15</v>
      </c>
      <c r="D10" s="191">
        <v>30</v>
      </c>
      <c r="H10" s="11" t="s">
        <v>1163</v>
      </c>
      <c r="I10" s="12">
        <f>B10/$D$11</f>
        <v>3.4403669724770644E-2</v>
      </c>
      <c r="J10" s="12">
        <f>C10/$D$11</f>
        <v>3.4403669724770644E-2</v>
      </c>
      <c r="L10" s="11" t="s">
        <v>1163</v>
      </c>
      <c r="M10">
        <v>0</v>
      </c>
      <c r="N10" s="17">
        <f t="shared" si="0"/>
        <v>-3.4403669724770644E-2</v>
      </c>
      <c r="O10">
        <v>7.0000000000000007E-2</v>
      </c>
      <c r="P10">
        <f t="shared" si="1"/>
        <v>3.4403669724770644E-2</v>
      </c>
    </row>
    <row r="11" spans="1:19">
      <c r="A11" s="187" t="s">
        <v>815</v>
      </c>
      <c r="B11" s="191">
        <v>193</v>
      </c>
      <c r="C11" s="191">
        <v>243</v>
      </c>
      <c r="D11" s="191">
        <v>436</v>
      </c>
    </row>
    <row r="16" spans="1:19">
      <c r="R16" s="10" t="s">
        <v>889</v>
      </c>
      <c r="S16" s="10" t="s">
        <v>864</v>
      </c>
    </row>
    <row r="17" spans="1:19">
      <c r="R17" s="13">
        <f>+GETPIVOTDATA("N°",$A$3,"Sexe","Féminin")</f>
        <v>193</v>
      </c>
      <c r="S17" s="13">
        <f>+GETPIVOTDATA("N°",$A$3,"Sexe","Masculin")</f>
        <v>243</v>
      </c>
    </row>
    <row r="26" spans="1:19">
      <c r="S26" s="23">
        <v>45651</v>
      </c>
    </row>
    <row r="27" spans="1:19">
      <c r="S27" s="23">
        <v>45684</v>
      </c>
    </row>
    <row r="28" spans="1:19">
      <c r="S28">
        <f>S27-S26</f>
        <v>33</v>
      </c>
    </row>
    <row r="29" spans="1:19">
      <c r="A29" s="186" t="s">
        <v>816</v>
      </c>
      <c r="B29" s="186" t="s">
        <v>811</v>
      </c>
    </row>
    <row r="30" spans="1:19">
      <c r="A30" s="186" t="s">
        <v>812</v>
      </c>
      <c r="B30" s="183" t="s">
        <v>813</v>
      </c>
      <c r="C30" s="183" t="s">
        <v>814</v>
      </c>
      <c r="D30" s="183" t="s">
        <v>815</v>
      </c>
    </row>
    <row r="31" spans="1:19">
      <c r="A31" s="187" t="s">
        <v>1158</v>
      </c>
      <c r="B31" s="191">
        <v>55</v>
      </c>
      <c r="C31" s="191">
        <v>130</v>
      </c>
      <c r="D31" s="191">
        <v>185</v>
      </c>
    </row>
    <row r="32" spans="1:19">
      <c r="A32" s="187" t="s">
        <v>1159</v>
      </c>
      <c r="B32" s="191">
        <v>3</v>
      </c>
      <c r="C32" s="191">
        <v>33</v>
      </c>
      <c r="D32" s="191">
        <v>36</v>
      </c>
    </row>
    <row r="33" spans="1:16">
      <c r="A33" s="187" t="s">
        <v>1161</v>
      </c>
      <c r="B33" s="191">
        <v>7</v>
      </c>
      <c r="C33" s="191">
        <v>29</v>
      </c>
      <c r="D33" s="191">
        <v>36</v>
      </c>
      <c r="N33" s="11" t="s">
        <v>13</v>
      </c>
      <c r="O33">
        <v>14</v>
      </c>
      <c r="P33">
        <v>39</v>
      </c>
    </row>
    <row r="34" spans="1:16">
      <c r="A34" s="187" t="s">
        <v>1160</v>
      </c>
      <c r="B34" s="191">
        <v>20</v>
      </c>
      <c r="C34" s="191">
        <v>73</v>
      </c>
      <c r="D34" s="191">
        <v>93</v>
      </c>
      <c r="N34" s="11" t="s">
        <v>41</v>
      </c>
      <c r="O34">
        <v>25</v>
      </c>
      <c r="P34">
        <v>33</v>
      </c>
    </row>
    <row r="35" spans="1:16">
      <c r="A35" s="187" t="s">
        <v>1168</v>
      </c>
      <c r="B35" s="191">
        <v>7</v>
      </c>
      <c r="C35" s="191">
        <v>49</v>
      </c>
      <c r="D35" s="191">
        <v>56</v>
      </c>
      <c r="N35" s="11" t="s">
        <v>777</v>
      </c>
    </row>
    <row r="36" spans="1:16">
      <c r="A36" s="187" t="s">
        <v>1162</v>
      </c>
      <c r="B36" s="191">
        <v>7</v>
      </c>
      <c r="C36" s="191">
        <v>23</v>
      </c>
      <c r="D36" s="191">
        <v>30</v>
      </c>
      <c r="N36" s="11" t="s">
        <v>788</v>
      </c>
      <c r="O36">
        <v>5</v>
      </c>
      <c r="P36">
        <v>7</v>
      </c>
    </row>
    <row r="37" spans="1:16">
      <c r="A37" s="187" t="s">
        <v>815</v>
      </c>
      <c r="B37" s="191">
        <v>99</v>
      </c>
      <c r="C37" s="191">
        <v>337</v>
      </c>
      <c r="D37" s="191">
        <v>436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60"/>
  <sheetViews>
    <sheetView zoomScale="70" zoomScaleNormal="70" workbookViewId="0">
      <selection activeCell="L27" sqref="L27"/>
    </sheetView>
  </sheetViews>
  <sheetFormatPr defaultRowHeight="15"/>
  <cols>
    <col min="1" max="1" width="25.42578125" bestFit="1" customWidth="1"/>
    <col min="2" max="2" width="21.7109375" bestFit="1" customWidth="1"/>
    <col min="3" max="3" width="10.7109375" bestFit="1" customWidth="1"/>
    <col min="4" max="6" width="15" bestFit="1" customWidth="1"/>
    <col min="7" max="7" width="11.28515625" bestFit="1" customWidth="1"/>
    <col min="8" max="8" width="6.28515625" bestFit="1" customWidth="1"/>
    <col min="9" max="9" width="11.28515625" style="142"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86" t="s">
        <v>836</v>
      </c>
      <c r="B1" s="183" t="s">
        <v>1170</v>
      </c>
    </row>
    <row r="2" spans="1:13">
      <c r="I2" s="142" t="s">
        <v>1785</v>
      </c>
      <c r="J2" s="10" t="s">
        <v>812</v>
      </c>
      <c r="K2" s="10" t="s">
        <v>1171</v>
      </c>
      <c r="L2" t="s">
        <v>1172</v>
      </c>
      <c r="M2" t="s">
        <v>1173</v>
      </c>
    </row>
    <row r="3" spans="1:13">
      <c r="A3" s="186" t="s">
        <v>816</v>
      </c>
      <c r="B3" s="186" t="s">
        <v>811</v>
      </c>
      <c r="I3" s="203">
        <v>2024</v>
      </c>
      <c r="J3" t="str">
        <f>A5</f>
        <v>S33</v>
      </c>
      <c r="K3">
        <f>B5</f>
        <v>1</v>
      </c>
      <c r="L3">
        <v>9</v>
      </c>
      <c r="M3" s="12">
        <f>K3/SUM(K3:L3)</f>
        <v>0.1</v>
      </c>
    </row>
    <row r="4" spans="1:13">
      <c r="A4" s="186" t="s">
        <v>812</v>
      </c>
      <c r="B4" s="183" t="s">
        <v>879</v>
      </c>
      <c r="C4" s="183" t="s">
        <v>874</v>
      </c>
      <c r="D4" s="183" t="s">
        <v>821</v>
      </c>
      <c r="E4" s="183" t="s">
        <v>815</v>
      </c>
      <c r="I4" s="203"/>
      <c r="J4" t="s">
        <v>1174</v>
      </c>
      <c r="L4">
        <f t="shared" ref="L4" si="0">SUM(B4:E4)</f>
        <v>0</v>
      </c>
      <c r="M4" s="12">
        <v>0</v>
      </c>
    </row>
    <row r="5" spans="1:13">
      <c r="A5" s="187" t="s">
        <v>1175</v>
      </c>
      <c r="B5" s="191">
        <v>1</v>
      </c>
      <c r="C5" s="191">
        <v>9</v>
      </c>
      <c r="D5" s="191"/>
      <c r="E5" s="191">
        <v>10</v>
      </c>
      <c r="I5" s="203"/>
      <c r="J5" t="str">
        <f>A6</f>
        <v>S35</v>
      </c>
      <c r="L5">
        <v>1</v>
      </c>
      <c r="M5" s="12">
        <v>0</v>
      </c>
    </row>
    <row r="6" spans="1:13">
      <c r="A6" s="187" t="s">
        <v>1176</v>
      </c>
      <c r="B6" s="191"/>
      <c r="C6" s="191">
        <v>1</v>
      </c>
      <c r="D6" s="191"/>
      <c r="E6" s="191">
        <v>1</v>
      </c>
      <c r="I6" s="203"/>
      <c r="J6" t="s">
        <v>1177</v>
      </c>
      <c r="L6">
        <v>0</v>
      </c>
      <c r="M6" s="12">
        <v>0</v>
      </c>
    </row>
    <row r="7" spans="1:13">
      <c r="A7" s="187" t="s">
        <v>1178</v>
      </c>
      <c r="B7" s="191"/>
      <c r="C7" s="191">
        <v>2</v>
      </c>
      <c r="D7" s="191"/>
      <c r="E7" s="191">
        <v>2</v>
      </c>
      <c r="I7" s="203"/>
      <c r="J7" t="str">
        <f t="shared" ref="J7:J9" si="1">A7</f>
        <v>S37</v>
      </c>
      <c r="L7">
        <f t="shared" ref="L7:L8" si="2">SUM(C7:D7)</f>
        <v>2</v>
      </c>
      <c r="M7" s="12">
        <v>0</v>
      </c>
    </row>
    <row r="8" spans="1:13">
      <c r="A8" s="187" t="s">
        <v>1179</v>
      </c>
      <c r="B8" s="191"/>
      <c r="C8" s="191">
        <v>2</v>
      </c>
      <c r="D8" s="191"/>
      <c r="E8" s="191">
        <v>2</v>
      </c>
      <c r="I8" s="203"/>
      <c r="J8" t="str">
        <f t="shared" si="1"/>
        <v>S38</v>
      </c>
      <c r="L8">
        <f t="shared" si="2"/>
        <v>2</v>
      </c>
      <c r="M8" s="12">
        <v>0</v>
      </c>
    </row>
    <row r="9" spans="1:13">
      <c r="A9" s="187" t="s">
        <v>1180</v>
      </c>
      <c r="B9" s="191">
        <v>3</v>
      </c>
      <c r="C9" s="191">
        <v>16</v>
      </c>
      <c r="D9" s="191"/>
      <c r="E9" s="191">
        <v>19</v>
      </c>
      <c r="I9" s="203"/>
      <c r="J9" t="str">
        <f t="shared" si="1"/>
        <v>S39</v>
      </c>
      <c r="K9">
        <f>B9</f>
        <v>3</v>
      </c>
      <c r="L9">
        <f>SUM(C9)</f>
        <v>16</v>
      </c>
      <c r="M9" s="12">
        <f t="shared" ref="M9" si="3">K9/SUM(K9:L9)</f>
        <v>0.15789473684210525</v>
      </c>
    </row>
    <row r="10" spans="1:13">
      <c r="A10" s="187" t="s">
        <v>1181</v>
      </c>
      <c r="B10" s="191">
        <v>2</v>
      </c>
      <c r="C10" s="191">
        <v>20</v>
      </c>
      <c r="D10" s="191"/>
      <c r="E10" s="191">
        <v>22</v>
      </c>
      <c r="I10" s="203"/>
      <c r="J10" t="str">
        <f t="shared" ref="J10:J13" si="4">A10</f>
        <v>S40</v>
      </c>
      <c r="K10">
        <f t="shared" ref="K10:K13" si="5">B10</f>
        <v>2</v>
      </c>
      <c r="L10">
        <f t="shared" ref="L10:L13" si="6">SUM(C10)</f>
        <v>20</v>
      </c>
      <c r="M10" s="12">
        <f t="shared" ref="M10:M17" si="7">K10/SUM(K10:L10)</f>
        <v>9.0909090909090912E-2</v>
      </c>
    </row>
    <row r="11" spans="1:13">
      <c r="A11" s="187" t="s">
        <v>1182</v>
      </c>
      <c r="B11" s="191">
        <v>2</v>
      </c>
      <c r="C11" s="191">
        <v>15</v>
      </c>
      <c r="D11" s="191"/>
      <c r="E11" s="191">
        <v>17</v>
      </c>
      <c r="I11" s="203"/>
      <c r="J11" t="str">
        <f t="shared" si="4"/>
        <v>S41</v>
      </c>
      <c r="K11">
        <f t="shared" si="5"/>
        <v>2</v>
      </c>
      <c r="L11">
        <f t="shared" si="6"/>
        <v>15</v>
      </c>
      <c r="M11" s="12">
        <f t="shared" si="7"/>
        <v>0.11764705882352941</v>
      </c>
    </row>
    <row r="12" spans="1:13">
      <c r="A12" s="187" t="s">
        <v>1183</v>
      </c>
      <c r="B12" s="191">
        <v>2</v>
      </c>
      <c r="C12" s="191">
        <v>8</v>
      </c>
      <c r="D12" s="191"/>
      <c r="E12" s="191">
        <v>10</v>
      </c>
      <c r="I12" s="203"/>
      <c r="J12" t="str">
        <f t="shared" si="4"/>
        <v>S42</v>
      </c>
      <c r="K12">
        <f t="shared" si="5"/>
        <v>2</v>
      </c>
      <c r="L12">
        <f t="shared" si="6"/>
        <v>8</v>
      </c>
      <c r="M12" s="12">
        <f t="shared" si="7"/>
        <v>0.2</v>
      </c>
    </row>
    <row r="13" spans="1:13">
      <c r="A13" s="187" t="s">
        <v>1184</v>
      </c>
      <c r="B13" s="191">
        <v>1</v>
      </c>
      <c r="C13" s="191">
        <v>24</v>
      </c>
      <c r="D13" s="191"/>
      <c r="E13" s="191">
        <v>25</v>
      </c>
      <c r="I13" s="203"/>
      <c r="J13" t="str">
        <f t="shared" si="4"/>
        <v>S43</v>
      </c>
      <c r="K13">
        <f t="shared" si="5"/>
        <v>1</v>
      </c>
      <c r="L13">
        <f t="shared" si="6"/>
        <v>24</v>
      </c>
      <c r="M13" s="12">
        <f t="shared" si="7"/>
        <v>0.04</v>
      </c>
    </row>
    <row r="14" spans="1:13">
      <c r="A14" s="187" t="s">
        <v>1957</v>
      </c>
      <c r="B14" s="191"/>
      <c r="C14" s="191">
        <v>12</v>
      </c>
      <c r="D14" s="191"/>
      <c r="E14" s="191">
        <v>12</v>
      </c>
      <c r="I14" s="203"/>
      <c r="J14" t="str">
        <f t="shared" ref="J14:K17" si="8">A15</f>
        <v>S44</v>
      </c>
      <c r="K14">
        <f t="shared" si="8"/>
        <v>1</v>
      </c>
      <c r="L14">
        <f>SUM(C15)</f>
        <v>28</v>
      </c>
      <c r="M14" s="12">
        <f t="shared" si="7"/>
        <v>3.4482758620689655E-2</v>
      </c>
    </row>
    <row r="15" spans="1:13">
      <c r="A15" s="187" t="s">
        <v>1185</v>
      </c>
      <c r="B15" s="191">
        <v>1</v>
      </c>
      <c r="C15" s="191">
        <v>28</v>
      </c>
      <c r="D15" s="191"/>
      <c r="E15" s="191">
        <v>29</v>
      </c>
      <c r="I15" s="203"/>
      <c r="J15" t="str">
        <f t="shared" si="8"/>
        <v>S45</v>
      </c>
      <c r="K15">
        <f t="shared" si="8"/>
        <v>0</v>
      </c>
      <c r="L15">
        <f>SUM(C16)</f>
        <v>37</v>
      </c>
      <c r="M15" s="12">
        <f t="shared" si="7"/>
        <v>0</v>
      </c>
    </row>
    <row r="16" spans="1:13">
      <c r="A16" s="187" t="s">
        <v>1186</v>
      </c>
      <c r="B16" s="191"/>
      <c r="C16" s="191">
        <v>37</v>
      </c>
      <c r="D16" s="191"/>
      <c r="E16" s="191">
        <v>37</v>
      </c>
      <c r="I16" s="203"/>
      <c r="J16" t="str">
        <f t="shared" si="8"/>
        <v>S46</v>
      </c>
      <c r="K16">
        <f t="shared" si="8"/>
        <v>1</v>
      </c>
      <c r="L16">
        <f>SUM(C17)</f>
        <v>13</v>
      </c>
      <c r="M16" s="12">
        <f t="shared" si="7"/>
        <v>7.1428571428571425E-2</v>
      </c>
    </row>
    <row r="17" spans="1:13">
      <c r="A17" s="187" t="s">
        <v>1242</v>
      </c>
      <c r="B17" s="191">
        <v>1</v>
      </c>
      <c r="C17" s="191">
        <v>13</v>
      </c>
      <c r="D17" s="191"/>
      <c r="E17" s="191">
        <v>14</v>
      </c>
      <c r="I17" s="203"/>
      <c r="J17" t="str">
        <f t="shared" si="8"/>
        <v>S47</v>
      </c>
      <c r="K17">
        <f t="shared" si="8"/>
        <v>1</v>
      </c>
      <c r="L17">
        <f>SUM(C18)</f>
        <v>9</v>
      </c>
      <c r="M17" s="12">
        <f t="shared" si="7"/>
        <v>0.1</v>
      </c>
    </row>
    <row r="18" spans="1:13">
      <c r="A18" s="187" t="s">
        <v>1313</v>
      </c>
      <c r="B18" s="191">
        <v>1</v>
      </c>
      <c r="C18" s="191">
        <v>9</v>
      </c>
      <c r="D18" s="191"/>
      <c r="E18" s="191">
        <v>10</v>
      </c>
      <c r="I18" s="203"/>
      <c r="J18" t="str">
        <f t="shared" ref="J18:K21" si="9">A20</f>
        <v>S1</v>
      </c>
      <c r="K18">
        <f t="shared" si="9"/>
        <v>1</v>
      </c>
      <c r="L18">
        <f>SUM(C20)</f>
        <v>28</v>
      </c>
      <c r="M18" s="12">
        <f t="shared" ref="M18:M23" si="10">K18/SUM(K18:L18)</f>
        <v>3.4482758620689655E-2</v>
      </c>
    </row>
    <row r="19" spans="1:13">
      <c r="A19" s="187" t="s">
        <v>1335</v>
      </c>
      <c r="B19" s="191">
        <v>1</v>
      </c>
      <c r="C19" s="191">
        <v>16</v>
      </c>
      <c r="D19" s="191"/>
      <c r="E19" s="191">
        <v>17</v>
      </c>
      <c r="H19" s="43">
        <f>+GETPIVOTDATA("N°",$A$3,"Mode de sortie (Guéri/Référé/dcd)","dcd")/GETPIVOTDATA("N°",$A$3)</f>
        <v>4.8165137614678902E-2</v>
      </c>
      <c r="I19" s="203"/>
      <c r="J19" t="str">
        <f t="shared" si="9"/>
        <v>S49</v>
      </c>
      <c r="K19">
        <f t="shared" si="9"/>
        <v>0</v>
      </c>
      <c r="L19">
        <f>SUM(C21)</f>
        <v>8</v>
      </c>
      <c r="M19" s="12">
        <f t="shared" si="10"/>
        <v>0</v>
      </c>
    </row>
    <row r="20" spans="1:13">
      <c r="A20" s="187" t="s">
        <v>1784</v>
      </c>
      <c r="B20" s="191">
        <v>1</v>
      </c>
      <c r="C20" s="191">
        <v>28</v>
      </c>
      <c r="D20" s="191"/>
      <c r="E20" s="191">
        <v>29</v>
      </c>
      <c r="I20" s="203"/>
      <c r="J20" t="str">
        <f t="shared" si="9"/>
        <v>S50</v>
      </c>
      <c r="K20">
        <f t="shared" si="9"/>
        <v>0</v>
      </c>
      <c r="L20">
        <f>SUM(C22)</f>
        <v>4</v>
      </c>
      <c r="M20" s="12">
        <f t="shared" si="10"/>
        <v>0</v>
      </c>
    </row>
    <row r="21" spans="1:13">
      <c r="A21" s="187" t="s">
        <v>1386</v>
      </c>
      <c r="B21" s="191"/>
      <c r="C21" s="191">
        <v>8</v>
      </c>
      <c r="D21" s="191"/>
      <c r="E21" s="191">
        <v>8</v>
      </c>
      <c r="I21" s="203"/>
      <c r="J21" t="str">
        <f t="shared" si="9"/>
        <v>S51</v>
      </c>
      <c r="K21">
        <f t="shared" si="9"/>
        <v>2</v>
      </c>
      <c r="L21">
        <f>SUM(C23)</f>
        <v>12</v>
      </c>
      <c r="M21" s="12">
        <f t="shared" si="10"/>
        <v>0.14285714285714285</v>
      </c>
    </row>
    <row r="22" spans="1:13">
      <c r="A22" s="187" t="s">
        <v>1438</v>
      </c>
      <c r="B22" s="191"/>
      <c r="C22" s="191">
        <v>4</v>
      </c>
      <c r="D22" s="191"/>
      <c r="E22" s="191">
        <v>4</v>
      </c>
      <c r="I22" s="203"/>
      <c r="J22" t="str">
        <f>A19</f>
        <v>S48</v>
      </c>
      <c r="K22">
        <f>B19</f>
        <v>1</v>
      </c>
      <c r="L22">
        <f>SUM(C19)</f>
        <v>16</v>
      </c>
      <c r="M22" s="12">
        <f t="shared" si="10"/>
        <v>5.8823529411764705E-2</v>
      </c>
    </row>
    <row r="23" spans="1:13">
      <c r="A23" s="187" t="s">
        <v>1468</v>
      </c>
      <c r="B23" s="191">
        <v>2</v>
      </c>
      <c r="C23" s="191">
        <v>12</v>
      </c>
      <c r="D23" s="191"/>
      <c r="E23" s="191">
        <v>14</v>
      </c>
      <c r="I23" s="142">
        <v>2025</v>
      </c>
      <c r="J23" t="str">
        <f t="shared" ref="J23:K25" si="11">A24</f>
        <v>S52</v>
      </c>
      <c r="K23">
        <f t="shared" si="11"/>
        <v>0</v>
      </c>
      <c r="L23">
        <f>SUM(C24)</f>
        <v>40</v>
      </c>
      <c r="M23" s="12">
        <f t="shared" si="10"/>
        <v>0</v>
      </c>
    </row>
    <row r="24" spans="1:13">
      <c r="A24" s="187" t="s">
        <v>1502</v>
      </c>
      <c r="B24" s="191"/>
      <c r="C24" s="191">
        <v>40</v>
      </c>
      <c r="D24" s="191"/>
      <c r="E24" s="191">
        <v>40</v>
      </c>
      <c r="J24" t="str">
        <f t="shared" si="11"/>
        <v>S2</v>
      </c>
      <c r="K24">
        <f t="shared" si="11"/>
        <v>1</v>
      </c>
      <c r="L24">
        <f>SUM(C25)</f>
        <v>37</v>
      </c>
      <c r="M24" s="12">
        <f t="shared" ref="M24" si="12">K24/SUM(K24:L24)</f>
        <v>2.6315789473684209E-2</v>
      </c>
    </row>
    <row r="25" spans="1:13">
      <c r="A25" s="187" t="s">
        <v>1813</v>
      </c>
      <c r="B25" s="191">
        <v>1</v>
      </c>
      <c r="C25" s="191">
        <v>37</v>
      </c>
      <c r="D25" s="191"/>
      <c r="E25" s="191">
        <v>38</v>
      </c>
      <c r="J25" t="str">
        <f t="shared" si="11"/>
        <v>S3</v>
      </c>
      <c r="K25">
        <f t="shared" si="11"/>
        <v>0</v>
      </c>
      <c r="L25">
        <f>SUM(C26)</f>
        <v>9</v>
      </c>
      <c r="M25" s="12">
        <f t="shared" ref="M25" si="13">K25/SUM(K25:L25)</f>
        <v>0</v>
      </c>
    </row>
    <row r="26" spans="1:13">
      <c r="A26" s="187" t="s">
        <v>1903</v>
      </c>
      <c r="B26" s="191"/>
      <c r="C26" s="191">
        <v>9</v>
      </c>
      <c r="D26" s="191"/>
      <c r="E26" s="191">
        <v>9</v>
      </c>
      <c r="J26" t="str">
        <f>A14</f>
        <v>S4</v>
      </c>
      <c r="K26">
        <f>B14</f>
        <v>0</v>
      </c>
      <c r="L26">
        <f>SUM(C14:D14)</f>
        <v>12</v>
      </c>
      <c r="M26" s="12">
        <f>K26/SUM(K26:L26)</f>
        <v>0</v>
      </c>
    </row>
    <row r="27" spans="1:13">
      <c r="A27" s="187" t="s">
        <v>2051</v>
      </c>
      <c r="B27" s="191"/>
      <c r="C27" s="191">
        <v>28</v>
      </c>
      <c r="D27" s="191"/>
      <c r="E27" s="191">
        <v>28</v>
      </c>
      <c r="J27" t="str">
        <f>A27</f>
        <v>S5</v>
      </c>
      <c r="K27">
        <f>B27</f>
        <v>0</v>
      </c>
      <c r="L27">
        <f>SUM(C27:D27)</f>
        <v>28</v>
      </c>
      <c r="M27" s="12">
        <f t="shared" ref="M27" si="14">K27/SUM(K27:L27)</f>
        <v>0</v>
      </c>
    </row>
    <row r="28" spans="1:13">
      <c r="A28" s="187" t="s">
        <v>2052</v>
      </c>
      <c r="B28" s="191">
        <v>2</v>
      </c>
      <c r="C28" s="191">
        <v>20</v>
      </c>
      <c r="D28" s="191">
        <v>2</v>
      </c>
      <c r="E28" s="191">
        <v>24</v>
      </c>
      <c r="J28" t="str">
        <f>A28</f>
        <v>S6</v>
      </c>
      <c r="K28">
        <f>B28</f>
        <v>2</v>
      </c>
      <c r="L28">
        <f>SUM(C28:D28)</f>
        <v>22</v>
      </c>
      <c r="M28" s="12">
        <f>K28/SUM(K28:L28)</f>
        <v>8.3333333333333329E-2</v>
      </c>
    </row>
    <row r="29" spans="1:13">
      <c r="A29" s="187" t="s">
        <v>2218</v>
      </c>
      <c r="B29" s="191"/>
      <c r="C29" s="191">
        <v>15</v>
      </c>
      <c r="D29" s="191"/>
      <c r="E29" s="191">
        <v>15</v>
      </c>
      <c r="J29" s="183" t="str">
        <f>A29</f>
        <v>S7</v>
      </c>
      <c r="K29" s="183">
        <f>B29</f>
        <v>0</v>
      </c>
      <c r="L29" s="183">
        <f>SUM(C29:D29)</f>
        <v>15</v>
      </c>
      <c r="M29" s="188">
        <f t="shared" ref="M29" si="15">K29/SUM(K29:L29)</f>
        <v>0</v>
      </c>
    </row>
    <row r="30" spans="1:13">
      <c r="A30" s="187" t="s">
        <v>815</v>
      </c>
      <c r="B30" s="191">
        <v>21</v>
      </c>
      <c r="C30" s="191">
        <v>413</v>
      </c>
      <c r="D30" s="191">
        <v>2</v>
      </c>
      <c r="E30" s="191">
        <v>436</v>
      </c>
      <c r="J30" s="14"/>
      <c r="M30" s="12"/>
    </row>
    <row r="31" spans="1:13">
      <c r="A31" s="11"/>
      <c r="B31" s="59"/>
      <c r="C31" s="59"/>
      <c r="D31" s="59"/>
      <c r="E31" s="59"/>
      <c r="J31" s="14"/>
      <c r="M31" s="12"/>
    </row>
    <row r="32" spans="1:13">
      <c r="A32" s="11"/>
      <c r="B32" s="59"/>
      <c r="C32" s="59"/>
      <c r="D32" s="59"/>
      <c r="E32" s="59"/>
      <c r="J32" s="14"/>
      <c r="M32" s="12"/>
    </row>
    <row r="33" spans="1:13">
      <c r="A33" s="11"/>
      <c r="B33" s="59"/>
      <c r="C33" s="59"/>
      <c r="D33" s="59"/>
      <c r="E33" s="59"/>
      <c r="J33" s="14"/>
      <c r="M33" s="12"/>
    </row>
    <row r="34" spans="1:13">
      <c r="A34" s="11"/>
      <c r="B34" s="59"/>
      <c r="C34" s="59"/>
      <c r="D34" s="59"/>
      <c r="E34" s="59"/>
      <c r="J34" s="14"/>
      <c r="M34" s="12"/>
    </row>
    <row r="35" spans="1:13">
      <c r="A35" s="11"/>
      <c r="B35" s="59"/>
      <c r="C35" s="59"/>
      <c r="D35" s="59"/>
      <c r="E35" s="59"/>
      <c r="J35" s="14"/>
      <c r="M35" s="12"/>
    </row>
    <row r="36" spans="1:13">
      <c r="A36" s="11"/>
      <c r="B36" s="59"/>
      <c r="C36" s="59"/>
      <c r="D36" s="59"/>
      <c r="E36" s="59"/>
      <c r="J36" s="14"/>
      <c r="M36" s="12"/>
    </row>
    <row r="37" spans="1:13">
      <c r="A37" s="11"/>
      <c r="B37" s="59"/>
      <c r="C37" s="59"/>
      <c r="D37" s="59"/>
      <c r="E37" s="59"/>
      <c r="J37" s="14"/>
      <c r="M37" s="12"/>
    </row>
    <row r="38" spans="1:13">
      <c r="A38" s="11"/>
      <c r="B38" s="59"/>
      <c r="C38" s="59"/>
      <c r="D38" s="59"/>
      <c r="E38" s="59"/>
      <c r="J38" s="14"/>
      <c r="M38" s="12"/>
    </row>
    <row r="39" spans="1:13">
      <c r="A39" s="11"/>
      <c r="B39" s="59"/>
      <c r="C39" s="59"/>
      <c r="D39" s="59"/>
      <c r="E39" s="59"/>
      <c r="J39" s="14"/>
      <c r="M39" s="12"/>
    </row>
    <row r="40" spans="1:13">
      <c r="J40" s="14"/>
      <c r="M40" s="12"/>
    </row>
    <row r="41" spans="1:13">
      <c r="J41" s="14"/>
      <c r="M41" s="12"/>
    </row>
    <row r="42" spans="1:13">
      <c r="J42" s="14"/>
      <c r="M42" s="12"/>
    </row>
    <row r="43" spans="1:13">
      <c r="J43" s="14"/>
      <c r="M43" s="12"/>
    </row>
    <row r="44" spans="1:13">
      <c r="A44" s="186" t="s">
        <v>836</v>
      </c>
      <c r="B44" s="183" t="s">
        <v>1170</v>
      </c>
      <c r="J44" s="14"/>
      <c r="M44" s="12"/>
    </row>
    <row r="45" spans="1:13">
      <c r="J45" s="14"/>
      <c r="M45" s="12"/>
    </row>
    <row r="46" spans="1:13">
      <c r="A46" s="186" t="s">
        <v>816</v>
      </c>
      <c r="B46" s="186" t="s">
        <v>811</v>
      </c>
      <c r="J46" s="14"/>
      <c r="M46" s="12"/>
    </row>
    <row r="47" spans="1:13">
      <c r="A47" s="186" t="s">
        <v>812</v>
      </c>
      <c r="B47" s="183" t="s">
        <v>879</v>
      </c>
      <c r="C47" s="183" t="s">
        <v>874</v>
      </c>
      <c r="D47" s="183" t="s">
        <v>821</v>
      </c>
      <c r="E47" s="183" t="s">
        <v>815</v>
      </c>
      <c r="J47" s="14"/>
      <c r="M47" s="12"/>
    </row>
    <row r="48" spans="1:13">
      <c r="A48" s="189" t="s">
        <v>1777</v>
      </c>
      <c r="B48" s="191"/>
      <c r="C48" s="191">
        <v>1</v>
      </c>
      <c r="D48" s="191"/>
      <c r="E48" s="191">
        <v>1</v>
      </c>
      <c r="J48" s="14"/>
      <c r="M48" s="12"/>
    </row>
    <row r="49" spans="1:13">
      <c r="A49" s="189" t="s">
        <v>1778</v>
      </c>
      <c r="B49" s="191">
        <v>1</v>
      </c>
      <c r="C49" s="191">
        <v>3</v>
      </c>
      <c r="D49" s="191"/>
      <c r="E49" s="191">
        <v>4</v>
      </c>
      <c r="J49" s="14"/>
      <c r="M49" s="12"/>
    </row>
    <row r="50" spans="1:13">
      <c r="A50" s="189" t="s">
        <v>1779</v>
      </c>
      <c r="B50" s="191"/>
      <c r="C50" s="191">
        <v>2</v>
      </c>
      <c r="D50" s="191"/>
      <c r="E50" s="191">
        <v>2</v>
      </c>
      <c r="J50" s="14"/>
      <c r="M50" s="12"/>
    </row>
    <row r="51" spans="1:13">
      <c r="A51" s="189" t="s">
        <v>1780</v>
      </c>
      <c r="B51" s="191"/>
      <c r="C51" s="191">
        <v>3</v>
      </c>
      <c r="D51" s="191"/>
      <c r="E51" s="191">
        <v>3</v>
      </c>
    </row>
    <row r="52" spans="1:13">
      <c r="A52" s="189" t="s">
        <v>1781</v>
      </c>
      <c r="B52" s="191"/>
      <c r="C52" s="191">
        <v>8</v>
      </c>
      <c r="D52" s="191"/>
      <c r="E52" s="191">
        <v>8</v>
      </c>
    </row>
    <row r="53" spans="1:13">
      <c r="A53" s="189" t="s">
        <v>1814</v>
      </c>
      <c r="B53" s="191"/>
      <c r="C53" s="191">
        <v>5</v>
      </c>
      <c r="D53" s="191"/>
      <c r="E53" s="191">
        <v>5</v>
      </c>
    </row>
    <row r="54" spans="1:13">
      <c r="A54" s="189" t="s">
        <v>1815</v>
      </c>
      <c r="B54" s="191"/>
      <c r="C54" s="191">
        <v>5</v>
      </c>
      <c r="D54" s="191"/>
      <c r="E54" s="191">
        <v>5</v>
      </c>
    </row>
    <row r="55" spans="1:13">
      <c r="A55" s="189" t="s">
        <v>1878</v>
      </c>
      <c r="B55" s="191">
        <v>1</v>
      </c>
      <c r="C55" s="191">
        <v>3</v>
      </c>
      <c r="D55" s="191"/>
      <c r="E55" s="191">
        <v>4</v>
      </c>
    </row>
    <row r="56" spans="1:13">
      <c r="A56" s="189" t="s">
        <v>1879</v>
      </c>
      <c r="B56" s="191"/>
      <c r="C56" s="191">
        <v>8</v>
      </c>
      <c r="D56" s="191"/>
      <c r="E56" s="191">
        <v>8</v>
      </c>
    </row>
    <row r="57" spans="1:13">
      <c r="A57" s="189" t="s">
        <v>1880</v>
      </c>
      <c r="B57" s="191"/>
      <c r="C57" s="191">
        <v>3</v>
      </c>
      <c r="D57" s="191"/>
      <c r="E57" s="191">
        <v>3</v>
      </c>
    </row>
    <row r="58" spans="1:13">
      <c r="A58" s="189" t="s">
        <v>1881</v>
      </c>
      <c r="B58" s="191"/>
      <c r="C58" s="191">
        <v>5</v>
      </c>
      <c r="D58" s="191"/>
      <c r="E58" s="191">
        <v>5</v>
      </c>
    </row>
    <row r="59" spans="1:13">
      <c r="A59" s="189" t="s">
        <v>1882</v>
      </c>
      <c r="B59" s="191"/>
      <c r="C59" s="191">
        <v>8</v>
      </c>
      <c r="D59" s="191"/>
      <c r="E59" s="191">
        <v>8</v>
      </c>
    </row>
    <row r="60" spans="1:13">
      <c r="A60" s="189" t="s">
        <v>1904</v>
      </c>
      <c r="B60" s="191"/>
      <c r="C60" s="191">
        <v>2</v>
      </c>
      <c r="D60" s="191"/>
      <c r="E60" s="191">
        <v>2</v>
      </c>
    </row>
    <row r="61" spans="1:13">
      <c r="A61" s="189" t="s">
        <v>1905</v>
      </c>
      <c r="B61" s="191"/>
      <c r="C61" s="191">
        <v>2</v>
      </c>
      <c r="D61" s="191"/>
      <c r="E61" s="191">
        <v>2</v>
      </c>
    </row>
    <row r="62" spans="1:13">
      <c r="A62" s="189" t="s">
        <v>1916</v>
      </c>
      <c r="B62" s="191"/>
      <c r="C62" s="191">
        <v>1</v>
      </c>
      <c r="D62" s="191"/>
      <c r="E62" s="191">
        <v>1</v>
      </c>
    </row>
    <row r="63" spans="1:13">
      <c r="A63" s="189" t="s">
        <v>1917</v>
      </c>
      <c r="B63" s="191"/>
      <c r="C63" s="191">
        <v>2</v>
      </c>
      <c r="D63" s="191"/>
      <c r="E63" s="191">
        <v>2</v>
      </c>
    </row>
    <row r="64" spans="1:13">
      <c r="A64" s="189" t="s">
        <v>1958</v>
      </c>
      <c r="B64" s="191"/>
      <c r="C64" s="191">
        <v>1</v>
      </c>
      <c r="D64" s="191"/>
      <c r="E64" s="191">
        <v>1</v>
      </c>
    </row>
    <row r="65" spans="1:5">
      <c r="A65" s="189" t="s">
        <v>1959</v>
      </c>
      <c r="B65" s="191"/>
      <c r="C65" s="191">
        <v>1</v>
      </c>
      <c r="D65" s="191"/>
      <c r="E65" s="191">
        <v>1</v>
      </c>
    </row>
    <row r="66" spans="1:5">
      <c r="A66" s="189" t="s">
        <v>1960</v>
      </c>
      <c r="B66" s="191"/>
      <c r="C66" s="191">
        <v>4</v>
      </c>
      <c r="D66" s="191"/>
      <c r="E66" s="191">
        <v>4</v>
      </c>
    </row>
    <row r="67" spans="1:5">
      <c r="A67" s="189" t="s">
        <v>1961</v>
      </c>
      <c r="B67" s="191"/>
      <c r="C67" s="191">
        <v>2</v>
      </c>
      <c r="D67" s="191"/>
      <c r="E67" s="191">
        <v>2</v>
      </c>
    </row>
    <row r="68" spans="1:5">
      <c r="A68" s="189" t="s">
        <v>1962</v>
      </c>
      <c r="B68" s="191"/>
      <c r="C68" s="191">
        <v>1</v>
      </c>
      <c r="D68" s="191"/>
      <c r="E68" s="191">
        <v>1</v>
      </c>
    </row>
    <row r="69" spans="1:5">
      <c r="A69" s="189" t="s">
        <v>1963</v>
      </c>
      <c r="B69" s="191"/>
      <c r="C69" s="191">
        <v>2</v>
      </c>
      <c r="D69" s="191"/>
      <c r="E69" s="191">
        <v>2</v>
      </c>
    </row>
    <row r="70" spans="1:5">
      <c r="A70" s="189" t="s">
        <v>2042</v>
      </c>
      <c r="B70" s="191"/>
      <c r="C70" s="191">
        <v>1</v>
      </c>
      <c r="D70" s="191"/>
      <c r="E70" s="191">
        <v>1</v>
      </c>
    </row>
    <row r="71" spans="1:5">
      <c r="A71" s="189" t="s">
        <v>2043</v>
      </c>
      <c r="B71" s="191"/>
      <c r="C71" s="191">
        <v>2</v>
      </c>
      <c r="D71" s="191"/>
      <c r="E71" s="191">
        <v>2</v>
      </c>
    </row>
    <row r="72" spans="1:5">
      <c r="A72" s="189" t="s">
        <v>2159</v>
      </c>
      <c r="B72" s="191"/>
      <c r="C72" s="191">
        <v>1</v>
      </c>
      <c r="D72" s="191"/>
      <c r="E72" s="191">
        <v>1</v>
      </c>
    </row>
    <row r="73" spans="1:5">
      <c r="A73" s="189" t="s">
        <v>2044</v>
      </c>
      <c r="B73" s="191"/>
      <c r="C73" s="191">
        <v>2</v>
      </c>
      <c r="D73" s="191"/>
      <c r="E73" s="191">
        <v>2</v>
      </c>
    </row>
    <row r="74" spans="1:5">
      <c r="A74" s="189" t="s">
        <v>2045</v>
      </c>
      <c r="B74" s="191"/>
      <c r="C74" s="191">
        <v>1</v>
      </c>
      <c r="D74" s="191"/>
      <c r="E74" s="191">
        <v>1</v>
      </c>
    </row>
    <row r="75" spans="1:5">
      <c r="A75" s="189" t="s">
        <v>2046</v>
      </c>
      <c r="B75" s="191"/>
      <c r="C75" s="191">
        <v>14</v>
      </c>
      <c r="D75" s="191"/>
      <c r="E75" s="191">
        <v>14</v>
      </c>
    </row>
    <row r="76" spans="1:5">
      <c r="A76" s="189" t="s">
        <v>2047</v>
      </c>
      <c r="B76" s="191"/>
      <c r="C76" s="191">
        <v>5</v>
      </c>
      <c r="D76" s="191"/>
      <c r="E76" s="191">
        <v>5</v>
      </c>
    </row>
    <row r="77" spans="1:5">
      <c r="A77" s="189" t="s">
        <v>2048</v>
      </c>
      <c r="B77" s="191"/>
      <c r="C77" s="191">
        <v>3</v>
      </c>
      <c r="D77" s="191"/>
      <c r="E77" s="191">
        <v>3</v>
      </c>
    </row>
    <row r="78" spans="1:5">
      <c r="A78" s="189" t="s">
        <v>2049</v>
      </c>
      <c r="B78" s="191"/>
      <c r="C78" s="191">
        <v>2</v>
      </c>
      <c r="D78" s="191"/>
      <c r="E78" s="191">
        <v>2</v>
      </c>
    </row>
    <row r="79" spans="1:5">
      <c r="A79" s="189" t="s">
        <v>2050</v>
      </c>
      <c r="B79" s="191">
        <v>1</v>
      </c>
      <c r="C79" s="191">
        <v>4</v>
      </c>
      <c r="D79" s="191"/>
      <c r="E79" s="191">
        <v>5</v>
      </c>
    </row>
    <row r="80" spans="1:5">
      <c r="A80" s="189" t="s">
        <v>2105</v>
      </c>
      <c r="B80" s="191"/>
      <c r="C80" s="191">
        <v>8</v>
      </c>
      <c r="D80" s="191"/>
      <c r="E80" s="191">
        <v>8</v>
      </c>
    </row>
    <row r="81" spans="1:5">
      <c r="A81" s="189" t="s">
        <v>2106</v>
      </c>
      <c r="B81" s="191"/>
      <c r="C81" s="191">
        <v>6</v>
      </c>
      <c r="D81" s="191"/>
      <c r="E81" s="191">
        <v>6</v>
      </c>
    </row>
    <row r="82" spans="1:5">
      <c r="A82" s="189" t="s">
        <v>2107</v>
      </c>
      <c r="B82" s="191">
        <v>1</v>
      </c>
      <c r="C82" s="191">
        <v>1</v>
      </c>
      <c r="D82" s="191"/>
      <c r="E82" s="191">
        <v>2</v>
      </c>
    </row>
    <row r="83" spans="1:5">
      <c r="A83" s="189" t="s">
        <v>2219</v>
      </c>
      <c r="B83" s="191"/>
      <c r="C83" s="191">
        <v>1</v>
      </c>
      <c r="D83" s="191"/>
      <c r="E83" s="191">
        <v>1</v>
      </c>
    </row>
    <row r="84" spans="1:5">
      <c r="A84" s="189" t="s">
        <v>2160</v>
      </c>
      <c r="B84" s="191"/>
      <c r="C84" s="191"/>
      <c r="D84" s="191">
        <v>2</v>
      </c>
      <c r="E84" s="191">
        <v>2</v>
      </c>
    </row>
    <row r="85" spans="1:5">
      <c r="A85" s="189" t="s">
        <v>2220</v>
      </c>
      <c r="B85" s="191"/>
      <c r="C85" s="191">
        <v>3</v>
      </c>
      <c r="D85" s="191"/>
      <c r="E85" s="191">
        <v>3</v>
      </c>
    </row>
    <row r="86" spans="1:5">
      <c r="A86" s="189" t="s">
        <v>2221</v>
      </c>
      <c r="B86" s="191"/>
      <c r="C86" s="191">
        <v>9</v>
      </c>
      <c r="D86" s="191"/>
      <c r="E86" s="191">
        <v>9</v>
      </c>
    </row>
    <row r="87" spans="1:5">
      <c r="A87" s="189" t="s">
        <v>2222</v>
      </c>
      <c r="B87" s="191"/>
      <c r="C87" s="191">
        <v>1</v>
      </c>
      <c r="D87" s="191"/>
      <c r="E87" s="191">
        <v>1</v>
      </c>
    </row>
    <row r="88" spans="1:5">
      <c r="A88" s="189" t="s">
        <v>2223</v>
      </c>
      <c r="B88" s="191"/>
      <c r="C88" s="191">
        <v>1</v>
      </c>
      <c r="D88" s="191"/>
      <c r="E88" s="191">
        <v>1</v>
      </c>
    </row>
    <row r="89" spans="1:5">
      <c r="A89" s="189" t="s">
        <v>2224</v>
      </c>
      <c r="B89" s="191"/>
      <c r="C89" s="191">
        <v>1</v>
      </c>
      <c r="D89" s="191"/>
      <c r="E89" s="191">
        <v>1</v>
      </c>
    </row>
    <row r="90" spans="1:5">
      <c r="A90" s="189" t="s">
        <v>1187</v>
      </c>
      <c r="B90" s="191">
        <v>1</v>
      </c>
      <c r="C90" s="191"/>
      <c r="D90" s="191"/>
      <c r="E90" s="191">
        <v>1</v>
      </c>
    </row>
    <row r="91" spans="1:5">
      <c r="A91" s="189" t="s">
        <v>1188</v>
      </c>
      <c r="B91" s="191"/>
      <c r="C91" s="191">
        <v>6</v>
      </c>
      <c r="D91" s="191"/>
      <c r="E91" s="191">
        <v>6</v>
      </c>
    </row>
    <row r="92" spans="1:5">
      <c r="A92" s="189" t="s">
        <v>1189</v>
      </c>
      <c r="B92" s="191"/>
      <c r="C92" s="191">
        <v>2</v>
      </c>
      <c r="D92" s="191"/>
      <c r="E92" s="191">
        <v>2</v>
      </c>
    </row>
    <row r="93" spans="1:5">
      <c r="A93" s="189" t="s">
        <v>1190</v>
      </c>
      <c r="B93" s="191"/>
      <c r="C93" s="191">
        <v>1</v>
      </c>
      <c r="D93" s="191"/>
      <c r="E93" s="191">
        <v>1</v>
      </c>
    </row>
    <row r="94" spans="1:5">
      <c r="A94" s="189" t="s">
        <v>1191</v>
      </c>
      <c r="B94" s="191"/>
      <c r="C94" s="191">
        <v>1</v>
      </c>
      <c r="D94" s="191"/>
      <c r="E94" s="191">
        <v>1</v>
      </c>
    </row>
    <row r="95" spans="1:5">
      <c r="A95" s="189" t="s">
        <v>1192</v>
      </c>
      <c r="B95" s="191"/>
      <c r="C95" s="191">
        <v>1</v>
      </c>
      <c r="D95" s="191"/>
      <c r="E95" s="191">
        <v>1</v>
      </c>
    </row>
    <row r="96" spans="1:5">
      <c r="A96" s="189" t="s">
        <v>1193</v>
      </c>
      <c r="B96" s="191"/>
      <c r="C96" s="191">
        <v>1</v>
      </c>
      <c r="D96" s="191"/>
      <c r="E96" s="191">
        <v>1</v>
      </c>
    </row>
    <row r="97" spans="1:5">
      <c r="A97" s="189" t="s">
        <v>1194</v>
      </c>
      <c r="B97" s="191"/>
      <c r="C97" s="191">
        <v>2</v>
      </c>
      <c r="D97" s="191"/>
      <c r="E97" s="191">
        <v>2</v>
      </c>
    </row>
    <row r="98" spans="1:5">
      <c r="A98" s="189" t="s">
        <v>1195</v>
      </c>
      <c r="B98" s="191"/>
      <c r="C98" s="191">
        <v>1</v>
      </c>
      <c r="D98" s="191"/>
      <c r="E98" s="191">
        <v>1</v>
      </c>
    </row>
    <row r="99" spans="1:5">
      <c r="A99" s="189" t="s">
        <v>1196</v>
      </c>
      <c r="B99" s="191">
        <v>3</v>
      </c>
      <c r="C99" s="191">
        <v>2</v>
      </c>
      <c r="D99" s="191"/>
      <c r="E99" s="191">
        <v>5</v>
      </c>
    </row>
    <row r="100" spans="1:5">
      <c r="A100" s="189" t="s">
        <v>1197</v>
      </c>
      <c r="B100" s="191"/>
      <c r="C100" s="191">
        <v>2</v>
      </c>
      <c r="D100" s="191"/>
      <c r="E100" s="191">
        <v>2</v>
      </c>
    </row>
    <row r="101" spans="1:5">
      <c r="A101" s="189" t="s">
        <v>1198</v>
      </c>
      <c r="B101" s="191"/>
      <c r="C101" s="191">
        <v>3</v>
      </c>
      <c r="D101" s="191"/>
      <c r="E101" s="191">
        <v>3</v>
      </c>
    </row>
    <row r="102" spans="1:5">
      <c r="A102" s="189" t="s">
        <v>1199</v>
      </c>
      <c r="B102" s="191"/>
      <c r="C102" s="191">
        <v>6</v>
      </c>
      <c r="D102" s="191"/>
      <c r="E102" s="191">
        <v>6</v>
      </c>
    </row>
    <row r="103" spans="1:5">
      <c r="A103" s="189" t="s">
        <v>1200</v>
      </c>
      <c r="B103" s="191"/>
      <c r="C103" s="191">
        <v>2</v>
      </c>
      <c r="D103" s="191"/>
      <c r="E103" s="191">
        <v>2</v>
      </c>
    </row>
    <row r="104" spans="1:5">
      <c r="A104" s="189" t="s">
        <v>1201</v>
      </c>
      <c r="B104" s="191">
        <v>1</v>
      </c>
      <c r="C104" s="191">
        <v>1</v>
      </c>
      <c r="D104" s="191"/>
      <c r="E104" s="191">
        <v>2</v>
      </c>
    </row>
    <row r="105" spans="1:5">
      <c r="A105" s="189" t="s">
        <v>1202</v>
      </c>
      <c r="B105" s="191"/>
      <c r="C105" s="191">
        <v>2</v>
      </c>
      <c r="D105" s="191"/>
      <c r="E105" s="191">
        <v>2</v>
      </c>
    </row>
    <row r="106" spans="1:5">
      <c r="A106" s="189" t="s">
        <v>1203</v>
      </c>
      <c r="B106" s="191">
        <v>1</v>
      </c>
      <c r="C106" s="191">
        <v>5</v>
      </c>
      <c r="D106" s="191"/>
      <c r="E106" s="191">
        <v>6</v>
      </c>
    </row>
    <row r="107" spans="1:5">
      <c r="A107" s="189" t="s">
        <v>1204</v>
      </c>
      <c r="B107" s="191"/>
      <c r="C107" s="191">
        <v>8</v>
      </c>
      <c r="D107" s="191"/>
      <c r="E107" s="191">
        <v>8</v>
      </c>
    </row>
    <row r="108" spans="1:5">
      <c r="A108" s="189" t="s">
        <v>1205</v>
      </c>
      <c r="B108" s="191"/>
      <c r="C108" s="191">
        <v>1</v>
      </c>
      <c r="D108" s="191"/>
      <c r="E108" s="191">
        <v>1</v>
      </c>
    </row>
    <row r="109" spans="1:5">
      <c r="A109" s="189" t="s">
        <v>1206</v>
      </c>
      <c r="B109" s="191"/>
      <c r="C109" s="191">
        <v>1</v>
      </c>
      <c r="D109" s="191"/>
      <c r="E109" s="191">
        <v>1</v>
      </c>
    </row>
    <row r="110" spans="1:5">
      <c r="A110" s="189" t="s">
        <v>1207</v>
      </c>
      <c r="B110" s="191"/>
      <c r="C110" s="191">
        <v>2</v>
      </c>
      <c r="D110" s="191"/>
      <c r="E110" s="191">
        <v>2</v>
      </c>
    </row>
    <row r="111" spans="1:5">
      <c r="A111" s="189" t="s">
        <v>2161</v>
      </c>
      <c r="B111" s="191"/>
      <c r="C111" s="191">
        <v>1</v>
      </c>
      <c r="D111" s="191"/>
      <c r="E111" s="191">
        <v>1</v>
      </c>
    </row>
    <row r="112" spans="1:5">
      <c r="A112" s="189" t="s">
        <v>1208</v>
      </c>
      <c r="B112" s="191">
        <v>1</v>
      </c>
      <c r="C112" s="191"/>
      <c r="D112" s="191"/>
      <c r="E112" s="191">
        <v>1</v>
      </c>
    </row>
    <row r="113" spans="1:5">
      <c r="A113" s="189" t="s">
        <v>1209</v>
      </c>
      <c r="B113" s="191">
        <v>1</v>
      </c>
      <c r="C113" s="191">
        <v>2</v>
      </c>
      <c r="D113" s="191"/>
      <c r="E113" s="191">
        <v>3</v>
      </c>
    </row>
    <row r="114" spans="1:5">
      <c r="A114" s="189" t="s">
        <v>1210</v>
      </c>
      <c r="B114" s="191"/>
      <c r="C114" s="191">
        <v>1</v>
      </c>
      <c r="D114" s="191"/>
      <c r="E114" s="191">
        <v>1</v>
      </c>
    </row>
    <row r="115" spans="1:5">
      <c r="A115" s="189" t="s">
        <v>1211</v>
      </c>
      <c r="B115" s="191"/>
      <c r="C115" s="191">
        <v>6</v>
      </c>
      <c r="D115" s="191"/>
      <c r="E115" s="191">
        <v>6</v>
      </c>
    </row>
    <row r="116" spans="1:5">
      <c r="A116" s="189" t="s">
        <v>1212</v>
      </c>
      <c r="B116" s="191"/>
      <c r="C116" s="191">
        <v>2</v>
      </c>
      <c r="D116" s="191"/>
      <c r="E116" s="191">
        <v>2</v>
      </c>
    </row>
    <row r="117" spans="1:5">
      <c r="A117" s="189" t="s">
        <v>1213</v>
      </c>
      <c r="B117" s="191"/>
      <c r="C117" s="191">
        <v>3</v>
      </c>
      <c r="D117" s="191"/>
      <c r="E117" s="191">
        <v>3</v>
      </c>
    </row>
    <row r="118" spans="1:5">
      <c r="A118" s="189" t="s">
        <v>1214</v>
      </c>
      <c r="B118" s="191"/>
      <c r="C118" s="191">
        <v>1</v>
      </c>
      <c r="D118" s="191"/>
      <c r="E118" s="191">
        <v>1</v>
      </c>
    </row>
    <row r="119" spans="1:5">
      <c r="A119" s="189" t="s">
        <v>1215</v>
      </c>
      <c r="B119" s="191">
        <v>2</v>
      </c>
      <c r="C119" s="191">
        <v>1</v>
      </c>
      <c r="D119" s="191"/>
      <c r="E119" s="191">
        <v>3</v>
      </c>
    </row>
    <row r="120" spans="1:5">
      <c r="A120" s="189" t="s">
        <v>1216</v>
      </c>
      <c r="B120" s="191"/>
      <c r="C120" s="191">
        <v>2</v>
      </c>
      <c r="D120" s="191"/>
      <c r="E120" s="191">
        <v>2</v>
      </c>
    </row>
    <row r="121" spans="1:5">
      <c r="A121" s="189" t="s">
        <v>1217</v>
      </c>
      <c r="B121" s="191"/>
      <c r="C121" s="191">
        <v>4</v>
      </c>
      <c r="D121" s="191"/>
      <c r="E121" s="191">
        <v>4</v>
      </c>
    </row>
    <row r="122" spans="1:5">
      <c r="A122" s="189" t="s">
        <v>1218</v>
      </c>
      <c r="B122" s="191"/>
      <c r="C122" s="191">
        <v>3</v>
      </c>
      <c r="D122" s="191"/>
      <c r="E122" s="191">
        <v>3</v>
      </c>
    </row>
    <row r="123" spans="1:5">
      <c r="A123" s="189" t="s">
        <v>1219</v>
      </c>
      <c r="B123" s="191">
        <v>1</v>
      </c>
      <c r="C123" s="191">
        <v>2</v>
      </c>
      <c r="D123" s="191"/>
      <c r="E123" s="191">
        <v>3</v>
      </c>
    </row>
    <row r="124" spans="1:5">
      <c r="A124" s="189" t="s">
        <v>1220</v>
      </c>
      <c r="B124" s="191"/>
      <c r="C124" s="191">
        <v>4</v>
      </c>
      <c r="D124" s="191"/>
      <c r="E124" s="191">
        <v>4</v>
      </c>
    </row>
    <row r="125" spans="1:5">
      <c r="A125" s="189" t="s">
        <v>1221</v>
      </c>
      <c r="B125" s="191"/>
      <c r="C125" s="191">
        <v>3</v>
      </c>
      <c r="D125" s="191"/>
      <c r="E125" s="191">
        <v>3</v>
      </c>
    </row>
    <row r="126" spans="1:5">
      <c r="A126" s="189" t="s">
        <v>1222</v>
      </c>
      <c r="B126" s="191"/>
      <c r="C126" s="191">
        <v>5</v>
      </c>
      <c r="D126" s="191"/>
      <c r="E126" s="191">
        <v>5</v>
      </c>
    </row>
    <row r="127" spans="1:5">
      <c r="A127" s="189" t="s">
        <v>1223</v>
      </c>
      <c r="B127" s="191"/>
      <c r="C127" s="191">
        <v>4</v>
      </c>
      <c r="D127" s="191"/>
      <c r="E127" s="191">
        <v>4</v>
      </c>
    </row>
    <row r="128" spans="1:5">
      <c r="A128" s="189" t="s">
        <v>1224</v>
      </c>
      <c r="B128" s="191"/>
      <c r="C128" s="191">
        <v>3</v>
      </c>
      <c r="D128" s="191"/>
      <c r="E128" s="191">
        <v>3</v>
      </c>
    </row>
    <row r="129" spans="1:5">
      <c r="A129" s="189" t="s">
        <v>1225</v>
      </c>
      <c r="B129" s="191">
        <v>1</v>
      </c>
      <c r="C129" s="191">
        <v>3</v>
      </c>
      <c r="D129" s="191"/>
      <c r="E129" s="191">
        <v>4</v>
      </c>
    </row>
    <row r="130" spans="1:5">
      <c r="A130" s="189" t="s">
        <v>1226</v>
      </c>
      <c r="B130" s="191"/>
      <c r="C130" s="191">
        <v>3</v>
      </c>
      <c r="D130" s="191"/>
      <c r="E130" s="191">
        <v>3</v>
      </c>
    </row>
    <row r="131" spans="1:5">
      <c r="A131" s="189" t="s">
        <v>1227</v>
      </c>
      <c r="B131" s="191"/>
      <c r="C131" s="191">
        <v>1</v>
      </c>
      <c r="D131" s="191"/>
      <c r="E131" s="191">
        <v>1</v>
      </c>
    </row>
    <row r="132" spans="1:5">
      <c r="A132" s="189" t="s">
        <v>1228</v>
      </c>
      <c r="B132" s="191"/>
      <c r="C132" s="191">
        <v>5</v>
      </c>
      <c r="D132" s="191"/>
      <c r="E132" s="191">
        <v>5</v>
      </c>
    </row>
    <row r="133" spans="1:5">
      <c r="A133" s="189" t="s">
        <v>1229</v>
      </c>
      <c r="B133" s="191"/>
      <c r="C133" s="191">
        <v>6</v>
      </c>
      <c r="D133" s="191"/>
      <c r="E133" s="191">
        <v>6</v>
      </c>
    </row>
    <row r="134" spans="1:5">
      <c r="A134" s="189" t="s">
        <v>1230</v>
      </c>
      <c r="B134" s="191"/>
      <c r="C134" s="191">
        <v>4</v>
      </c>
      <c r="D134" s="191"/>
      <c r="E134" s="191">
        <v>4</v>
      </c>
    </row>
    <row r="135" spans="1:5">
      <c r="A135" s="189" t="s">
        <v>1231</v>
      </c>
      <c r="B135" s="191"/>
      <c r="C135" s="191">
        <v>6</v>
      </c>
      <c r="D135" s="191"/>
      <c r="E135" s="191">
        <v>6</v>
      </c>
    </row>
    <row r="136" spans="1:5">
      <c r="A136" s="189" t="s">
        <v>1232</v>
      </c>
      <c r="B136" s="191"/>
      <c r="C136" s="191">
        <v>5</v>
      </c>
      <c r="D136" s="191"/>
      <c r="E136" s="191">
        <v>5</v>
      </c>
    </row>
    <row r="137" spans="1:5">
      <c r="A137" s="189" t="s">
        <v>1233</v>
      </c>
      <c r="B137" s="191"/>
      <c r="C137" s="191">
        <v>8</v>
      </c>
      <c r="D137" s="191"/>
      <c r="E137" s="191">
        <v>8</v>
      </c>
    </row>
    <row r="138" spans="1:5">
      <c r="A138" s="189" t="s">
        <v>1234</v>
      </c>
      <c r="B138" s="191"/>
      <c r="C138" s="191">
        <v>4</v>
      </c>
      <c r="D138" s="191"/>
      <c r="E138" s="191">
        <v>4</v>
      </c>
    </row>
    <row r="139" spans="1:5">
      <c r="A139" s="189" t="s">
        <v>1235</v>
      </c>
      <c r="B139" s="191"/>
      <c r="C139" s="191">
        <v>3</v>
      </c>
      <c r="D139" s="191"/>
      <c r="E139" s="191">
        <v>3</v>
      </c>
    </row>
    <row r="140" spans="1:5">
      <c r="A140" s="189" t="s">
        <v>1236</v>
      </c>
      <c r="B140" s="191"/>
      <c r="C140" s="191">
        <v>3</v>
      </c>
      <c r="D140" s="191"/>
      <c r="E140" s="191">
        <v>3</v>
      </c>
    </row>
    <row r="141" spans="1:5">
      <c r="A141" s="189" t="s">
        <v>1237</v>
      </c>
      <c r="B141" s="191"/>
      <c r="C141" s="191">
        <v>12</v>
      </c>
      <c r="D141" s="191"/>
      <c r="E141" s="191">
        <v>12</v>
      </c>
    </row>
    <row r="142" spans="1:5">
      <c r="A142" s="189" t="s">
        <v>1265</v>
      </c>
      <c r="B142" s="191"/>
      <c r="C142" s="191">
        <v>2</v>
      </c>
      <c r="D142" s="191"/>
      <c r="E142" s="191">
        <v>2</v>
      </c>
    </row>
    <row r="143" spans="1:5">
      <c r="A143" s="189" t="s">
        <v>1266</v>
      </c>
      <c r="B143" s="191"/>
      <c r="C143" s="191">
        <v>1</v>
      </c>
      <c r="D143" s="191"/>
      <c r="E143" s="191">
        <v>1</v>
      </c>
    </row>
    <row r="144" spans="1:5">
      <c r="A144" s="189" t="s">
        <v>1267</v>
      </c>
      <c r="B144" s="191"/>
      <c r="C144" s="191">
        <v>2</v>
      </c>
      <c r="D144" s="191"/>
      <c r="E144" s="191">
        <v>2</v>
      </c>
    </row>
    <row r="145" spans="1:5">
      <c r="A145" s="189" t="s">
        <v>1268</v>
      </c>
      <c r="B145" s="191"/>
      <c r="C145" s="191">
        <v>3</v>
      </c>
      <c r="D145" s="191"/>
      <c r="E145" s="191">
        <v>3</v>
      </c>
    </row>
    <row r="146" spans="1:5">
      <c r="A146" s="189" t="s">
        <v>1269</v>
      </c>
      <c r="B146" s="191">
        <v>1</v>
      </c>
      <c r="C146" s="191">
        <v>2</v>
      </c>
      <c r="D146" s="191"/>
      <c r="E146" s="191">
        <v>3</v>
      </c>
    </row>
    <row r="147" spans="1:5">
      <c r="A147" s="189" t="s">
        <v>1270</v>
      </c>
      <c r="B147" s="191"/>
      <c r="C147" s="191">
        <v>1</v>
      </c>
      <c r="D147" s="191"/>
      <c r="E147" s="191">
        <v>1</v>
      </c>
    </row>
    <row r="148" spans="1:5">
      <c r="A148" s="189" t="s">
        <v>1271</v>
      </c>
      <c r="B148" s="191"/>
      <c r="C148" s="191">
        <v>2</v>
      </c>
      <c r="D148" s="191"/>
      <c r="E148" s="191">
        <v>2</v>
      </c>
    </row>
    <row r="149" spans="1:5">
      <c r="A149" s="189" t="s">
        <v>1314</v>
      </c>
      <c r="B149" s="191"/>
      <c r="C149" s="191">
        <v>2</v>
      </c>
      <c r="D149" s="191"/>
      <c r="E149" s="191">
        <v>2</v>
      </c>
    </row>
    <row r="150" spans="1:5">
      <c r="A150" s="189" t="s">
        <v>1365</v>
      </c>
      <c r="B150" s="191"/>
      <c r="C150" s="191">
        <v>1</v>
      </c>
      <c r="D150" s="191"/>
      <c r="E150" s="191">
        <v>1</v>
      </c>
    </row>
    <row r="151" spans="1:5">
      <c r="A151" s="189" t="s">
        <v>1315</v>
      </c>
      <c r="B151" s="191"/>
      <c r="C151" s="191">
        <v>1</v>
      </c>
      <c r="D151" s="191"/>
      <c r="E151" s="191">
        <v>1</v>
      </c>
    </row>
    <row r="152" spans="1:5">
      <c r="A152" s="189" t="s">
        <v>1316</v>
      </c>
      <c r="B152" s="191"/>
      <c r="C152" s="191">
        <v>2</v>
      </c>
      <c r="D152" s="191"/>
      <c r="E152" s="191">
        <v>2</v>
      </c>
    </row>
    <row r="153" spans="1:5">
      <c r="A153" s="189" t="s">
        <v>1366</v>
      </c>
      <c r="B153" s="191"/>
      <c r="C153" s="191">
        <v>2</v>
      </c>
      <c r="D153" s="191"/>
      <c r="E153" s="191">
        <v>2</v>
      </c>
    </row>
    <row r="154" spans="1:5">
      <c r="A154" s="189" t="s">
        <v>1367</v>
      </c>
      <c r="B154" s="191">
        <v>1</v>
      </c>
      <c r="C154" s="191">
        <v>1</v>
      </c>
      <c r="D154" s="191"/>
      <c r="E154" s="191">
        <v>2</v>
      </c>
    </row>
    <row r="155" spans="1:5">
      <c r="A155" s="189" t="s">
        <v>1368</v>
      </c>
      <c r="B155" s="191"/>
      <c r="C155" s="191">
        <v>2</v>
      </c>
      <c r="D155" s="191"/>
      <c r="E155" s="191">
        <v>2</v>
      </c>
    </row>
    <row r="156" spans="1:5">
      <c r="A156" s="189" t="s">
        <v>1369</v>
      </c>
      <c r="B156" s="191"/>
      <c r="C156" s="191">
        <v>4</v>
      </c>
      <c r="D156" s="191"/>
      <c r="E156" s="191">
        <v>4</v>
      </c>
    </row>
    <row r="157" spans="1:5">
      <c r="A157" s="189" t="s">
        <v>1370</v>
      </c>
      <c r="B157" s="191"/>
      <c r="C157" s="191">
        <v>2</v>
      </c>
      <c r="D157" s="191"/>
      <c r="E157" s="191">
        <v>2</v>
      </c>
    </row>
    <row r="158" spans="1:5">
      <c r="A158" s="189" t="s">
        <v>1371</v>
      </c>
      <c r="B158" s="191">
        <v>1</v>
      </c>
      <c r="C158" s="191">
        <v>5</v>
      </c>
      <c r="D158" s="191"/>
      <c r="E158" s="191">
        <v>6</v>
      </c>
    </row>
    <row r="159" spans="1:5">
      <c r="A159" s="189" t="s">
        <v>1372</v>
      </c>
      <c r="B159" s="191"/>
      <c r="C159" s="191">
        <v>4</v>
      </c>
      <c r="D159" s="191"/>
      <c r="E159" s="191">
        <v>4</v>
      </c>
    </row>
    <row r="160" spans="1:5">
      <c r="A160" s="189" t="s">
        <v>1420</v>
      </c>
      <c r="B160" s="191"/>
      <c r="C160" s="191">
        <v>1</v>
      </c>
      <c r="D160" s="191"/>
      <c r="E160" s="191">
        <v>1</v>
      </c>
    </row>
    <row r="161" spans="1:5">
      <c r="A161" s="189" t="s">
        <v>1421</v>
      </c>
      <c r="B161" s="191"/>
      <c r="C161" s="191">
        <v>1</v>
      </c>
      <c r="D161" s="191"/>
      <c r="E161" s="191">
        <v>1</v>
      </c>
    </row>
    <row r="162" spans="1:5">
      <c r="A162" s="189" t="s">
        <v>1422</v>
      </c>
      <c r="B162" s="191"/>
      <c r="C162" s="191">
        <v>1</v>
      </c>
      <c r="D162" s="191"/>
      <c r="E162" s="191">
        <v>1</v>
      </c>
    </row>
    <row r="163" spans="1:5">
      <c r="A163" s="189" t="s">
        <v>1423</v>
      </c>
      <c r="B163" s="191"/>
      <c r="C163" s="191">
        <v>2</v>
      </c>
      <c r="D163" s="191"/>
      <c r="E163" s="191">
        <v>2</v>
      </c>
    </row>
    <row r="164" spans="1:5">
      <c r="A164" s="189" t="s">
        <v>1424</v>
      </c>
      <c r="B164" s="191"/>
      <c r="C164" s="191">
        <v>3</v>
      </c>
      <c r="D164" s="191"/>
      <c r="E164" s="191">
        <v>3</v>
      </c>
    </row>
    <row r="165" spans="1:5">
      <c r="A165" s="189" t="s">
        <v>1439</v>
      </c>
      <c r="B165" s="191"/>
      <c r="C165" s="191">
        <v>1</v>
      </c>
      <c r="D165" s="191"/>
      <c r="E165" s="191">
        <v>1</v>
      </c>
    </row>
    <row r="166" spans="1:5">
      <c r="A166" s="189" t="s">
        <v>1440</v>
      </c>
      <c r="B166" s="191"/>
      <c r="C166" s="191">
        <v>2</v>
      </c>
      <c r="D166" s="191"/>
      <c r="E166" s="191">
        <v>2</v>
      </c>
    </row>
    <row r="167" spans="1:5">
      <c r="A167" s="189" t="s">
        <v>1441</v>
      </c>
      <c r="B167" s="191"/>
      <c r="C167" s="191">
        <v>1</v>
      </c>
      <c r="D167" s="191"/>
      <c r="E167" s="191">
        <v>1</v>
      </c>
    </row>
    <row r="168" spans="1:5">
      <c r="A168" s="189" t="s">
        <v>1469</v>
      </c>
      <c r="B168" s="191"/>
      <c r="C168" s="191">
        <v>1</v>
      </c>
      <c r="D168" s="191"/>
      <c r="E168" s="191">
        <v>1</v>
      </c>
    </row>
    <row r="169" spans="1:5">
      <c r="A169" s="189" t="s">
        <v>1470</v>
      </c>
      <c r="B169" s="191">
        <v>1</v>
      </c>
      <c r="C169" s="191"/>
      <c r="D169" s="191"/>
      <c r="E169" s="191">
        <v>1</v>
      </c>
    </row>
    <row r="170" spans="1:5">
      <c r="A170" s="189" t="s">
        <v>1471</v>
      </c>
      <c r="B170" s="191">
        <v>1</v>
      </c>
      <c r="C170" s="191">
        <v>2</v>
      </c>
      <c r="D170" s="191"/>
      <c r="E170" s="191">
        <v>3</v>
      </c>
    </row>
    <row r="171" spans="1:5">
      <c r="A171" s="189" t="s">
        <v>1498</v>
      </c>
      <c r="B171" s="191"/>
      <c r="C171" s="191">
        <v>4</v>
      </c>
      <c r="D171" s="191"/>
      <c r="E171" s="191">
        <v>4</v>
      </c>
    </row>
    <row r="172" spans="1:5">
      <c r="A172" s="189" t="s">
        <v>1499</v>
      </c>
      <c r="B172" s="191"/>
      <c r="C172" s="191">
        <v>2</v>
      </c>
      <c r="D172" s="191"/>
      <c r="E172" s="191">
        <v>2</v>
      </c>
    </row>
    <row r="173" spans="1:5">
      <c r="A173" s="189" t="s">
        <v>1500</v>
      </c>
      <c r="B173" s="191"/>
      <c r="C173" s="191">
        <v>4</v>
      </c>
      <c r="D173" s="191"/>
      <c r="E173" s="191">
        <v>4</v>
      </c>
    </row>
    <row r="174" spans="1:5">
      <c r="A174" s="189" t="s">
        <v>1501</v>
      </c>
      <c r="B174" s="191"/>
      <c r="C174" s="191">
        <v>4</v>
      </c>
      <c r="D174" s="191"/>
      <c r="E174" s="191">
        <v>4</v>
      </c>
    </row>
    <row r="175" spans="1:5">
      <c r="A175" s="189" t="s">
        <v>1606</v>
      </c>
      <c r="B175" s="191"/>
      <c r="C175" s="191">
        <v>2</v>
      </c>
      <c r="D175" s="191"/>
      <c r="E175" s="191">
        <v>2</v>
      </c>
    </row>
    <row r="176" spans="1:5">
      <c r="A176" s="189" t="s">
        <v>1607</v>
      </c>
      <c r="B176" s="191"/>
      <c r="C176" s="191">
        <v>10</v>
      </c>
      <c r="D176" s="191"/>
      <c r="E176" s="191">
        <v>10</v>
      </c>
    </row>
    <row r="177" spans="1:5">
      <c r="A177" s="189" t="s">
        <v>1608</v>
      </c>
      <c r="B177" s="191"/>
      <c r="C177" s="191">
        <v>6</v>
      </c>
      <c r="D177" s="191"/>
      <c r="E177" s="191">
        <v>6</v>
      </c>
    </row>
    <row r="178" spans="1:5">
      <c r="A178" s="189" t="s">
        <v>1609</v>
      </c>
      <c r="B178" s="191"/>
      <c r="C178" s="191">
        <v>4</v>
      </c>
      <c r="D178" s="191"/>
      <c r="E178" s="191">
        <v>4</v>
      </c>
    </row>
    <row r="179" spans="1:5">
      <c r="A179" s="189" t="s">
        <v>1610</v>
      </c>
      <c r="B179" s="191"/>
      <c r="C179" s="191">
        <v>11</v>
      </c>
      <c r="D179" s="191"/>
      <c r="E179" s="191">
        <v>11</v>
      </c>
    </row>
    <row r="180" spans="1:5">
      <c r="A180" s="189" t="s">
        <v>1611</v>
      </c>
      <c r="B180" s="191"/>
      <c r="C180" s="191">
        <v>3</v>
      </c>
      <c r="D180" s="191"/>
      <c r="E180" s="191">
        <v>3</v>
      </c>
    </row>
    <row r="181" spans="1:5">
      <c r="A181" s="189" t="s">
        <v>1782</v>
      </c>
      <c r="B181" s="191"/>
      <c r="C181" s="191">
        <v>8</v>
      </c>
      <c r="D181" s="191"/>
      <c r="E181" s="191">
        <v>8</v>
      </c>
    </row>
    <row r="182" spans="1:5">
      <c r="A182" s="189" t="s">
        <v>1783</v>
      </c>
      <c r="B182" s="191"/>
      <c r="C182" s="191">
        <v>3</v>
      </c>
      <c r="D182" s="191"/>
      <c r="E182" s="191">
        <v>3</v>
      </c>
    </row>
    <row r="183" spans="1:5">
      <c r="A183" s="189" t="s">
        <v>815</v>
      </c>
      <c r="B183" s="191">
        <v>21</v>
      </c>
      <c r="C183" s="191">
        <v>413</v>
      </c>
      <c r="D183" s="191">
        <v>2</v>
      </c>
      <c r="E183" s="191">
        <v>436</v>
      </c>
    </row>
    <row r="184" spans="1:5">
      <c r="A184" s="14"/>
    </row>
    <row r="185" spans="1:5">
      <c r="A185" s="14"/>
    </row>
    <row r="186" spans="1:5">
      <c r="A186" s="14"/>
    </row>
    <row r="187" spans="1:5">
      <c r="A187" s="14"/>
    </row>
    <row r="188" spans="1:5">
      <c r="A188" s="14"/>
    </row>
    <row r="189" spans="1:5">
      <c r="A189" s="14"/>
    </row>
    <row r="190" spans="1:5">
      <c r="A190" s="14"/>
    </row>
    <row r="191" spans="1:5">
      <c r="A191" s="14"/>
    </row>
    <row r="192" spans="1:5">
      <c r="A192" s="14"/>
    </row>
    <row r="194" spans="1:4">
      <c r="A194" s="186" t="s">
        <v>836</v>
      </c>
      <c r="B194" s="183" t="s">
        <v>1170</v>
      </c>
    </row>
    <row r="196" spans="1:4">
      <c r="A196" s="186" t="s">
        <v>816</v>
      </c>
      <c r="B196" s="186" t="s">
        <v>811</v>
      </c>
    </row>
    <row r="197" spans="1:4">
      <c r="A197" s="186" t="s">
        <v>812</v>
      </c>
      <c r="B197" s="183" t="s">
        <v>18</v>
      </c>
      <c r="C197" s="183" t="s">
        <v>10</v>
      </c>
      <c r="D197" s="183" t="s">
        <v>815</v>
      </c>
    </row>
    <row r="198" spans="1:4">
      <c r="A198" s="189" t="s">
        <v>1777</v>
      </c>
      <c r="B198" s="191"/>
      <c r="C198" s="191">
        <v>1</v>
      </c>
      <c r="D198" s="191">
        <v>1</v>
      </c>
    </row>
    <row r="199" spans="1:4">
      <c r="A199" s="189" t="s">
        <v>1778</v>
      </c>
      <c r="B199" s="191">
        <v>4</v>
      </c>
      <c r="C199" s="191"/>
      <c r="D199" s="191">
        <v>4</v>
      </c>
    </row>
    <row r="200" spans="1:4">
      <c r="A200" s="189" t="s">
        <v>1779</v>
      </c>
      <c r="B200" s="191">
        <v>2</v>
      </c>
      <c r="C200" s="191"/>
      <c r="D200" s="191">
        <v>2</v>
      </c>
    </row>
    <row r="201" spans="1:4">
      <c r="A201" s="189" t="s">
        <v>1780</v>
      </c>
      <c r="B201" s="191">
        <v>3</v>
      </c>
      <c r="C201" s="191"/>
      <c r="D201" s="191">
        <v>3</v>
      </c>
    </row>
    <row r="202" spans="1:4">
      <c r="A202" s="189" t="s">
        <v>1781</v>
      </c>
      <c r="B202" s="191">
        <v>7</v>
      </c>
      <c r="C202" s="191">
        <v>1</v>
      </c>
      <c r="D202" s="191">
        <v>8</v>
      </c>
    </row>
    <row r="203" spans="1:4">
      <c r="A203" s="189" t="s">
        <v>1814</v>
      </c>
      <c r="B203" s="191">
        <v>5</v>
      </c>
      <c r="C203" s="191"/>
      <c r="D203" s="191">
        <v>5</v>
      </c>
    </row>
    <row r="204" spans="1:4">
      <c r="A204" s="189" t="s">
        <v>1815</v>
      </c>
      <c r="B204" s="191">
        <v>2</v>
      </c>
      <c r="C204" s="191">
        <v>3</v>
      </c>
      <c r="D204" s="191">
        <v>5</v>
      </c>
    </row>
    <row r="205" spans="1:4">
      <c r="A205" s="189" t="s">
        <v>1878</v>
      </c>
      <c r="B205" s="191">
        <v>3</v>
      </c>
      <c r="C205" s="191">
        <v>1</v>
      </c>
      <c r="D205" s="191">
        <v>4</v>
      </c>
    </row>
    <row r="206" spans="1:4">
      <c r="A206" s="189" t="s">
        <v>1879</v>
      </c>
      <c r="B206" s="191">
        <v>6</v>
      </c>
      <c r="C206" s="191">
        <v>2</v>
      </c>
      <c r="D206" s="191">
        <v>8</v>
      </c>
    </row>
    <row r="207" spans="1:4">
      <c r="A207" s="189" t="s">
        <v>1880</v>
      </c>
      <c r="B207" s="191">
        <v>3</v>
      </c>
      <c r="C207" s="191"/>
      <c r="D207" s="191">
        <v>3</v>
      </c>
    </row>
    <row r="208" spans="1:4">
      <c r="A208" s="189" t="s">
        <v>1881</v>
      </c>
      <c r="B208" s="191">
        <v>5</v>
      </c>
      <c r="C208" s="191"/>
      <c r="D208" s="191">
        <v>5</v>
      </c>
    </row>
    <row r="209" spans="1:4">
      <c r="A209" s="189" t="s">
        <v>1882</v>
      </c>
      <c r="B209" s="191">
        <v>8</v>
      </c>
      <c r="C209" s="191"/>
      <c r="D209" s="191">
        <v>8</v>
      </c>
    </row>
    <row r="210" spans="1:4">
      <c r="A210" s="189" t="s">
        <v>1904</v>
      </c>
      <c r="B210" s="191">
        <v>2</v>
      </c>
      <c r="C210" s="191"/>
      <c r="D210" s="191">
        <v>2</v>
      </c>
    </row>
    <row r="211" spans="1:4">
      <c r="A211" s="189" t="s">
        <v>1905</v>
      </c>
      <c r="B211" s="191">
        <v>2</v>
      </c>
      <c r="C211" s="191"/>
      <c r="D211" s="191">
        <v>2</v>
      </c>
    </row>
    <row r="212" spans="1:4">
      <c r="A212" s="189" t="s">
        <v>1916</v>
      </c>
      <c r="B212" s="191">
        <v>1</v>
      </c>
      <c r="C212" s="191"/>
      <c r="D212" s="191">
        <v>1</v>
      </c>
    </row>
    <row r="213" spans="1:4">
      <c r="A213" s="189" t="s">
        <v>1917</v>
      </c>
      <c r="B213" s="191">
        <v>2</v>
      </c>
      <c r="C213" s="191"/>
      <c r="D213" s="191">
        <v>2</v>
      </c>
    </row>
    <row r="214" spans="1:4">
      <c r="A214" s="189" t="s">
        <v>1958</v>
      </c>
      <c r="B214" s="191">
        <v>1</v>
      </c>
      <c r="C214" s="191"/>
      <c r="D214" s="191">
        <v>1</v>
      </c>
    </row>
    <row r="215" spans="1:4">
      <c r="A215" s="189" t="s">
        <v>1959</v>
      </c>
      <c r="B215" s="191">
        <v>1</v>
      </c>
      <c r="C215" s="191"/>
      <c r="D215" s="191">
        <v>1</v>
      </c>
    </row>
    <row r="216" spans="1:4">
      <c r="A216" s="189" t="s">
        <v>1960</v>
      </c>
      <c r="B216" s="191">
        <v>4</v>
      </c>
      <c r="C216" s="191"/>
      <c r="D216" s="191">
        <v>4</v>
      </c>
    </row>
    <row r="217" spans="1:4">
      <c r="A217" s="189" t="s">
        <v>1961</v>
      </c>
      <c r="B217" s="191">
        <v>2</v>
      </c>
      <c r="C217" s="191"/>
      <c r="D217" s="191">
        <v>2</v>
      </c>
    </row>
    <row r="218" spans="1:4">
      <c r="A218" s="189" t="s">
        <v>1962</v>
      </c>
      <c r="B218" s="191"/>
      <c r="C218" s="191">
        <v>1</v>
      </c>
      <c r="D218" s="191">
        <v>1</v>
      </c>
    </row>
    <row r="219" spans="1:4">
      <c r="A219" s="189" t="s">
        <v>1963</v>
      </c>
      <c r="B219" s="191">
        <v>2</v>
      </c>
      <c r="C219" s="191"/>
      <c r="D219" s="191">
        <v>2</v>
      </c>
    </row>
    <row r="220" spans="1:4">
      <c r="A220" s="189" t="s">
        <v>2042</v>
      </c>
      <c r="B220" s="191">
        <v>1</v>
      </c>
      <c r="C220" s="191"/>
      <c r="D220" s="191">
        <v>1</v>
      </c>
    </row>
    <row r="221" spans="1:4">
      <c r="A221" s="189" t="s">
        <v>2043</v>
      </c>
      <c r="B221" s="191">
        <v>2</v>
      </c>
      <c r="C221" s="191"/>
      <c r="D221" s="191">
        <v>2</v>
      </c>
    </row>
    <row r="222" spans="1:4">
      <c r="A222" s="189" t="s">
        <v>2159</v>
      </c>
      <c r="B222" s="191">
        <v>1</v>
      </c>
      <c r="C222" s="191"/>
      <c r="D222" s="191">
        <v>1</v>
      </c>
    </row>
    <row r="223" spans="1:4">
      <c r="A223" s="189" t="s">
        <v>2044</v>
      </c>
      <c r="B223" s="191">
        <v>2</v>
      </c>
      <c r="C223" s="191"/>
      <c r="D223" s="191">
        <v>2</v>
      </c>
    </row>
    <row r="224" spans="1:4">
      <c r="A224" s="189" t="s">
        <v>2045</v>
      </c>
      <c r="B224" s="191">
        <v>1</v>
      </c>
      <c r="C224" s="191"/>
      <c r="D224" s="191">
        <v>1</v>
      </c>
    </row>
    <row r="225" spans="1:4">
      <c r="A225" s="189" t="s">
        <v>2046</v>
      </c>
      <c r="B225" s="191">
        <v>14</v>
      </c>
      <c r="C225" s="191"/>
      <c r="D225" s="191">
        <v>14</v>
      </c>
    </row>
    <row r="226" spans="1:4">
      <c r="A226" s="189" t="s">
        <v>2047</v>
      </c>
      <c r="B226" s="191">
        <v>5</v>
      </c>
      <c r="C226" s="191"/>
      <c r="D226" s="191">
        <v>5</v>
      </c>
    </row>
    <row r="227" spans="1:4">
      <c r="A227" s="189" t="s">
        <v>2048</v>
      </c>
      <c r="B227" s="191">
        <v>3</v>
      </c>
      <c r="C227" s="191"/>
      <c r="D227" s="191">
        <v>3</v>
      </c>
    </row>
    <row r="228" spans="1:4">
      <c r="A228" s="189" t="s">
        <v>2049</v>
      </c>
      <c r="B228" s="191">
        <v>2</v>
      </c>
      <c r="C228" s="191"/>
      <c r="D228" s="191">
        <v>2</v>
      </c>
    </row>
    <row r="229" spans="1:4">
      <c r="A229" s="189" t="s">
        <v>2050</v>
      </c>
      <c r="B229" s="191">
        <v>5</v>
      </c>
      <c r="C229" s="191"/>
      <c r="D229" s="191">
        <v>5</v>
      </c>
    </row>
    <row r="230" spans="1:4">
      <c r="A230" s="189" t="s">
        <v>2105</v>
      </c>
      <c r="B230" s="191">
        <v>8</v>
      </c>
      <c r="C230" s="191"/>
      <c r="D230" s="191">
        <v>8</v>
      </c>
    </row>
    <row r="231" spans="1:4">
      <c r="A231" s="189" t="s">
        <v>2106</v>
      </c>
      <c r="B231" s="191">
        <v>6</v>
      </c>
      <c r="C231" s="191"/>
      <c r="D231" s="191">
        <v>6</v>
      </c>
    </row>
    <row r="232" spans="1:4">
      <c r="A232" s="189" t="s">
        <v>2107</v>
      </c>
      <c r="B232" s="191">
        <v>2</v>
      </c>
      <c r="C232" s="191"/>
      <c r="D232" s="191">
        <v>2</v>
      </c>
    </row>
    <row r="233" spans="1:4">
      <c r="A233" s="189" t="s">
        <v>2219</v>
      </c>
      <c r="B233" s="191">
        <v>1</v>
      </c>
      <c r="C233" s="191"/>
      <c r="D233" s="191">
        <v>1</v>
      </c>
    </row>
    <row r="234" spans="1:4">
      <c r="A234" s="189" t="s">
        <v>2160</v>
      </c>
      <c r="B234" s="191">
        <v>2</v>
      </c>
      <c r="C234" s="191"/>
      <c r="D234" s="191">
        <v>2</v>
      </c>
    </row>
    <row r="235" spans="1:4">
      <c r="A235" s="189" t="s">
        <v>2220</v>
      </c>
      <c r="B235" s="191">
        <v>3</v>
      </c>
      <c r="C235" s="191"/>
      <c r="D235" s="191">
        <v>3</v>
      </c>
    </row>
    <row r="236" spans="1:4">
      <c r="A236" s="189" t="s">
        <v>2221</v>
      </c>
      <c r="B236" s="191">
        <v>9</v>
      </c>
      <c r="C236" s="191"/>
      <c r="D236" s="191">
        <v>9</v>
      </c>
    </row>
    <row r="237" spans="1:4">
      <c r="A237" s="189" t="s">
        <v>2222</v>
      </c>
      <c r="B237" s="191">
        <v>1</v>
      </c>
      <c r="C237" s="191"/>
      <c r="D237" s="191">
        <v>1</v>
      </c>
    </row>
    <row r="238" spans="1:4">
      <c r="A238" s="189" t="s">
        <v>2223</v>
      </c>
      <c r="B238" s="191">
        <v>1</v>
      </c>
      <c r="C238" s="191"/>
      <c r="D238" s="191">
        <v>1</v>
      </c>
    </row>
    <row r="239" spans="1:4">
      <c r="A239" s="189" t="s">
        <v>2224</v>
      </c>
      <c r="B239" s="191">
        <v>1</v>
      </c>
      <c r="C239" s="191"/>
      <c r="D239" s="191">
        <v>1</v>
      </c>
    </row>
    <row r="240" spans="1:4">
      <c r="A240" s="189" t="s">
        <v>815</v>
      </c>
      <c r="B240" s="191">
        <v>135</v>
      </c>
      <c r="C240" s="191">
        <v>9</v>
      </c>
      <c r="D240" s="191">
        <v>144</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4"/>
      <c r="B322" s="59"/>
      <c r="C322" s="59"/>
      <c r="D322" s="59"/>
    </row>
    <row r="323" spans="1:4">
      <c r="A323" s="14"/>
      <c r="B323" s="59"/>
      <c r="C323" s="59"/>
      <c r="D323" s="59"/>
    </row>
    <row r="324" spans="1:4">
      <c r="A324" s="14"/>
      <c r="B324" s="59"/>
      <c r="C324" s="59"/>
      <c r="D324" s="59"/>
    </row>
    <row r="325" spans="1:4">
      <c r="A325" s="14"/>
      <c r="B325" s="59"/>
      <c r="C325" s="59"/>
      <c r="D325" s="59"/>
    </row>
    <row r="326" spans="1:4">
      <c r="A326" s="14"/>
      <c r="B326" s="59"/>
      <c r="C326" s="59"/>
      <c r="D326" s="59"/>
    </row>
    <row r="327" spans="1:4">
      <c r="A327" s="14"/>
      <c r="B327" s="59"/>
      <c r="C327" s="59"/>
      <c r="D327" s="59"/>
    </row>
    <row r="328" spans="1:4">
      <c r="A328" s="14"/>
      <c r="B328" s="59"/>
      <c r="C328" s="59"/>
      <c r="D328" s="59"/>
    </row>
    <row r="329" spans="1:4">
      <c r="A329" s="14"/>
      <c r="B329" s="59"/>
      <c r="C329" s="59"/>
      <c r="D329" s="59"/>
    </row>
    <row r="330" spans="1:4">
      <c r="A330" s="186" t="s">
        <v>836</v>
      </c>
      <c r="B330" s="183" t="s">
        <v>1170</v>
      </c>
    </row>
    <row r="331" spans="1:4">
      <c r="A331" s="186" t="s">
        <v>837</v>
      </c>
      <c r="B331" s="183" t="s">
        <v>1170</v>
      </c>
    </row>
    <row r="333" spans="1:4">
      <c r="A333" s="186" t="s">
        <v>816</v>
      </c>
      <c r="B333" s="186" t="s">
        <v>811</v>
      </c>
    </row>
    <row r="334" spans="1:4">
      <c r="A334" s="186" t="s">
        <v>812</v>
      </c>
      <c r="B334" s="183" t="s">
        <v>813</v>
      </c>
      <c r="C334" s="183" t="s">
        <v>814</v>
      </c>
      <c r="D334" s="183" t="s">
        <v>815</v>
      </c>
    </row>
    <row r="335" spans="1:4">
      <c r="A335" s="187" t="s">
        <v>1175</v>
      </c>
      <c r="B335" s="191">
        <v>4</v>
      </c>
      <c r="C335" s="191">
        <v>6</v>
      </c>
      <c r="D335" s="191">
        <v>10</v>
      </c>
    </row>
    <row r="336" spans="1:4">
      <c r="A336" s="187" t="s">
        <v>1176</v>
      </c>
      <c r="B336" s="191"/>
      <c r="C336" s="191">
        <v>1</v>
      </c>
      <c r="D336" s="191">
        <v>1</v>
      </c>
    </row>
    <row r="337" spans="1:4">
      <c r="A337" s="187" t="s">
        <v>1178</v>
      </c>
      <c r="B337" s="191">
        <v>1</v>
      </c>
      <c r="C337" s="191">
        <v>1</v>
      </c>
      <c r="D337" s="191">
        <v>2</v>
      </c>
    </row>
    <row r="338" spans="1:4">
      <c r="A338" s="187" t="s">
        <v>1179</v>
      </c>
      <c r="B338" s="191">
        <v>1</v>
      </c>
      <c r="C338" s="191">
        <v>1</v>
      </c>
      <c r="D338" s="191">
        <v>2</v>
      </c>
    </row>
    <row r="339" spans="1:4">
      <c r="A339" s="187" t="s">
        <v>1180</v>
      </c>
      <c r="B339" s="191">
        <v>4</v>
      </c>
      <c r="C339" s="191">
        <v>15</v>
      </c>
      <c r="D339" s="191">
        <v>19</v>
      </c>
    </row>
    <row r="340" spans="1:4">
      <c r="A340" s="187" t="s">
        <v>1181</v>
      </c>
      <c r="B340" s="191">
        <v>5</v>
      </c>
      <c r="C340" s="191">
        <v>17</v>
      </c>
      <c r="D340" s="191">
        <v>22</v>
      </c>
    </row>
    <row r="341" spans="1:4">
      <c r="A341" s="187" t="s">
        <v>1182</v>
      </c>
      <c r="B341" s="191">
        <v>8</v>
      </c>
      <c r="C341" s="191">
        <v>9</v>
      </c>
      <c r="D341" s="191">
        <v>17</v>
      </c>
    </row>
    <row r="342" spans="1:4">
      <c r="A342" s="187" t="s">
        <v>1183</v>
      </c>
      <c r="B342" s="191">
        <v>4</v>
      </c>
      <c r="C342" s="191">
        <v>6</v>
      </c>
      <c r="D342" s="191">
        <v>10</v>
      </c>
    </row>
    <row r="343" spans="1:4">
      <c r="A343" s="187" t="s">
        <v>1184</v>
      </c>
      <c r="B343" s="191">
        <v>6</v>
      </c>
      <c r="C343" s="191">
        <v>19</v>
      </c>
      <c r="D343" s="191">
        <v>25</v>
      </c>
    </row>
    <row r="344" spans="1:4">
      <c r="A344" s="187" t="s">
        <v>1957</v>
      </c>
      <c r="B344" s="191">
        <v>1</v>
      </c>
      <c r="C344" s="191">
        <v>11</v>
      </c>
      <c r="D344" s="191">
        <v>12</v>
      </c>
    </row>
    <row r="345" spans="1:4">
      <c r="A345" s="187" t="s">
        <v>1185</v>
      </c>
      <c r="B345" s="191">
        <v>5</v>
      </c>
      <c r="C345" s="191">
        <v>24</v>
      </c>
      <c r="D345" s="191">
        <v>29</v>
      </c>
    </row>
    <row r="346" spans="1:4">
      <c r="A346" s="187" t="s">
        <v>1186</v>
      </c>
      <c r="B346" s="191">
        <v>21</v>
      </c>
      <c r="C346" s="191">
        <v>16</v>
      </c>
      <c r="D346" s="191">
        <v>37</v>
      </c>
    </row>
    <row r="347" spans="1:4">
      <c r="A347" s="187" t="s">
        <v>1242</v>
      </c>
      <c r="B347" s="191">
        <v>2</v>
      </c>
      <c r="C347" s="191">
        <v>12</v>
      </c>
      <c r="D347" s="191">
        <v>14</v>
      </c>
    </row>
    <row r="348" spans="1:4">
      <c r="A348" s="187" t="s">
        <v>1313</v>
      </c>
      <c r="B348" s="191">
        <v>3</v>
      </c>
      <c r="C348" s="191">
        <v>7</v>
      </c>
      <c r="D348" s="191">
        <v>10</v>
      </c>
    </row>
    <row r="349" spans="1:4">
      <c r="A349" s="187" t="s">
        <v>1335</v>
      </c>
      <c r="B349" s="191">
        <v>6</v>
      </c>
      <c r="C349" s="191">
        <v>11</v>
      </c>
      <c r="D349" s="191">
        <v>17</v>
      </c>
    </row>
    <row r="350" spans="1:4">
      <c r="A350" s="187" t="s">
        <v>1784</v>
      </c>
      <c r="B350" s="191">
        <v>2</v>
      </c>
      <c r="C350" s="191">
        <v>27</v>
      </c>
      <c r="D350" s="191">
        <v>29</v>
      </c>
    </row>
    <row r="351" spans="1:4">
      <c r="A351" s="187" t="s">
        <v>1386</v>
      </c>
      <c r="B351" s="191"/>
      <c r="C351" s="191">
        <v>8</v>
      </c>
      <c r="D351" s="191">
        <v>8</v>
      </c>
    </row>
    <row r="352" spans="1:4">
      <c r="A352" s="187" t="s">
        <v>1438</v>
      </c>
      <c r="B352" s="191"/>
      <c r="C352" s="191">
        <v>4</v>
      </c>
      <c r="D352" s="191">
        <v>4</v>
      </c>
    </row>
    <row r="353" spans="1:4">
      <c r="A353" s="187" t="s">
        <v>1468</v>
      </c>
      <c r="B353" s="191">
        <v>9</v>
      </c>
      <c r="C353" s="191">
        <v>5</v>
      </c>
      <c r="D353" s="191">
        <v>14</v>
      </c>
    </row>
    <row r="354" spans="1:4">
      <c r="A354" s="187" t="s">
        <v>1502</v>
      </c>
      <c r="B354" s="191">
        <v>9</v>
      </c>
      <c r="C354" s="191">
        <v>31</v>
      </c>
      <c r="D354" s="191">
        <v>40</v>
      </c>
    </row>
    <row r="355" spans="1:4">
      <c r="A355" s="187" t="s">
        <v>1813</v>
      </c>
      <c r="B355" s="191">
        <v>8</v>
      </c>
      <c r="C355" s="191">
        <v>30</v>
      </c>
      <c r="D355" s="191">
        <v>38</v>
      </c>
    </row>
    <row r="356" spans="1:4">
      <c r="A356" s="187" t="s">
        <v>1903</v>
      </c>
      <c r="B356" s="191"/>
      <c r="C356" s="191">
        <v>9</v>
      </c>
      <c r="D356" s="191">
        <v>9</v>
      </c>
    </row>
    <row r="357" spans="1:4">
      <c r="A357" s="187" t="s">
        <v>2051</v>
      </c>
      <c r="B357" s="191"/>
      <c r="C357" s="191">
        <v>28</v>
      </c>
      <c r="D357" s="191">
        <v>28</v>
      </c>
    </row>
    <row r="358" spans="1:4">
      <c r="A358" s="187" t="s">
        <v>2052</v>
      </c>
      <c r="B358" s="191"/>
      <c r="C358" s="191">
        <v>24</v>
      </c>
      <c r="D358" s="191">
        <v>24</v>
      </c>
    </row>
    <row r="359" spans="1:4">
      <c r="A359" s="187" t="s">
        <v>2218</v>
      </c>
      <c r="B359" s="191"/>
      <c r="C359" s="191">
        <v>15</v>
      </c>
      <c r="D359" s="191">
        <v>15</v>
      </c>
    </row>
    <row r="360" spans="1:4">
      <c r="A360" s="187" t="s">
        <v>815</v>
      </c>
      <c r="B360" s="191">
        <v>99</v>
      </c>
      <c r="C360" s="191">
        <v>337</v>
      </c>
      <c r="D360" s="191">
        <v>436</v>
      </c>
    </row>
  </sheetData>
  <mergeCells count="1">
    <mergeCell ref="I3:I22"/>
  </mergeCells>
  <pageMargins left="0.7" right="0.7" top="0.75" bottom="0.75" header="0.3" footer="0.3"/>
  <drawing r:id="rId5"/>
  <extLst>
    <ext xmlns:x15="http://schemas.microsoft.com/office/spreadsheetml/2010/11/main" uri="{7E03D99C-DC04-49d9-9315-930204A7B6E9}">
      <x15:timelineRefs>
        <x15:timelineRef r:id="rId6"/>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7"/>
  <sheetViews>
    <sheetView workbookViewId="0">
      <selection activeCell="L34" sqref="L34"/>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86" t="s">
        <v>835</v>
      </c>
      <c r="B1" s="183" t="s">
        <v>13</v>
      </c>
    </row>
    <row r="2" spans="1:13">
      <c r="J2" s="10" t="s">
        <v>812</v>
      </c>
      <c r="K2" s="10" t="s">
        <v>1171</v>
      </c>
      <c r="L2" t="s">
        <v>1238</v>
      </c>
      <c r="M2" t="s">
        <v>1173</v>
      </c>
    </row>
    <row r="3" spans="1:13">
      <c r="A3" s="186" t="s">
        <v>816</v>
      </c>
      <c r="B3" s="186" t="s">
        <v>811</v>
      </c>
      <c r="I3" s="204">
        <v>2024</v>
      </c>
      <c r="J3" t="str">
        <f>A5</f>
        <v>S33</v>
      </c>
      <c r="K3">
        <f>B5</f>
        <v>1</v>
      </c>
      <c r="L3">
        <f>SUM(C5)</f>
        <v>9</v>
      </c>
      <c r="M3" s="12">
        <f>K3/SUM(K3:L3)</f>
        <v>0.1</v>
      </c>
    </row>
    <row r="4" spans="1:13">
      <c r="A4" s="186" t="s">
        <v>812</v>
      </c>
      <c r="B4" s="183" t="s">
        <v>879</v>
      </c>
      <c r="C4" s="183" t="s">
        <v>874</v>
      </c>
      <c r="D4" s="183" t="s">
        <v>821</v>
      </c>
      <c r="E4" s="183" t="s">
        <v>815</v>
      </c>
      <c r="I4" s="204"/>
      <c r="J4" t="s">
        <v>1174</v>
      </c>
    </row>
    <row r="5" spans="1:13">
      <c r="A5" s="187" t="s">
        <v>1175</v>
      </c>
      <c r="B5" s="191">
        <v>1</v>
      </c>
      <c r="C5" s="191">
        <v>9</v>
      </c>
      <c r="D5" s="191"/>
      <c r="E5" s="191">
        <v>10</v>
      </c>
      <c r="I5" s="204"/>
      <c r="J5" t="str">
        <f>A6</f>
        <v>S35</v>
      </c>
      <c r="K5">
        <f>B6</f>
        <v>0</v>
      </c>
      <c r="L5">
        <f>SUM(C6)</f>
        <v>1</v>
      </c>
      <c r="M5" s="12">
        <f>K5/SUM(K5:L5)</f>
        <v>0</v>
      </c>
    </row>
    <row r="6" spans="1:13">
      <c r="A6" s="187" t="s">
        <v>1176</v>
      </c>
      <c r="B6" s="191"/>
      <c r="C6" s="191">
        <v>1</v>
      </c>
      <c r="D6" s="191"/>
      <c r="E6" s="191">
        <v>1</v>
      </c>
      <c r="I6" s="204"/>
      <c r="J6" t="s">
        <v>1177</v>
      </c>
    </row>
    <row r="7" spans="1:13">
      <c r="A7" s="187" t="s">
        <v>1178</v>
      </c>
      <c r="B7" s="191"/>
      <c r="C7" s="191">
        <v>1</v>
      </c>
      <c r="D7" s="191"/>
      <c r="E7" s="191">
        <v>1</v>
      </c>
      <c r="I7" s="204"/>
      <c r="J7" t="str">
        <f t="shared" ref="J7:J14" si="0">A7</f>
        <v>S37</v>
      </c>
      <c r="K7">
        <f t="shared" ref="K7:K9" si="1">B7</f>
        <v>0</v>
      </c>
      <c r="L7">
        <f>SUM(C7)</f>
        <v>1</v>
      </c>
      <c r="M7" s="12">
        <f t="shared" ref="M7:M8" si="2">K7/SUM(K7:L7)</f>
        <v>0</v>
      </c>
    </row>
    <row r="8" spans="1:13">
      <c r="A8" s="187" t="s">
        <v>1179</v>
      </c>
      <c r="B8" s="191"/>
      <c r="C8" s="191">
        <v>2</v>
      </c>
      <c r="D8" s="191"/>
      <c r="E8" s="191">
        <v>2</v>
      </c>
      <c r="I8" s="204"/>
      <c r="J8" t="str">
        <f t="shared" si="0"/>
        <v>S38</v>
      </c>
      <c r="K8">
        <f t="shared" si="1"/>
        <v>0</v>
      </c>
      <c r="L8">
        <f t="shared" ref="L8:L18" si="3">SUM(C8)</f>
        <v>2</v>
      </c>
      <c r="M8" s="12">
        <f t="shared" si="2"/>
        <v>0</v>
      </c>
    </row>
    <row r="9" spans="1:13">
      <c r="A9" s="187" t="s">
        <v>1180</v>
      </c>
      <c r="B9" s="191">
        <v>3</v>
      </c>
      <c r="C9" s="191">
        <v>14</v>
      </c>
      <c r="D9" s="191"/>
      <c r="E9" s="191">
        <v>17</v>
      </c>
      <c r="I9" s="204"/>
      <c r="J9" t="str">
        <f t="shared" si="0"/>
        <v>S39</v>
      </c>
      <c r="K9">
        <f t="shared" si="1"/>
        <v>3</v>
      </c>
      <c r="L9">
        <f t="shared" si="3"/>
        <v>14</v>
      </c>
      <c r="M9" s="12">
        <f>K9/SUM(K9:L9)</f>
        <v>0.17647058823529413</v>
      </c>
    </row>
    <row r="10" spans="1:13">
      <c r="A10" s="187" t="s">
        <v>1181</v>
      </c>
      <c r="B10" s="191">
        <v>2</v>
      </c>
      <c r="C10" s="191">
        <v>3</v>
      </c>
      <c r="D10" s="191"/>
      <c r="E10" s="191">
        <v>5</v>
      </c>
      <c r="I10" s="204"/>
      <c r="J10" t="str">
        <f t="shared" si="0"/>
        <v>S40</v>
      </c>
      <c r="K10">
        <f>B10</f>
        <v>2</v>
      </c>
      <c r="L10">
        <f t="shared" si="3"/>
        <v>3</v>
      </c>
      <c r="M10" s="12">
        <f>K10/SUM(K10:L10)</f>
        <v>0.4</v>
      </c>
    </row>
    <row r="11" spans="1:13">
      <c r="A11" s="187" t="s">
        <v>1182</v>
      </c>
      <c r="B11" s="191">
        <v>2</v>
      </c>
      <c r="C11" s="191">
        <v>2</v>
      </c>
      <c r="D11" s="191"/>
      <c r="E11" s="191">
        <v>4</v>
      </c>
      <c r="I11" s="204"/>
      <c r="J11" t="str">
        <f t="shared" si="0"/>
        <v>S41</v>
      </c>
      <c r="K11">
        <f>B11</f>
        <v>2</v>
      </c>
      <c r="L11">
        <f t="shared" si="3"/>
        <v>2</v>
      </c>
      <c r="M11" s="12">
        <f>K11/SUM(K11:L11)</f>
        <v>0.5</v>
      </c>
    </row>
    <row r="12" spans="1:13">
      <c r="A12" s="187" t="s">
        <v>1183</v>
      </c>
      <c r="B12" s="191"/>
      <c r="C12" s="191">
        <v>2</v>
      </c>
      <c r="D12" s="191"/>
      <c r="E12" s="191">
        <v>2</v>
      </c>
      <c r="I12" s="204"/>
      <c r="J12" t="str">
        <f t="shared" si="0"/>
        <v>S42</v>
      </c>
      <c r="L12">
        <f t="shared" si="3"/>
        <v>2</v>
      </c>
      <c r="M12" s="12">
        <f t="shared" ref="M12:M24" si="4">K12/SUM(K12:L12)</f>
        <v>0</v>
      </c>
    </row>
    <row r="13" spans="1:13">
      <c r="A13" s="187" t="s">
        <v>1184</v>
      </c>
      <c r="B13" s="191"/>
      <c r="C13" s="191">
        <v>4</v>
      </c>
      <c r="D13" s="191"/>
      <c r="E13" s="191">
        <v>4</v>
      </c>
      <c r="I13" s="204"/>
      <c r="J13" t="str">
        <f t="shared" si="0"/>
        <v>S43</v>
      </c>
      <c r="L13">
        <f t="shared" si="3"/>
        <v>4</v>
      </c>
      <c r="M13" s="12">
        <f t="shared" si="4"/>
        <v>0</v>
      </c>
    </row>
    <row r="14" spans="1:13">
      <c r="A14" s="187" t="s">
        <v>1957</v>
      </c>
      <c r="B14" s="191"/>
      <c r="C14" s="191">
        <v>1</v>
      </c>
      <c r="D14" s="191"/>
      <c r="E14" s="191">
        <v>1</v>
      </c>
      <c r="I14" s="204"/>
      <c r="J14" t="str">
        <f t="shared" si="0"/>
        <v>S4</v>
      </c>
      <c r="L14">
        <f t="shared" si="3"/>
        <v>1</v>
      </c>
      <c r="M14" s="12">
        <f t="shared" si="4"/>
        <v>0</v>
      </c>
    </row>
    <row r="15" spans="1:13">
      <c r="A15" s="187" t="s">
        <v>1185</v>
      </c>
      <c r="B15" s="191"/>
      <c r="C15" s="191">
        <v>7</v>
      </c>
      <c r="D15" s="191"/>
      <c r="E15" s="191">
        <v>7</v>
      </c>
      <c r="I15" s="204"/>
      <c r="J15" s="14" t="s">
        <v>1186</v>
      </c>
      <c r="L15">
        <f t="shared" si="3"/>
        <v>7</v>
      </c>
      <c r="M15" s="12">
        <f t="shared" si="4"/>
        <v>0</v>
      </c>
    </row>
    <row r="16" spans="1:13">
      <c r="A16" s="187" t="s">
        <v>1186</v>
      </c>
      <c r="B16" s="191"/>
      <c r="C16" s="191">
        <v>2</v>
      </c>
      <c r="D16" s="191"/>
      <c r="E16" s="191">
        <v>2</v>
      </c>
      <c r="I16" s="204"/>
      <c r="J16" s="14" t="s">
        <v>1242</v>
      </c>
      <c r="L16">
        <f t="shared" si="3"/>
        <v>2</v>
      </c>
      <c r="M16" s="12">
        <f t="shared" si="4"/>
        <v>0</v>
      </c>
    </row>
    <row r="17" spans="1:13">
      <c r="A17" s="187" t="s">
        <v>1242</v>
      </c>
      <c r="B17" s="191"/>
      <c r="C17" s="191">
        <v>2</v>
      </c>
      <c r="D17" s="191"/>
      <c r="E17" s="191">
        <v>2</v>
      </c>
      <c r="I17" s="204"/>
      <c r="J17" s="14" t="s">
        <v>1313</v>
      </c>
      <c r="L17">
        <f t="shared" si="3"/>
        <v>2</v>
      </c>
      <c r="M17" s="12">
        <f t="shared" si="4"/>
        <v>0</v>
      </c>
    </row>
    <row r="18" spans="1:13">
      <c r="A18" s="187" t="s">
        <v>1313</v>
      </c>
      <c r="B18" s="191"/>
      <c r="C18" s="191">
        <v>1</v>
      </c>
      <c r="D18" s="191"/>
      <c r="E18" s="191">
        <v>1</v>
      </c>
      <c r="I18" s="204"/>
      <c r="J18" s="14" t="s">
        <v>1335</v>
      </c>
      <c r="L18">
        <f t="shared" si="3"/>
        <v>1</v>
      </c>
      <c r="M18" s="12">
        <f t="shared" si="4"/>
        <v>0</v>
      </c>
    </row>
    <row r="19" spans="1:13">
      <c r="A19" s="187" t="s">
        <v>1335</v>
      </c>
      <c r="B19" s="191"/>
      <c r="C19" s="191">
        <v>1</v>
      </c>
      <c r="D19" s="191"/>
      <c r="E19" s="191">
        <v>1</v>
      </c>
      <c r="I19" s="204"/>
      <c r="J19" s="14" t="s">
        <v>1386</v>
      </c>
      <c r="M19" s="12" t="e">
        <f t="shared" si="4"/>
        <v>#DIV/0!</v>
      </c>
    </row>
    <row r="20" spans="1:13">
      <c r="A20" s="187" t="s">
        <v>1438</v>
      </c>
      <c r="B20" s="191"/>
      <c r="C20" s="191">
        <v>1</v>
      </c>
      <c r="D20" s="191"/>
      <c r="E20" s="191">
        <v>1</v>
      </c>
      <c r="I20" s="204"/>
      <c r="J20" s="14" t="s">
        <v>1438</v>
      </c>
      <c r="L20">
        <f>SUM(C19)</f>
        <v>1</v>
      </c>
      <c r="M20" s="12">
        <f t="shared" si="4"/>
        <v>0</v>
      </c>
    </row>
    <row r="21" spans="1:13">
      <c r="A21" s="187" t="s">
        <v>1502</v>
      </c>
      <c r="B21" s="191"/>
      <c r="C21" s="191">
        <v>1</v>
      </c>
      <c r="D21" s="191"/>
      <c r="E21" s="191">
        <v>1</v>
      </c>
      <c r="I21" s="204"/>
      <c r="J21" s="14" t="s">
        <v>1468</v>
      </c>
      <c r="M21" s="12" t="e">
        <f t="shared" si="4"/>
        <v>#DIV/0!</v>
      </c>
    </row>
    <row r="22" spans="1:13">
      <c r="A22" s="187" t="s">
        <v>2051</v>
      </c>
      <c r="B22" s="191"/>
      <c r="C22" s="191">
        <v>1</v>
      </c>
      <c r="D22" s="191"/>
      <c r="E22" s="191">
        <v>1</v>
      </c>
      <c r="I22" s="204"/>
      <c r="J22" s="14" t="s">
        <v>1502</v>
      </c>
      <c r="L22">
        <f>SUM(C20)</f>
        <v>1</v>
      </c>
      <c r="M22" s="12">
        <f t="shared" si="4"/>
        <v>0</v>
      </c>
    </row>
    <row r="23" spans="1:13">
      <c r="A23" s="187" t="s">
        <v>2052</v>
      </c>
      <c r="B23" s="191"/>
      <c r="C23" s="191">
        <v>2</v>
      </c>
      <c r="D23" s="191">
        <v>2</v>
      </c>
      <c r="E23" s="191">
        <v>4</v>
      </c>
      <c r="I23">
        <v>2025</v>
      </c>
      <c r="J23" s="14" t="s">
        <v>1784</v>
      </c>
      <c r="M23" s="12" t="e">
        <f t="shared" si="4"/>
        <v>#DIV/0!</v>
      </c>
    </row>
    <row r="24" spans="1:13">
      <c r="A24" s="187" t="s">
        <v>815</v>
      </c>
      <c r="B24" s="191">
        <v>8</v>
      </c>
      <c r="C24" s="191">
        <v>57</v>
      </c>
      <c r="D24" s="191">
        <v>2</v>
      </c>
      <c r="E24" s="191">
        <v>67</v>
      </c>
      <c r="J24" s="14" t="s">
        <v>1813</v>
      </c>
      <c r="M24" s="12" t="e">
        <f t="shared" si="4"/>
        <v>#DIV/0!</v>
      </c>
    </row>
    <row r="25" spans="1:13">
      <c r="A25" s="11"/>
      <c r="J25" s="14" t="s">
        <v>1903</v>
      </c>
      <c r="M25" s="12" t="e">
        <f t="shared" ref="M25:M26" si="5">K25/SUM(K25:L25)</f>
        <v>#DIV/0!</v>
      </c>
    </row>
    <row r="26" spans="1:13">
      <c r="A26" s="11"/>
      <c r="J26" s="14" t="s">
        <v>1957</v>
      </c>
      <c r="M26" s="12" t="e">
        <f t="shared" si="5"/>
        <v>#DIV/0!</v>
      </c>
    </row>
    <row r="27" spans="1:13">
      <c r="A27" s="11"/>
      <c r="J27" s="14" t="s">
        <v>2051</v>
      </c>
      <c r="M27" s="12" t="e">
        <f t="shared" ref="M27:M29" si="6">K27/SUM(K27:L27)</f>
        <v>#DIV/0!</v>
      </c>
    </row>
    <row r="28" spans="1:13">
      <c r="A28" s="11"/>
      <c r="J28" s="14" t="s">
        <v>2052</v>
      </c>
      <c r="L28">
        <f>SUM(C23:D23)</f>
        <v>4</v>
      </c>
      <c r="M28" s="12">
        <f t="shared" si="6"/>
        <v>0</v>
      </c>
    </row>
    <row r="29" spans="1:13">
      <c r="A29" s="11"/>
      <c r="J29" s="189" t="s">
        <v>2218</v>
      </c>
      <c r="M29" s="188" t="e">
        <f t="shared" si="6"/>
        <v>#DIV/0!</v>
      </c>
    </row>
    <row r="30" spans="1:13">
      <c r="A30" s="11"/>
      <c r="J30" s="14"/>
      <c r="M30" s="12"/>
    </row>
    <row r="31" spans="1:13">
      <c r="J31" s="14"/>
      <c r="M31" s="12"/>
    </row>
    <row r="32" spans="1:13">
      <c r="A32" s="186" t="s">
        <v>835</v>
      </c>
      <c r="B32" s="183" t="s">
        <v>13</v>
      </c>
      <c r="J32" s="14"/>
      <c r="M32" s="12"/>
    </row>
    <row r="33" spans="1:13">
      <c r="J33" s="14"/>
      <c r="M33" s="12"/>
    </row>
    <row r="34" spans="1:13">
      <c r="A34" s="186" t="s">
        <v>816</v>
      </c>
      <c r="B34" s="186" t="s">
        <v>811</v>
      </c>
      <c r="J34" s="14"/>
      <c r="M34" s="12"/>
    </row>
    <row r="35" spans="1:13">
      <c r="A35" s="186" t="s">
        <v>812</v>
      </c>
      <c r="B35" s="183" t="s">
        <v>879</v>
      </c>
      <c r="C35" s="183" t="s">
        <v>874</v>
      </c>
      <c r="D35" s="183" t="s">
        <v>821</v>
      </c>
      <c r="E35" s="183" t="s">
        <v>815</v>
      </c>
      <c r="J35" s="14"/>
      <c r="M35" s="12"/>
    </row>
    <row r="36" spans="1:13">
      <c r="A36" s="189" t="s">
        <v>2043</v>
      </c>
      <c r="B36" s="191"/>
      <c r="C36" s="191">
        <v>1</v>
      </c>
      <c r="D36" s="191"/>
      <c r="E36" s="191">
        <v>1</v>
      </c>
      <c r="J36" s="14"/>
      <c r="M36" s="12"/>
    </row>
    <row r="37" spans="1:13">
      <c r="A37" s="189" t="s">
        <v>2159</v>
      </c>
      <c r="B37" s="191"/>
      <c r="C37" s="191">
        <v>1</v>
      </c>
      <c r="D37" s="191"/>
      <c r="E37" s="191">
        <v>1</v>
      </c>
      <c r="J37" s="14"/>
      <c r="M37" s="12"/>
    </row>
    <row r="38" spans="1:13">
      <c r="A38" s="189" t="s">
        <v>2106</v>
      </c>
      <c r="B38" s="191"/>
      <c r="C38" s="191">
        <v>2</v>
      </c>
      <c r="D38" s="191"/>
      <c r="E38" s="191">
        <v>2</v>
      </c>
      <c r="J38" s="14"/>
      <c r="M38" s="12"/>
    </row>
    <row r="39" spans="1:13">
      <c r="A39" s="189" t="s">
        <v>2160</v>
      </c>
      <c r="B39" s="191"/>
      <c r="C39" s="191"/>
      <c r="D39" s="191">
        <v>2</v>
      </c>
      <c r="E39" s="191">
        <v>2</v>
      </c>
      <c r="J39" s="14"/>
      <c r="M39" s="12"/>
    </row>
    <row r="40" spans="1:13">
      <c r="A40" s="189" t="s">
        <v>1187</v>
      </c>
      <c r="B40" s="191">
        <v>1</v>
      </c>
      <c r="C40" s="191"/>
      <c r="D40" s="191"/>
      <c r="E40" s="191">
        <v>1</v>
      </c>
      <c r="J40" s="14"/>
      <c r="M40" s="12"/>
    </row>
    <row r="41" spans="1:13">
      <c r="A41" s="189" t="s">
        <v>1188</v>
      </c>
      <c r="B41" s="191"/>
      <c r="C41" s="191">
        <v>6</v>
      </c>
      <c r="D41" s="191"/>
      <c r="E41" s="191">
        <v>6</v>
      </c>
      <c r="J41" s="14"/>
      <c r="M41" s="12"/>
    </row>
    <row r="42" spans="1:13">
      <c r="A42" s="189" t="s">
        <v>1189</v>
      </c>
      <c r="B42" s="191"/>
      <c r="C42" s="191">
        <v>2</v>
      </c>
      <c r="D42" s="191"/>
      <c r="E42" s="191">
        <v>2</v>
      </c>
    </row>
    <row r="43" spans="1:13">
      <c r="A43" s="189" t="s">
        <v>1190</v>
      </c>
      <c r="B43" s="191"/>
      <c r="C43" s="191">
        <v>1</v>
      </c>
      <c r="D43" s="191"/>
      <c r="E43" s="191">
        <v>1</v>
      </c>
    </row>
    <row r="44" spans="1:13">
      <c r="A44" s="189" t="s">
        <v>1191</v>
      </c>
      <c r="B44" s="191"/>
      <c r="C44" s="191">
        <v>1</v>
      </c>
      <c r="D44" s="191"/>
      <c r="E44" s="191">
        <v>1</v>
      </c>
    </row>
    <row r="45" spans="1:13">
      <c r="A45" s="189" t="s">
        <v>1193</v>
      </c>
      <c r="B45" s="191"/>
      <c r="C45" s="191">
        <v>1</v>
      </c>
      <c r="D45" s="191"/>
      <c r="E45" s="191">
        <v>1</v>
      </c>
    </row>
    <row r="46" spans="1:13">
      <c r="A46" s="189" t="s">
        <v>1194</v>
      </c>
      <c r="B46" s="191"/>
      <c r="C46" s="191">
        <v>2</v>
      </c>
      <c r="D46" s="191"/>
      <c r="E46" s="191">
        <v>2</v>
      </c>
    </row>
    <row r="47" spans="1:13">
      <c r="A47" s="189" t="s">
        <v>1195</v>
      </c>
      <c r="B47" s="191"/>
      <c r="C47" s="191">
        <v>1</v>
      </c>
      <c r="D47" s="191"/>
      <c r="E47" s="191">
        <v>1</v>
      </c>
    </row>
    <row r="48" spans="1:13">
      <c r="A48" s="189" t="s">
        <v>1196</v>
      </c>
      <c r="B48" s="191">
        <v>3</v>
      </c>
      <c r="C48" s="191">
        <v>2</v>
      </c>
      <c r="D48" s="191"/>
      <c r="E48" s="191">
        <v>5</v>
      </c>
    </row>
    <row r="49" spans="1:5">
      <c r="A49" s="189" t="s">
        <v>1197</v>
      </c>
      <c r="B49" s="191"/>
      <c r="C49" s="191">
        <v>2</v>
      </c>
      <c r="D49" s="191"/>
      <c r="E49" s="191">
        <v>2</v>
      </c>
    </row>
    <row r="50" spans="1:5">
      <c r="A50" s="189" t="s">
        <v>1198</v>
      </c>
      <c r="B50" s="191"/>
      <c r="C50" s="191">
        <v>2</v>
      </c>
      <c r="D50" s="191"/>
      <c r="E50" s="191">
        <v>2</v>
      </c>
    </row>
    <row r="51" spans="1:5">
      <c r="A51" s="189" t="s">
        <v>1199</v>
      </c>
      <c r="B51" s="191"/>
      <c r="C51" s="191">
        <v>6</v>
      </c>
      <c r="D51" s="191"/>
      <c r="E51" s="191">
        <v>6</v>
      </c>
    </row>
    <row r="52" spans="1:5">
      <c r="A52" s="189" t="s">
        <v>1200</v>
      </c>
      <c r="B52" s="191"/>
      <c r="C52" s="191">
        <v>1</v>
      </c>
      <c r="D52" s="191"/>
      <c r="E52" s="191">
        <v>1</v>
      </c>
    </row>
    <row r="53" spans="1:5">
      <c r="A53" s="189" t="s">
        <v>1201</v>
      </c>
      <c r="B53" s="191">
        <v>1</v>
      </c>
      <c r="C53" s="191">
        <v>1</v>
      </c>
      <c r="D53" s="191"/>
      <c r="E53" s="191">
        <v>2</v>
      </c>
    </row>
    <row r="54" spans="1:5">
      <c r="A54" s="189" t="s">
        <v>1202</v>
      </c>
      <c r="B54" s="191"/>
      <c r="C54" s="191">
        <v>1</v>
      </c>
      <c r="D54" s="191"/>
      <c r="E54" s="191">
        <v>1</v>
      </c>
    </row>
    <row r="55" spans="1:5">
      <c r="A55" s="189" t="s">
        <v>1203</v>
      </c>
      <c r="B55" s="191">
        <v>1</v>
      </c>
      <c r="C55" s="191">
        <v>1</v>
      </c>
      <c r="D55" s="191"/>
      <c r="E55" s="191">
        <v>2</v>
      </c>
    </row>
    <row r="56" spans="1:5">
      <c r="A56" s="189" t="s">
        <v>1208</v>
      </c>
      <c r="B56" s="191">
        <v>1</v>
      </c>
      <c r="C56" s="191"/>
      <c r="D56" s="191"/>
      <c r="E56" s="191">
        <v>1</v>
      </c>
    </row>
    <row r="57" spans="1:5">
      <c r="A57" s="189" t="s">
        <v>1209</v>
      </c>
      <c r="B57" s="191">
        <v>1</v>
      </c>
      <c r="C57" s="191"/>
      <c r="D57" s="191"/>
      <c r="E57" s="191">
        <v>1</v>
      </c>
    </row>
    <row r="58" spans="1:5">
      <c r="A58" s="189" t="s">
        <v>1212</v>
      </c>
      <c r="B58" s="191"/>
      <c r="C58" s="191">
        <v>1</v>
      </c>
      <c r="D58" s="191"/>
      <c r="E58" s="191">
        <v>1</v>
      </c>
    </row>
    <row r="59" spans="1:5">
      <c r="A59" s="189" t="s">
        <v>1213</v>
      </c>
      <c r="B59" s="191"/>
      <c r="C59" s="191">
        <v>1</v>
      </c>
      <c r="D59" s="191"/>
      <c r="E59" s="191">
        <v>1</v>
      </c>
    </row>
    <row r="60" spans="1:5">
      <c r="A60" s="189" t="s">
        <v>1215</v>
      </c>
      <c r="B60" s="191"/>
      <c r="C60" s="191">
        <v>1</v>
      </c>
      <c r="D60" s="191"/>
      <c r="E60" s="191">
        <v>1</v>
      </c>
    </row>
    <row r="61" spans="1:5">
      <c r="A61" s="189" t="s">
        <v>1216</v>
      </c>
      <c r="B61" s="191"/>
      <c r="C61" s="191">
        <v>1</v>
      </c>
      <c r="D61" s="191"/>
      <c r="E61" s="191">
        <v>1</v>
      </c>
    </row>
    <row r="62" spans="1:5">
      <c r="A62" s="189" t="s">
        <v>1218</v>
      </c>
      <c r="B62" s="191"/>
      <c r="C62" s="191">
        <v>1</v>
      </c>
      <c r="D62" s="191"/>
      <c r="E62" s="191">
        <v>1</v>
      </c>
    </row>
    <row r="63" spans="1:5">
      <c r="A63" s="189" t="s">
        <v>1222</v>
      </c>
      <c r="B63" s="191"/>
      <c r="C63" s="191">
        <v>2</v>
      </c>
      <c r="D63" s="191"/>
      <c r="E63" s="191">
        <v>2</v>
      </c>
    </row>
    <row r="64" spans="1:5">
      <c r="A64" s="189" t="s">
        <v>1224</v>
      </c>
      <c r="B64" s="191"/>
      <c r="C64" s="191">
        <v>1</v>
      </c>
      <c r="D64" s="191"/>
      <c r="E64" s="191">
        <v>1</v>
      </c>
    </row>
    <row r="65" spans="1:5">
      <c r="A65" s="189" t="s">
        <v>1225</v>
      </c>
      <c r="B65" s="191"/>
      <c r="C65" s="191">
        <v>3</v>
      </c>
      <c r="D65" s="191"/>
      <c r="E65" s="191">
        <v>3</v>
      </c>
    </row>
    <row r="66" spans="1:5">
      <c r="A66" s="189" t="s">
        <v>1226</v>
      </c>
      <c r="B66" s="191"/>
      <c r="C66" s="191">
        <v>1</v>
      </c>
      <c r="D66" s="191"/>
      <c r="E66" s="191">
        <v>1</v>
      </c>
    </row>
    <row r="67" spans="1:5">
      <c r="A67" s="189" t="s">
        <v>1229</v>
      </c>
      <c r="B67" s="191"/>
      <c r="C67" s="191">
        <v>1</v>
      </c>
      <c r="D67" s="191"/>
      <c r="E67" s="191">
        <v>1</v>
      </c>
    </row>
    <row r="68" spans="1:5">
      <c r="A68" s="189" t="s">
        <v>1230</v>
      </c>
      <c r="B68" s="191"/>
      <c r="C68" s="191">
        <v>1</v>
      </c>
      <c r="D68" s="191"/>
      <c r="E68" s="191">
        <v>1</v>
      </c>
    </row>
    <row r="69" spans="1:5">
      <c r="A69" s="189" t="s">
        <v>1231</v>
      </c>
      <c r="B69" s="191"/>
      <c r="C69" s="191">
        <v>1</v>
      </c>
      <c r="D69" s="191"/>
      <c r="E69" s="191">
        <v>1</v>
      </c>
    </row>
    <row r="70" spans="1:5">
      <c r="A70" s="189" t="s">
        <v>1237</v>
      </c>
      <c r="B70" s="191"/>
      <c r="C70" s="191">
        <v>1</v>
      </c>
      <c r="D70" s="191"/>
      <c r="E70" s="191">
        <v>1</v>
      </c>
    </row>
    <row r="71" spans="1:5">
      <c r="A71" s="189" t="s">
        <v>1265</v>
      </c>
      <c r="B71" s="191"/>
      <c r="C71" s="191">
        <v>1</v>
      </c>
      <c r="D71" s="191"/>
      <c r="E71" s="191">
        <v>1</v>
      </c>
    </row>
    <row r="72" spans="1:5">
      <c r="A72" s="189" t="s">
        <v>1268</v>
      </c>
      <c r="B72" s="191"/>
      <c r="C72" s="191">
        <v>1</v>
      </c>
      <c r="D72" s="191"/>
      <c r="E72" s="191">
        <v>1</v>
      </c>
    </row>
    <row r="73" spans="1:5">
      <c r="A73" s="189" t="s">
        <v>1271</v>
      </c>
      <c r="B73" s="191"/>
      <c r="C73" s="191">
        <v>1</v>
      </c>
      <c r="D73" s="191"/>
      <c r="E73" s="191">
        <v>1</v>
      </c>
    </row>
    <row r="74" spans="1:5">
      <c r="A74" s="189" t="s">
        <v>1365</v>
      </c>
      <c r="B74" s="191"/>
      <c r="C74" s="191">
        <v>1</v>
      </c>
      <c r="D74" s="191"/>
      <c r="E74" s="191">
        <v>1</v>
      </c>
    </row>
    <row r="75" spans="1:5">
      <c r="A75" s="189" t="s">
        <v>1369</v>
      </c>
      <c r="B75" s="191"/>
      <c r="C75" s="191">
        <v>1</v>
      </c>
      <c r="D75" s="191"/>
      <c r="E75" s="191">
        <v>1</v>
      </c>
    </row>
    <row r="76" spans="1:5">
      <c r="A76" s="189" t="s">
        <v>1441</v>
      </c>
      <c r="B76" s="191"/>
      <c r="C76" s="191">
        <v>1</v>
      </c>
      <c r="D76" s="191"/>
      <c r="E76" s="191">
        <v>1</v>
      </c>
    </row>
    <row r="77" spans="1:5">
      <c r="A77" s="189" t="s">
        <v>1606</v>
      </c>
      <c r="B77" s="191"/>
      <c r="C77" s="191">
        <v>1</v>
      </c>
      <c r="D77" s="191"/>
      <c r="E77" s="191">
        <v>1</v>
      </c>
    </row>
    <row r="78" spans="1:5">
      <c r="A78" s="189" t="s">
        <v>815</v>
      </c>
      <c r="B78" s="191">
        <v>8</v>
      </c>
      <c r="C78" s="191">
        <v>57</v>
      </c>
      <c r="D78" s="191">
        <v>2</v>
      </c>
      <c r="E78" s="191">
        <v>67</v>
      </c>
    </row>
    <row r="79" spans="1:5">
      <c r="A79" s="14"/>
    </row>
    <row r="80" spans="1:5">
      <c r="A80" s="14"/>
    </row>
    <row r="81" spans="1:4">
      <c r="A81" s="14"/>
    </row>
    <row r="82" spans="1:4">
      <c r="A82" s="14"/>
    </row>
    <row r="83" spans="1:4">
      <c r="A83" s="14"/>
    </row>
    <row r="84" spans="1:4">
      <c r="A84" s="186" t="s">
        <v>835</v>
      </c>
      <c r="B84" s="183" t="s">
        <v>13</v>
      </c>
    </row>
    <row r="86" spans="1:4">
      <c r="A86" s="186" t="s">
        <v>816</v>
      </c>
      <c r="B86" s="186" t="s">
        <v>811</v>
      </c>
    </row>
    <row r="87" spans="1:4">
      <c r="A87" s="186" t="s">
        <v>812</v>
      </c>
      <c r="B87" s="183" t="s">
        <v>813</v>
      </c>
      <c r="C87" s="183" t="s">
        <v>814</v>
      </c>
      <c r="D87" s="183" t="s">
        <v>815</v>
      </c>
    </row>
    <row r="88" spans="1:4">
      <c r="A88" s="189">
        <v>45517</v>
      </c>
      <c r="B88" s="191">
        <v>2</v>
      </c>
      <c r="C88" s="191">
        <v>1</v>
      </c>
      <c r="D88" s="191">
        <v>3</v>
      </c>
    </row>
    <row r="89" spans="1:4">
      <c r="A89" s="189">
        <v>45518</v>
      </c>
      <c r="B89" s="191">
        <v>2</v>
      </c>
      <c r="C89" s="191">
        <v>2</v>
      </c>
      <c r="D89" s="191">
        <v>4</v>
      </c>
    </row>
    <row r="90" spans="1:4">
      <c r="A90" s="189">
        <v>45520</v>
      </c>
      <c r="B90" s="191"/>
      <c r="C90" s="191">
        <v>1</v>
      </c>
      <c r="D90" s="191">
        <v>1</v>
      </c>
    </row>
    <row r="91" spans="1:4">
      <c r="A91" s="189">
        <v>45521</v>
      </c>
      <c r="B91" s="191"/>
      <c r="C91" s="191">
        <v>1</v>
      </c>
      <c r="D91" s="191">
        <v>1</v>
      </c>
    </row>
    <row r="92" spans="1:4">
      <c r="A92" s="189">
        <v>45524</v>
      </c>
      <c r="B92" s="191"/>
      <c r="C92" s="191">
        <v>1</v>
      </c>
      <c r="D92" s="191">
        <v>1</v>
      </c>
    </row>
    <row r="93" spans="1:4">
      <c r="A93" s="189">
        <v>45533</v>
      </c>
      <c r="B93" s="191"/>
      <c r="C93" s="191">
        <v>1</v>
      </c>
      <c r="D93" s="191">
        <v>1</v>
      </c>
    </row>
    <row r="94" spans="1:4">
      <c r="A94" s="189">
        <v>45551</v>
      </c>
      <c r="B94" s="191">
        <v>1</v>
      </c>
      <c r="C94" s="191"/>
      <c r="D94" s="191">
        <v>1</v>
      </c>
    </row>
    <row r="95" spans="1:4">
      <c r="A95" s="189">
        <v>45552</v>
      </c>
      <c r="B95" s="191">
        <v>1</v>
      </c>
      <c r="C95" s="191"/>
      <c r="D95" s="191">
        <v>1</v>
      </c>
    </row>
    <row r="96" spans="1:4">
      <c r="A96" s="189">
        <v>45553</v>
      </c>
      <c r="B96" s="191"/>
      <c r="C96" s="191">
        <v>1</v>
      </c>
      <c r="D96" s="191">
        <v>1</v>
      </c>
    </row>
    <row r="97" spans="1:4">
      <c r="A97" s="189">
        <v>45558</v>
      </c>
      <c r="B97" s="191"/>
      <c r="C97" s="191">
        <v>1</v>
      </c>
      <c r="D97" s="191">
        <v>1</v>
      </c>
    </row>
    <row r="98" spans="1:4">
      <c r="A98" s="189">
        <v>45560</v>
      </c>
      <c r="B98" s="191"/>
      <c r="C98" s="191">
        <v>2</v>
      </c>
      <c r="D98" s="191">
        <v>2</v>
      </c>
    </row>
    <row r="99" spans="1:4">
      <c r="A99" s="189">
        <v>45561</v>
      </c>
      <c r="B99" s="191">
        <v>1</v>
      </c>
      <c r="C99" s="191">
        <v>4</v>
      </c>
      <c r="D99" s="191">
        <v>5</v>
      </c>
    </row>
    <row r="100" spans="1:4">
      <c r="A100" s="189">
        <v>45562</v>
      </c>
      <c r="B100" s="191"/>
      <c r="C100" s="191">
        <v>2</v>
      </c>
      <c r="D100" s="191">
        <v>2</v>
      </c>
    </row>
    <row r="101" spans="1:4">
      <c r="A101" s="189">
        <v>45564</v>
      </c>
      <c r="B101" s="191"/>
      <c r="C101" s="191">
        <v>2</v>
      </c>
      <c r="D101" s="191">
        <v>2</v>
      </c>
    </row>
    <row r="102" spans="1:4">
      <c r="A102" s="189">
        <v>45565</v>
      </c>
      <c r="B102" s="191">
        <v>3</v>
      </c>
      <c r="C102" s="191">
        <v>3</v>
      </c>
      <c r="D102" s="191">
        <v>6</v>
      </c>
    </row>
    <row r="103" spans="1:4">
      <c r="A103" s="189">
        <v>45566</v>
      </c>
      <c r="B103" s="191"/>
      <c r="C103" s="191">
        <v>1</v>
      </c>
      <c r="D103" s="191">
        <v>1</v>
      </c>
    </row>
    <row r="104" spans="1:4">
      <c r="A104" s="189">
        <v>45567</v>
      </c>
      <c r="B104" s="191">
        <v>1</v>
      </c>
      <c r="C104" s="191"/>
      <c r="D104" s="191">
        <v>1</v>
      </c>
    </row>
    <row r="105" spans="1:4">
      <c r="A105" s="189">
        <v>45568</v>
      </c>
      <c r="B105" s="191"/>
      <c r="C105" s="191">
        <v>1</v>
      </c>
      <c r="D105" s="191">
        <v>1</v>
      </c>
    </row>
    <row r="106" spans="1:4">
      <c r="A106" s="189">
        <v>45569</v>
      </c>
      <c r="B106" s="191"/>
      <c r="C106" s="191">
        <v>1</v>
      </c>
      <c r="D106" s="191">
        <v>1</v>
      </c>
    </row>
    <row r="107" spans="1:4">
      <c r="A107" s="189">
        <v>45574</v>
      </c>
      <c r="B107" s="191">
        <v>1</v>
      </c>
      <c r="C107" s="191">
        <v>1</v>
      </c>
      <c r="D107" s="191">
        <v>2</v>
      </c>
    </row>
    <row r="108" spans="1:4">
      <c r="A108" s="189">
        <v>45578</v>
      </c>
      <c r="B108" s="191"/>
      <c r="C108" s="191">
        <v>2</v>
      </c>
      <c r="D108" s="191">
        <v>2</v>
      </c>
    </row>
    <row r="109" spans="1:4">
      <c r="A109" s="189">
        <v>45583</v>
      </c>
      <c r="B109" s="191">
        <v>1</v>
      </c>
      <c r="C109" s="191">
        <v>1</v>
      </c>
      <c r="D109" s="191">
        <v>2</v>
      </c>
    </row>
    <row r="110" spans="1:4">
      <c r="A110" s="189">
        <v>45588</v>
      </c>
      <c r="B110" s="191"/>
      <c r="C110" s="191">
        <v>1</v>
      </c>
      <c r="D110" s="191">
        <v>1</v>
      </c>
    </row>
    <row r="111" spans="1:4">
      <c r="A111" s="189">
        <v>45590</v>
      </c>
      <c r="B111" s="191"/>
      <c r="C111" s="191">
        <v>1</v>
      </c>
      <c r="D111" s="191">
        <v>1</v>
      </c>
    </row>
    <row r="112" spans="1:4">
      <c r="A112" s="189">
        <v>45593</v>
      </c>
      <c r="B112" s="191"/>
      <c r="C112" s="191">
        <v>3</v>
      </c>
      <c r="D112" s="191">
        <v>3</v>
      </c>
    </row>
    <row r="113" spans="1:4">
      <c r="A113" s="189">
        <v>45594</v>
      </c>
      <c r="B113" s="191"/>
      <c r="C113" s="191">
        <v>1</v>
      </c>
      <c r="D113" s="191">
        <v>1</v>
      </c>
    </row>
    <row r="114" spans="1:4">
      <c r="A114" s="189">
        <v>45595</v>
      </c>
      <c r="B114" s="191"/>
      <c r="C114" s="191">
        <v>1</v>
      </c>
      <c r="D114" s="191">
        <v>1</v>
      </c>
    </row>
    <row r="115" spans="1:4">
      <c r="A115" s="189">
        <v>45598</v>
      </c>
      <c r="B115" s="191"/>
      <c r="C115" s="191">
        <v>3</v>
      </c>
      <c r="D115" s="191">
        <v>3</v>
      </c>
    </row>
    <row r="116" spans="1:4">
      <c r="A116" s="189">
        <v>45599</v>
      </c>
      <c r="B116" s="191"/>
      <c r="C116" s="191">
        <v>1</v>
      </c>
      <c r="D116" s="191">
        <v>1</v>
      </c>
    </row>
    <row r="117" spans="1:4">
      <c r="A117" s="189">
        <v>45609</v>
      </c>
      <c r="B117" s="191"/>
      <c r="C117" s="191">
        <v>1</v>
      </c>
      <c r="D117" s="191">
        <v>1</v>
      </c>
    </row>
    <row r="118" spans="1:4">
      <c r="A118" s="189">
        <v>45606</v>
      </c>
      <c r="B118" s="191">
        <v>1</v>
      </c>
      <c r="C118" s="191">
        <v>1</v>
      </c>
      <c r="D118" s="191">
        <v>2</v>
      </c>
    </row>
    <row r="119" spans="1:4">
      <c r="A119" s="189">
        <v>45613</v>
      </c>
      <c r="B119" s="191"/>
      <c r="C119" s="191">
        <v>1</v>
      </c>
      <c r="D119" s="191">
        <v>1</v>
      </c>
    </row>
    <row r="120" spans="1:4">
      <c r="A120" s="189">
        <v>45617</v>
      </c>
      <c r="B120" s="191"/>
      <c r="C120" s="191">
        <v>1</v>
      </c>
      <c r="D120" s="191">
        <v>1</v>
      </c>
    </row>
    <row r="121" spans="1:4">
      <c r="A121" s="189">
        <v>45623</v>
      </c>
      <c r="B121" s="191"/>
      <c r="C121" s="191">
        <v>1</v>
      </c>
      <c r="D121" s="191">
        <v>1</v>
      </c>
    </row>
    <row r="122" spans="1:4">
      <c r="A122" s="189">
        <v>45638</v>
      </c>
      <c r="B122" s="191"/>
      <c r="C122" s="191">
        <v>1</v>
      </c>
      <c r="D122" s="191">
        <v>1</v>
      </c>
    </row>
    <row r="123" spans="1:4">
      <c r="A123" s="189">
        <v>45651</v>
      </c>
      <c r="B123" s="191">
        <v>1</v>
      </c>
      <c r="C123" s="191"/>
      <c r="D123" s="191">
        <v>1</v>
      </c>
    </row>
    <row r="124" spans="1:4">
      <c r="A124" s="189">
        <v>45693</v>
      </c>
      <c r="B124" s="191"/>
      <c r="C124" s="191">
        <v>2</v>
      </c>
      <c r="D124" s="191">
        <v>2</v>
      </c>
    </row>
    <row r="125" spans="1:4">
      <c r="A125" s="189">
        <v>45685</v>
      </c>
      <c r="B125" s="191"/>
      <c r="C125" s="191">
        <v>2</v>
      </c>
      <c r="D125" s="191">
        <v>2</v>
      </c>
    </row>
    <row r="126" spans="1:4">
      <c r="A126" s="189">
        <v>45697</v>
      </c>
      <c r="B126" s="191"/>
      <c r="C126" s="191">
        <v>2</v>
      </c>
      <c r="D126" s="191">
        <v>2</v>
      </c>
    </row>
    <row r="127" spans="1:4">
      <c r="A127" s="187" t="s">
        <v>815</v>
      </c>
      <c r="B127" s="191">
        <v>15</v>
      </c>
      <c r="C127" s="191">
        <v>52</v>
      </c>
      <c r="D127" s="191">
        <v>67</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219"/>
  <sheetViews>
    <sheetView topLeftCell="A7" zoomScale="80" zoomScaleNormal="80" workbookViewId="0">
      <selection activeCell="M27" sqref="M27"/>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86" t="s">
        <v>835</v>
      </c>
      <c r="B1" s="183" t="s">
        <v>2123</v>
      </c>
    </row>
    <row r="3" spans="1:13">
      <c r="A3" s="186" t="s">
        <v>816</v>
      </c>
      <c r="B3" s="186" t="s">
        <v>811</v>
      </c>
    </row>
    <row r="4" spans="1:13">
      <c r="A4" s="186" t="s">
        <v>812</v>
      </c>
      <c r="B4" s="183" t="s">
        <v>879</v>
      </c>
      <c r="C4" s="183" t="s">
        <v>874</v>
      </c>
      <c r="D4" s="183" t="s">
        <v>815</v>
      </c>
      <c r="J4" s="10" t="s">
        <v>812</v>
      </c>
      <c r="K4" s="10" t="s">
        <v>1171</v>
      </c>
      <c r="L4" t="s">
        <v>1238</v>
      </c>
      <c r="M4" t="s">
        <v>1173</v>
      </c>
    </row>
    <row r="5" spans="1:13">
      <c r="A5" s="187" t="s">
        <v>1180</v>
      </c>
      <c r="B5" s="191"/>
      <c r="C5" s="191">
        <v>2</v>
      </c>
      <c r="D5" s="191">
        <v>2</v>
      </c>
      <c r="I5" s="204">
        <v>2024</v>
      </c>
      <c r="J5" t="str">
        <f>A5</f>
        <v>S39</v>
      </c>
      <c r="K5">
        <f>B5</f>
        <v>0</v>
      </c>
      <c r="L5">
        <f>SUM(C5:D5)</f>
        <v>4</v>
      </c>
      <c r="M5" s="12">
        <f>+K5/SUM(K5:L5)</f>
        <v>0</v>
      </c>
    </row>
    <row r="6" spans="1:13">
      <c r="A6" s="187" t="s">
        <v>1181</v>
      </c>
      <c r="B6" s="191"/>
      <c r="C6" s="191">
        <v>15</v>
      </c>
      <c r="D6" s="191">
        <v>15</v>
      </c>
      <c r="I6" s="204"/>
      <c r="J6" t="str">
        <f t="shared" ref="J6:J7" si="0">A6</f>
        <v>S40</v>
      </c>
      <c r="K6">
        <f t="shared" ref="K6:K16" si="1">B6</f>
        <v>0</v>
      </c>
      <c r="L6">
        <f t="shared" ref="L6:L16" si="2">SUM(C6:D6)</f>
        <v>30</v>
      </c>
      <c r="M6" s="12">
        <f t="shared" ref="M6:M25" si="3">+K6/SUM(K6:L6)</f>
        <v>0</v>
      </c>
    </row>
    <row r="7" spans="1:13">
      <c r="A7" s="187" t="s">
        <v>1182</v>
      </c>
      <c r="B7" s="191"/>
      <c r="C7" s="191">
        <v>12</v>
      </c>
      <c r="D7" s="191">
        <v>12</v>
      </c>
      <c r="I7" s="204"/>
      <c r="J7" t="str">
        <f t="shared" si="0"/>
        <v>S41</v>
      </c>
      <c r="K7">
        <f t="shared" si="1"/>
        <v>0</v>
      </c>
      <c r="L7">
        <f t="shared" si="2"/>
        <v>24</v>
      </c>
      <c r="M7" s="12">
        <f t="shared" si="3"/>
        <v>0</v>
      </c>
    </row>
    <row r="8" spans="1:13">
      <c r="A8" s="187" t="s">
        <v>1183</v>
      </c>
      <c r="B8" s="191"/>
      <c r="C8" s="191">
        <v>6</v>
      </c>
      <c r="D8" s="191">
        <v>6</v>
      </c>
      <c r="I8" s="204"/>
      <c r="J8" t="str">
        <f t="shared" ref="J8:J12" si="4">A8</f>
        <v>S42</v>
      </c>
      <c r="K8">
        <f t="shared" si="1"/>
        <v>0</v>
      </c>
      <c r="L8">
        <f t="shared" si="2"/>
        <v>12</v>
      </c>
      <c r="M8" s="12">
        <f t="shared" si="3"/>
        <v>0</v>
      </c>
    </row>
    <row r="9" spans="1:13">
      <c r="A9" s="187" t="s">
        <v>1184</v>
      </c>
      <c r="B9" s="191"/>
      <c r="C9" s="191">
        <v>12</v>
      </c>
      <c r="D9" s="191">
        <v>12</v>
      </c>
      <c r="I9" s="204"/>
      <c r="J9" t="str">
        <f t="shared" si="4"/>
        <v>S43</v>
      </c>
      <c r="K9">
        <f t="shared" si="1"/>
        <v>0</v>
      </c>
      <c r="L9">
        <f t="shared" si="2"/>
        <v>24</v>
      </c>
      <c r="M9" s="12">
        <f t="shared" si="3"/>
        <v>0</v>
      </c>
    </row>
    <row r="10" spans="1:13">
      <c r="A10" s="187" t="s">
        <v>1185</v>
      </c>
      <c r="B10" s="191">
        <v>1</v>
      </c>
      <c r="C10" s="191">
        <v>15</v>
      </c>
      <c r="D10" s="191">
        <v>16</v>
      </c>
      <c r="I10" s="204"/>
      <c r="J10" t="str">
        <f t="shared" si="4"/>
        <v>S44</v>
      </c>
      <c r="K10">
        <f t="shared" si="1"/>
        <v>1</v>
      </c>
      <c r="L10">
        <f t="shared" si="2"/>
        <v>31</v>
      </c>
      <c r="M10" s="12">
        <f t="shared" si="3"/>
        <v>3.125E-2</v>
      </c>
    </row>
    <row r="11" spans="1:13">
      <c r="A11" s="187" t="s">
        <v>1186</v>
      </c>
      <c r="B11" s="191"/>
      <c r="C11" s="191">
        <v>28</v>
      </c>
      <c r="D11" s="191">
        <v>28</v>
      </c>
      <c r="I11" s="204"/>
      <c r="J11" t="str">
        <f t="shared" si="4"/>
        <v>S45</v>
      </c>
      <c r="K11">
        <f t="shared" si="1"/>
        <v>0</v>
      </c>
      <c r="L11">
        <f t="shared" si="2"/>
        <v>56</v>
      </c>
      <c r="M11" s="12">
        <f t="shared" si="3"/>
        <v>0</v>
      </c>
    </row>
    <row r="12" spans="1:13">
      <c r="A12" s="187" t="s">
        <v>1242</v>
      </c>
      <c r="B12" s="191">
        <v>1</v>
      </c>
      <c r="C12" s="191">
        <v>11</v>
      </c>
      <c r="D12" s="191">
        <v>12</v>
      </c>
      <c r="I12" s="204"/>
      <c r="J12" t="str">
        <f t="shared" si="4"/>
        <v>S46</v>
      </c>
      <c r="K12">
        <f t="shared" si="1"/>
        <v>1</v>
      </c>
      <c r="L12">
        <f t="shared" si="2"/>
        <v>23</v>
      </c>
      <c r="M12" s="12">
        <f t="shared" si="3"/>
        <v>4.1666666666666664E-2</v>
      </c>
    </row>
    <row r="13" spans="1:13">
      <c r="A13" s="187" t="s">
        <v>1313</v>
      </c>
      <c r="B13" s="191"/>
      <c r="C13" s="191">
        <v>6</v>
      </c>
      <c r="D13" s="191">
        <v>6</v>
      </c>
      <c r="I13" s="204"/>
      <c r="J13" t="str">
        <f t="shared" ref="J13:J16" si="5">A13</f>
        <v>S47</v>
      </c>
      <c r="K13">
        <f t="shared" si="1"/>
        <v>0</v>
      </c>
      <c r="L13">
        <f t="shared" si="2"/>
        <v>12</v>
      </c>
      <c r="M13" s="12">
        <f t="shared" si="3"/>
        <v>0</v>
      </c>
    </row>
    <row r="14" spans="1:13">
      <c r="A14" s="187" t="s">
        <v>1335</v>
      </c>
      <c r="B14" s="191">
        <v>1</v>
      </c>
      <c r="C14" s="191">
        <v>14</v>
      </c>
      <c r="D14" s="191">
        <v>15</v>
      </c>
      <c r="I14" s="204"/>
      <c r="J14" t="str">
        <f t="shared" si="5"/>
        <v>S48</v>
      </c>
      <c r="K14">
        <f t="shared" si="1"/>
        <v>1</v>
      </c>
      <c r="L14">
        <f t="shared" si="2"/>
        <v>29</v>
      </c>
      <c r="M14" s="12">
        <f t="shared" si="3"/>
        <v>3.3333333333333333E-2</v>
      </c>
    </row>
    <row r="15" spans="1:13">
      <c r="A15" s="187" t="s">
        <v>1386</v>
      </c>
      <c r="B15" s="191"/>
      <c r="C15" s="191">
        <v>7</v>
      </c>
      <c r="D15" s="191">
        <v>7</v>
      </c>
      <c r="I15" s="204"/>
      <c r="J15" t="str">
        <f t="shared" si="5"/>
        <v>S49</v>
      </c>
      <c r="K15">
        <f t="shared" si="1"/>
        <v>0</v>
      </c>
      <c r="L15">
        <f t="shared" si="2"/>
        <v>14</v>
      </c>
      <c r="M15" s="12">
        <f t="shared" si="3"/>
        <v>0</v>
      </c>
    </row>
    <row r="16" spans="1:13">
      <c r="A16" s="187" t="s">
        <v>1438</v>
      </c>
      <c r="B16" s="191"/>
      <c r="C16" s="191">
        <v>2</v>
      </c>
      <c r="D16" s="191">
        <v>2</v>
      </c>
      <c r="I16" s="204"/>
      <c r="J16" t="str">
        <f t="shared" si="5"/>
        <v>S50</v>
      </c>
      <c r="K16">
        <f t="shared" si="1"/>
        <v>0</v>
      </c>
      <c r="L16">
        <f t="shared" si="2"/>
        <v>4</v>
      </c>
      <c r="M16" s="12">
        <f t="shared" si="3"/>
        <v>0</v>
      </c>
    </row>
    <row r="17" spans="1:13">
      <c r="A17" s="187" t="s">
        <v>815</v>
      </c>
      <c r="B17" s="191">
        <v>3</v>
      </c>
      <c r="C17" s="191">
        <v>130</v>
      </c>
      <c r="D17" s="191">
        <v>133</v>
      </c>
      <c r="I17" s="204"/>
      <c r="J17" s="14" t="s">
        <v>1468</v>
      </c>
      <c r="M17" s="12" t="e">
        <f t="shared" si="3"/>
        <v>#DIV/0!</v>
      </c>
    </row>
    <row r="18" spans="1:13">
      <c r="I18" s="204"/>
      <c r="J18" s="14" t="s">
        <v>1502</v>
      </c>
      <c r="M18" s="12" t="e">
        <f t="shared" si="3"/>
        <v>#DIV/0!</v>
      </c>
    </row>
    <row r="19" spans="1:13" ht="15.75" customHeight="1">
      <c r="I19">
        <v>2025</v>
      </c>
      <c r="J19" s="14" t="s">
        <v>1784</v>
      </c>
      <c r="M19" s="12" t="e">
        <f t="shared" si="3"/>
        <v>#DIV/0!</v>
      </c>
    </row>
    <row r="20" spans="1:13">
      <c r="J20" s="14" t="s">
        <v>1813</v>
      </c>
      <c r="M20" s="12" t="e">
        <f t="shared" si="3"/>
        <v>#DIV/0!</v>
      </c>
    </row>
    <row r="21" spans="1:13">
      <c r="J21" s="14" t="s">
        <v>1903</v>
      </c>
      <c r="M21" s="12" t="e">
        <f t="shared" si="3"/>
        <v>#DIV/0!</v>
      </c>
    </row>
    <row r="22" spans="1:13">
      <c r="J22" s="14" t="s">
        <v>1957</v>
      </c>
      <c r="M22" s="12" t="e">
        <f t="shared" si="3"/>
        <v>#DIV/0!</v>
      </c>
    </row>
    <row r="23" spans="1:13">
      <c r="J23" s="14" t="s">
        <v>2051</v>
      </c>
      <c r="M23" s="12" t="e">
        <f t="shared" si="3"/>
        <v>#DIV/0!</v>
      </c>
    </row>
    <row r="24" spans="1:13">
      <c r="J24" s="14" t="s">
        <v>2052</v>
      </c>
      <c r="M24" s="12" t="e">
        <f t="shared" si="3"/>
        <v>#DIV/0!</v>
      </c>
    </row>
    <row r="25" spans="1:13">
      <c r="J25" s="189" t="s">
        <v>2218</v>
      </c>
      <c r="M25" s="188" t="e">
        <f t="shared" si="3"/>
        <v>#DIV/0!</v>
      </c>
    </row>
    <row r="26" spans="1:13">
      <c r="J26" s="14"/>
      <c r="M26" s="12"/>
    </row>
    <row r="27" spans="1:13">
      <c r="J27" s="14"/>
      <c r="M27" s="12"/>
    </row>
    <row r="28" spans="1:13">
      <c r="J28" s="14"/>
      <c r="M28" s="12"/>
    </row>
    <row r="29" spans="1:13">
      <c r="A29" s="186" t="s">
        <v>835</v>
      </c>
      <c r="B29" s="183" t="s">
        <v>2123</v>
      </c>
      <c r="J29" s="14"/>
      <c r="M29" s="12"/>
    </row>
    <row r="30" spans="1:13">
      <c r="J30" s="14"/>
      <c r="M30" s="12"/>
    </row>
    <row r="31" spans="1:13">
      <c r="A31" s="186" t="s">
        <v>816</v>
      </c>
      <c r="B31" s="186" t="s">
        <v>811</v>
      </c>
      <c r="J31" s="14"/>
      <c r="M31" s="12"/>
    </row>
    <row r="32" spans="1:13">
      <c r="A32" s="186" t="s">
        <v>812</v>
      </c>
      <c r="B32" s="183" t="s">
        <v>879</v>
      </c>
      <c r="C32" s="183" t="s">
        <v>874</v>
      </c>
      <c r="D32" s="183" t="s">
        <v>815</v>
      </c>
      <c r="J32" s="14"/>
      <c r="M32" s="12"/>
    </row>
    <row r="33" spans="1:13">
      <c r="A33" s="189" t="s">
        <v>1198</v>
      </c>
      <c r="B33" s="191"/>
      <c r="C33" s="191">
        <v>1</v>
      </c>
      <c r="D33" s="191">
        <v>1</v>
      </c>
      <c r="J33" s="14"/>
      <c r="M33" s="12"/>
    </row>
    <row r="34" spans="1:13">
      <c r="A34" s="189" t="s">
        <v>1200</v>
      </c>
      <c r="B34" s="191"/>
      <c r="C34" s="191">
        <v>1</v>
      </c>
      <c r="D34" s="191">
        <v>1</v>
      </c>
      <c r="J34" s="14"/>
      <c r="M34" s="12"/>
    </row>
    <row r="35" spans="1:13">
      <c r="A35" s="189" t="s">
        <v>1202</v>
      </c>
      <c r="B35" s="191"/>
      <c r="C35" s="191">
        <v>1</v>
      </c>
      <c r="D35" s="191">
        <v>1</v>
      </c>
      <c r="J35" s="14"/>
      <c r="M35" s="12"/>
    </row>
    <row r="36" spans="1:13">
      <c r="A36" s="189" t="s">
        <v>1203</v>
      </c>
      <c r="B36" s="191"/>
      <c r="C36" s="191">
        <v>3</v>
      </c>
      <c r="D36" s="191">
        <v>3</v>
      </c>
      <c r="J36" s="14"/>
      <c r="M36" s="12"/>
    </row>
    <row r="37" spans="1:13">
      <c r="A37" s="189" t="s">
        <v>1204</v>
      </c>
      <c r="B37" s="191"/>
      <c r="C37" s="191">
        <v>7</v>
      </c>
      <c r="D37" s="191">
        <v>7</v>
      </c>
      <c r="J37" s="14"/>
      <c r="M37" s="12"/>
    </row>
    <row r="38" spans="1:13">
      <c r="A38" s="189" t="s">
        <v>1205</v>
      </c>
      <c r="B38" s="191"/>
      <c r="C38" s="191">
        <v>1</v>
      </c>
      <c r="D38" s="191">
        <v>1</v>
      </c>
      <c r="J38" s="14"/>
      <c r="M38" s="12"/>
    </row>
    <row r="39" spans="1:13">
      <c r="A39" s="189" t="s">
        <v>1206</v>
      </c>
      <c r="B39" s="191"/>
      <c r="C39" s="191">
        <v>1</v>
      </c>
      <c r="D39" s="191">
        <v>1</v>
      </c>
      <c r="J39" s="14"/>
      <c r="M39" s="12"/>
    </row>
    <row r="40" spans="1:13">
      <c r="A40" s="189" t="s">
        <v>1207</v>
      </c>
      <c r="B40" s="191"/>
      <c r="C40" s="191">
        <v>2</v>
      </c>
      <c r="D40" s="191">
        <v>2</v>
      </c>
      <c r="J40" s="14"/>
      <c r="M40" s="12"/>
    </row>
    <row r="41" spans="1:13">
      <c r="A41" s="189" t="s">
        <v>2161</v>
      </c>
      <c r="B41" s="191"/>
      <c r="C41" s="191">
        <v>1</v>
      </c>
      <c r="D41" s="191">
        <v>1</v>
      </c>
    </row>
    <row r="42" spans="1:13">
      <c r="A42" s="189" t="s">
        <v>1209</v>
      </c>
      <c r="B42" s="191"/>
      <c r="C42" s="191">
        <v>1</v>
      </c>
      <c r="D42" s="191">
        <v>1</v>
      </c>
    </row>
    <row r="43" spans="1:13">
      <c r="A43" s="189" t="s">
        <v>1210</v>
      </c>
      <c r="B43" s="191"/>
      <c r="C43" s="191">
        <v>1</v>
      </c>
      <c r="D43" s="191">
        <v>1</v>
      </c>
    </row>
    <row r="44" spans="1:13">
      <c r="A44" s="189" t="s">
        <v>1211</v>
      </c>
      <c r="B44" s="191"/>
      <c r="C44" s="191">
        <v>6</v>
      </c>
      <c r="D44" s="191">
        <v>6</v>
      </c>
    </row>
    <row r="45" spans="1:13">
      <c r="A45" s="189" t="s">
        <v>1212</v>
      </c>
      <c r="B45" s="191"/>
      <c r="C45" s="191">
        <v>1</v>
      </c>
      <c r="D45" s="191">
        <v>1</v>
      </c>
    </row>
    <row r="46" spans="1:13">
      <c r="A46" s="189" t="s">
        <v>1213</v>
      </c>
      <c r="B46" s="191"/>
      <c r="C46" s="191">
        <v>2</v>
      </c>
      <c r="D46" s="191">
        <v>2</v>
      </c>
    </row>
    <row r="47" spans="1:13">
      <c r="A47" s="189" t="s">
        <v>1214</v>
      </c>
      <c r="B47" s="191"/>
      <c r="C47" s="191">
        <v>1</v>
      </c>
      <c r="D47" s="191">
        <v>1</v>
      </c>
    </row>
    <row r="48" spans="1:13">
      <c r="A48" s="189" t="s">
        <v>1216</v>
      </c>
      <c r="B48" s="191"/>
      <c r="C48" s="191">
        <v>1</v>
      </c>
      <c r="D48" s="191">
        <v>1</v>
      </c>
    </row>
    <row r="49" spans="1:4">
      <c r="A49" s="189" t="s">
        <v>1217</v>
      </c>
      <c r="B49" s="191"/>
      <c r="C49" s="191">
        <v>4</v>
      </c>
      <c r="D49" s="191">
        <v>4</v>
      </c>
    </row>
    <row r="50" spans="1:4">
      <c r="A50" s="189" t="s">
        <v>1218</v>
      </c>
      <c r="B50" s="191"/>
      <c r="C50" s="191">
        <v>2</v>
      </c>
      <c r="D50" s="191">
        <v>2</v>
      </c>
    </row>
    <row r="51" spans="1:4">
      <c r="A51" s="189" t="s">
        <v>1219</v>
      </c>
      <c r="B51" s="191"/>
      <c r="C51" s="191">
        <v>2</v>
      </c>
      <c r="D51" s="191">
        <v>2</v>
      </c>
    </row>
    <row r="52" spans="1:4">
      <c r="A52" s="189" t="s">
        <v>1220</v>
      </c>
      <c r="B52" s="191"/>
      <c r="C52" s="191">
        <v>3</v>
      </c>
      <c r="D52" s="191">
        <v>3</v>
      </c>
    </row>
    <row r="53" spans="1:4">
      <c r="A53" s="189" t="s">
        <v>1221</v>
      </c>
      <c r="B53" s="191"/>
      <c r="C53" s="191">
        <v>1</v>
      </c>
      <c r="D53" s="191">
        <v>1</v>
      </c>
    </row>
    <row r="54" spans="1:4">
      <c r="A54" s="189" t="s">
        <v>1222</v>
      </c>
      <c r="B54" s="191"/>
      <c r="C54" s="191">
        <v>2</v>
      </c>
      <c r="D54" s="191">
        <v>2</v>
      </c>
    </row>
    <row r="55" spans="1:4">
      <c r="A55" s="189" t="s">
        <v>1223</v>
      </c>
      <c r="B55" s="191"/>
      <c r="C55" s="191">
        <v>2</v>
      </c>
      <c r="D55" s="191">
        <v>2</v>
      </c>
    </row>
    <row r="56" spans="1:4">
      <c r="A56" s="189" t="s">
        <v>1225</v>
      </c>
      <c r="B56" s="191">
        <v>1</v>
      </c>
      <c r="C56" s="191"/>
      <c r="D56" s="191">
        <v>1</v>
      </c>
    </row>
    <row r="57" spans="1:4">
      <c r="A57" s="189" t="s">
        <v>1228</v>
      </c>
      <c r="B57" s="191"/>
      <c r="C57" s="191">
        <v>5</v>
      </c>
      <c r="D57" s="191">
        <v>5</v>
      </c>
    </row>
    <row r="58" spans="1:4">
      <c r="A58" s="189" t="s">
        <v>1229</v>
      </c>
      <c r="B58" s="191"/>
      <c r="C58" s="191">
        <v>3</v>
      </c>
      <c r="D58" s="191">
        <v>3</v>
      </c>
    </row>
    <row r="59" spans="1:4">
      <c r="A59" s="189" t="s">
        <v>1230</v>
      </c>
      <c r="B59" s="191"/>
      <c r="C59" s="191">
        <v>3</v>
      </c>
      <c r="D59" s="191">
        <v>3</v>
      </c>
    </row>
    <row r="60" spans="1:4">
      <c r="A60" s="189" t="s">
        <v>1231</v>
      </c>
      <c r="B60" s="191"/>
      <c r="C60" s="191">
        <v>4</v>
      </c>
      <c r="D60" s="191">
        <v>4</v>
      </c>
    </row>
    <row r="61" spans="1:4">
      <c r="A61" s="189" t="s">
        <v>1232</v>
      </c>
      <c r="B61" s="191"/>
      <c r="C61" s="191">
        <v>5</v>
      </c>
      <c r="D61" s="191">
        <v>5</v>
      </c>
    </row>
    <row r="62" spans="1:4">
      <c r="A62" s="189" t="s">
        <v>1233</v>
      </c>
      <c r="B62" s="191"/>
      <c r="C62" s="191">
        <v>4</v>
      </c>
      <c r="D62" s="191">
        <v>4</v>
      </c>
    </row>
    <row r="63" spans="1:4">
      <c r="A63" s="189" t="s">
        <v>1234</v>
      </c>
      <c r="B63" s="191"/>
      <c r="C63" s="191">
        <v>4</v>
      </c>
      <c r="D63" s="191">
        <v>4</v>
      </c>
    </row>
    <row r="64" spans="1:4">
      <c r="A64" s="189" t="s">
        <v>1235</v>
      </c>
      <c r="B64" s="191"/>
      <c r="C64" s="191">
        <v>3</v>
      </c>
      <c r="D64" s="191">
        <v>3</v>
      </c>
    </row>
    <row r="65" spans="1:4">
      <c r="A65" s="189" t="s">
        <v>1236</v>
      </c>
      <c r="B65" s="191"/>
      <c r="C65" s="191">
        <v>3</v>
      </c>
      <c r="D65" s="191">
        <v>3</v>
      </c>
    </row>
    <row r="66" spans="1:4">
      <c r="A66" s="189" t="s">
        <v>1237</v>
      </c>
      <c r="B66" s="191"/>
      <c r="C66" s="191">
        <v>8</v>
      </c>
      <c r="D66" s="191">
        <v>8</v>
      </c>
    </row>
    <row r="67" spans="1:4">
      <c r="A67" s="189" t="s">
        <v>1265</v>
      </c>
      <c r="B67" s="191"/>
      <c r="C67" s="191">
        <v>1</v>
      </c>
      <c r="D67" s="191">
        <v>1</v>
      </c>
    </row>
    <row r="68" spans="1:4">
      <c r="A68" s="189" t="s">
        <v>1266</v>
      </c>
      <c r="B68" s="191"/>
      <c r="C68" s="191">
        <v>1</v>
      </c>
      <c r="D68" s="191">
        <v>1</v>
      </c>
    </row>
    <row r="69" spans="1:4">
      <c r="A69" s="189" t="s">
        <v>1267</v>
      </c>
      <c r="B69" s="191"/>
      <c r="C69" s="191">
        <v>2</v>
      </c>
      <c r="D69" s="191">
        <v>2</v>
      </c>
    </row>
    <row r="70" spans="1:4">
      <c r="A70" s="189" t="s">
        <v>1268</v>
      </c>
      <c r="B70" s="191"/>
      <c r="C70" s="191">
        <v>2</v>
      </c>
      <c r="D70" s="191">
        <v>2</v>
      </c>
    </row>
    <row r="71" spans="1:4">
      <c r="A71" s="189" t="s">
        <v>1269</v>
      </c>
      <c r="B71" s="191">
        <v>1</v>
      </c>
      <c r="C71" s="191">
        <v>2</v>
      </c>
      <c r="D71" s="191">
        <v>3</v>
      </c>
    </row>
    <row r="72" spans="1:4">
      <c r="A72" s="189" t="s">
        <v>1270</v>
      </c>
      <c r="B72" s="191"/>
      <c r="C72" s="191">
        <v>1</v>
      </c>
      <c r="D72" s="191">
        <v>1</v>
      </c>
    </row>
    <row r="73" spans="1:4">
      <c r="A73" s="189" t="s">
        <v>1271</v>
      </c>
      <c r="B73" s="191"/>
      <c r="C73" s="191">
        <v>1</v>
      </c>
      <c r="D73" s="191">
        <v>1</v>
      </c>
    </row>
    <row r="74" spans="1:4">
      <c r="A74" s="189" t="s">
        <v>1314</v>
      </c>
      <c r="B74" s="191"/>
      <c r="C74" s="191">
        <v>2</v>
      </c>
      <c r="D74" s="191">
        <v>2</v>
      </c>
    </row>
    <row r="75" spans="1:4">
      <c r="A75" s="189" t="s">
        <v>1315</v>
      </c>
      <c r="B75" s="191"/>
      <c r="C75" s="191">
        <v>1</v>
      </c>
      <c r="D75" s="191">
        <v>1</v>
      </c>
    </row>
    <row r="76" spans="1:4">
      <c r="A76" s="189" t="s">
        <v>1316</v>
      </c>
      <c r="B76" s="191"/>
      <c r="C76" s="191">
        <v>2</v>
      </c>
      <c r="D76" s="191">
        <v>2</v>
      </c>
    </row>
    <row r="77" spans="1:4">
      <c r="A77" s="189" t="s">
        <v>1366</v>
      </c>
      <c r="B77" s="191"/>
      <c r="C77" s="191">
        <v>2</v>
      </c>
      <c r="D77" s="191">
        <v>2</v>
      </c>
    </row>
    <row r="78" spans="1:4">
      <c r="A78" s="189" t="s">
        <v>1368</v>
      </c>
      <c r="B78" s="191"/>
      <c r="C78" s="191">
        <v>1</v>
      </c>
      <c r="D78" s="191">
        <v>1</v>
      </c>
    </row>
    <row r="79" spans="1:4">
      <c r="A79" s="189" t="s">
        <v>1369</v>
      </c>
      <c r="B79" s="191"/>
      <c r="C79" s="191">
        <v>3</v>
      </c>
      <c r="D79" s="191">
        <v>3</v>
      </c>
    </row>
    <row r="80" spans="1:4">
      <c r="A80" s="189" t="s">
        <v>1370</v>
      </c>
      <c r="B80" s="191"/>
      <c r="C80" s="191">
        <v>2</v>
      </c>
      <c r="D80" s="191">
        <v>2</v>
      </c>
    </row>
    <row r="81" spans="1:5">
      <c r="A81" s="189" t="s">
        <v>1371</v>
      </c>
      <c r="B81" s="191">
        <v>1</v>
      </c>
      <c r="C81" s="191">
        <v>5</v>
      </c>
      <c r="D81" s="191">
        <v>6</v>
      </c>
    </row>
    <row r="82" spans="1:5">
      <c r="A82" s="189" t="s">
        <v>1372</v>
      </c>
      <c r="B82" s="191"/>
      <c r="C82" s="191">
        <v>3</v>
      </c>
      <c r="D82" s="191">
        <v>3</v>
      </c>
    </row>
    <row r="83" spans="1:5">
      <c r="A83" s="189" t="s">
        <v>1420</v>
      </c>
      <c r="B83" s="191"/>
      <c r="C83" s="191">
        <v>1</v>
      </c>
      <c r="D83" s="191">
        <v>1</v>
      </c>
    </row>
    <row r="84" spans="1:5">
      <c r="A84" s="189" t="s">
        <v>1422</v>
      </c>
      <c r="B84" s="191"/>
      <c r="C84" s="191">
        <v>1</v>
      </c>
      <c r="D84" s="191">
        <v>1</v>
      </c>
    </row>
    <row r="85" spans="1:5">
      <c r="A85" s="189" t="s">
        <v>1423</v>
      </c>
      <c r="B85" s="191"/>
      <c r="C85" s="191">
        <v>2</v>
      </c>
      <c r="D85" s="191">
        <v>2</v>
      </c>
    </row>
    <row r="86" spans="1:5">
      <c r="A86" s="189" t="s">
        <v>1424</v>
      </c>
      <c r="B86" s="191"/>
      <c r="C86" s="191">
        <v>3</v>
      </c>
      <c r="D86" s="191">
        <v>3</v>
      </c>
    </row>
    <row r="87" spans="1:5">
      <c r="A87" s="189" t="s">
        <v>1439</v>
      </c>
      <c r="B87" s="191"/>
      <c r="C87" s="191">
        <v>1</v>
      </c>
      <c r="D87" s="191">
        <v>1</v>
      </c>
    </row>
    <row r="88" spans="1:5">
      <c r="A88" s="189" t="s">
        <v>1440</v>
      </c>
      <c r="B88" s="191"/>
      <c r="C88" s="191">
        <v>2</v>
      </c>
      <c r="D88" s="191">
        <v>2</v>
      </c>
    </row>
    <row r="89" spans="1:5">
      <c r="A89" s="189" t="s">
        <v>815</v>
      </c>
      <c r="B89" s="191">
        <v>3</v>
      </c>
      <c r="C89" s="191">
        <v>130</v>
      </c>
      <c r="D89" s="191">
        <v>133</v>
      </c>
    </row>
    <row r="90" spans="1:5">
      <c r="E90" s="59"/>
    </row>
    <row r="91" spans="1:5">
      <c r="E91" s="59"/>
    </row>
    <row r="92" spans="1:5">
      <c r="E92" s="59"/>
    </row>
    <row r="93" spans="1:5" s="183" customFormat="1">
      <c r="A93"/>
      <c r="B93"/>
      <c r="C93"/>
      <c r="D93"/>
      <c r="E93" s="191"/>
    </row>
    <row r="94" spans="1:5" s="183" customFormat="1">
      <c r="A94"/>
      <c r="B94"/>
      <c r="C94"/>
      <c r="D94"/>
      <c r="E94" s="191"/>
    </row>
    <row r="95" spans="1:5" s="183" customFormat="1">
      <c r="A95"/>
      <c r="B95"/>
      <c r="C95"/>
      <c r="D95"/>
      <c r="E95" s="191"/>
    </row>
    <row r="96" spans="1:5" s="183" customFormat="1">
      <c r="A96"/>
      <c r="B96"/>
      <c r="C96"/>
      <c r="D96"/>
      <c r="E96" s="191"/>
    </row>
    <row r="97" spans="1:5" s="183" customFormat="1">
      <c r="A97"/>
      <c r="B97"/>
      <c r="C97"/>
      <c r="D97"/>
      <c r="E97" s="191"/>
    </row>
    <row r="98" spans="1:5" s="183" customFormat="1">
      <c r="A98"/>
      <c r="B98"/>
      <c r="C98"/>
      <c r="D98"/>
      <c r="E98" s="191"/>
    </row>
    <row r="99" spans="1:5" s="183" customFormat="1">
      <c r="A99"/>
      <c r="B99"/>
      <c r="C99"/>
      <c r="D99"/>
      <c r="E99" s="191"/>
    </row>
    <row r="100" spans="1:5">
      <c r="E100" s="59"/>
    </row>
    <row r="101" spans="1:5">
      <c r="E101" s="59"/>
    </row>
    <row r="102" spans="1:5" s="183" customFormat="1">
      <c r="A102"/>
      <c r="B102"/>
      <c r="C102"/>
      <c r="D102"/>
      <c r="E102" s="191"/>
    </row>
    <row r="103" spans="1:5" s="183" customFormat="1">
      <c r="A103"/>
      <c r="B103"/>
      <c r="C103"/>
      <c r="D103"/>
      <c r="E103" s="191"/>
    </row>
    <row r="104" spans="1:5" s="183" customFormat="1">
      <c r="A104"/>
      <c r="B104"/>
      <c r="C104"/>
      <c r="D104"/>
      <c r="E104" s="191"/>
    </row>
    <row r="105" spans="1:5" s="183" customFormat="1">
      <c r="A105"/>
      <c r="B105"/>
      <c r="C105"/>
      <c r="D105"/>
      <c r="E105" s="191"/>
    </row>
    <row r="106" spans="1:5" s="183" customFormat="1">
      <c r="A106"/>
      <c r="B106"/>
      <c r="C106"/>
      <c r="D106"/>
      <c r="E106" s="191"/>
    </row>
    <row r="107" spans="1:5">
      <c r="E107" s="59"/>
    </row>
    <row r="108" spans="1:5">
      <c r="E108" s="59"/>
    </row>
    <row r="109" spans="1:5">
      <c r="A109" s="14"/>
      <c r="B109" s="59"/>
      <c r="C109" s="59"/>
      <c r="D109" s="59"/>
      <c r="E109" s="59"/>
    </row>
    <row r="110" spans="1:5">
      <c r="A110" s="14"/>
      <c r="B110" s="59"/>
      <c r="C110" s="59"/>
      <c r="D110" s="59"/>
      <c r="E110" s="59"/>
    </row>
    <row r="111" spans="1:5">
      <c r="A111" s="14"/>
      <c r="B111" s="59"/>
      <c r="C111" s="59"/>
      <c r="D111" s="59"/>
      <c r="E111" s="59"/>
    </row>
    <row r="112" spans="1:5">
      <c r="A112" s="14"/>
      <c r="B112" s="59"/>
      <c r="C112" s="59"/>
      <c r="D112" s="59"/>
      <c r="E112" s="59"/>
    </row>
    <row r="113" spans="1:5">
      <c r="A113" s="14"/>
      <c r="B113" s="59"/>
      <c r="C113" s="59"/>
      <c r="D113" s="59"/>
      <c r="E113" s="59"/>
    </row>
    <row r="115" spans="1:5">
      <c r="A115" s="186" t="s">
        <v>835</v>
      </c>
      <c r="B115" s="183" t="s">
        <v>2123</v>
      </c>
    </row>
    <row r="117" spans="1:5">
      <c r="A117" s="186" t="s">
        <v>816</v>
      </c>
      <c r="B117" s="186" t="s">
        <v>811</v>
      </c>
    </row>
    <row r="118" spans="1:5">
      <c r="A118" s="186" t="s">
        <v>812</v>
      </c>
      <c r="B118" s="183" t="s">
        <v>813</v>
      </c>
      <c r="C118" s="183" t="s">
        <v>814</v>
      </c>
      <c r="D118" s="183" t="s">
        <v>815</v>
      </c>
    </row>
    <row r="119" spans="1:5">
      <c r="A119" s="189" t="s">
        <v>1198</v>
      </c>
      <c r="B119" s="191"/>
      <c r="C119" s="191">
        <v>1</v>
      </c>
      <c r="D119" s="191">
        <v>1</v>
      </c>
    </row>
    <row r="120" spans="1:5">
      <c r="A120" s="189" t="s">
        <v>1200</v>
      </c>
      <c r="B120" s="191"/>
      <c r="C120" s="191">
        <v>1</v>
      </c>
      <c r="D120" s="191">
        <v>1</v>
      </c>
    </row>
    <row r="121" spans="1:5">
      <c r="A121" s="189" t="s">
        <v>1202</v>
      </c>
      <c r="B121" s="191"/>
      <c r="C121" s="191">
        <v>1</v>
      </c>
      <c r="D121" s="191">
        <v>1</v>
      </c>
    </row>
    <row r="122" spans="1:5">
      <c r="A122" s="189" t="s">
        <v>1203</v>
      </c>
      <c r="B122" s="191">
        <v>2</v>
      </c>
      <c r="C122" s="191">
        <v>1</v>
      </c>
      <c r="D122" s="191">
        <v>3</v>
      </c>
    </row>
    <row r="123" spans="1:5">
      <c r="A123" s="189" t="s">
        <v>1204</v>
      </c>
      <c r="B123" s="191"/>
      <c r="C123" s="191">
        <v>7</v>
      </c>
      <c r="D123" s="191">
        <v>7</v>
      </c>
    </row>
    <row r="124" spans="1:5">
      <c r="A124" s="189" t="s">
        <v>1205</v>
      </c>
      <c r="B124" s="191"/>
      <c r="C124" s="191">
        <v>1</v>
      </c>
      <c r="D124" s="191">
        <v>1</v>
      </c>
    </row>
    <row r="125" spans="1:5">
      <c r="A125" s="189" t="s">
        <v>1206</v>
      </c>
      <c r="B125" s="191"/>
      <c r="C125" s="191">
        <v>1</v>
      </c>
      <c r="D125" s="191">
        <v>1</v>
      </c>
    </row>
    <row r="126" spans="1:5">
      <c r="A126" s="189" t="s">
        <v>1207</v>
      </c>
      <c r="B126" s="191">
        <v>2</v>
      </c>
      <c r="C126" s="191"/>
      <c r="D126" s="191">
        <v>2</v>
      </c>
    </row>
    <row r="127" spans="1:5">
      <c r="A127" s="189" t="s">
        <v>2161</v>
      </c>
      <c r="B127" s="191">
        <v>1</v>
      </c>
      <c r="C127" s="191"/>
      <c r="D127" s="191">
        <v>1</v>
      </c>
    </row>
    <row r="128" spans="1:5">
      <c r="A128" s="189" t="s">
        <v>1209</v>
      </c>
      <c r="B128" s="191">
        <v>1</v>
      </c>
      <c r="C128" s="191"/>
      <c r="D128" s="191">
        <v>1</v>
      </c>
    </row>
    <row r="129" spans="1:4">
      <c r="A129" s="189" t="s">
        <v>1210</v>
      </c>
      <c r="B129" s="191">
        <v>1</v>
      </c>
      <c r="C129" s="191"/>
      <c r="D129" s="191">
        <v>1</v>
      </c>
    </row>
    <row r="130" spans="1:4">
      <c r="A130" s="189" t="s">
        <v>1211</v>
      </c>
      <c r="B130" s="191">
        <v>3</v>
      </c>
      <c r="C130" s="191">
        <v>3</v>
      </c>
      <c r="D130" s="191">
        <v>6</v>
      </c>
    </row>
    <row r="131" spans="1:4">
      <c r="A131" s="189" t="s">
        <v>1212</v>
      </c>
      <c r="B131" s="191"/>
      <c r="C131" s="191">
        <v>1</v>
      </c>
      <c r="D131" s="191">
        <v>1</v>
      </c>
    </row>
    <row r="132" spans="1:4">
      <c r="A132" s="189" t="s">
        <v>1213</v>
      </c>
      <c r="B132" s="191"/>
      <c r="C132" s="191">
        <v>2</v>
      </c>
      <c r="D132" s="191">
        <v>2</v>
      </c>
    </row>
    <row r="133" spans="1:4">
      <c r="A133" s="189" t="s">
        <v>1214</v>
      </c>
      <c r="B133" s="191">
        <v>1</v>
      </c>
      <c r="C133" s="191"/>
      <c r="D133" s="191">
        <v>1</v>
      </c>
    </row>
    <row r="134" spans="1:4">
      <c r="A134" s="189" t="s">
        <v>1216</v>
      </c>
      <c r="B134" s="191"/>
      <c r="C134" s="191">
        <v>1</v>
      </c>
      <c r="D134" s="191">
        <v>1</v>
      </c>
    </row>
    <row r="135" spans="1:4">
      <c r="A135" s="189" t="s">
        <v>1217</v>
      </c>
      <c r="B135" s="191">
        <v>2</v>
      </c>
      <c r="C135" s="191">
        <v>2</v>
      </c>
      <c r="D135" s="191">
        <v>4</v>
      </c>
    </row>
    <row r="136" spans="1:4">
      <c r="A136" s="189" t="s">
        <v>1218</v>
      </c>
      <c r="B136" s="191">
        <v>1</v>
      </c>
      <c r="C136" s="191">
        <v>1</v>
      </c>
      <c r="D136" s="191">
        <v>2</v>
      </c>
    </row>
    <row r="137" spans="1:4">
      <c r="A137" s="189" t="s">
        <v>1219</v>
      </c>
      <c r="B137" s="191"/>
      <c r="C137" s="191">
        <v>2</v>
      </c>
      <c r="D137" s="191">
        <v>2</v>
      </c>
    </row>
    <row r="138" spans="1:4">
      <c r="A138" s="189" t="s">
        <v>1220</v>
      </c>
      <c r="B138" s="191">
        <v>2</v>
      </c>
      <c r="C138" s="191">
        <v>1</v>
      </c>
      <c r="D138" s="191">
        <v>3</v>
      </c>
    </row>
    <row r="139" spans="1:4">
      <c r="A139" s="189" t="s">
        <v>1221</v>
      </c>
      <c r="B139" s="191"/>
      <c r="C139" s="191">
        <v>1</v>
      </c>
      <c r="D139" s="191">
        <v>1</v>
      </c>
    </row>
    <row r="140" spans="1:4">
      <c r="A140" s="189" t="s">
        <v>1222</v>
      </c>
      <c r="B140" s="191">
        <v>1</v>
      </c>
      <c r="C140" s="191">
        <v>1</v>
      </c>
      <c r="D140" s="191">
        <v>2</v>
      </c>
    </row>
    <row r="141" spans="1:4">
      <c r="A141" s="189" t="s">
        <v>1223</v>
      </c>
      <c r="B141" s="191"/>
      <c r="C141" s="191">
        <v>2</v>
      </c>
      <c r="D141" s="191">
        <v>2</v>
      </c>
    </row>
    <row r="142" spans="1:4">
      <c r="A142" s="189" t="s">
        <v>1225</v>
      </c>
      <c r="B142" s="191"/>
      <c r="C142" s="191">
        <v>1</v>
      </c>
      <c r="D142" s="191">
        <v>1</v>
      </c>
    </row>
    <row r="143" spans="1:4">
      <c r="A143" s="189" t="s">
        <v>1228</v>
      </c>
      <c r="B143" s="191">
        <v>1</v>
      </c>
      <c r="C143" s="191">
        <v>4</v>
      </c>
      <c r="D143" s="191">
        <v>5</v>
      </c>
    </row>
    <row r="144" spans="1:4">
      <c r="A144" s="189" t="s">
        <v>1229</v>
      </c>
      <c r="B144" s="191"/>
      <c r="C144" s="191">
        <v>3</v>
      </c>
      <c r="D144" s="191">
        <v>3</v>
      </c>
    </row>
    <row r="145" spans="1:4">
      <c r="A145" s="189" t="s">
        <v>1230</v>
      </c>
      <c r="B145" s="191">
        <v>2</v>
      </c>
      <c r="C145" s="191">
        <v>1</v>
      </c>
      <c r="D145" s="191">
        <v>3</v>
      </c>
    </row>
    <row r="146" spans="1:4">
      <c r="A146" s="189" t="s">
        <v>1231</v>
      </c>
      <c r="B146" s="191">
        <v>2</v>
      </c>
      <c r="C146" s="191">
        <v>2</v>
      </c>
      <c r="D146" s="191">
        <v>4</v>
      </c>
    </row>
    <row r="147" spans="1:4">
      <c r="A147" s="189" t="s">
        <v>1232</v>
      </c>
      <c r="B147" s="191">
        <v>4</v>
      </c>
      <c r="C147" s="191">
        <v>1</v>
      </c>
      <c r="D147" s="191">
        <v>5</v>
      </c>
    </row>
    <row r="148" spans="1:4">
      <c r="A148" s="189" t="s">
        <v>1233</v>
      </c>
      <c r="B148" s="191">
        <v>1</v>
      </c>
      <c r="C148" s="191">
        <v>3</v>
      </c>
      <c r="D148" s="191">
        <v>4</v>
      </c>
    </row>
    <row r="149" spans="1:4">
      <c r="A149" s="189" t="s">
        <v>1234</v>
      </c>
      <c r="B149" s="191">
        <v>1</v>
      </c>
      <c r="C149" s="191">
        <v>3</v>
      </c>
      <c r="D149" s="191">
        <v>4</v>
      </c>
    </row>
    <row r="150" spans="1:4">
      <c r="A150" s="189" t="s">
        <v>1235</v>
      </c>
      <c r="B150" s="191">
        <v>3</v>
      </c>
      <c r="C150" s="191"/>
      <c r="D150" s="191">
        <v>3</v>
      </c>
    </row>
    <row r="151" spans="1:4">
      <c r="A151" s="189" t="s">
        <v>1236</v>
      </c>
      <c r="B151" s="191">
        <v>1</v>
      </c>
      <c r="C151" s="191">
        <v>2</v>
      </c>
      <c r="D151" s="191">
        <v>3</v>
      </c>
    </row>
    <row r="152" spans="1:4">
      <c r="A152" s="189" t="s">
        <v>1237</v>
      </c>
      <c r="B152" s="191">
        <v>5</v>
      </c>
      <c r="C152" s="191">
        <v>3</v>
      </c>
      <c r="D152" s="191">
        <v>8</v>
      </c>
    </row>
    <row r="153" spans="1:4">
      <c r="A153" s="189" t="s">
        <v>1265</v>
      </c>
      <c r="B153" s="191">
        <v>1</v>
      </c>
      <c r="C153" s="191"/>
      <c r="D153" s="191">
        <v>1</v>
      </c>
    </row>
    <row r="154" spans="1:4">
      <c r="A154" s="189" t="s">
        <v>1266</v>
      </c>
      <c r="B154" s="191"/>
      <c r="C154" s="191">
        <v>1</v>
      </c>
      <c r="D154" s="191">
        <v>1</v>
      </c>
    </row>
    <row r="155" spans="1:4">
      <c r="A155" s="189" t="s">
        <v>1267</v>
      </c>
      <c r="B155" s="191"/>
      <c r="C155" s="191">
        <v>2</v>
      </c>
      <c r="D155" s="191">
        <v>2</v>
      </c>
    </row>
    <row r="156" spans="1:4">
      <c r="A156" s="189" t="s">
        <v>1268</v>
      </c>
      <c r="B156" s="191"/>
      <c r="C156" s="191">
        <v>2</v>
      </c>
      <c r="D156" s="191">
        <v>2</v>
      </c>
    </row>
    <row r="157" spans="1:4">
      <c r="A157" s="189" t="s">
        <v>1269</v>
      </c>
      <c r="B157" s="191">
        <v>1</v>
      </c>
      <c r="C157" s="191">
        <v>2</v>
      </c>
      <c r="D157" s="191">
        <v>3</v>
      </c>
    </row>
    <row r="158" spans="1:4">
      <c r="A158" s="189" t="s">
        <v>1270</v>
      </c>
      <c r="B158" s="191"/>
      <c r="C158" s="191">
        <v>1</v>
      </c>
      <c r="D158" s="191">
        <v>1</v>
      </c>
    </row>
    <row r="159" spans="1:4">
      <c r="A159" s="189" t="s">
        <v>1271</v>
      </c>
      <c r="B159" s="191">
        <v>1</v>
      </c>
      <c r="C159" s="191"/>
      <c r="D159" s="191">
        <v>1</v>
      </c>
    </row>
    <row r="160" spans="1:4">
      <c r="A160" s="189" t="s">
        <v>1314</v>
      </c>
      <c r="B160" s="191"/>
      <c r="C160" s="191">
        <v>2</v>
      </c>
      <c r="D160" s="191">
        <v>2</v>
      </c>
    </row>
    <row r="161" spans="1:4">
      <c r="A161" s="189" t="s">
        <v>1315</v>
      </c>
      <c r="B161" s="191"/>
      <c r="C161" s="191">
        <v>1</v>
      </c>
      <c r="D161" s="191">
        <v>1</v>
      </c>
    </row>
    <row r="162" spans="1:4">
      <c r="A162" s="189" t="s">
        <v>1316</v>
      </c>
      <c r="B162" s="191"/>
      <c r="C162" s="191">
        <v>2</v>
      </c>
      <c r="D162" s="191">
        <v>2</v>
      </c>
    </row>
    <row r="163" spans="1:4">
      <c r="A163" s="189" t="s">
        <v>1366</v>
      </c>
      <c r="B163" s="191"/>
      <c r="C163" s="191">
        <v>2</v>
      </c>
      <c r="D163" s="191">
        <v>2</v>
      </c>
    </row>
    <row r="164" spans="1:4">
      <c r="A164" s="189" t="s">
        <v>1368</v>
      </c>
      <c r="B164" s="191">
        <v>1</v>
      </c>
      <c r="C164" s="191"/>
      <c r="D164" s="191">
        <v>1</v>
      </c>
    </row>
    <row r="165" spans="1:4">
      <c r="A165" s="189" t="s">
        <v>1369</v>
      </c>
      <c r="B165" s="191">
        <v>3</v>
      </c>
      <c r="C165" s="191"/>
      <c r="D165" s="191">
        <v>3</v>
      </c>
    </row>
    <row r="166" spans="1:4">
      <c r="A166" s="189" t="s">
        <v>1370</v>
      </c>
      <c r="B166" s="191">
        <v>1</v>
      </c>
      <c r="C166" s="191">
        <v>1</v>
      </c>
      <c r="D166" s="191">
        <v>2</v>
      </c>
    </row>
    <row r="167" spans="1:4">
      <c r="A167" s="189" t="s">
        <v>1371</v>
      </c>
      <c r="B167" s="191">
        <v>2</v>
      </c>
      <c r="C167" s="191">
        <v>4</v>
      </c>
      <c r="D167" s="191">
        <v>6</v>
      </c>
    </row>
    <row r="168" spans="1:4">
      <c r="A168" s="189" t="s">
        <v>1372</v>
      </c>
      <c r="B168" s="191"/>
      <c r="C168" s="191">
        <v>3</v>
      </c>
      <c r="D168" s="191">
        <v>3</v>
      </c>
    </row>
    <row r="169" spans="1:4">
      <c r="A169" s="189" t="s">
        <v>1420</v>
      </c>
      <c r="B169" s="191"/>
      <c r="C169" s="191">
        <v>1</v>
      </c>
      <c r="D169" s="191">
        <v>1</v>
      </c>
    </row>
    <row r="170" spans="1:4">
      <c r="A170" s="189" t="s">
        <v>1422</v>
      </c>
      <c r="B170" s="191"/>
      <c r="C170" s="191">
        <v>1</v>
      </c>
      <c r="D170" s="191">
        <v>1</v>
      </c>
    </row>
    <row r="171" spans="1:4">
      <c r="A171" s="189" t="s">
        <v>1423</v>
      </c>
      <c r="B171" s="191"/>
      <c r="C171" s="191">
        <v>2</v>
      </c>
      <c r="D171" s="191">
        <v>2</v>
      </c>
    </row>
    <row r="172" spans="1:4">
      <c r="A172" s="189" t="s">
        <v>1424</v>
      </c>
      <c r="B172" s="191"/>
      <c r="C172" s="191">
        <v>3</v>
      </c>
      <c r="D172" s="191">
        <v>3</v>
      </c>
    </row>
    <row r="173" spans="1:4">
      <c r="A173" s="189" t="s">
        <v>1439</v>
      </c>
      <c r="B173" s="191"/>
      <c r="C173" s="191">
        <v>1</v>
      </c>
      <c r="D173" s="191">
        <v>1</v>
      </c>
    </row>
    <row r="174" spans="1:4">
      <c r="A174" s="189" t="s">
        <v>1440</v>
      </c>
      <c r="B174" s="191"/>
      <c r="C174" s="191">
        <v>2</v>
      </c>
      <c r="D174" s="191">
        <v>2</v>
      </c>
    </row>
    <row r="175" spans="1:4">
      <c r="A175" s="189" t="s">
        <v>815</v>
      </c>
      <c r="B175" s="191">
        <v>47</v>
      </c>
      <c r="C175" s="191">
        <v>86</v>
      </c>
      <c r="D175" s="191">
        <v>133</v>
      </c>
    </row>
    <row r="179" spans="1:4" s="183" customFormat="1">
      <c r="A179"/>
      <c r="B179"/>
      <c r="C179"/>
      <c r="D179"/>
    </row>
    <row r="180" spans="1:4" s="183" customFormat="1">
      <c r="A180"/>
      <c r="B180"/>
      <c r="C180"/>
      <c r="D180"/>
    </row>
    <row r="181" spans="1:4" s="183" customFormat="1">
      <c r="A181"/>
      <c r="B181"/>
      <c r="C181"/>
      <c r="D181"/>
    </row>
    <row r="182" spans="1:4" s="183" customFormat="1">
      <c r="A182"/>
      <c r="B182"/>
      <c r="C182"/>
      <c r="D182"/>
    </row>
    <row r="183" spans="1:4" s="183" customFormat="1">
      <c r="A183"/>
      <c r="B183"/>
      <c r="C183"/>
      <c r="D183"/>
    </row>
    <row r="184" spans="1:4" s="183" customFormat="1">
      <c r="A184"/>
      <c r="B184"/>
      <c r="C184"/>
      <c r="D184"/>
    </row>
    <row r="185" spans="1:4" s="183" customFormat="1">
      <c r="A185"/>
      <c r="B185"/>
      <c r="C185"/>
      <c r="D185"/>
    </row>
    <row r="186" spans="1:4" s="183" customFormat="1">
      <c r="A186"/>
      <c r="B186"/>
      <c r="C186"/>
      <c r="D186"/>
    </row>
    <row r="187" spans="1:4" s="183" customFormat="1">
      <c r="A187"/>
      <c r="B187"/>
      <c r="C187"/>
      <c r="D187"/>
    </row>
    <row r="188" spans="1:4" s="183" customFormat="1">
      <c r="A188"/>
      <c r="B188"/>
      <c r="C188"/>
      <c r="D188"/>
    </row>
    <row r="189" spans="1:4" s="183" customFormat="1">
      <c r="A189"/>
      <c r="B189"/>
      <c r="C189"/>
      <c r="D189"/>
    </row>
    <row r="190" spans="1:4" s="183" customFormat="1">
      <c r="A190"/>
      <c r="B190"/>
      <c r="C190"/>
      <c r="D190"/>
    </row>
    <row r="191" spans="1:4" s="183" customFormat="1">
      <c r="A191"/>
      <c r="B191"/>
      <c r="C191"/>
      <c r="D191"/>
    </row>
    <row r="192" spans="1:4" s="183" customFormat="1">
      <c r="A192"/>
      <c r="B192"/>
      <c r="C192"/>
      <c r="D192"/>
    </row>
    <row r="202" spans="1:23">
      <c r="A202" s="186" t="s">
        <v>835</v>
      </c>
      <c r="B202" s="183" t="s">
        <v>2123</v>
      </c>
    </row>
    <row r="204" spans="1:23">
      <c r="A204" s="186" t="s">
        <v>816</v>
      </c>
      <c r="B204" s="186" t="s">
        <v>811</v>
      </c>
    </row>
    <row r="205" spans="1:23">
      <c r="A205" s="186" t="s">
        <v>812</v>
      </c>
      <c r="B205" s="183" t="s">
        <v>890</v>
      </c>
      <c r="C205" s="183" t="s">
        <v>2109</v>
      </c>
      <c r="D205" s="183" t="s">
        <v>1382</v>
      </c>
      <c r="E205" s="183" t="s">
        <v>815</v>
      </c>
      <c r="L205" t="s">
        <v>1375</v>
      </c>
      <c r="M205" s="95" t="s">
        <v>1373</v>
      </c>
      <c r="N205" s="95" t="s">
        <v>1376</v>
      </c>
      <c r="O205" s="95" t="s">
        <v>1377</v>
      </c>
      <c r="P205" s="95" t="s">
        <v>1378</v>
      </c>
    </row>
    <row r="206" spans="1:23">
      <c r="A206" s="187" t="s">
        <v>1077</v>
      </c>
      <c r="B206" s="191"/>
      <c r="C206" s="191">
        <v>1</v>
      </c>
      <c r="D206" s="191"/>
      <c r="E206" s="191">
        <v>1</v>
      </c>
      <c r="L206" s="11"/>
      <c r="M206" s="59"/>
      <c r="N206" s="59"/>
      <c r="O206" s="59"/>
      <c r="P206" s="59"/>
    </row>
    <row r="207" spans="1:23">
      <c r="A207" s="187" t="s">
        <v>890</v>
      </c>
      <c r="B207" s="191">
        <v>10</v>
      </c>
      <c r="C207" s="191">
        <v>1</v>
      </c>
      <c r="D207" s="191"/>
      <c r="E207" s="191">
        <v>11</v>
      </c>
      <c r="L207" s="11"/>
      <c r="M207" s="59"/>
      <c r="N207" s="59"/>
      <c r="O207" s="59"/>
      <c r="P207" s="59"/>
      <c r="T207" s="205" t="s">
        <v>1373</v>
      </c>
      <c r="U207" s="205"/>
      <c r="V207" s="205"/>
      <c r="W207" s="205"/>
    </row>
    <row r="208" spans="1:23">
      <c r="A208" s="187" t="s">
        <v>2109</v>
      </c>
      <c r="B208" s="191"/>
      <c r="C208" s="191">
        <v>70</v>
      </c>
      <c r="D208" s="191">
        <v>2</v>
      </c>
      <c r="E208" s="191">
        <v>72</v>
      </c>
      <c r="L208" s="11"/>
      <c r="M208" s="59"/>
      <c r="N208" s="59"/>
      <c r="O208" s="59"/>
      <c r="P208" s="59"/>
      <c r="S208" s="96" t="s">
        <v>1374</v>
      </c>
      <c r="T208" s="97" t="s">
        <v>885</v>
      </c>
      <c r="U208" s="97" t="s">
        <v>902</v>
      </c>
      <c r="V208" s="97" t="s">
        <v>872</v>
      </c>
      <c r="W208" s="97" t="s">
        <v>815</v>
      </c>
    </row>
    <row r="209" spans="1:23">
      <c r="A209" s="187" t="s">
        <v>873</v>
      </c>
      <c r="B209" s="191"/>
      <c r="C209" s="191">
        <v>10</v>
      </c>
      <c r="D209" s="191">
        <v>37</v>
      </c>
      <c r="E209" s="191">
        <v>47</v>
      </c>
      <c r="L209" s="11"/>
      <c r="M209" s="59"/>
      <c r="N209" s="59"/>
      <c r="O209" s="59"/>
      <c r="P209" s="59"/>
      <c r="S209" s="98" t="s">
        <v>1077</v>
      </c>
      <c r="T209" s="99">
        <v>30</v>
      </c>
      <c r="U209" s="99"/>
      <c r="V209" s="99">
        <v>16</v>
      </c>
      <c r="W209" s="99">
        <v>46</v>
      </c>
    </row>
    <row r="210" spans="1:23">
      <c r="A210" s="187" t="s">
        <v>2115</v>
      </c>
      <c r="B210" s="191"/>
      <c r="C210" s="191">
        <v>1</v>
      </c>
      <c r="D210" s="191"/>
      <c r="E210" s="191">
        <v>1</v>
      </c>
      <c r="L210" s="11"/>
      <c r="M210" s="59"/>
      <c r="N210" s="59"/>
      <c r="O210" s="59"/>
      <c r="P210" s="59"/>
      <c r="S210" s="100" t="s">
        <v>896</v>
      </c>
      <c r="T210" s="101">
        <v>18</v>
      </c>
      <c r="U210" s="101">
        <v>2</v>
      </c>
      <c r="V210" s="101">
        <v>1</v>
      </c>
      <c r="W210" s="101">
        <v>21</v>
      </c>
    </row>
    <row r="211" spans="1:23">
      <c r="A211" s="187" t="s">
        <v>2163</v>
      </c>
      <c r="B211" s="191"/>
      <c r="C211" s="191">
        <v>1</v>
      </c>
      <c r="D211" s="191"/>
      <c r="E211" s="191">
        <v>1</v>
      </c>
      <c r="L211" s="11"/>
      <c r="M211" s="59"/>
      <c r="N211" s="59"/>
      <c r="O211" s="59"/>
      <c r="P211" s="59"/>
      <c r="S211" s="98" t="s">
        <v>1036</v>
      </c>
      <c r="T211" s="99">
        <v>14</v>
      </c>
      <c r="U211" s="99">
        <v>11</v>
      </c>
      <c r="V211" s="99">
        <v>5</v>
      </c>
      <c r="W211" s="99">
        <v>30</v>
      </c>
    </row>
    <row r="212" spans="1:23">
      <c r="A212" s="187" t="s">
        <v>815</v>
      </c>
      <c r="B212" s="191">
        <v>10</v>
      </c>
      <c r="C212" s="191">
        <v>84</v>
      </c>
      <c r="D212" s="191">
        <v>39</v>
      </c>
      <c r="E212" s="191">
        <v>133</v>
      </c>
      <c r="L212" s="11"/>
      <c r="M212" s="59"/>
      <c r="N212" s="59"/>
      <c r="O212" s="59"/>
      <c r="P212" s="59"/>
      <c r="S212" s="100" t="s">
        <v>873</v>
      </c>
      <c r="T212" s="102">
        <v>5</v>
      </c>
      <c r="U212" s="102">
        <v>6</v>
      </c>
      <c r="V212" s="101">
        <v>12</v>
      </c>
      <c r="W212" s="101">
        <v>23</v>
      </c>
    </row>
    <row r="213" spans="1:23">
      <c r="L213" s="11"/>
      <c r="M213" s="59"/>
      <c r="N213" s="59"/>
      <c r="O213" s="59"/>
      <c r="P213" s="59"/>
      <c r="S213" s="96" t="s">
        <v>815</v>
      </c>
      <c r="T213" s="97">
        <v>67</v>
      </c>
      <c r="U213" s="97">
        <v>19</v>
      </c>
      <c r="V213" s="97">
        <v>34</v>
      </c>
      <c r="W213" s="97">
        <v>120</v>
      </c>
    </row>
    <row r="215" spans="1:23">
      <c r="T215" s="204" t="s">
        <v>1373</v>
      </c>
      <c r="U215" s="204"/>
    </row>
    <row r="216" spans="1:23">
      <c r="T216" t="s">
        <v>1379</v>
      </c>
      <c r="U216" s="97" t="s">
        <v>872</v>
      </c>
      <c r="V216" t="s">
        <v>1381</v>
      </c>
    </row>
    <row r="217" spans="1:23">
      <c r="R217" s="204" t="s">
        <v>1380</v>
      </c>
      <c r="S217" t="s">
        <v>1379</v>
      </c>
      <c r="T217">
        <f>SUM(T209:U211)</f>
        <v>75</v>
      </c>
      <c r="U217">
        <f>SUM(V209:V211)</f>
        <v>22</v>
      </c>
      <c r="V217">
        <f>SUM(T217:U217)</f>
        <v>97</v>
      </c>
    </row>
    <row r="218" spans="1:23">
      <c r="R218" s="204"/>
      <c r="S218" s="100" t="s">
        <v>873</v>
      </c>
      <c r="T218">
        <f>SUM(T212:U212)</f>
        <v>11</v>
      </c>
      <c r="U218">
        <f>V212</f>
        <v>12</v>
      </c>
      <c r="V218">
        <f t="shared" ref="V218:V219" si="6">SUM(T218:U218)</f>
        <v>23</v>
      </c>
    </row>
    <row r="219" spans="1:23">
      <c r="S219" t="s">
        <v>1164</v>
      </c>
      <c r="T219">
        <f>SUM(T217:T218)</f>
        <v>86</v>
      </c>
      <c r="U219">
        <f>SUM(U217:U218)</f>
        <v>34</v>
      </c>
      <c r="V219">
        <f t="shared" si="6"/>
        <v>120</v>
      </c>
    </row>
  </sheetData>
  <mergeCells count="4">
    <mergeCell ref="T207:W207"/>
    <mergeCell ref="R217:R218"/>
    <mergeCell ref="T215:U21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205"/>
  <sheetViews>
    <sheetView zoomScale="90" zoomScaleNormal="90" workbookViewId="0">
      <selection activeCell="K35" sqref="K35"/>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86" t="s">
        <v>835</v>
      </c>
      <c r="B2" s="183" t="s">
        <v>777</v>
      </c>
      <c r="J2" s="10" t="s">
        <v>812</v>
      </c>
      <c r="K2" s="10" t="s">
        <v>1171</v>
      </c>
      <c r="L2" t="s">
        <v>1238</v>
      </c>
      <c r="M2" t="s">
        <v>1173</v>
      </c>
    </row>
    <row r="3" spans="1:13">
      <c r="I3" s="203">
        <v>2024</v>
      </c>
      <c r="J3" t="str">
        <f>A6</f>
        <v>S37</v>
      </c>
      <c r="K3">
        <f>+B6</f>
        <v>0</v>
      </c>
      <c r="L3">
        <f>+SUM(C6)</f>
        <v>1</v>
      </c>
      <c r="M3" s="12">
        <f>+K3/SUM(K3:L3)</f>
        <v>0</v>
      </c>
    </row>
    <row r="4" spans="1:13">
      <c r="A4" s="186" t="s">
        <v>816</v>
      </c>
      <c r="B4" s="186" t="s">
        <v>811</v>
      </c>
      <c r="I4" s="203"/>
      <c r="J4" t="s">
        <v>1179</v>
      </c>
      <c r="M4">
        <v>0</v>
      </c>
    </row>
    <row r="5" spans="1:13">
      <c r="A5" s="186" t="s">
        <v>812</v>
      </c>
      <c r="B5" s="183" t="s">
        <v>879</v>
      </c>
      <c r="C5" s="183" t="s">
        <v>874</v>
      </c>
      <c r="D5" s="183" t="s">
        <v>815</v>
      </c>
      <c r="I5" s="203"/>
      <c r="J5" t="s">
        <v>1180</v>
      </c>
      <c r="M5" s="12">
        <v>0</v>
      </c>
    </row>
    <row r="6" spans="1:13">
      <c r="A6" s="187" t="s">
        <v>1178</v>
      </c>
      <c r="B6" s="191"/>
      <c r="C6" s="191">
        <v>1</v>
      </c>
      <c r="D6" s="191">
        <v>1</v>
      </c>
      <c r="I6" s="203"/>
      <c r="J6" t="str">
        <f>A7</f>
        <v>S40</v>
      </c>
      <c r="K6">
        <f>+B7</f>
        <v>0</v>
      </c>
      <c r="L6">
        <f>+C7</f>
        <v>2</v>
      </c>
      <c r="M6" s="12">
        <f>+K6/SUM(K6:L6)</f>
        <v>0</v>
      </c>
    </row>
    <row r="7" spans="1:13">
      <c r="A7" s="187" t="s">
        <v>1181</v>
      </c>
      <c r="B7" s="191"/>
      <c r="C7" s="191">
        <v>2</v>
      </c>
      <c r="D7" s="191">
        <v>2</v>
      </c>
      <c r="I7" s="203"/>
      <c r="J7" t="str">
        <f>A8</f>
        <v>S41</v>
      </c>
      <c r="K7">
        <f t="shared" ref="K7:L9" si="0">+B8</f>
        <v>0</v>
      </c>
      <c r="L7">
        <f t="shared" si="0"/>
        <v>1</v>
      </c>
      <c r="M7" s="12">
        <f t="shared" ref="M7:M10" si="1">+K7/SUM(K7:L7)</f>
        <v>0</v>
      </c>
    </row>
    <row r="8" spans="1:13">
      <c r="A8" s="187" t="s">
        <v>1182</v>
      </c>
      <c r="B8" s="191"/>
      <c r="C8" s="191">
        <v>1</v>
      </c>
      <c r="D8" s="191">
        <v>1</v>
      </c>
      <c r="I8" s="203"/>
      <c r="J8" t="str">
        <f t="shared" ref="J8:J9" si="2">A9</f>
        <v>S42</v>
      </c>
      <c r="K8">
        <f t="shared" si="0"/>
        <v>1</v>
      </c>
      <c r="L8">
        <f t="shared" si="0"/>
        <v>0</v>
      </c>
      <c r="M8" s="12">
        <f t="shared" si="1"/>
        <v>1</v>
      </c>
    </row>
    <row r="9" spans="1:13">
      <c r="A9" s="187" t="s">
        <v>1183</v>
      </c>
      <c r="B9" s="191">
        <v>1</v>
      </c>
      <c r="C9" s="191"/>
      <c r="D9" s="191">
        <v>1</v>
      </c>
      <c r="I9" s="203"/>
      <c r="J9" t="str">
        <f t="shared" si="2"/>
        <v>S43</v>
      </c>
      <c r="K9">
        <f t="shared" si="0"/>
        <v>0</v>
      </c>
      <c r="L9">
        <f t="shared" si="0"/>
        <v>2</v>
      </c>
      <c r="M9" s="12">
        <f t="shared" si="1"/>
        <v>0</v>
      </c>
    </row>
    <row r="10" spans="1:13">
      <c r="A10" s="187" t="s">
        <v>1184</v>
      </c>
      <c r="B10" s="191"/>
      <c r="C10" s="191">
        <v>2</v>
      </c>
      <c r="D10" s="191">
        <v>2</v>
      </c>
      <c r="I10" s="203"/>
      <c r="J10" t="str">
        <f>A12</f>
        <v>S44</v>
      </c>
      <c r="K10">
        <f>+B12</f>
        <v>0</v>
      </c>
      <c r="L10">
        <f>+C12</f>
        <v>1</v>
      </c>
      <c r="M10" s="12">
        <f t="shared" si="1"/>
        <v>0</v>
      </c>
    </row>
    <row r="11" spans="1:13">
      <c r="A11" s="187" t="s">
        <v>1957</v>
      </c>
      <c r="B11" s="191"/>
      <c r="C11" s="191">
        <v>11</v>
      </c>
      <c r="D11" s="191">
        <v>11</v>
      </c>
      <c r="I11" s="203"/>
      <c r="J11" s="143" t="s">
        <v>1242</v>
      </c>
      <c r="M11">
        <v>0</v>
      </c>
    </row>
    <row r="12" spans="1:13">
      <c r="A12" s="187" t="s">
        <v>1185</v>
      </c>
      <c r="B12" s="191"/>
      <c r="C12" s="191">
        <v>1</v>
      </c>
      <c r="D12" s="191">
        <v>1</v>
      </c>
      <c r="I12" s="203"/>
      <c r="J12" t="str">
        <f>A13</f>
        <v>S45</v>
      </c>
      <c r="K12">
        <f>+B13</f>
        <v>0</v>
      </c>
      <c r="L12">
        <f>+C13</f>
        <v>6</v>
      </c>
      <c r="M12" s="12">
        <f t="shared" ref="M12" si="3">+K12/SUM(K12:L12)</f>
        <v>0</v>
      </c>
    </row>
    <row r="13" spans="1:13">
      <c r="A13" s="187" t="s">
        <v>1186</v>
      </c>
      <c r="B13" s="191"/>
      <c r="C13" s="191">
        <v>6</v>
      </c>
      <c r="D13" s="191">
        <v>6</v>
      </c>
      <c r="I13" s="203"/>
      <c r="J13" t="str">
        <f>A14</f>
        <v>S47</v>
      </c>
      <c r="K13">
        <f>+B14</f>
        <v>1</v>
      </c>
      <c r="L13">
        <f>+C14</f>
        <v>2</v>
      </c>
      <c r="M13" s="12">
        <f t="shared" ref="M13" si="4">+K13/SUM(K13:L13)</f>
        <v>0.33333333333333331</v>
      </c>
    </row>
    <row r="14" spans="1:13">
      <c r="A14" s="187" t="s">
        <v>1313</v>
      </c>
      <c r="B14" s="191">
        <v>1</v>
      </c>
      <c r="C14" s="191">
        <v>2</v>
      </c>
      <c r="D14" s="191">
        <v>3</v>
      </c>
      <c r="I14" s="203"/>
      <c r="J14" t="str">
        <f>A17</f>
        <v>S49</v>
      </c>
      <c r="K14">
        <f t="shared" ref="K14:L16" si="5">+B17</f>
        <v>0</v>
      </c>
      <c r="L14">
        <f t="shared" si="5"/>
        <v>1</v>
      </c>
      <c r="M14" s="12">
        <f>+K14/SUM(K14:L14)</f>
        <v>0</v>
      </c>
    </row>
    <row r="15" spans="1:13">
      <c r="A15" s="187" t="s">
        <v>1335</v>
      </c>
      <c r="B15" s="191"/>
      <c r="C15" s="191">
        <v>1</v>
      </c>
      <c r="D15" s="191">
        <v>1</v>
      </c>
      <c r="I15" s="203"/>
      <c r="J15" t="str">
        <f>A18</f>
        <v>S50</v>
      </c>
      <c r="K15">
        <f t="shared" si="5"/>
        <v>0</v>
      </c>
      <c r="L15">
        <f t="shared" si="5"/>
        <v>1</v>
      </c>
      <c r="M15" s="12">
        <f t="shared" ref="M15:M16" si="6">+K15/SUM(K15:L15)</f>
        <v>0</v>
      </c>
    </row>
    <row r="16" spans="1:13">
      <c r="A16" s="187" t="s">
        <v>1784</v>
      </c>
      <c r="B16" s="191">
        <v>1</v>
      </c>
      <c r="C16" s="191">
        <v>28</v>
      </c>
      <c r="D16" s="191">
        <v>29</v>
      </c>
      <c r="I16" s="203"/>
      <c r="J16" t="str">
        <f>A19</f>
        <v>S51</v>
      </c>
      <c r="K16">
        <f t="shared" si="5"/>
        <v>2</v>
      </c>
      <c r="L16">
        <f>+C19</f>
        <v>12</v>
      </c>
      <c r="M16" s="12">
        <f t="shared" si="6"/>
        <v>0.14285714285714285</v>
      </c>
    </row>
    <row r="17" spans="1:13">
      <c r="A17" s="187" t="s">
        <v>1386</v>
      </c>
      <c r="B17" s="191"/>
      <c r="C17" s="191">
        <v>1</v>
      </c>
      <c r="D17" s="191">
        <v>1</v>
      </c>
      <c r="I17" s="203"/>
      <c r="J17" t="str">
        <f>A15</f>
        <v>S48</v>
      </c>
      <c r="K17">
        <f>+B15</f>
        <v>0</v>
      </c>
      <c r="L17">
        <f>+C15</f>
        <v>1</v>
      </c>
      <c r="M17" s="12">
        <f t="shared" ref="M17:M18" si="7">+K17/SUM(K17:L17)</f>
        <v>0</v>
      </c>
    </row>
    <row r="18" spans="1:13">
      <c r="A18" s="187" t="s">
        <v>1438</v>
      </c>
      <c r="B18" s="191"/>
      <c r="C18" s="191">
        <v>1</v>
      </c>
      <c r="D18" s="191">
        <v>1</v>
      </c>
      <c r="I18" s="203"/>
      <c r="J18" t="str">
        <f>A20</f>
        <v>S52</v>
      </c>
      <c r="K18">
        <f>B20</f>
        <v>0</v>
      </c>
      <c r="L18">
        <f>C20</f>
        <v>39</v>
      </c>
      <c r="M18" s="12">
        <f t="shared" si="7"/>
        <v>0</v>
      </c>
    </row>
    <row r="19" spans="1:13">
      <c r="A19" s="187" t="s">
        <v>1468</v>
      </c>
      <c r="B19" s="191">
        <v>2</v>
      </c>
      <c r="C19" s="191">
        <v>12</v>
      </c>
      <c r="D19" s="191">
        <v>14</v>
      </c>
      <c r="I19">
        <v>2025</v>
      </c>
      <c r="J19" t="str">
        <f>A16</f>
        <v>S1</v>
      </c>
      <c r="K19">
        <f>+B16</f>
        <v>1</v>
      </c>
      <c r="L19">
        <f>+C16</f>
        <v>28</v>
      </c>
      <c r="M19" s="12">
        <f>+K19/SUM(K19:L19)</f>
        <v>3.4482758620689655E-2</v>
      </c>
    </row>
    <row r="20" spans="1:13">
      <c r="A20" s="187" t="s">
        <v>1502</v>
      </c>
      <c r="B20" s="191"/>
      <c r="C20" s="191">
        <v>39</v>
      </c>
      <c r="D20" s="191">
        <v>39</v>
      </c>
      <c r="J20" t="str">
        <f t="shared" ref="J20:L21" si="8">A21</f>
        <v>S2</v>
      </c>
      <c r="K20">
        <f t="shared" si="8"/>
        <v>1</v>
      </c>
      <c r="L20">
        <f>C21</f>
        <v>37</v>
      </c>
      <c r="M20" s="12">
        <f t="shared" ref="M20" si="9">+K20/SUM(K20:L20)</f>
        <v>2.6315789473684209E-2</v>
      </c>
    </row>
    <row r="21" spans="1:13">
      <c r="A21" s="187" t="s">
        <v>1813</v>
      </c>
      <c r="B21" s="191">
        <v>1</v>
      </c>
      <c r="C21" s="191">
        <v>37</v>
      </c>
      <c r="D21" s="191">
        <v>38</v>
      </c>
      <c r="J21" t="str">
        <f t="shared" si="8"/>
        <v>S3</v>
      </c>
      <c r="K21">
        <f t="shared" si="8"/>
        <v>0</v>
      </c>
      <c r="L21">
        <f>C22</f>
        <v>9</v>
      </c>
      <c r="M21" s="12">
        <f t="shared" ref="M21" si="10">+K21/SUM(K21:L21)</f>
        <v>0</v>
      </c>
    </row>
    <row r="22" spans="1:13">
      <c r="A22" s="187" t="s">
        <v>1903</v>
      </c>
      <c r="B22" s="191"/>
      <c r="C22" s="191">
        <v>9</v>
      </c>
      <c r="D22" s="191">
        <v>9</v>
      </c>
      <c r="J22" t="str">
        <f>A11</f>
        <v>S4</v>
      </c>
      <c r="K22">
        <f>+B11</f>
        <v>0</v>
      </c>
      <c r="L22">
        <f>+SUM(C11)</f>
        <v>11</v>
      </c>
      <c r="M22" s="12">
        <f>+K22/SUM(K22:L22)</f>
        <v>0</v>
      </c>
    </row>
    <row r="23" spans="1:13">
      <c r="A23" s="187" t="s">
        <v>2051</v>
      </c>
      <c r="B23" s="191"/>
      <c r="C23" s="191">
        <v>27</v>
      </c>
      <c r="D23" s="191">
        <v>27</v>
      </c>
      <c r="J23" t="str">
        <f>A23</f>
        <v>S5</v>
      </c>
      <c r="K23">
        <f>B23</f>
        <v>0</v>
      </c>
      <c r="L23">
        <f>SUM(C23)</f>
        <v>27</v>
      </c>
      <c r="M23" s="12">
        <f t="shared" ref="M23" si="11">+K23/SUM(K23:L23)</f>
        <v>0</v>
      </c>
    </row>
    <row r="24" spans="1:13">
      <c r="A24" s="187" t="s">
        <v>2052</v>
      </c>
      <c r="B24" s="191">
        <v>2</v>
      </c>
      <c r="C24" s="191">
        <v>18</v>
      </c>
      <c r="D24" s="191">
        <v>20</v>
      </c>
      <c r="J24" t="str">
        <f>A24</f>
        <v>S6</v>
      </c>
      <c r="K24">
        <f>B24</f>
        <v>2</v>
      </c>
      <c r="L24" s="183">
        <f t="shared" ref="L24:L25" si="12">SUM(C24)</f>
        <v>18</v>
      </c>
      <c r="M24" s="12">
        <f t="shared" ref="M24" si="13">+K24/SUM(K24:L24)</f>
        <v>0.1</v>
      </c>
    </row>
    <row r="25" spans="1:13">
      <c r="A25" s="187" t="s">
        <v>2218</v>
      </c>
      <c r="B25" s="191"/>
      <c r="C25" s="191">
        <v>15</v>
      </c>
      <c r="D25" s="191">
        <v>15</v>
      </c>
      <c r="J25" s="183" t="str">
        <f>A25</f>
        <v>S7</v>
      </c>
      <c r="K25" s="183">
        <f>B25</f>
        <v>0</v>
      </c>
      <c r="L25" s="183">
        <f t="shared" si="12"/>
        <v>15</v>
      </c>
      <c r="M25" s="188">
        <f t="shared" ref="M25" si="14">+K25/SUM(K25:L25)</f>
        <v>0</v>
      </c>
    </row>
    <row r="26" spans="1:13">
      <c r="A26" s="187" t="s">
        <v>815</v>
      </c>
      <c r="B26" s="191">
        <v>8</v>
      </c>
      <c r="C26" s="191">
        <v>214</v>
      </c>
      <c r="D26" s="191">
        <v>222</v>
      </c>
      <c r="J26" s="14"/>
      <c r="M26" s="12"/>
    </row>
    <row r="27" spans="1:13" s="183" customFormat="1">
      <c r="J27" s="189"/>
      <c r="M27" s="188"/>
    </row>
    <row r="28" spans="1:13" s="183" customFormat="1">
      <c r="J28" s="189"/>
      <c r="M28" s="188"/>
    </row>
    <row r="29" spans="1:13" s="183" customFormat="1">
      <c r="J29" s="189"/>
      <c r="M29" s="188"/>
    </row>
    <row r="30" spans="1:13" s="183" customFormat="1">
      <c r="J30" s="189"/>
      <c r="M30" s="188"/>
    </row>
    <row r="31" spans="1:13" s="183" customFormat="1">
      <c r="J31" s="189"/>
      <c r="M31" s="188"/>
    </row>
    <row r="32" spans="1:13" s="183" customFormat="1">
      <c r="J32" s="189"/>
      <c r="M32" s="188"/>
    </row>
    <row r="33" spans="1:13" s="183" customFormat="1">
      <c r="J33" s="189"/>
      <c r="M33" s="188"/>
    </row>
    <row r="34" spans="1:13" s="183" customFormat="1">
      <c r="J34" s="189"/>
      <c r="M34" s="188"/>
    </row>
    <row r="35" spans="1:13">
      <c r="J35" s="14"/>
      <c r="M35" s="12"/>
    </row>
    <row r="36" spans="1:13">
      <c r="J36" s="14"/>
      <c r="M36" s="12"/>
    </row>
    <row r="37" spans="1:13">
      <c r="J37" s="14"/>
      <c r="M37" s="12"/>
    </row>
    <row r="38" spans="1:13">
      <c r="J38" s="14"/>
      <c r="M38" s="12"/>
    </row>
    <row r="39" spans="1:13">
      <c r="A39" s="186" t="s">
        <v>835</v>
      </c>
      <c r="B39" s="183" t="s">
        <v>777</v>
      </c>
      <c r="J39" s="14"/>
      <c r="M39" s="12"/>
    </row>
    <row r="40" spans="1:13">
      <c r="J40" s="14"/>
      <c r="M40" s="12"/>
    </row>
    <row r="41" spans="1:13">
      <c r="A41" s="186" t="s">
        <v>816</v>
      </c>
      <c r="B41" s="186" t="s">
        <v>811</v>
      </c>
      <c r="J41" s="14"/>
      <c r="M41" s="12"/>
    </row>
    <row r="42" spans="1:13">
      <c r="A42" s="186" t="s">
        <v>812</v>
      </c>
      <c r="B42" s="183" t="s">
        <v>879</v>
      </c>
      <c r="C42" s="183" t="s">
        <v>874</v>
      </c>
      <c r="D42" s="183" t="s">
        <v>815</v>
      </c>
      <c r="J42" s="14"/>
      <c r="M42" s="12"/>
    </row>
    <row r="43" spans="1:13">
      <c r="A43" s="189" t="s">
        <v>1777</v>
      </c>
      <c r="B43" s="191"/>
      <c r="C43" s="191">
        <v>1</v>
      </c>
      <c r="D43" s="191">
        <v>1</v>
      </c>
      <c r="J43" s="14"/>
      <c r="M43" s="12"/>
    </row>
    <row r="44" spans="1:13">
      <c r="A44" s="189" t="s">
        <v>1778</v>
      </c>
      <c r="B44" s="191">
        <v>1</v>
      </c>
      <c r="C44" s="191">
        <v>3</v>
      </c>
      <c r="D44" s="191">
        <v>4</v>
      </c>
      <c r="J44" s="14"/>
      <c r="M44" s="12"/>
    </row>
    <row r="45" spans="1:13">
      <c r="A45" s="189" t="s">
        <v>1779</v>
      </c>
      <c r="B45" s="191"/>
      <c r="C45" s="191">
        <v>2</v>
      </c>
      <c r="D45" s="191">
        <v>2</v>
      </c>
      <c r="J45" s="14"/>
      <c r="M45" s="12"/>
    </row>
    <row r="46" spans="1:13">
      <c r="A46" s="189" t="s">
        <v>1780</v>
      </c>
      <c r="B46" s="191"/>
      <c r="C46" s="191">
        <v>3</v>
      </c>
      <c r="D46" s="191">
        <v>3</v>
      </c>
      <c r="J46" s="14"/>
      <c r="M46" s="12"/>
    </row>
    <row r="47" spans="1:13">
      <c r="A47" s="189" t="s">
        <v>1781</v>
      </c>
      <c r="B47" s="191"/>
      <c r="C47" s="191">
        <v>8</v>
      </c>
      <c r="D47" s="191">
        <v>8</v>
      </c>
    </row>
    <row r="48" spans="1:13">
      <c r="A48" s="189" t="s">
        <v>1814</v>
      </c>
      <c r="B48" s="191"/>
      <c r="C48" s="191">
        <v>5</v>
      </c>
      <c r="D48" s="191">
        <v>5</v>
      </c>
    </row>
    <row r="49" spans="1:4">
      <c r="A49" s="189" t="s">
        <v>1815</v>
      </c>
      <c r="B49" s="191"/>
      <c r="C49" s="191">
        <v>5</v>
      </c>
      <c r="D49" s="191">
        <v>5</v>
      </c>
    </row>
    <row r="50" spans="1:4">
      <c r="A50" s="189" t="s">
        <v>1878</v>
      </c>
      <c r="B50" s="191">
        <v>1</v>
      </c>
      <c r="C50" s="191">
        <v>3</v>
      </c>
      <c r="D50" s="191">
        <v>4</v>
      </c>
    </row>
    <row r="51" spans="1:4">
      <c r="A51" s="189" t="s">
        <v>1879</v>
      </c>
      <c r="B51" s="191"/>
      <c r="C51" s="191">
        <v>8</v>
      </c>
      <c r="D51" s="191">
        <v>8</v>
      </c>
    </row>
    <row r="52" spans="1:4">
      <c r="A52" s="189" t="s">
        <v>1880</v>
      </c>
      <c r="B52" s="191"/>
      <c r="C52" s="191">
        <v>3</v>
      </c>
      <c r="D52" s="191">
        <v>3</v>
      </c>
    </row>
    <row r="53" spans="1:4">
      <c r="A53" s="189" t="s">
        <v>1881</v>
      </c>
      <c r="B53" s="191"/>
      <c r="C53" s="191">
        <v>5</v>
      </c>
      <c r="D53" s="191">
        <v>5</v>
      </c>
    </row>
    <row r="54" spans="1:4">
      <c r="A54" s="189" t="s">
        <v>1882</v>
      </c>
      <c r="B54" s="191"/>
      <c r="C54" s="191">
        <v>8</v>
      </c>
      <c r="D54" s="191">
        <v>8</v>
      </c>
    </row>
    <row r="55" spans="1:4">
      <c r="A55" s="189" t="s">
        <v>1904</v>
      </c>
      <c r="B55" s="191"/>
      <c r="C55" s="191">
        <v>2</v>
      </c>
      <c r="D55" s="191">
        <v>2</v>
      </c>
    </row>
    <row r="56" spans="1:4">
      <c r="A56" s="189" t="s">
        <v>1905</v>
      </c>
      <c r="B56" s="191"/>
      <c r="C56" s="191">
        <v>2</v>
      </c>
      <c r="D56" s="191">
        <v>2</v>
      </c>
    </row>
    <row r="57" spans="1:4">
      <c r="A57" s="189" t="s">
        <v>1916</v>
      </c>
      <c r="B57" s="191"/>
      <c r="C57" s="191">
        <v>1</v>
      </c>
      <c r="D57" s="191">
        <v>1</v>
      </c>
    </row>
    <row r="58" spans="1:4">
      <c r="A58" s="189" t="s">
        <v>1917</v>
      </c>
      <c r="B58" s="191"/>
      <c r="C58" s="191">
        <v>2</v>
      </c>
      <c r="D58" s="191">
        <v>2</v>
      </c>
    </row>
    <row r="59" spans="1:4">
      <c r="A59" s="189" t="s">
        <v>1958</v>
      </c>
      <c r="B59" s="191"/>
      <c r="C59" s="191">
        <v>1</v>
      </c>
      <c r="D59" s="191">
        <v>1</v>
      </c>
    </row>
    <row r="60" spans="1:4">
      <c r="A60" s="189" t="s">
        <v>1959</v>
      </c>
      <c r="B60" s="191"/>
      <c r="C60" s="191">
        <v>1</v>
      </c>
      <c r="D60" s="191">
        <v>1</v>
      </c>
    </row>
    <row r="61" spans="1:4">
      <c r="A61" s="189" t="s">
        <v>1960</v>
      </c>
      <c r="B61" s="191"/>
      <c r="C61" s="191">
        <v>4</v>
      </c>
      <c r="D61" s="191">
        <v>4</v>
      </c>
    </row>
    <row r="62" spans="1:4">
      <c r="A62" s="189" t="s">
        <v>1961</v>
      </c>
      <c r="B62" s="191"/>
      <c r="C62" s="191">
        <v>2</v>
      </c>
      <c r="D62" s="191">
        <v>2</v>
      </c>
    </row>
    <row r="63" spans="1:4">
      <c r="A63" s="189" t="s">
        <v>1962</v>
      </c>
      <c r="B63" s="191"/>
      <c r="C63" s="191">
        <v>1</v>
      </c>
      <c r="D63" s="191">
        <v>1</v>
      </c>
    </row>
    <row r="64" spans="1:4">
      <c r="A64" s="189" t="s">
        <v>1963</v>
      </c>
      <c r="B64" s="191"/>
      <c r="C64" s="191">
        <v>2</v>
      </c>
      <c r="D64" s="191">
        <v>2</v>
      </c>
    </row>
    <row r="65" spans="1:4">
      <c r="A65" s="189" t="s">
        <v>2042</v>
      </c>
      <c r="B65" s="191"/>
      <c r="C65" s="191">
        <v>1</v>
      </c>
      <c r="D65" s="191">
        <v>1</v>
      </c>
    </row>
    <row r="66" spans="1:4">
      <c r="A66" s="189" t="s">
        <v>2043</v>
      </c>
      <c r="B66" s="191"/>
      <c r="C66" s="191">
        <v>1</v>
      </c>
      <c r="D66" s="191">
        <v>1</v>
      </c>
    </row>
    <row r="67" spans="1:4">
      <c r="A67" s="189" t="s">
        <v>2044</v>
      </c>
      <c r="B67" s="191"/>
      <c r="C67" s="191">
        <v>2</v>
      </c>
      <c r="D67" s="191">
        <v>2</v>
      </c>
    </row>
    <row r="68" spans="1:4">
      <c r="A68" s="189" t="s">
        <v>2045</v>
      </c>
      <c r="B68" s="191"/>
      <c r="C68" s="191">
        <v>1</v>
      </c>
      <c r="D68" s="191">
        <v>1</v>
      </c>
    </row>
    <row r="69" spans="1:4">
      <c r="A69" s="189" t="s">
        <v>2046</v>
      </c>
      <c r="B69" s="191"/>
      <c r="C69" s="191">
        <v>14</v>
      </c>
      <c r="D69" s="191">
        <v>14</v>
      </c>
    </row>
    <row r="70" spans="1:4">
      <c r="A70" s="189" t="s">
        <v>2047</v>
      </c>
      <c r="B70" s="191"/>
      <c r="C70" s="191">
        <v>5</v>
      </c>
      <c r="D70" s="191">
        <v>5</v>
      </c>
    </row>
    <row r="71" spans="1:4">
      <c r="A71" s="189" t="s">
        <v>2048</v>
      </c>
      <c r="B71" s="191"/>
      <c r="C71" s="191">
        <v>3</v>
      </c>
      <c r="D71" s="191">
        <v>3</v>
      </c>
    </row>
    <row r="72" spans="1:4">
      <c r="A72" s="189" t="s">
        <v>2049</v>
      </c>
      <c r="B72" s="191"/>
      <c r="C72" s="191">
        <v>2</v>
      </c>
      <c r="D72" s="191">
        <v>2</v>
      </c>
    </row>
    <row r="73" spans="1:4">
      <c r="A73" s="189" t="s">
        <v>2050</v>
      </c>
      <c r="B73" s="191">
        <v>1</v>
      </c>
      <c r="C73" s="191">
        <v>4</v>
      </c>
      <c r="D73" s="191">
        <v>5</v>
      </c>
    </row>
    <row r="74" spans="1:4">
      <c r="A74" s="189" t="s">
        <v>2105</v>
      </c>
      <c r="B74" s="191"/>
      <c r="C74" s="191">
        <v>8</v>
      </c>
      <c r="D74" s="191">
        <v>8</v>
      </c>
    </row>
    <row r="75" spans="1:4">
      <c r="A75" s="189" t="s">
        <v>2106</v>
      </c>
      <c r="B75" s="191"/>
      <c r="C75" s="191">
        <v>4</v>
      </c>
      <c r="D75" s="191">
        <v>4</v>
      </c>
    </row>
    <row r="76" spans="1:4">
      <c r="A76" s="189" t="s">
        <v>2107</v>
      </c>
      <c r="B76" s="191">
        <v>1</v>
      </c>
      <c r="C76" s="191">
        <v>1</v>
      </c>
      <c r="D76" s="191">
        <v>2</v>
      </c>
    </row>
    <row r="77" spans="1:4">
      <c r="A77" s="189" t="s">
        <v>2219</v>
      </c>
      <c r="B77" s="191"/>
      <c r="C77" s="191">
        <v>1</v>
      </c>
      <c r="D77" s="191">
        <v>1</v>
      </c>
    </row>
    <row r="78" spans="1:4">
      <c r="A78" s="189" t="s">
        <v>2220</v>
      </c>
      <c r="B78" s="191"/>
      <c r="C78" s="191">
        <v>3</v>
      </c>
      <c r="D78" s="191">
        <v>3</v>
      </c>
    </row>
    <row r="79" spans="1:4">
      <c r="A79" s="189" t="s">
        <v>2221</v>
      </c>
      <c r="B79" s="191"/>
      <c r="C79" s="191">
        <v>9</v>
      </c>
      <c r="D79" s="191">
        <v>9</v>
      </c>
    </row>
    <row r="80" spans="1:4">
      <c r="A80" s="189" t="s">
        <v>2222</v>
      </c>
      <c r="B80" s="191"/>
      <c r="C80" s="191">
        <v>1</v>
      </c>
      <c r="D80" s="191">
        <v>1</v>
      </c>
    </row>
    <row r="81" spans="1:4">
      <c r="A81" s="189" t="s">
        <v>2223</v>
      </c>
      <c r="B81" s="191"/>
      <c r="C81" s="191">
        <v>1</v>
      </c>
      <c r="D81" s="191">
        <v>1</v>
      </c>
    </row>
    <row r="82" spans="1:4">
      <c r="A82" s="189" t="s">
        <v>2224</v>
      </c>
      <c r="B82" s="191"/>
      <c r="C82" s="191">
        <v>1</v>
      </c>
      <c r="D82" s="191">
        <v>1</v>
      </c>
    </row>
    <row r="83" spans="1:4">
      <c r="A83" s="189" t="s">
        <v>1192</v>
      </c>
      <c r="B83" s="191"/>
      <c r="C83" s="191">
        <v>1</v>
      </c>
      <c r="D83" s="191">
        <v>1</v>
      </c>
    </row>
    <row r="84" spans="1:4">
      <c r="A84" s="189" t="s">
        <v>1203</v>
      </c>
      <c r="B84" s="191"/>
      <c r="C84" s="191">
        <v>1</v>
      </c>
      <c r="D84" s="191">
        <v>1</v>
      </c>
    </row>
    <row r="85" spans="1:4">
      <c r="A85" s="189" t="s">
        <v>1204</v>
      </c>
      <c r="B85" s="191"/>
      <c r="C85" s="191">
        <v>1</v>
      </c>
      <c r="D85" s="191">
        <v>1</v>
      </c>
    </row>
    <row r="86" spans="1:4">
      <c r="A86" s="189" t="s">
        <v>1209</v>
      </c>
      <c r="B86" s="191"/>
      <c r="C86" s="191">
        <v>1</v>
      </c>
      <c r="D86" s="191">
        <v>1</v>
      </c>
    </row>
    <row r="87" spans="1:4">
      <c r="A87" s="189" t="s">
        <v>1215</v>
      </c>
      <c r="B87" s="191">
        <v>1</v>
      </c>
      <c r="C87" s="191"/>
      <c r="D87" s="191">
        <v>1</v>
      </c>
    </row>
    <row r="88" spans="1:4">
      <c r="A88" s="189" t="s">
        <v>1221</v>
      </c>
      <c r="B88" s="191"/>
      <c r="C88" s="191">
        <v>1</v>
      </c>
      <c r="D88" s="191">
        <v>1</v>
      </c>
    </row>
    <row r="89" spans="1:4">
      <c r="A89" s="189" t="s">
        <v>1224</v>
      </c>
      <c r="B89" s="191"/>
      <c r="C89" s="191">
        <v>1</v>
      </c>
      <c r="D89" s="191">
        <v>1</v>
      </c>
    </row>
    <row r="90" spans="1:4">
      <c r="A90" s="189" t="s">
        <v>1229</v>
      </c>
      <c r="B90" s="191"/>
      <c r="C90" s="191">
        <v>1</v>
      </c>
      <c r="D90" s="191">
        <v>1</v>
      </c>
    </row>
    <row r="91" spans="1:4">
      <c r="A91" s="189" t="s">
        <v>1233</v>
      </c>
      <c r="B91" s="191"/>
      <c r="C91" s="191">
        <v>4</v>
      </c>
      <c r="D91" s="191">
        <v>4</v>
      </c>
    </row>
    <row r="92" spans="1:4">
      <c r="A92" s="189" t="s">
        <v>1237</v>
      </c>
      <c r="B92" s="191"/>
      <c r="C92" s="191">
        <v>2</v>
      </c>
      <c r="D92" s="191">
        <v>2</v>
      </c>
    </row>
    <row r="93" spans="1:4">
      <c r="A93" s="189" t="s">
        <v>1367</v>
      </c>
      <c r="B93" s="191">
        <v>1</v>
      </c>
      <c r="C93" s="191">
        <v>1</v>
      </c>
      <c r="D93" s="191">
        <v>2</v>
      </c>
    </row>
    <row r="94" spans="1:4">
      <c r="A94" s="189" t="s">
        <v>1368</v>
      </c>
      <c r="B94" s="191"/>
      <c r="C94" s="191">
        <v>1</v>
      </c>
      <c r="D94" s="191">
        <v>1</v>
      </c>
    </row>
    <row r="95" spans="1:4">
      <c r="A95" s="189" t="s">
        <v>1372</v>
      </c>
      <c r="B95" s="191"/>
      <c r="C95" s="191">
        <v>1</v>
      </c>
      <c r="D95" s="191">
        <v>1</v>
      </c>
    </row>
    <row r="96" spans="1:4">
      <c r="A96" s="189" t="s">
        <v>1421</v>
      </c>
      <c r="B96" s="191"/>
      <c r="C96" s="191">
        <v>1</v>
      </c>
      <c r="D96" s="191">
        <v>1</v>
      </c>
    </row>
    <row r="97" spans="1:5">
      <c r="A97" s="189" t="s">
        <v>1469</v>
      </c>
      <c r="B97" s="191"/>
      <c r="C97" s="191">
        <v>1</v>
      </c>
      <c r="D97" s="191">
        <v>1</v>
      </c>
    </row>
    <row r="98" spans="1:5">
      <c r="A98" s="189" t="s">
        <v>1470</v>
      </c>
      <c r="B98" s="191">
        <v>1</v>
      </c>
      <c r="C98" s="191"/>
      <c r="D98" s="191">
        <v>1</v>
      </c>
    </row>
    <row r="99" spans="1:5">
      <c r="A99" s="189" t="s">
        <v>1471</v>
      </c>
      <c r="B99" s="191">
        <v>1</v>
      </c>
      <c r="C99" s="191">
        <v>2</v>
      </c>
      <c r="D99" s="191">
        <v>3</v>
      </c>
    </row>
    <row r="100" spans="1:5">
      <c r="A100" s="189" t="s">
        <v>1498</v>
      </c>
      <c r="B100" s="191"/>
      <c r="C100" s="191">
        <v>4</v>
      </c>
      <c r="D100" s="191">
        <v>4</v>
      </c>
    </row>
    <row r="101" spans="1:5">
      <c r="A101" s="189" t="s">
        <v>1499</v>
      </c>
      <c r="B101" s="191"/>
      <c r="C101" s="191">
        <v>2</v>
      </c>
      <c r="D101" s="191">
        <v>2</v>
      </c>
    </row>
    <row r="102" spans="1:5">
      <c r="A102" s="189" t="s">
        <v>1500</v>
      </c>
      <c r="B102" s="191"/>
      <c r="C102" s="191">
        <v>4</v>
      </c>
      <c r="D102" s="191">
        <v>4</v>
      </c>
    </row>
    <row r="103" spans="1:5">
      <c r="A103" s="189" t="s">
        <v>1501</v>
      </c>
      <c r="B103" s="191"/>
      <c r="C103" s="191">
        <v>4</v>
      </c>
      <c r="D103" s="191">
        <v>4</v>
      </c>
    </row>
    <row r="104" spans="1:5">
      <c r="A104" s="189" t="s">
        <v>1606</v>
      </c>
      <c r="B104" s="191"/>
      <c r="C104" s="191">
        <v>1</v>
      </c>
      <c r="D104" s="191">
        <v>1</v>
      </c>
    </row>
    <row r="105" spans="1:5">
      <c r="A105" s="189" t="s">
        <v>1607</v>
      </c>
      <c r="B105" s="191"/>
      <c r="C105" s="191">
        <v>10</v>
      </c>
      <c r="D105" s="191">
        <v>10</v>
      </c>
    </row>
    <row r="106" spans="1:5">
      <c r="A106" s="189" t="s">
        <v>1608</v>
      </c>
      <c r="B106" s="191"/>
      <c r="C106" s="191">
        <v>6</v>
      </c>
      <c r="D106" s="191">
        <v>6</v>
      </c>
    </row>
    <row r="107" spans="1:5">
      <c r="A107" s="189" t="s">
        <v>1609</v>
      </c>
      <c r="B107" s="191"/>
      <c r="C107" s="191">
        <v>4</v>
      </c>
      <c r="D107" s="191">
        <v>4</v>
      </c>
    </row>
    <row r="108" spans="1:5">
      <c r="A108" s="189" t="s">
        <v>1610</v>
      </c>
      <c r="B108" s="191"/>
      <c r="C108" s="191">
        <v>11</v>
      </c>
      <c r="D108" s="191">
        <v>11</v>
      </c>
    </row>
    <row r="109" spans="1:5" s="183" customFormat="1">
      <c r="A109" s="189" t="s">
        <v>1611</v>
      </c>
      <c r="B109" s="191"/>
      <c r="C109" s="191">
        <v>3</v>
      </c>
      <c r="D109" s="191">
        <v>3</v>
      </c>
      <c r="E109"/>
    </row>
    <row r="110" spans="1:5" s="183" customFormat="1">
      <c r="A110" s="189" t="s">
        <v>1782</v>
      </c>
      <c r="B110" s="191"/>
      <c r="C110" s="191">
        <v>8</v>
      </c>
      <c r="D110" s="191">
        <v>8</v>
      </c>
      <c r="E110"/>
    </row>
    <row r="111" spans="1:5" s="183" customFormat="1">
      <c r="A111" s="189" t="s">
        <v>1783</v>
      </c>
      <c r="B111" s="191"/>
      <c r="C111" s="191">
        <v>3</v>
      </c>
      <c r="D111" s="191">
        <v>3</v>
      </c>
      <c r="E111"/>
    </row>
    <row r="112" spans="1:5" s="183" customFormat="1">
      <c r="A112" s="189" t="s">
        <v>815</v>
      </c>
      <c r="B112" s="191">
        <v>8</v>
      </c>
      <c r="C112" s="191">
        <v>214</v>
      </c>
      <c r="D112" s="191">
        <v>222</v>
      </c>
      <c r="E112"/>
    </row>
    <row r="113" spans="1:5" s="183" customFormat="1">
      <c r="A113" s="189"/>
      <c r="B113" s="191"/>
      <c r="C113" s="191"/>
      <c r="D113" s="191"/>
      <c r="E113" s="191"/>
    </row>
    <row r="114" spans="1:5" s="183" customFormat="1">
      <c r="A114" s="189"/>
      <c r="B114" s="191"/>
      <c r="C114" s="191"/>
      <c r="D114" s="191"/>
      <c r="E114" s="191"/>
    </row>
    <row r="115" spans="1:5" s="183" customFormat="1">
      <c r="A115" s="189"/>
      <c r="B115" s="191"/>
      <c r="C115" s="191"/>
      <c r="D115" s="191"/>
      <c r="E115" s="191"/>
    </row>
    <row r="116" spans="1:5" s="183" customFormat="1">
      <c r="A116" s="189"/>
      <c r="B116" s="191"/>
      <c r="C116" s="191"/>
      <c r="D116" s="191"/>
      <c r="E116" s="191"/>
    </row>
    <row r="117" spans="1:5" s="183" customFormat="1">
      <c r="A117" s="189"/>
      <c r="B117" s="191"/>
      <c r="C117" s="191"/>
      <c r="D117" s="191"/>
      <c r="E117" s="191"/>
    </row>
    <row r="118" spans="1:5" s="183" customFormat="1">
      <c r="A118" s="189"/>
      <c r="B118" s="191"/>
      <c r="C118" s="191"/>
      <c r="D118" s="191"/>
      <c r="E118" s="191"/>
    </row>
    <row r="119" spans="1:5" s="183" customFormat="1">
      <c r="A119" s="189"/>
      <c r="B119" s="191"/>
      <c r="C119" s="191"/>
      <c r="D119" s="191"/>
      <c r="E119" s="191"/>
    </row>
    <row r="120" spans="1:5" s="183" customFormat="1">
      <c r="A120" s="189"/>
      <c r="B120" s="191"/>
      <c r="C120" s="191"/>
      <c r="D120" s="191"/>
      <c r="E120" s="191"/>
    </row>
    <row r="121" spans="1:5" s="183" customFormat="1">
      <c r="A121" s="189"/>
      <c r="B121" s="191"/>
      <c r="C121" s="191"/>
      <c r="D121" s="191"/>
      <c r="E121" s="191"/>
    </row>
    <row r="122" spans="1:5" s="183" customFormat="1">
      <c r="A122" s="189"/>
      <c r="B122" s="191"/>
      <c r="C122" s="191"/>
      <c r="D122" s="191"/>
      <c r="E122" s="191"/>
    </row>
    <row r="123" spans="1:5" s="183" customFormat="1">
      <c r="A123" s="189"/>
      <c r="B123" s="191"/>
      <c r="C123" s="191"/>
      <c r="D123" s="191"/>
      <c r="E123" s="191"/>
    </row>
    <row r="124" spans="1:5" s="183" customFormat="1">
      <c r="A124" s="189"/>
      <c r="B124" s="191"/>
      <c r="C124" s="191"/>
      <c r="D124" s="191"/>
      <c r="E124" s="191"/>
    </row>
    <row r="125" spans="1:5" s="183" customFormat="1">
      <c r="A125" s="189"/>
      <c r="B125" s="191"/>
      <c r="C125" s="191"/>
      <c r="D125" s="191"/>
      <c r="E125" s="191"/>
    </row>
    <row r="126" spans="1:5" s="183" customFormat="1">
      <c r="A126" s="189"/>
      <c r="B126" s="191"/>
      <c r="C126" s="191"/>
      <c r="D126" s="191"/>
      <c r="E126" s="191"/>
    </row>
    <row r="127" spans="1:5" s="183" customFormat="1">
      <c r="A127" s="189"/>
      <c r="B127" s="191"/>
      <c r="C127" s="191"/>
      <c r="D127" s="191"/>
      <c r="E127" s="191"/>
    </row>
    <row r="128" spans="1:5" s="183" customFormat="1">
      <c r="A128" s="189"/>
      <c r="B128" s="191"/>
      <c r="C128" s="191"/>
      <c r="D128" s="191"/>
      <c r="E128" s="191"/>
    </row>
    <row r="129" spans="1:5">
      <c r="A129" s="14"/>
      <c r="B129" s="59"/>
      <c r="C129" s="59"/>
      <c r="D129" s="59"/>
      <c r="E129" s="59"/>
    </row>
    <row r="130" spans="1:5">
      <c r="A130" s="14"/>
      <c r="B130" s="59"/>
      <c r="C130" s="59"/>
      <c r="D130" s="59"/>
      <c r="E130" s="59"/>
    </row>
    <row r="131" spans="1:5">
      <c r="A131" s="14"/>
      <c r="B131" s="59"/>
      <c r="C131" s="59"/>
      <c r="D131" s="59"/>
      <c r="E131" s="59"/>
    </row>
    <row r="133" spans="1:5">
      <c r="A133" s="186" t="s">
        <v>835</v>
      </c>
      <c r="B133" s="183" t="s">
        <v>777</v>
      </c>
    </row>
    <row r="135" spans="1:5">
      <c r="A135" s="186" t="s">
        <v>816</v>
      </c>
      <c r="B135" s="186" t="s">
        <v>811</v>
      </c>
    </row>
    <row r="136" spans="1:5">
      <c r="A136" s="186" t="s">
        <v>812</v>
      </c>
      <c r="B136" s="183" t="s">
        <v>813</v>
      </c>
      <c r="C136" s="183" t="s">
        <v>814</v>
      </c>
      <c r="D136" s="183" t="s">
        <v>815</v>
      </c>
    </row>
    <row r="137" spans="1:5">
      <c r="A137" s="189">
        <v>45548</v>
      </c>
      <c r="B137" s="191"/>
      <c r="C137" s="191">
        <v>1</v>
      </c>
      <c r="D137" s="191">
        <v>1</v>
      </c>
    </row>
    <row r="138" spans="1:5">
      <c r="A138" s="189">
        <v>45569</v>
      </c>
      <c r="B138" s="191"/>
      <c r="C138" s="191">
        <v>1</v>
      </c>
      <c r="D138" s="191">
        <v>1</v>
      </c>
    </row>
    <row r="139" spans="1:5">
      <c r="A139" s="189">
        <v>45575</v>
      </c>
      <c r="B139" s="191">
        <v>1</v>
      </c>
      <c r="C139" s="191"/>
      <c r="D139" s="191">
        <v>1</v>
      </c>
    </row>
    <row r="140" spans="1:5">
      <c r="A140" s="189">
        <v>45576</v>
      </c>
      <c r="B140" s="191"/>
      <c r="C140" s="191">
        <v>1</v>
      </c>
      <c r="D140" s="191">
        <v>1</v>
      </c>
    </row>
    <row r="141" spans="1:5">
      <c r="A141" s="189">
        <v>45585</v>
      </c>
      <c r="B141" s="191"/>
      <c r="C141" s="191">
        <v>1</v>
      </c>
      <c r="D141" s="191">
        <v>1</v>
      </c>
    </row>
    <row r="142" spans="1:5">
      <c r="A142" s="189">
        <v>45595</v>
      </c>
      <c r="B142" s="191"/>
      <c r="C142" s="191">
        <v>1</v>
      </c>
      <c r="D142" s="191">
        <v>1</v>
      </c>
    </row>
    <row r="143" spans="1:5">
      <c r="A143" s="189">
        <v>45596</v>
      </c>
      <c r="B143" s="191"/>
      <c r="C143" s="191">
        <v>1</v>
      </c>
      <c r="D143" s="191">
        <v>1</v>
      </c>
    </row>
    <row r="144" spans="1:5">
      <c r="A144" s="189">
        <v>45601</v>
      </c>
      <c r="B144" s="191"/>
      <c r="C144" s="191">
        <v>1</v>
      </c>
      <c r="D144" s="191">
        <v>1</v>
      </c>
    </row>
    <row r="145" spans="1:4">
      <c r="A145" s="189">
        <v>45602</v>
      </c>
      <c r="B145" s="191">
        <v>2</v>
      </c>
      <c r="C145" s="191">
        <v>1</v>
      </c>
      <c r="D145" s="191">
        <v>3</v>
      </c>
    </row>
    <row r="146" spans="1:4">
      <c r="A146" s="189">
        <v>45604</v>
      </c>
      <c r="B146" s="191"/>
      <c r="C146" s="191">
        <v>1</v>
      </c>
      <c r="D146" s="191">
        <v>1</v>
      </c>
    </row>
    <row r="147" spans="1:4">
      <c r="A147" s="189">
        <v>45606</v>
      </c>
      <c r="B147" s="191">
        <v>2</v>
      </c>
      <c r="C147" s="191"/>
      <c r="D147" s="191">
        <v>2</v>
      </c>
    </row>
    <row r="148" spans="1:4">
      <c r="A148" s="189">
        <v>45623</v>
      </c>
      <c r="B148" s="191">
        <v>1</v>
      </c>
      <c r="C148" s="191"/>
      <c r="D148" s="191">
        <v>1</v>
      </c>
    </row>
    <row r="149" spans="1:4">
      <c r="A149" s="189">
        <v>45626</v>
      </c>
      <c r="B149" s="191"/>
      <c r="C149" s="191">
        <v>1</v>
      </c>
      <c r="D149" s="191">
        <v>1</v>
      </c>
    </row>
    <row r="150" spans="1:4">
      <c r="A150" s="189">
        <v>45620</v>
      </c>
      <c r="B150" s="191"/>
      <c r="C150" s="191">
        <v>1</v>
      </c>
      <c r="D150" s="191">
        <v>1</v>
      </c>
    </row>
    <row r="151" spans="1:4">
      <c r="A151" s="189">
        <v>45622</v>
      </c>
      <c r="B151" s="191">
        <v>1</v>
      </c>
      <c r="C151" s="191"/>
      <c r="D151" s="191">
        <v>1</v>
      </c>
    </row>
    <row r="152" spans="1:4">
      <c r="A152" s="189">
        <v>45628</v>
      </c>
      <c r="B152" s="191"/>
      <c r="C152" s="191">
        <v>1</v>
      </c>
      <c r="D152" s="191">
        <v>1</v>
      </c>
    </row>
    <row r="153" spans="1:4">
      <c r="A153" s="189">
        <v>45643</v>
      </c>
      <c r="B153" s="191">
        <v>2</v>
      </c>
      <c r="C153" s="191">
        <v>1</v>
      </c>
      <c r="D153" s="191">
        <v>3</v>
      </c>
    </row>
    <row r="154" spans="1:4">
      <c r="A154" s="189">
        <v>45644</v>
      </c>
      <c r="B154" s="191">
        <v>1</v>
      </c>
      <c r="C154" s="191"/>
      <c r="D154" s="191">
        <v>1</v>
      </c>
    </row>
    <row r="155" spans="1:4">
      <c r="A155" s="189">
        <v>45646</v>
      </c>
      <c r="B155" s="191">
        <v>1</v>
      </c>
      <c r="C155" s="191">
        <v>1</v>
      </c>
      <c r="D155" s="191">
        <v>2</v>
      </c>
    </row>
    <row r="156" spans="1:4">
      <c r="A156" s="189">
        <v>45647</v>
      </c>
      <c r="B156" s="191">
        <v>2</v>
      </c>
      <c r="C156" s="191">
        <v>1</v>
      </c>
      <c r="D156" s="191">
        <v>3</v>
      </c>
    </row>
    <row r="157" spans="1:4">
      <c r="A157" s="189">
        <v>45648</v>
      </c>
      <c r="B157" s="191">
        <v>2</v>
      </c>
      <c r="C157" s="191">
        <v>1</v>
      </c>
      <c r="D157" s="191">
        <v>3</v>
      </c>
    </row>
    <row r="158" spans="1:4">
      <c r="A158" s="189">
        <v>45649</v>
      </c>
      <c r="B158" s="191">
        <v>1</v>
      </c>
      <c r="C158" s="191">
        <v>2</v>
      </c>
      <c r="D158" s="191">
        <v>3</v>
      </c>
    </row>
    <row r="159" spans="1:4">
      <c r="A159" s="189">
        <v>45650</v>
      </c>
      <c r="B159" s="191">
        <v>1</v>
      </c>
      <c r="C159" s="191">
        <v>1</v>
      </c>
      <c r="D159" s="191">
        <v>2</v>
      </c>
    </row>
    <row r="160" spans="1:4">
      <c r="A160" s="189">
        <v>45652</v>
      </c>
      <c r="B160" s="191">
        <v>1</v>
      </c>
      <c r="C160" s="191">
        <v>1</v>
      </c>
      <c r="D160" s="191">
        <v>2</v>
      </c>
    </row>
    <row r="161" spans="1:4">
      <c r="A161" s="189">
        <v>46017</v>
      </c>
      <c r="B161" s="191">
        <v>3</v>
      </c>
      <c r="C161" s="191">
        <v>2</v>
      </c>
      <c r="D161" s="191">
        <v>5</v>
      </c>
    </row>
    <row r="162" spans="1:4">
      <c r="A162" s="189">
        <v>46018</v>
      </c>
      <c r="B162" s="191"/>
      <c r="C162" s="191">
        <v>9</v>
      </c>
      <c r="D162" s="191">
        <v>9</v>
      </c>
    </row>
    <row r="163" spans="1:4">
      <c r="A163" s="189">
        <v>45654</v>
      </c>
      <c r="B163" s="191">
        <v>1</v>
      </c>
      <c r="C163" s="191">
        <v>8</v>
      </c>
      <c r="D163" s="191">
        <v>9</v>
      </c>
    </row>
    <row r="164" spans="1:4">
      <c r="A164" s="189">
        <v>45655</v>
      </c>
      <c r="B164" s="191">
        <v>1</v>
      </c>
      <c r="C164" s="191">
        <v>2</v>
      </c>
      <c r="D164" s="191">
        <v>3</v>
      </c>
    </row>
    <row r="165" spans="1:4">
      <c r="A165" s="189">
        <v>45656</v>
      </c>
      <c r="B165" s="191">
        <v>1</v>
      </c>
      <c r="C165" s="191">
        <v>3</v>
      </c>
      <c r="D165" s="191">
        <v>4</v>
      </c>
    </row>
    <row r="166" spans="1:4">
      <c r="A166" s="189">
        <v>45657</v>
      </c>
      <c r="B166" s="191"/>
      <c r="C166" s="191">
        <v>12</v>
      </c>
      <c r="D166" s="191">
        <v>12</v>
      </c>
    </row>
    <row r="167" spans="1:4">
      <c r="A167" s="189">
        <v>45658</v>
      </c>
      <c r="B167" s="191"/>
      <c r="C167" s="191">
        <v>4</v>
      </c>
      <c r="D167" s="191">
        <v>4</v>
      </c>
    </row>
    <row r="168" spans="1:4">
      <c r="A168" s="189">
        <v>45659</v>
      </c>
      <c r="B168" s="191"/>
      <c r="C168" s="191">
        <v>1</v>
      </c>
      <c r="D168" s="191">
        <v>1</v>
      </c>
    </row>
    <row r="169" spans="1:4">
      <c r="A169" s="189">
        <v>45660</v>
      </c>
      <c r="B169" s="191">
        <v>1</v>
      </c>
      <c r="C169" s="191">
        <v>4</v>
      </c>
      <c r="D169" s="191">
        <v>5</v>
      </c>
    </row>
    <row r="170" spans="1:4">
      <c r="A170" s="189">
        <v>45661</v>
      </c>
      <c r="B170" s="191"/>
      <c r="C170" s="191">
        <v>2</v>
      </c>
      <c r="D170" s="191">
        <v>2</v>
      </c>
    </row>
    <row r="171" spans="1:4">
      <c r="A171" s="189">
        <v>45662</v>
      </c>
      <c r="B171" s="191"/>
      <c r="C171" s="191">
        <v>4</v>
      </c>
      <c r="D171" s="191">
        <v>4</v>
      </c>
    </row>
    <row r="172" spans="1:4">
      <c r="A172" s="189">
        <v>45663</v>
      </c>
      <c r="B172" s="191">
        <v>1</v>
      </c>
      <c r="C172" s="191">
        <v>6</v>
      </c>
      <c r="D172" s="191">
        <v>7</v>
      </c>
    </row>
    <row r="173" spans="1:4">
      <c r="A173" s="189">
        <v>45664</v>
      </c>
      <c r="B173" s="191"/>
      <c r="C173" s="191">
        <v>3</v>
      </c>
      <c r="D173" s="191">
        <v>3</v>
      </c>
    </row>
    <row r="174" spans="1:4">
      <c r="A174" s="189">
        <v>45665</v>
      </c>
      <c r="B174" s="191">
        <v>3</v>
      </c>
      <c r="C174" s="191">
        <v>3</v>
      </c>
      <c r="D174" s="191">
        <v>6</v>
      </c>
    </row>
    <row r="175" spans="1:4">
      <c r="A175" s="189">
        <v>45666</v>
      </c>
      <c r="B175" s="191">
        <v>2</v>
      </c>
      <c r="C175" s="191">
        <v>2</v>
      </c>
      <c r="D175" s="191">
        <v>4</v>
      </c>
    </row>
    <row r="176" spans="1:4">
      <c r="A176" s="189">
        <v>45667</v>
      </c>
      <c r="B176" s="191">
        <v>2</v>
      </c>
      <c r="C176" s="191">
        <v>4</v>
      </c>
      <c r="D176" s="191">
        <v>6</v>
      </c>
    </row>
    <row r="177" spans="1:4">
      <c r="A177" s="189">
        <v>45668</v>
      </c>
      <c r="B177" s="191"/>
      <c r="C177" s="191">
        <v>4</v>
      </c>
      <c r="D177" s="191">
        <v>4</v>
      </c>
    </row>
    <row r="178" spans="1:4">
      <c r="A178" s="189">
        <v>45669</v>
      </c>
      <c r="B178" s="191">
        <v>1</v>
      </c>
      <c r="C178" s="191">
        <v>3</v>
      </c>
      <c r="D178" s="191">
        <v>4</v>
      </c>
    </row>
    <row r="179" spans="1:4">
      <c r="A179" s="189">
        <v>45670</v>
      </c>
      <c r="B179" s="191"/>
      <c r="C179" s="191">
        <v>6</v>
      </c>
      <c r="D179" s="191">
        <v>6</v>
      </c>
    </row>
    <row r="180" spans="1:4">
      <c r="A180" s="189">
        <v>45671</v>
      </c>
      <c r="B180" s="191"/>
      <c r="C180" s="191">
        <v>6</v>
      </c>
      <c r="D180" s="191">
        <v>6</v>
      </c>
    </row>
    <row r="181" spans="1:4">
      <c r="A181" s="189">
        <v>45673</v>
      </c>
      <c r="B181" s="191"/>
      <c r="C181" s="191">
        <v>2</v>
      </c>
      <c r="D181" s="191">
        <v>2</v>
      </c>
    </row>
    <row r="182" spans="1:4">
      <c r="A182" s="189">
        <v>45674</v>
      </c>
      <c r="B182" s="191"/>
      <c r="C182" s="191">
        <v>1</v>
      </c>
      <c r="D182" s="191">
        <v>1</v>
      </c>
    </row>
    <row r="183" spans="1:4">
      <c r="A183" s="189">
        <v>45675</v>
      </c>
      <c r="B183" s="191"/>
      <c r="C183" s="191">
        <v>2</v>
      </c>
      <c r="D183" s="191">
        <v>2</v>
      </c>
    </row>
    <row r="184" spans="1:4">
      <c r="A184" s="189">
        <v>45677</v>
      </c>
      <c r="B184" s="191"/>
      <c r="C184" s="191">
        <v>3</v>
      </c>
      <c r="D184" s="191">
        <v>3</v>
      </c>
    </row>
    <row r="185" spans="1:4">
      <c r="A185" s="189">
        <v>45678</v>
      </c>
      <c r="B185" s="191"/>
      <c r="C185" s="191">
        <v>3</v>
      </c>
      <c r="D185" s="191">
        <v>3</v>
      </c>
    </row>
    <row r="186" spans="1:4">
      <c r="A186" s="189">
        <v>45679</v>
      </c>
      <c r="B186" s="191"/>
      <c r="C186" s="191">
        <v>1</v>
      </c>
      <c r="D186" s="191">
        <v>1</v>
      </c>
    </row>
    <row r="187" spans="1:4">
      <c r="A187" s="189">
        <v>45680</v>
      </c>
      <c r="B187" s="191">
        <v>1</v>
      </c>
      <c r="C187" s="191">
        <v>1</v>
      </c>
      <c r="D187" s="191">
        <v>2</v>
      </c>
    </row>
    <row r="188" spans="1:4">
      <c r="A188" s="189">
        <v>45681</v>
      </c>
      <c r="B188" s="191"/>
      <c r="C188" s="191">
        <v>2</v>
      </c>
      <c r="D188" s="191">
        <v>2</v>
      </c>
    </row>
    <row r="189" spans="1:4">
      <c r="A189" s="189">
        <v>45684</v>
      </c>
      <c r="B189" s="191"/>
      <c r="C189" s="191">
        <v>1</v>
      </c>
      <c r="D189" s="191">
        <v>1</v>
      </c>
    </row>
    <row r="190" spans="1:4">
      <c r="A190" s="189">
        <v>45686</v>
      </c>
      <c r="B190" s="191"/>
      <c r="C190" s="191">
        <v>2</v>
      </c>
      <c r="D190" s="191">
        <v>2</v>
      </c>
    </row>
    <row r="191" spans="1:4">
      <c r="A191" s="189">
        <v>45687</v>
      </c>
      <c r="B191" s="191"/>
      <c r="C191" s="191">
        <v>5</v>
      </c>
      <c r="D191" s="191">
        <v>5</v>
      </c>
    </row>
    <row r="192" spans="1:4">
      <c r="A192" s="189">
        <v>45688</v>
      </c>
      <c r="B192" s="191"/>
      <c r="C192" s="191">
        <v>14</v>
      </c>
      <c r="D192" s="191">
        <v>14</v>
      </c>
    </row>
    <row r="193" spans="1:4">
      <c r="A193" s="189">
        <v>45689</v>
      </c>
      <c r="B193" s="191"/>
      <c r="C193" s="191">
        <v>2</v>
      </c>
      <c r="D193" s="191">
        <v>2</v>
      </c>
    </row>
    <row r="194" spans="1:4">
      <c r="A194" s="189">
        <v>45690</v>
      </c>
      <c r="B194" s="191"/>
      <c r="C194" s="191">
        <v>3</v>
      </c>
      <c r="D194" s="191">
        <v>3</v>
      </c>
    </row>
    <row r="195" spans="1:4">
      <c r="A195" s="189">
        <v>45691</v>
      </c>
      <c r="B195" s="191"/>
      <c r="C195" s="191">
        <v>4</v>
      </c>
      <c r="D195" s="191">
        <v>4</v>
      </c>
    </row>
    <row r="196" spans="1:4">
      <c r="A196" s="189">
        <v>45692</v>
      </c>
      <c r="B196" s="191"/>
      <c r="C196" s="191">
        <v>7</v>
      </c>
      <c r="D196" s="191">
        <v>7</v>
      </c>
    </row>
    <row r="197" spans="1:4">
      <c r="A197" s="189">
        <v>45693</v>
      </c>
      <c r="B197" s="191"/>
      <c r="C197" s="191">
        <v>3</v>
      </c>
      <c r="D197" s="191">
        <v>3</v>
      </c>
    </row>
    <row r="198" spans="1:4">
      <c r="A198" s="189">
        <v>45694</v>
      </c>
      <c r="B198" s="191"/>
      <c r="C198" s="191">
        <v>6</v>
      </c>
      <c r="D198" s="191">
        <v>6</v>
      </c>
    </row>
    <row r="199" spans="1:4">
      <c r="A199" s="189">
        <v>45695</v>
      </c>
      <c r="B199" s="191"/>
      <c r="C199" s="191">
        <v>1</v>
      </c>
      <c r="D199" s="191">
        <v>1</v>
      </c>
    </row>
    <row r="200" spans="1:4">
      <c r="A200" s="189">
        <v>45698</v>
      </c>
      <c r="B200" s="191"/>
      <c r="C200" s="191">
        <v>1</v>
      </c>
      <c r="D200" s="191">
        <v>1</v>
      </c>
    </row>
    <row r="201" spans="1:4">
      <c r="A201" s="189">
        <v>45700</v>
      </c>
      <c r="B201" s="191"/>
      <c r="C201" s="191">
        <v>9</v>
      </c>
      <c r="D201" s="191">
        <v>9</v>
      </c>
    </row>
    <row r="202" spans="1:4">
      <c r="A202" s="189">
        <v>45701</v>
      </c>
      <c r="B202" s="191"/>
      <c r="C202" s="191">
        <v>3</v>
      </c>
      <c r="D202" s="191">
        <v>3</v>
      </c>
    </row>
    <row r="203" spans="1:4">
      <c r="A203" s="189">
        <v>45703</v>
      </c>
      <c r="B203" s="191"/>
      <c r="C203" s="191">
        <v>2</v>
      </c>
      <c r="D203" s="191">
        <v>2</v>
      </c>
    </row>
    <row r="204" spans="1:4">
      <c r="A204" s="189">
        <v>45704</v>
      </c>
      <c r="B204" s="191"/>
      <c r="C204" s="191">
        <v>1</v>
      </c>
      <c r="D204" s="191">
        <v>1</v>
      </c>
    </row>
    <row r="205" spans="1:4">
      <c r="A205" s="187" t="s">
        <v>815</v>
      </c>
      <c r="B205" s="191">
        <v>35</v>
      </c>
      <c r="C205" s="191">
        <v>187</v>
      </c>
      <c r="D205" s="191">
        <v>222</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104"/>
  <sheetViews>
    <sheetView workbookViewId="0">
      <selection activeCell="Q22" sqref="Q2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86" t="s">
        <v>835</v>
      </c>
      <c r="B1" s="183" t="s">
        <v>788</v>
      </c>
    </row>
    <row r="3" spans="1:13">
      <c r="A3" s="186" t="s">
        <v>816</v>
      </c>
      <c r="B3" s="186" t="s">
        <v>811</v>
      </c>
    </row>
    <row r="4" spans="1:13">
      <c r="A4" s="186" t="s">
        <v>812</v>
      </c>
      <c r="B4" s="183" t="s">
        <v>879</v>
      </c>
      <c r="C4" s="183" t="s">
        <v>874</v>
      </c>
      <c r="D4" s="183" t="s">
        <v>815</v>
      </c>
      <c r="J4" s="10" t="s">
        <v>812</v>
      </c>
      <c r="K4" s="10" t="s">
        <v>1171</v>
      </c>
      <c r="L4" t="s">
        <v>1238</v>
      </c>
      <c r="M4" t="s">
        <v>1173</v>
      </c>
    </row>
    <row r="5" spans="1:13">
      <c r="A5" s="187" t="s">
        <v>1183</v>
      </c>
      <c r="B5" s="191">
        <v>1</v>
      </c>
      <c r="C5" s="191"/>
      <c r="D5" s="191">
        <v>1</v>
      </c>
      <c r="I5" s="204">
        <v>2024</v>
      </c>
      <c r="J5" t="str">
        <f>A5</f>
        <v>S42</v>
      </c>
      <c r="K5">
        <f>B5</f>
        <v>1</v>
      </c>
      <c r="L5">
        <f>SUM(C5:D5)</f>
        <v>1</v>
      </c>
      <c r="M5" s="12">
        <f t="shared" ref="M5" si="0">K5/SUM(K5:L5)</f>
        <v>0.5</v>
      </c>
    </row>
    <row r="6" spans="1:13">
      <c r="A6" s="187" t="s">
        <v>1184</v>
      </c>
      <c r="B6" s="191">
        <v>1</v>
      </c>
      <c r="C6" s="191">
        <v>6</v>
      </c>
      <c r="D6" s="191">
        <v>7</v>
      </c>
      <c r="I6" s="204"/>
      <c r="J6" t="str">
        <f t="shared" ref="J6:K8" si="1">A6</f>
        <v>S43</v>
      </c>
      <c r="K6">
        <f t="shared" si="1"/>
        <v>1</v>
      </c>
      <c r="L6">
        <f t="shared" ref="L6:L7" si="2">SUM(C6:D6)</f>
        <v>13</v>
      </c>
      <c r="M6" s="12">
        <f>K6/SUM(K6:L6)</f>
        <v>7.1428571428571425E-2</v>
      </c>
    </row>
    <row r="7" spans="1:13">
      <c r="A7" s="187" t="s">
        <v>1185</v>
      </c>
      <c r="B7" s="191"/>
      <c r="C7" s="191">
        <v>5</v>
      </c>
      <c r="D7" s="191">
        <v>5</v>
      </c>
      <c r="I7" s="204"/>
      <c r="J7" t="str">
        <f t="shared" si="1"/>
        <v>S44</v>
      </c>
      <c r="K7">
        <f t="shared" si="1"/>
        <v>0</v>
      </c>
      <c r="L7">
        <f t="shared" si="2"/>
        <v>10</v>
      </c>
      <c r="M7" s="12">
        <f t="shared" ref="M7:M17" si="3">K7/SUM(K7:L7)</f>
        <v>0</v>
      </c>
    </row>
    <row r="8" spans="1:13">
      <c r="A8" s="187" t="s">
        <v>1186</v>
      </c>
      <c r="B8" s="191"/>
      <c r="C8" s="191">
        <v>1</v>
      </c>
      <c r="D8" s="191">
        <v>1</v>
      </c>
      <c r="I8" s="204"/>
      <c r="J8" t="str">
        <f t="shared" si="1"/>
        <v>S45</v>
      </c>
      <c r="K8">
        <f t="shared" ref="K8" si="4">B8</f>
        <v>0</v>
      </c>
      <c r="L8">
        <f t="shared" ref="L8" si="5">SUM(C8:D8)</f>
        <v>2</v>
      </c>
      <c r="M8" s="12">
        <f t="shared" si="3"/>
        <v>0</v>
      </c>
    </row>
    <row r="9" spans="1:13">
      <c r="A9" s="187" t="s">
        <v>815</v>
      </c>
      <c r="B9" s="191">
        <v>2</v>
      </c>
      <c r="C9" s="191">
        <v>12</v>
      </c>
      <c r="D9" s="191">
        <v>14</v>
      </c>
      <c r="I9" s="204"/>
      <c r="J9" t="s">
        <v>1242</v>
      </c>
      <c r="M9" s="12" t="e">
        <f t="shared" si="3"/>
        <v>#DIV/0!</v>
      </c>
    </row>
    <row r="10" spans="1:13">
      <c r="I10" s="204"/>
      <c r="J10" t="s">
        <v>1313</v>
      </c>
      <c r="M10" s="12" t="e">
        <f t="shared" si="3"/>
        <v>#DIV/0!</v>
      </c>
    </row>
    <row r="11" spans="1:13">
      <c r="I11" s="204"/>
      <c r="J11" t="s">
        <v>1335</v>
      </c>
      <c r="M11" s="12" t="e">
        <f t="shared" si="3"/>
        <v>#DIV/0!</v>
      </c>
    </row>
    <row r="12" spans="1:13">
      <c r="I12" s="204"/>
      <c r="J12" t="s">
        <v>1386</v>
      </c>
      <c r="M12" s="12" t="e">
        <f t="shared" si="3"/>
        <v>#DIV/0!</v>
      </c>
    </row>
    <row r="13" spans="1:13">
      <c r="I13" s="204"/>
      <c r="J13" t="s">
        <v>1438</v>
      </c>
      <c r="M13" s="12" t="e">
        <f t="shared" si="3"/>
        <v>#DIV/0!</v>
      </c>
    </row>
    <row r="14" spans="1:13">
      <c r="I14" s="204"/>
      <c r="J14" t="s">
        <v>1468</v>
      </c>
      <c r="M14" s="12" t="e">
        <f t="shared" si="3"/>
        <v>#DIV/0!</v>
      </c>
    </row>
    <row r="15" spans="1:13">
      <c r="I15" s="204"/>
      <c r="J15" t="s">
        <v>1502</v>
      </c>
      <c r="M15" s="12" t="e">
        <f t="shared" si="3"/>
        <v>#DIV/0!</v>
      </c>
    </row>
    <row r="16" spans="1:13">
      <c r="I16">
        <v>2025</v>
      </c>
      <c r="J16" s="14" t="s">
        <v>1784</v>
      </c>
      <c r="M16" s="12" t="e">
        <f t="shared" si="3"/>
        <v>#DIV/0!</v>
      </c>
    </row>
    <row r="17" spans="1:13">
      <c r="J17" s="14" t="s">
        <v>1813</v>
      </c>
      <c r="M17" s="12" t="e">
        <f t="shared" si="3"/>
        <v>#DIV/0!</v>
      </c>
    </row>
    <row r="18" spans="1:13">
      <c r="J18" s="14" t="s">
        <v>1903</v>
      </c>
      <c r="M18" s="12" t="e">
        <f t="shared" ref="M18:M19" si="6">K18/SUM(K18:L18)</f>
        <v>#DIV/0!</v>
      </c>
    </row>
    <row r="19" spans="1:13">
      <c r="J19" s="14" t="s">
        <v>1957</v>
      </c>
      <c r="M19" s="12" t="e">
        <f t="shared" si="6"/>
        <v>#DIV/0!</v>
      </c>
    </row>
    <row r="20" spans="1:13">
      <c r="J20" s="14" t="s">
        <v>2051</v>
      </c>
      <c r="M20" s="12" t="e">
        <f t="shared" ref="M20:M21" si="7">K20/SUM(K20:L20)</f>
        <v>#DIV/0!</v>
      </c>
    </row>
    <row r="21" spans="1:13">
      <c r="J21" s="14" t="s">
        <v>2052</v>
      </c>
      <c r="M21" s="12" t="e">
        <f t="shared" si="7"/>
        <v>#DIV/0!</v>
      </c>
    </row>
    <row r="22" spans="1:13">
      <c r="A22" s="11"/>
      <c r="J22" s="189" t="s">
        <v>2218</v>
      </c>
      <c r="M22" s="12"/>
    </row>
    <row r="23" spans="1:13" s="183" customFormat="1">
      <c r="A23" s="187"/>
      <c r="J23" s="189"/>
      <c r="M23" s="188"/>
    </row>
    <row r="24" spans="1:13" s="183" customFormat="1">
      <c r="A24" s="187"/>
      <c r="J24" s="189"/>
      <c r="M24" s="188"/>
    </row>
    <row r="25" spans="1:13" s="183" customFormat="1">
      <c r="A25" s="187"/>
      <c r="J25" s="189"/>
      <c r="M25" s="188"/>
    </row>
    <row r="26" spans="1:13" s="183" customFormat="1">
      <c r="A26" s="187"/>
      <c r="J26" s="189"/>
      <c r="M26" s="188"/>
    </row>
    <row r="27" spans="1:13" s="183" customFormat="1">
      <c r="A27" s="187"/>
      <c r="J27" s="189"/>
      <c r="M27" s="188"/>
    </row>
    <row r="28" spans="1:13">
      <c r="A28" s="11"/>
      <c r="J28" s="14"/>
      <c r="M28" s="12"/>
    </row>
    <row r="29" spans="1:13">
      <c r="J29" s="14"/>
      <c r="M29" s="12"/>
    </row>
    <row r="30" spans="1:13">
      <c r="A30" s="186" t="s">
        <v>835</v>
      </c>
      <c r="B30" s="183" t="s">
        <v>788</v>
      </c>
      <c r="J30" s="14"/>
      <c r="M30" s="12"/>
    </row>
    <row r="31" spans="1:13">
      <c r="J31" s="14"/>
      <c r="M31" s="12"/>
    </row>
    <row r="32" spans="1:13">
      <c r="A32" s="186" t="s">
        <v>816</v>
      </c>
      <c r="B32" s="186" t="s">
        <v>811</v>
      </c>
      <c r="J32" s="14"/>
      <c r="M32" s="12"/>
    </row>
    <row r="33" spans="1:13">
      <c r="A33" s="186" t="s">
        <v>812</v>
      </c>
      <c r="B33" s="183" t="s">
        <v>879</v>
      </c>
      <c r="C33" s="183" t="s">
        <v>874</v>
      </c>
      <c r="D33" s="183" t="s">
        <v>815</v>
      </c>
      <c r="J33" s="14"/>
      <c r="M33" s="12"/>
    </row>
    <row r="34" spans="1:13">
      <c r="A34" s="189" t="s">
        <v>1215</v>
      </c>
      <c r="B34" s="191">
        <v>1</v>
      </c>
      <c r="C34" s="191"/>
      <c r="D34" s="191">
        <v>1</v>
      </c>
      <c r="J34" s="14"/>
      <c r="M34" s="12"/>
    </row>
    <row r="35" spans="1:13">
      <c r="A35" s="189" t="s">
        <v>1219</v>
      </c>
      <c r="B35" s="191">
        <v>1</v>
      </c>
      <c r="C35" s="191"/>
      <c r="D35" s="191">
        <v>1</v>
      </c>
      <c r="J35" s="14"/>
      <c r="M35" s="12"/>
    </row>
    <row r="36" spans="1:13">
      <c r="A36" s="189" t="s">
        <v>1220</v>
      </c>
      <c r="B36" s="191"/>
      <c r="C36" s="191">
        <v>1</v>
      </c>
      <c r="D36" s="191">
        <v>1</v>
      </c>
      <c r="J36" s="14"/>
      <c r="M36" s="12"/>
    </row>
    <row r="37" spans="1:13">
      <c r="A37" s="189" t="s">
        <v>1221</v>
      </c>
      <c r="B37" s="191"/>
      <c r="C37" s="191">
        <v>1</v>
      </c>
      <c r="D37" s="191">
        <v>1</v>
      </c>
      <c r="J37" s="14"/>
      <c r="M37" s="12"/>
    </row>
    <row r="38" spans="1:13">
      <c r="A38" s="189" t="s">
        <v>1222</v>
      </c>
      <c r="B38" s="191"/>
      <c r="C38" s="191">
        <v>1</v>
      </c>
      <c r="D38" s="191">
        <v>1</v>
      </c>
      <c r="J38" s="14"/>
      <c r="M38" s="12"/>
    </row>
    <row r="39" spans="1:13">
      <c r="A39" s="189" t="s">
        <v>1223</v>
      </c>
      <c r="B39" s="191"/>
      <c r="C39" s="191">
        <v>2</v>
      </c>
      <c r="D39" s="191">
        <v>2</v>
      </c>
      <c r="J39" s="14"/>
      <c r="M39" s="12"/>
    </row>
    <row r="40" spans="1:13">
      <c r="A40" s="189" t="s">
        <v>1224</v>
      </c>
      <c r="B40" s="191"/>
      <c r="C40" s="191">
        <v>1</v>
      </c>
      <c r="D40" s="191">
        <v>1</v>
      </c>
    </row>
    <row r="41" spans="1:13">
      <c r="A41" s="189" t="s">
        <v>1226</v>
      </c>
      <c r="B41" s="191"/>
      <c r="C41" s="191">
        <v>2</v>
      </c>
      <c r="D41" s="191">
        <v>2</v>
      </c>
    </row>
    <row r="42" spans="1:13">
      <c r="A42" s="189" t="s">
        <v>1227</v>
      </c>
      <c r="B42" s="191"/>
      <c r="C42" s="191">
        <v>1</v>
      </c>
      <c r="D42" s="191">
        <v>1</v>
      </c>
    </row>
    <row r="43" spans="1:13">
      <c r="A43" s="189" t="s">
        <v>1229</v>
      </c>
      <c r="B43" s="191"/>
      <c r="C43" s="191">
        <v>1</v>
      </c>
      <c r="D43" s="191">
        <v>1</v>
      </c>
    </row>
    <row r="44" spans="1:13">
      <c r="A44" s="189" t="s">
        <v>1231</v>
      </c>
      <c r="B44" s="191"/>
      <c r="C44" s="191">
        <v>1</v>
      </c>
      <c r="D44" s="191">
        <v>1</v>
      </c>
    </row>
    <row r="45" spans="1:13">
      <c r="A45" s="189" t="s">
        <v>1237</v>
      </c>
      <c r="B45" s="191"/>
      <c r="C45" s="191">
        <v>1</v>
      </c>
      <c r="D45" s="191">
        <v>1</v>
      </c>
    </row>
    <row r="46" spans="1:13">
      <c r="A46" s="189" t="s">
        <v>815</v>
      </c>
      <c r="B46" s="191">
        <v>2</v>
      </c>
      <c r="C46" s="191">
        <v>12</v>
      </c>
      <c r="D46" s="191">
        <v>14</v>
      </c>
    </row>
    <row r="51" spans="1:4" s="183" customFormat="1">
      <c r="A51"/>
      <c r="B51"/>
      <c r="C51"/>
      <c r="D51"/>
    </row>
    <row r="52" spans="1:4" s="183" customFormat="1">
      <c r="A52"/>
      <c r="B52"/>
      <c r="C52"/>
      <c r="D52"/>
    </row>
    <row r="53" spans="1:4" s="183" customFormat="1">
      <c r="A53"/>
      <c r="B53"/>
      <c r="C53"/>
      <c r="D53"/>
    </row>
    <row r="54" spans="1:4" s="183" customFormat="1">
      <c r="A54"/>
      <c r="B54"/>
      <c r="C54"/>
      <c r="D54"/>
    </row>
    <row r="55" spans="1:4" s="183" customFormat="1">
      <c r="A55"/>
      <c r="B55"/>
      <c r="C55"/>
      <c r="D55"/>
    </row>
    <row r="56" spans="1:4" s="183" customFormat="1">
      <c r="A56"/>
      <c r="B56"/>
      <c r="C56"/>
      <c r="D56"/>
    </row>
    <row r="57" spans="1:4" s="183" customFormat="1">
      <c r="A57"/>
      <c r="B57"/>
      <c r="C57"/>
      <c r="D57"/>
    </row>
    <row r="58" spans="1:4" s="183" customFormat="1">
      <c r="A58"/>
      <c r="B58"/>
      <c r="C58"/>
      <c r="D58"/>
    </row>
    <row r="59" spans="1:4" s="183" customFormat="1">
      <c r="A59"/>
      <c r="B59"/>
      <c r="C59"/>
      <c r="D59"/>
    </row>
    <row r="60" spans="1:4" s="183" customFormat="1">
      <c r="A60"/>
      <c r="B60"/>
      <c r="C60"/>
      <c r="D60"/>
    </row>
    <row r="61" spans="1:4" s="183" customFormat="1">
      <c r="A61"/>
      <c r="B61"/>
      <c r="C61"/>
      <c r="D61"/>
    </row>
    <row r="62" spans="1:4" s="183" customFormat="1">
      <c r="A62"/>
      <c r="B62"/>
      <c r="C62"/>
      <c r="D62"/>
    </row>
    <row r="63" spans="1:4" s="183" customFormat="1">
      <c r="A63"/>
      <c r="B63"/>
      <c r="C63"/>
      <c r="D63"/>
    </row>
    <row r="64" spans="1:4" s="183" customFormat="1">
      <c r="A64"/>
      <c r="B64"/>
      <c r="C64"/>
      <c r="D64"/>
    </row>
    <row r="65" spans="1:4" s="183" customFormat="1">
      <c r="A65"/>
      <c r="B65"/>
      <c r="C65"/>
      <c r="D65"/>
    </row>
    <row r="66" spans="1:4" s="183" customFormat="1">
      <c r="A66"/>
      <c r="B66"/>
      <c r="C66"/>
      <c r="D66"/>
    </row>
    <row r="67" spans="1:4" s="183" customFormat="1">
      <c r="A67"/>
      <c r="B67"/>
      <c r="C67"/>
      <c r="D67"/>
    </row>
    <row r="68" spans="1:4" s="183" customFormat="1">
      <c r="A68"/>
      <c r="B68"/>
      <c r="C68"/>
      <c r="D68"/>
    </row>
    <row r="69" spans="1:4" s="183" customFormat="1">
      <c r="A69"/>
      <c r="B69"/>
      <c r="C69"/>
      <c r="D69"/>
    </row>
    <row r="70" spans="1:4" s="183" customFormat="1">
      <c r="A70"/>
      <c r="B70"/>
      <c r="C70"/>
      <c r="D70"/>
    </row>
    <row r="71" spans="1:4" s="183" customFormat="1">
      <c r="A71"/>
      <c r="B71"/>
      <c r="C71"/>
      <c r="D71"/>
    </row>
    <row r="72" spans="1:4" s="183" customFormat="1">
      <c r="A72"/>
      <c r="B72"/>
      <c r="C72"/>
      <c r="D72"/>
    </row>
    <row r="73" spans="1:4" s="183" customFormat="1">
      <c r="A73"/>
      <c r="B73"/>
      <c r="C73"/>
      <c r="D73"/>
    </row>
    <row r="74" spans="1:4" s="183" customFormat="1">
      <c r="A74"/>
      <c r="B74"/>
      <c r="C74"/>
      <c r="D74"/>
    </row>
    <row r="75" spans="1:4" s="183" customFormat="1">
      <c r="A75"/>
      <c r="B75"/>
      <c r="C75"/>
      <c r="D75"/>
    </row>
    <row r="76" spans="1:4" s="183" customFormat="1">
      <c r="A76"/>
      <c r="B76"/>
      <c r="C76"/>
      <c r="D76"/>
    </row>
    <row r="77" spans="1:4" s="183" customFormat="1">
      <c r="A77"/>
      <c r="B77"/>
      <c r="C77"/>
      <c r="D77"/>
    </row>
    <row r="78" spans="1:4" s="183" customFormat="1">
      <c r="A78" s="189"/>
    </row>
    <row r="79" spans="1:4" s="183" customFormat="1">
      <c r="A79" s="189"/>
    </row>
    <row r="80" spans="1:4" s="183" customFormat="1">
      <c r="A80" s="189"/>
    </row>
    <row r="81" spans="1:4" s="183" customFormat="1">
      <c r="A81" s="189"/>
    </row>
    <row r="82" spans="1:4">
      <c r="A82" s="14"/>
    </row>
    <row r="83" spans="1:4">
      <c r="A83" s="14"/>
    </row>
    <row r="84" spans="1:4">
      <c r="A84" s="14"/>
    </row>
    <row r="85" spans="1:4">
      <c r="A85" s="14"/>
    </row>
    <row r="86" spans="1:4">
      <c r="A86" s="14"/>
    </row>
    <row r="87" spans="1:4">
      <c r="A87" s="14"/>
    </row>
    <row r="88" spans="1:4">
      <c r="A88" s="186" t="s">
        <v>835</v>
      </c>
      <c r="B88" s="183" t="s">
        <v>788</v>
      </c>
    </row>
    <row r="90" spans="1:4">
      <c r="A90" s="186" t="s">
        <v>816</v>
      </c>
      <c r="B90" s="186" t="s">
        <v>811</v>
      </c>
    </row>
    <row r="91" spans="1:4">
      <c r="A91" s="186" t="s">
        <v>812</v>
      </c>
      <c r="B91" s="183" t="s">
        <v>813</v>
      </c>
      <c r="C91" s="183" t="s">
        <v>814</v>
      </c>
      <c r="D91" s="183" t="s">
        <v>815</v>
      </c>
    </row>
    <row r="92" spans="1:4">
      <c r="A92" s="189" t="s">
        <v>1215</v>
      </c>
      <c r="B92" s="191"/>
      <c r="C92" s="191">
        <v>1</v>
      </c>
      <c r="D92" s="191">
        <v>1</v>
      </c>
    </row>
    <row r="93" spans="1:4">
      <c r="A93" s="189" t="s">
        <v>1219</v>
      </c>
      <c r="B93" s="191"/>
      <c r="C93" s="191">
        <v>1</v>
      </c>
      <c r="D93" s="191">
        <v>1</v>
      </c>
    </row>
    <row r="94" spans="1:4">
      <c r="A94" s="189" t="s">
        <v>1220</v>
      </c>
      <c r="B94" s="191"/>
      <c r="C94" s="191">
        <v>1</v>
      </c>
      <c r="D94" s="191">
        <v>1</v>
      </c>
    </row>
    <row r="95" spans="1:4">
      <c r="A95" s="189" t="s">
        <v>1221</v>
      </c>
      <c r="B95" s="191">
        <v>1</v>
      </c>
      <c r="C95" s="191"/>
      <c r="D95" s="191">
        <v>1</v>
      </c>
    </row>
    <row r="96" spans="1:4">
      <c r="A96" s="189" t="s">
        <v>1222</v>
      </c>
      <c r="B96" s="191"/>
      <c r="C96" s="191">
        <v>1</v>
      </c>
      <c r="D96" s="191">
        <v>1</v>
      </c>
    </row>
    <row r="97" spans="1:4">
      <c r="A97" s="189" t="s">
        <v>1223</v>
      </c>
      <c r="B97" s="191">
        <v>1</v>
      </c>
      <c r="C97" s="191">
        <v>1</v>
      </c>
      <c r="D97" s="191">
        <v>2</v>
      </c>
    </row>
    <row r="98" spans="1:4">
      <c r="A98" s="189" t="s">
        <v>1224</v>
      </c>
      <c r="B98" s="191"/>
      <c r="C98" s="191">
        <v>1</v>
      </c>
      <c r="D98" s="191">
        <v>1</v>
      </c>
    </row>
    <row r="99" spans="1:4">
      <c r="A99" s="189" t="s">
        <v>1226</v>
      </c>
      <c r="B99" s="191"/>
      <c r="C99" s="191">
        <v>2</v>
      </c>
      <c r="D99" s="191">
        <v>2</v>
      </c>
    </row>
    <row r="100" spans="1:4">
      <c r="A100" s="189" t="s">
        <v>1227</v>
      </c>
      <c r="B100" s="191"/>
      <c r="C100" s="191">
        <v>1</v>
      </c>
      <c r="D100" s="191">
        <v>1</v>
      </c>
    </row>
    <row r="101" spans="1:4">
      <c r="A101" s="189" t="s">
        <v>1229</v>
      </c>
      <c r="B101" s="191"/>
      <c r="C101" s="191">
        <v>1</v>
      </c>
      <c r="D101" s="191">
        <v>1</v>
      </c>
    </row>
    <row r="102" spans="1:4">
      <c r="A102" s="189" t="s">
        <v>1231</v>
      </c>
      <c r="B102" s="191"/>
      <c r="C102" s="191">
        <v>1</v>
      </c>
      <c r="D102" s="191">
        <v>1</v>
      </c>
    </row>
    <row r="103" spans="1:4">
      <c r="A103" s="189" t="s">
        <v>1237</v>
      </c>
      <c r="B103" s="191"/>
      <c r="C103" s="191">
        <v>1</v>
      </c>
      <c r="D103" s="191">
        <v>1</v>
      </c>
    </row>
    <row r="104" spans="1:4">
      <c r="A104" s="189" t="s">
        <v>815</v>
      </c>
      <c r="B104" s="191">
        <v>2</v>
      </c>
      <c r="C104" s="191">
        <v>12</v>
      </c>
      <c r="D104" s="191">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3" bestFit="1" customWidth="1"/>
    <col min="18" max="18" width="10.7109375" style="23" bestFit="1" customWidth="1"/>
    <col min="35" max="35" width="10.7109375" style="23"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3" t="str">
        <f>'Liste Linéaire_Togo'!Q1</f>
        <v>Date de début des signes</v>
      </c>
      <c r="Q1" t="str">
        <f>'Liste Linéaire_Togo'!R1</f>
        <v>EPI Week</v>
      </c>
      <c r="R1" s="23"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3"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3">
        <f>'Liste Linéaire_Togo'!Q2</f>
        <v>45517</v>
      </c>
      <c r="Q2" t="str">
        <f>'Liste Linéaire_Togo'!R2</f>
        <v>S33</v>
      </c>
      <c r="R2" s="23">
        <f>'Liste Linéaire_Togo'!S2</f>
        <v>45517</v>
      </c>
      <c r="S2" t="str">
        <f>'Liste Linéaire_Togo'!T2</f>
        <v>oui</v>
      </c>
      <c r="T2" t="str">
        <f>'Liste Linéaire_Togo'!U2</f>
        <v>oui</v>
      </c>
      <c r="U2" t="str">
        <f>'Liste Linéaire_Togo'!V2</f>
        <v>non</v>
      </c>
      <c r="V2" t="str">
        <f>'Liste Linéaire_Togo'!W2</f>
        <v>oui</v>
      </c>
      <c r="W2" t="str">
        <f>'Liste Linéaire_Togo'!X2</f>
        <v>Oui</v>
      </c>
      <c r="X2" t="str">
        <f>'Liste Linéaire_Togo'!Y2</f>
        <v>nausées ; altération de la conscience</v>
      </c>
      <c r="Y2" t="str">
        <f>'Liste Linéaire_Togo'!Z2</f>
        <v>oui</v>
      </c>
      <c r="Z2" t="str">
        <f>'Liste Linéaire_Togo'!AA2</f>
        <v>non</v>
      </c>
      <c r="AA2" t="str">
        <f>'Liste Linéaire_Togo'!AB2</f>
        <v>non</v>
      </c>
      <c r="AB2" t="str">
        <f>'Liste Linéaire_Togo'!AC2</f>
        <v>non</v>
      </c>
      <c r="AC2" t="str">
        <f>'Liste Linéaire_Togo'!AD2</f>
        <v>Forage</v>
      </c>
      <c r="AD2" t="str">
        <f>'Liste Linéaire_Togo'!AE2</f>
        <v>non</v>
      </c>
      <c r="AE2" t="str">
        <f>'Liste Linéaire_Togo'!AF2</f>
        <v>oui</v>
      </c>
      <c r="AF2" t="str">
        <f>'Liste Linéaire_Togo'!AG2</f>
        <v>POSITIF</v>
      </c>
      <c r="AG2" t="str">
        <f>'Liste Linéaire_Togo'!AH2</f>
        <v>Positif O1 Ogawa</v>
      </c>
      <c r="AH2" t="str">
        <f>'Liste Linéaire_Togo'!AI2</f>
        <v>Oui</v>
      </c>
      <c r="AI2" s="23">
        <f>'Liste Linéaire_Togo'!AJ2</f>
        <v>45520</v>
      </c>
      <c r="AJ2" t="str">
        <f>'Liste Linéaire_Togo'!AK2</f>
        <v>Guéri</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3">
        <f>'Liste Linéaire_Togo'!Q3</f>
        <v>45516</v>
      </c>
      <c r="Q3" t="str">
        <f>'Liste Linéaire_Togo'!R3</f>
        <v>S33</v>
      </c>
      <c r="R3" s="23">
        <f>'Liste Linéaire_Togo'!S3</f>
        <v>45517</v>
      </c>
      <c r="S3" t="str">
        <f>'Liste Linéaire_Togo'!T3</f>
        <v>oui</v>
      </c>
      <c r="T3" t="str">
        <f>'Liste Linéaire_Togo'!U3</f>
        <v>oui</v>
      </c>
      <c r="U3" t="str">
        <f>'Liste Linéaire_Togo'!V3</f>
        <v>oui</v>
      </c>
      <c r="V3" t="str">
        <f>'Liste Linéaire_Togo'!W3</f>
        <v>oui</v>
      </c>
      <c r="W3" t="str">
        <f>'Liste Linéaire_Togo'!X3</f>
        <v>Oui</v>
      </c>
      <c r="X3" t="str">
        <f>'Liste Linéaire_Togo'!Y3</f>
        <v>nausées ; altération de la conscience; crampes des membres</v>
      </c>
      <c r="Y3" t="str">
        <f>'Liste Linéaire_Togo'!Z3</f>
        <v>non</v>
      </c>
      <c r="Z3" t="str">
        <f>'Liste Linéaire_Togo'!AA3</f>
        <v>non</v>
      </c>
      <c r="AA3" t="str">
        <f>'Liste Linéaire_Togo'!AB3</f>
        <v>non</v>
      </c>
      <c r="AB3" t="str">
        <f>'Liste Linéaire_Togo'!AC3</f>
        <v>non</v>
      </c>
      <c r="AC3" t="str">
        <f>'Liste Linéaire_Togo'!AD3</f>
        <v>puits peu profod; eau en bouteille</v>
      </c>
      <c r="AD3" t="str">
        <f>'Liste Linéaire_Togo'!AE3</f>
        <v>non</v>
      </c>
      <c r="AE3" t="str">
        <f>'Liste Linéaire_Togo'!AF3</f>
        <v>oui</v>
      </c>
      <c r="AF3" t="str">
        <f>'Liste Linéaire_Togo'!AG3</f>
        <v>POSITIF</v>
      </c>
      <c r="AG3" t="str">
        <f>'Liste Linéaire_Togo'!AH3</f>
        <v>Positif O1 Ogawa</v>
      </c>
      <c r="AH3" t="str">
        <f>'Liste Linéaire_Togo'!AI3</f>
        <v>Oui</v>
      </c>
      <c r="AI3" s="23">
        <f>'Liste Linéaire_Togo'!AJ3</f>
        <v>45521</v>
      </c>
      <c r="AJ3" t="str">
        <f>'Liste Linéaire_Togo'!AK3</f>
        <v>dcd</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Elève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3">
        <f>'Liste Linéaire_Togo'!Q4</f>
        <v>45517</v>
      </c>
      <c r="Q4" t="str">
        <f>'Liste Linéaire_Togo'!R4</f>
        <v>S33</v>
      </c>
      <c r="R4" s="23">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non</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t="str">
        <f>'Liste Linéaire_Togo'!AI4</f>
        <v>Oui</v>
      </c>
      <c r="AI4" s="23">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Revendeur/se</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3">
        <f>'Liste Linéaire_Togo'!Q5</f>
        <v>45517</v>
      </c>
      <c r="Q5" t="str">
        <f>'Liste Linéaire_Togo'!R5</f>
        <v>S33</v>
      </c>
      <c r="R5" s="23">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non</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NEGATIF</v>
      </c>
      <c r="AG5" t="str">
        <f>'Liste Linéaire_Togo'!AH5</f>
        <v>NEGATIF</v>
      </c>
      <c r="AH5" t="str">
        <f>'Liste Linéaire_Togo'!AI5</f>
        <v>Oui</v>
      </c>
      <c r="AI5" s="23">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Revendeur/se</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3">
        <f>'Liste Linéaire_Togo'!Q6</f>
        <v>45517</v>
      </c>
      <c r="Q6" t="str">
        <f>'Liste Linéaire_Togo'!R6</f>
        <v>S33</v>
      </c>
      <c r="R6" s="23">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non</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NEGATIF</v>
      </c>
      <c r="AG6" t="str">
        <f>'Liste Linéaire_Togo'!AH6</f>
        <v>NEGATIF</v>
      </c>
      <c r="AH6" t="str">
        <f>'Liste Linéaire_Togo'!AI6</f>
        <v>Oui</v>
      </c>
      <c r="AI6" s="23">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2">
      <c r="A7">
        <f>'Liste Linéaire_Togo'!A7</f>
        <v>6</v>
      </c>
      <c r="B7" t="str">
        <f>'Liste Linéaire_Togo'!B7</f>
        <v>KAGLO Viviane</v>
      </c>
      <c r="C7">
        <f>'Liste Linéaire_Togo'!C7</f>
        <v>0</v>
      </c>
      <c r="D7" t="str">
        <f>'Liste Linéaire_Togo'!D7</f>
        <v>[0-2]</v>
      </c>
      <c r="E7">
        <f>'Liste Linéaire_Togo'!E7</f>
        <v>2</v>
      </c>
      <c r="F7" t="str">
        <f>'Liste Linéaire_Togo'!F7</f>
        <v>Féminin</v>
      </c>
      <c r="G7" t="str">
        <f>'Liste Linéaire_Togo'!G7</f>
        <v>Enfant moins de 4ans</v>
      </c>
      <c r="H7" t="str">
        <f>'Liste Linéaire_Togo'!H7</f>
        <v>sc79966732</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3">
        <f>'Liste Linéaire_Togo'!Q7</f>
        <v>45518</v>
      </c>
      <c r="Q7" t="str">
        <f>'Liste Linéaire_Togo'!R7</f>
        <v>S33</v>
      </c>
      <c r="R7" s="23">
        <f>'Liste Linéaire_Togo'!S7</f>
        <v>45518</v>
      </c>
      <c r="S7" t="str">
        <f>'Liste Linéaire_Togo'!T7</f>
        <v>oui</v>
      </c>
      <c r="T7" t="str">
        <f>'Liste Linéaire_Togo'!U7</f>
        <v>non</v>
      </c>
      <c r="U7" t="str">
        <f>'Liste Linéaire_Togo'!V7</f>
        <v>non</v>
      </c>
      <c r="V7" t="str">
        <f>'Liste Linéaire_Togo'!W7</f>
        <v>non</v>
      </c>
      <c r="W7" t="str">
        <f>'Liste Linéaire_Togo'!X7</f>
        <v>Non</v>
      </c>
      <c r="X7" t="str">
        <f>'Liste Linéaire_Togo'!Y7</f>
        <v>non</v>
      </c>
      <c r="Y7" t="str">
        <f>'Liste Linéaire_Togo'!Z7</f>
        <v>oui</v>
      </c>
      <c r="Z7" t="str">
        <f>'Liste Linéaire_Togo'!AA7</f>
        <v>non</v>
      </c>
      <c r="AA7" t="str">
        <f>'Liste Linéaire_Togo'!AB7</f>
        <v>non</v>
      </c>
      <c r="AB7" t="str">
        <f>'Liste Linéaire_Togo'!AC7</f>
        <v>non</v>
      </c>
      <c r="AC7" t="str">
        <f>'Liste Linéaire_Togo'!AD7</f>
        <v>eu de robinet</v>
      </c>
      <c r="AD7" t="str">
        <f>'Liste Linéaire_Togo'!AE7</f>
        <v>non</v>
      </c>
      <c r="AE7" t="str">
        <f>'Liste Linéaire_Togo'!AF7</f>
        <v>oui</v>
      </c>
      <c r="AF7" t="str">
        <f>'Liste Linéaire_Togo'!AG7</f>
        <v>POSITIF</v>
      </c>
      <c r="AG7" t="str">
        <f>'Liste Linéaire_Togo'!AH7</f>
        <v>Positif O1 Ogawa</v>
      </c>
      <c r="AH7" t="str">
        <f>'Liste Linéaire_Togo'!AI7</f>
        <v>Oui</v>
      </c>
      <c r="AI7" s="23">
        <f>'Liste Linéaire_Togo'!AJ7</f>
        <v>45520</v>
      </c>
      <c r="AJ7" t="str">
        <f>'Liste Linéaire_Togo'!AK7</f>
        <v>Guéri</v>
      </c>
      <c r="AK7" t="str">
        <f>'Liste Linéaire_Togo'!AL7</f>
        <v>confirmé</v>
      </c>
      <c r="AL7" t="str">
        <f>'Liste Linéaire_Togo'!AM7</f>
        <v>Golfe</v>
      </c>
      <c r="AM7" t="str">
        <f>'Liste Linéaire_Togo'!AN7</f>
        <v>Golfe 1</v>
      </c>
      <c r="AN7" t="str">
        <f>'Liste Linéaire_Togo'!AO7</f>
        <v>Bè-Est</v>
      </c>
      <c r="AO7" t="str">
        <f>'Liste Linéaire_Togo'!AP7</f>
        <v>Positif</v>
      </c>
      <c r="AP7" t="str">
        <f>'Liste Linéaire_Togo'!L7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Revendeur/se</v>
      </c>
      <c r="H8">
        <f>'Liste Linéaire_Togo'!H8</f>
        <v>93943654</v>
      </c>
      <c r="I8" t="str">
        <f>'Liste Linéaire_Togo'!I8</f>
        <v>Adakpamé</v>
      </c>
      <c r="J8" t="str">
        <f>VLOOKUP(I8,CARTE!$C$1:$F$198,3,FALSE)</f>
        <v>6.171169451806052</v>
      </c>
      <c r="K8" t="str">
        <f>VLOOKUP(I8,CARTE!$C$1:$F$198,4,FALSE)</f>
        <v>1.2885405838783568</v>
      </c>
      <c r="L8" t="str">
        <f>'Liste Linéaire_Togo'!M8</f>
        <v>CMS Adakpamé</v>
      </c>
      <c r="M8" t="str">
        <f>'Liste Linéaire_Togo'!N8</f>
        <v>Golfe 1</v>
      </c>
      <c r="N8" t="str">
        <f>'Liste Linéaire_Togo'!O8</f>
        <v>Golfe</v>
      </c>
      <c r="O8" t="str">
        <f>'Liste Linéaire_Togo'!P8</f>
        <v>Grand Lomé</v>
      </c>
      <c r="P8" s="23">
        <f>'Liste Linéaire_Togo'!Q8</f>
        <v>45518</v>
      </c>
      <c r="Q8" t="str">
        <f>'Liste Linéaire_Togo'!R8</f>
        <v>S33</v>
      </c>
      <c r="R8" s="23">
        <f>'Liste Linéaire_Togo'!S8</f>
        <v>45518</v>
      </c>
      <c r="S8" t="str">
        <f>'Liste Linéaire_Togo'!T8</f>
        <v>non</v>
      </c>
      <c r="T8" t="str">
        <f>'Liste Linéaire_Togo'!U8</f>
        <v>non</v>
      </c>
      <c r="U8" t="str">
        <f>'Liste Linéaire_Togo'!V8</f>
        <v>non</v>
      </c>
      <c r="V8" t="str">
        <f>'Liste Linéaire_Togo'!W8</f>
        <v>non</v>
      </c>
      <c r="W8" t="str">
        <f>'Liste Linéaire_Togo'!X8</f>
        <v>Non</v>
      </c>
      <c r="X8" t="str">
        <f>'Liste Linéaire_Togo'!Y8</f>
        <v>non</v>
      </c>
      <c r="Y8" t="str">
        <f>'Liste Linéaire_Togo'!Z8</f>
        <v>oui</v>
      </c>
      <c r="Z8" t="str">
        <f>'Liste Linéaire_Togo'!AA8</f>
        <v>non</v>
      </c>
      <c r="AA8" t="str">
        <f>'Liste Linéaire_Togo'!AB8</f>
        <v>non</v>
      </c>
      <c r="AB8" t="str">
        <f>'Liste Linéaire_Togo'!AC8</f>
        <v>non</v>
      </c>
      <c r="AC8" t="str">
        <f>'Liste Linéaire_Togo'!AD8</f>
        <v>eau de robinet</v>
      </c>
      <c r="AD8" t="str">
        <f>'Liste Linéaire_Togo'!AE8</f>
        <v>non</v>
      </c>
      <c r="AE8" t="str">
        <f>'Liste Linéaire_Togo'!AF8</f>
        <v>oui</v>
      </c>
      <c r="AF8" t="str">
        <f>'Liste Linéaire_Togo'!AG8</f>
        <v>NEGATIF</v>
      </c>
      <c r="AG8" t="str">
        <f>'Liste Linéaire_Togo'!AH8</f>
        <v>NEGATIF</v>
      </c>
      <c r="AH8" t="str">
        <f>'Liste Linéaire_Togo'!AI8</f>
        <v>Oui</v>
      </c>
      <c r="AI8" s="23">
        <f>'Liste Linéaire_Togo'!AJ8</f>
        <v>45519</v>
      </c>
      <c r="AJ8" t="str">
        <f>'Liste Linéaire_Togo'!AK8</f>
        <v>Guéri</v>
      </c>
      <c r="AK8" t="str">
        <f>'Liste Linéaire_Togo'!AL8</f>
        <v>suspect</v>
      </c>
      <c r="AL8" t="str">
        <f>'Liste Linéaire_Togo'!AM8</f>
        <v>Golfe</v>
      </c>
      <c r="AM8" t="str">
        <f>'Liste Linéaire_Togo'!AN8</f>
        <v>Golfe 1</v>
      </c>
      <c r="AN8" t="str">
        <f>'Liste Linéaire_Togo'!AO8</f>
        <v>Bè-Est</v>
      </c>
      <c r="AO8" t="str">
        <f>'Liste Linéaire_Togo'!AP8</f>
        <v>negatif</v>
      </c>
      <c r="AP8" t="str">
        <f>'Liste Linéaire_Togo'!L8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 moins de 4ans</v>
      </c>
      <c r="H9">
        <f>'Liste Linéaire_Togo'!H9</f>
        <v>99049976</v>
      </c>
      <c r="I9" t="str">
        <f>'Liste Linéaire_Togo'!I9</f>
        <v>Adakpamé</v>
      </c>
      <c r="J9" t="str">
        <f>VLOOKUP(I9,CARTE!$C$1:$F$198,3,FALSE)</f>
        <v>6.171169451806052</v>
      </c>
      <c r="K9" t="str">
        <f>VLOOKUP(I9,CARTE!$C$1:$F$198,4,FALSE)</f>
        <v>1.2885405838783568</v>
      </c>
      <c r="L9" t="str">
        <f>'Liste Linéaire_Togo'!M9</f>
        <v>CMS Adakpamé</v>
      </c>
      <c r="M9" t="str">
        <f>'Liste Linéaire_Togo'!N9</f>
        <v>Golfe 1</v>
      </c>
      <c r="N9" t="str">
        <f>'Liste Linéaire_Togo'!O9</f>
        <v>Golfe</v>
      </c>
      <c r="O9" t="str">
        <f>'Liste Linéaire_Togo'!P9</f>
        <v>Grand Lomé</v>
      </c>
      <c r="P9" s="23">
        <f>'Liste Linéaire_Togo'!Q9</f>
        <v>45517</v>
      </c>
      <c r="Q9" t="str">
        <f>'Liste Linéaire_Togo'!R9</f>
        <v>S33</v>
      </c>
      <c r="R9" s="23">
        <f>'Liste Linéaire_Togo'!S9</f>
        <v>45520</v>
      </c>
      <c r="S9" t="str">
        <f>'Liste Linéaire_Togo'!T9</f>
        <v>oui</v>
      </c>
      <c r="T9" t="str">
        <f>'Liste Linéaire_Togo'!U9</f>
        <v>oui</v>
      </c>
      <c r="U9" t="str">
        <f>'Liste Linéaire_Togo'!V9</f>
        <v>oui</v>
      </c>
      <c r="V9" t="str">
        <f>'Liste Linéaire_Togo'!W9</f>
        <v>oui</v>
      </c>
      <c r="W9" t="str">
        <f>'Liste Linéaire_Togo'!X9</f>
        <v>Oui</v>
      </c>
      <c r="X9" t="str">
        <f>'Liste Linéaire_Togo'!Y9</f>
        <v>Asthenie</v>
      </c>
      <c r="Y9" t="str">
        <f>'Liste Linéaire_Togo'!Z9</f>
        <v>non</v>
      </c>
      <c r="Z9" t="str">
        <f>'Liste Linéaire_Togo'!AA9</f>
        <v>non</v>
      </c>
      <c r="AA9" t="str">
        <f>'Liste Linéaire_Togo'!AB9</f>
        <v>non</v>
      </c>
      <c r="AB9" t="str">
        <f>'Liste Linéaire_Togo'!AC9</f>
        <v>non</v>
      </c>
      <c r="AC9" t="str">
        <f>'Liste Linéaire_Togo'!AD9</f>
        <v>eau de robinet</v>
      </c>
      <c r="AD9" t="str">
        <f>'Liste Linéaire_Togo'!AE9</f>
        <v>non</v>
      </c>
      <c r="AE9" t="str">
        <f>'Liste Linéaire_Togo'!AF9</f>
        <v>oui</v>
      </c>
      <c r="AF9" t="str">
        <f>'Liste Linéaire_Togo'!AG9</f>
        <v>NEGATIF</v>
      </c>
      <c r="AG9" t="str">
        <f>'Liste Linéaire_Togo'!AH9</f>
        <v>NEGATIF</v>
      </c>
      <c r="AH9" t="str">
        <f>'Liste Linéaire_Togo'!AI9</f>
        <v>Oui</v>
      </c>
      <c r="AI9" s="23">
        <f>'Liste Linéaire_Togo'!AJ9</f>
        <v>45521</v>
      </c>
      <c r="AJ9" t="str">
        <f>'Liste Linéaire_Togo'!AK9</f>
        <v>Guéri</v>
      </c>
      <c r="AK9" t="str">
        <f>'Liste Linéaire_Togo'!AL9</f>
        <v>suspect</v>
      </c>
      <c r="AL9" t="str">
        <f>'Liste Linéaire_Togo'!AM9</f>
        <v>Golfe</v>
      </c>
      <c r="AM9" t="str">
        <f>'Liste Linéaire_Togo'!AN9</f>
        <v>Golfe 1</v>
      </c>
      <c r="AN9" t="str">
        <f>'Liste Linéaire_Togo'!AO9</f>
        <v>Bè-Est</v>
      </c>
      <c r="AO9" t="str">
        <f>'Liste Linéaire_Togo'!AP9</f>
        <v>negatif</v>
      </c>
      <c r="AP9" t="str">
        <f>'Liste Linéaire_Togo'!L9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Revendeur/se</v>
      </c>
      <c r="H10">
        <f>'Liste Linéaire_Togo'!H10</f>
        <v>90189101</v>
      </c>
      <c r="I10" t="str">
        <f>'Liste Linéaire_Togo'!I10</f>
        <v>Adakpamé</v>
      </c>
      <c r="J10" t="str">
        <f>VLOOKUP(I10,CARTE!$C$1:$F$198,3,FALSE)</f>
        <v>6.171169451806052</v>
      </c>
      <c r="K10" t="str">
        <f>VLOOKUP(I10,CARTE!$C$1:$F$198,4,FALSE)</f>
        <v>1.2885405838783568</v>
      </c>
      <c r="L10" t="str">
        <f>'Liste Linéaire_Togo'!M10</f>
        <v>CMS Adakpamé</v>
      </c>
      <c r="M10" t="str">
        <f>'Liste Linéaire_Togo'!N10</f>
        <v>Golfe 1</v>
      </c>
      <c r="N10" t="str">
        <f>'Liste Linéaire_Togo'!O10</f>
        <v>Golfe</v>
      </c>
      <c r="O10" t="str">
        <f>'Liste Linéaire_Togo'!P10</f>
        <v>Grand Lomé</v>
      </c>
      <c r="P10" s="23">
        <f>'Liste Linéaire_Togo'!Q10</f>
        <v>45517</v>
      </c>
      <c r="Q10" t="str">
        <f>'Liste Linéaire_Togo'!R10</f>
        <v>S33</v>
      </c>
      <c r="R10" s="23">
        <f>'Liste Linéaire_Togo'!S10</f>
        <v>45521</v>
      </c>
      <c r="S10" t="str">
        <f>'Liste Linéaire_Togo'!T10</f>
        <v>oui</v>
      </c>
      <c r="T10" t="str">
        <f>'Liste Linéaire_Togo'!U10</f>
        <v>oui</v>
      </c>
      <c r="U10" t="str">
        <f>'Liste Linéaire_Togo'!V10</f>
        <v>oui</v>
      </c>
      <c r="V10" t="str">
        <f>'Liste Linéaire_Togo'!W10</f>
        <v>non</v>
      </c>
      <c r="W10" t="str">
        <f>'Liste Linéaire_Togo'!X10</f>
        <v>Non</v>
      </c>
      <c r="X10" t="str">
        <f>'Liste Linéaire_Togo'!Y10</f>
        <v>non</v>
      </c>
      <c r="Y10" t="str">
        <f>'Liste Linéaire_Togo'!Z10</f>
        <v>non</v>
      </c>
      <c r="Z10" t="str">
        <f>'Liste Linéaire_Togo'!AA10</f>
        <v>non</v>
      </c>
      <c r="AA10" t="str">
        <f>'Liste Linéaire_Togo'!AB10</f>
        <v>non</v>
      </c>
      <c r="AB10" t="str">
        <f>'Liste Linéaire_Togo'!AC10</f>
        <v>non</v>
      </c>
      <c r="AC10" t="str">
        <f>'Liste Linéaire_Togo'!AD10</f>
        <v>eau de robinet</v>
      </c>
      <c r="AD10" t="str">
        <f>'Liste Linéaire_Togo'!AE10</f>
        <v>non</v>
      </c>
      <c r="AE10" t="str">
        <f>'Liste Linéaire_Togo'!AF10</f>
        <v>oui</v>
      </c>
      <c r="AF10" t="str">
        <f>'Liste Linéaire_Togo'!AG10</f>
        <v>NEGATIF</v>
      </c>
      <c r="AG10" t="str">
        <f>'Liste Linéaire_Togo'!AH10</f>
        <v>NEGATIF</v>
      </c>
      <c r="AH10" t="str">
        <f>'Liste Linéaire_Togo'!AI10</f>
        <v>Oui</v>
      </c>
      <c r="AI10" s="23">
        <f>'Liste Linéaire_Togo'!AJ10</f>
        <v>45522</v>
      </c>
      <c r="AJ10" t="str">
        <f>'Liste Linéaire_Togo'!AK10</f>
        <v>Guéri</v>
      </c>
      <c r="AK10" t="str">
        <f>'Liste Linéaire_Togo'!AL10</f>
        <v>suspect</v>
      </c>
      <c r="AL10" t="str">
        <f>'Liste Linéaire_Togo'!AM10</f>
        <v>Golfe</v>
      </c>
      <c r="AM10" t="str">
        <f>'Liste Linéaire_Togo'!AN10</f>
        <v>Golfe 1</v>
      </c>
      <c r="AN10" t="str">
        <f>'Liste Linéaire_Togo'!AO10</f>
        <v>Bè-Est</v>
      </c>
      <c r="AO10" t="str">
        <f>'Liste Linéaire_Togo'!AP10</f>
        <v>negatif</v>
      </c>
      <c r="AP10" t="str">
        <f>'Liste Linéaire_Togo'!L10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Linéaire_Togo'!M11</f>
        <v>CMS Adakpamé</v>
      </c>
      <c r="M11" t="str">
        <f>'Liste Linéaire_Togo'!N11</f>
        <v>Golfe 1</v>
      </c>
      <c r="N11" t="str">
        <f>'Liste Linéaire_Togo'!O11</f>
        <v>Golfe</v>
      </c>
      <c r="O11" t="str">
        <f>'Liste Linéaire_Togo'!P11</f>
        <v>Grand Lomé</v>
      </c>
      <c r="P11" s="23">
        <f>'Liste Linéaire_Togo'!Q11</f>
        <v>45521</v>
      </c>
      <c r="Q11" t="str">
        <f>'Liste Linéaire_Togo'!R11</f>
        <v>S33</v>
      </c>
      <c r="R11" s="23">
        <f>'Liste Linéaire_Togo'!S11</f>
        <v>45524</v>
      </c>
      <c r="S11" t="str">
        <f>'Liste Linéaire_Togo'!T11</f>
        <v>oui</v>
      </c>
      <c r="T11" t="str">
        <f>'Liste Linéaire_Togo'!U11</f>
        <v>oui</v>
      </c>
      <c r="U11" t="str">
        <f>'Liste Linéaire_Togo'!V11</f>
        <v>oui</v>
      </c>
      <c r="V11" t="str">
        <f>'Liste Linéaire_Togo'!W11</f>
        <v>non</v>
      </c>
      <c r="W11" t="str">
        <f>'Liste Linéaire_Togo'!X11</f>
        <v>Non</v>
      </c>
      <c r="X11" t="str">
        <f>'Liste Linéaire_Togo'!Y11</f>
        <v>Asthenie</v>
      </c>
      <c r="Y11" t="str">
        <f>'Liste Linéaire_Togo'!Z11</f>
        <v>non</v>
      </c>
      <c r="Z11" t="str">
        <f>'Liste Linéaire_Togo'!AA11</f>
        <v>non</v>
      </c>
      <c r="AA11" t="str">
        <f>'Liste Linéaire_Togo'!AB11</f>
        <v>non</v>
      </c>
      <c r="AB11" t="str">
        <f>'Liste Linéaire_Togo'!AC11</f>
        <v>non</v>
      </c>
      <c r="AC11" t="str">
        <f>'Liste Linéaire_Togo'!AD11</f>
        <v>eau de robinet</v>
      </c>
      <c r="AD11" t="str">
        <f>'Liste Linéaire_Togo'!AE11</f>
        <v>non</v>
      </c>
      <c r="AE11" t="str">
        <f>'Liste Linéaire_Togo'!AF11</f>
        <v>oui</v>
      </c>
      <c r="AF11" t="str">
        <f>'Liste Linéaire_Togo'!AG11</f>
        <v>NEGATIF</v>
      </c>
      <c r="AG11" t="str">
        <f>'Liste Linéaire_Togo'!AH11</f>
        <v>NEGATIF</v>
      </c>
      <c r="AH11" t="str">
        <f>'Liste Linéaire_Togo'!AI11</f>
        <v>Oui</v>
      </c>
      <c r="AI11" s="23">
        <f>'Liste Linéaire_Togo'!AJ11</f>
        <v>0</v>
      </c>
      <c r="AJ11" t="str">
        <f>'Liste Linéaire_Togo'!AK11</f>
        <v>Guéri</v>
      </c>
      <c r="AK11" t="str">
        <f>'Liste Linéaire_Togo'!AL11</f>
        <v>suspect</v>
      </c>
      <c r="AL11" t="str">
        <f>'Liste Linéaire_Togo'!AM11</f>
        <v>Golfe</v>
      </c>
      <c r="AM11" t="str">
        <f>'Liste Linéaire_Togo'!AN11</f>
        <v>Golfe 2</v>
      </c>
      <c r="AN11" t="str">
        <f>'Liste Linéaire_Togo'!AO11</f>
        <v>Bè-Centre</v>
      </c>
      <c r="AO11" t="str">
        <f>'Liste Linéaire_Togo'!AP11</f>
        <v>negatif</v>
      </c>
      <c r="AP11" t="str">
        <f>'Liste Linéaire_Togo'!L11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Elève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Linéaire_Togo'!M12</f>
        <v>CMS Gbenyédzi</v>
      </c>
      <c r="M12" t="str">
        <f>'Liste Linéaire_Togo'!N12</f>
        <v>Golfe 1</v>
      </c>
      <c r="N12" t="str">
        <f>'Liste Linéaire_Togo'!O12</f>
        <v>Golfe</v>
      </c>
      <c r="O12" t="str">
        <f>'Liste Linéaire_Togo'!P12</f>
        <v>Grand Lomé</v>
      </c>
      <c r="P12" s="23">
        <f>'Liste Linéaire_Togo'!Q12</f>
        <v>45532</v>
      </c>
      <c r="Q12" t="str">
        <f>'Liste Linéaire_Togo'!R12</f>
        <v>S35</v>
      </c>
      <c r="R12" s="23">
        <f>'Liste Linéaire_Togo'!S12</f>
        <v>45533</v>
      </c>
      <c r="S12" t="str">
        <f>'Liste Linéaire_Togo'!T12</f>
        <v>oui</v>
      </c>
      <c r="T12" t="str">
        <f>'Liste Linéaire_Togo'!U12</f>
        <v>non</v>
      </c>
      <c r="U12" t="str">
        <f>'Liste Linéaire_Togo'!V12</f>
        <v>non</v>
      </c>
      <c r="V12" t="str">
        <f>'Liste Linéaire_Togo'!W12</f>
        <v>oui</v>
      </c>
      <c r="W12" t="str">
        <f>'Liste Linéaire_Togo'!X12</f>
        <v>Oui</v>
      </c>
      <c r="X12" t="str">
        <f>'Liste Linéaire_Togo'!Y12</f>
        <v>non</v>
      </c>
      <c r="Y12" t="str">
        <f>'Liste Linéaire_Togo'!Z12</f>
        <v>non</v>
      </c>
      <c r="Z12" t="str">
        <f>'Liste Linéaire_Togo'!AA12</f>
        <v>non</v>
      </c>
      <c r="AA12" t="str">
        <f>'Liste Linéaire_Togo'!AB12</f>
        <v>non</v>
      </c>
      <c r="AB12" t="str">
        <f>'Liste Linéaire_Togo'!AC12</f>
        <v>non</v>
      </c>
      <c r="AC12" t="str">
        <f>'Liste Linéaire_Togo'!AD12</f>
        <v>Forage</v>
      </c>
      <c r="AD12" t="str">
        <f>'Liste Linéaire_Togo'!AE12</f>
        <v>non</v>
      </c>
      <c r="AE12" t="str">
        <f>'Liste Linéaire_Togo'!AF12</f>
        <v>oui</v>
      </c>
      <c r="AF12" t="str">
        <f>'Liste Linéaire_Togo'!AG12</f>
        <v>NA</v>
      </c>
      <c r="AG12" t="str">
        <f>'Liste Linéaire_Togo'!AH12</f>
        <v>NEGATIF</v>
      </c>
      <c r="AH12" t="str">
        <f>'Liste Linéaire_Togo'!AI12</f>
        <v>Oui</v>
      </c>
      <c r="AI12" s="23">
        <f>'Liste Linéaire_Togo'!AJ12</f>
        <v>0</v>
      </c>
      <c r="AJ12" t="str">
        <f>'Liste Linéaire_Togo'!AK12</f>
        <v>Guéri</v>
      </c>
      <c r="AK12" t="str">
        <f>'Liste Linéaire_Togo'!AL12</f>
        <v>suspect</v>
      </c>
      <c r="AL12" t="str">
        <f>'Liste Linéaire_Togo'!AM12</f>
        <v>Golfe</v>
      </c>
      <c r="AM12" t="str">
        <f>'Liste Linéaire_Togo'!AN12</f>
        <v>Golfe 6</v>
      </c>
      <c r="AN12" t="str">
        <f>'Liste Linéaire_Togo'!AO12</f>
        <v>Baguida</v>
      </c>
      <c r="AO12" t="str">
        <f>'Liste Linéaire_Togo'!AP12</f>
        <v>negatif</v>
      </c>
      <c r="AP12" t="str">
        <f>'Liste Linéaire_Togo'!L12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Linéaire_Togo'!M13</f>
        <v>CMS Katanga</v>
      </c>
      <c r="M13" t="str">
        <f>'Liste Linéaire_Togo'!N13</f>
        <v>Golfe 1</v>
      </c>
      <c r="N13" t="str">
        <f>'Liste Linéaire_Togo'!O13</f>
        <v>Golfe</v>
      </c>
      <c r="O13" t="str">
        <f>'Liste Linéaire_Togo'!P13</f>
        <v>Grand Lomé</v>
      </c>
      <c r="P13" s="23">
        <f>'Liste Linéaire_Togo'!Q13</f>
        <v>45549</v>
      </c>
      <c r="Q13" t="str">
        <f>'Liste Linéaire_Togo'!R13</f>
        <v>S37</v>
      </c>
      <c r="R13" s="23">
        <f>'Liste Linéaire_Togo'!S13</f>
        <v>45551</v>
      </c>
      <c r="S13" t="str">
        <f>'Liste Linéaire_Togo'!T13</f>
        <v>Oui</v>
      </c>
      <c r="T13" t="str">
        <f>'Liste Linéaire_Togo'!U13</f>
        <v>Oui</v>
      </c>
      <c r="U13" t="str">
        <f>'Liste Linéaire_Togo'!V13</f>
        <v>Non</v>
      </c>
      <c r="V13" t="str">
        <f>'Liste Linéaire_Togo'!W13</f>
        <v>Oui</v>
      </c>
      <c r="W13" t="str">
        <f>'Liste Linéaire_Togo'!X13</f>
        <v>Oui</v>
      </c>
      <c r="X13" t="str">
        <f>'Liste Linéaire_Togo'!Y13</f>
        <v>Léthargie</v>
      </c>
      <c r="Y13" t="str">
        <f>'Liste Linéaire_Togo'!Z13</f>
        <v>Non</v>
      </c>
      <c r="Z13" t="str">
        <f>'Liste Linéaire_Togo'!AA13</f>
        <v>Non</v>
      </c>
      <c r="AA13" t="str">
        <f>'Liste Linéaire_Togo'!AB13</f>
        <v>Non</v>
      </c>
      <c r="AB13" t="str">
        <f>'Liste Linéaire_Togo'!AC13</f>
        <v>Non</v>
      </c>
      <c r="AC13" t="str">
        <f>'Liste Linéaire_Togo'!AD13</f>
        <v>Forage</v>
      </c>
      <c r="AD13" t="str">
        <f>'Liste Linéaire_Togo'!AE13</f>
        <v>Non</v>
      </c>
      <c r="AE13" t="str">
        <f>'Liste Linéaire_Togo'!AF13</f>
        <v>Oui</v>
      </c>
      <c r="AF13" t="str">
        <f>'Liste Linéaire_Togo'!AG13</f>
        <v>POSITIF</v>
      </c>
      <c r="AG13" t="str">
        <f>'Liste Linéaire_Togo'!AH13</f>
        <v>Positif O1 Ogawa</v>
      </c>
      <c r="AH13" t="str">
        <f>'Liste Linéaire_Togo'!AI13</f>
        <v>Oui</v>
      </c>
      <c r="AI13" s="23">
        <f>'Liste Linéaire_Togo'!AJ13</f>
        <v>45555</v>
      </c>
      <c r="AJ13" t="str">
        <f>'Liste Linéaire_Togo'!AK13</f>
        <v>Guéri</v>
      </c>
      <c r="AK13" t="str">
        <f>'Liste Linéaire_Togo'!AL13</f>
        <v>confirmé</v>
      </c>
      <c r="AL13" t="str">
        <f>'Liste Linéaire_Togo'!AM13</f>
        <v>Golfe</v>
      </c>
      <c r="AM13" t="str">
        <f>'Liste Linéaire_Togo'!AN13</f>
        <v>Golfe 2</v>
      </c>
      <c r="AN13" t="str">
        <f>'Liste Linéaire_Togo'!AO13</f>
        <v>Bè-Centre</v>
      </c>
      <c r="AO13" t="str">
        <f>'Liste Linéaire_Togo'!AP13</f>
        <v>Positif</v>
      </c>
      <c r="AP13" t="str">
        <f>'Liste Linéaire_Togo'!L13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Linéaire_Togo'!M14</f>
        <v>CMS Katanga</v>
      </c>
      <c r="M14" t="str">
        <f>'Liste Linéaire_Togo'!N14</f>
        <v>Golfe 1</v>
      </c>
      <c r="N14" t="str">
        <f>'Liste Linéaire_Togo'!O14</f>
        <v>Golfe</v>
      </c>
      <c r="O14" t="str">
        <f>'Liste Linéaire_Togo'!P14</f>
        <v>Grand Lomé</v>
      </c>
      <c r="P14" s="23">
        <f>'Liste Linéaire_Togo'!Q14</f>
        <v>45552</v>
      </c>
      <c r="Q14" t="str">
        <f>'Liste Linéaire_Togo'!R14</f>
        <v>S38</v>
      </c>
      <c r="R14" s="23">
        <f>'Liste Linéaire_Togo'!S14</f>
        <v>45552</v>
      </c>
      <c r="S14" t="str">
        <f>'Liste Linéaire_Togo'!T14</f>
        <v>Oui</v>
      </c>
      <c r="T14" t="str">
        <f>'Liste Linéaire_Togo'!U14</f>
        <v>Oui</v>
      </c>
      <c r="U14" t="str">
        <f>'Liste Linéaire_Togo'!V14</f>
        <v>Non</v>
      </c>
      <c r="V14" t="str">
        <f>'Liste Linéaire_Togo'!W14</f>
        <v>Oui</v>
      </c>
      <c r="W14" t="str">
        <f>'Liste Linéaire_Togo'!X14</f>
        <v>Oui</v>
      </c>
      <c r="X14">
        <f>'Liste Linéaire_Togo'!Y14</f>
        <v>0</v>
      </c>
      <c r="Y14" t="str">
        <f>'Liste Linéaire_Togo'!Z14</f>
        <v>Oui</v>
      </c>
      <c r="Z14" t="str">
        <f>'Liste Linéaire_Togo'!AA14</f>
        <v>Non</v>
      </c>
      <c r="AA14" t="str">
        <f>'Liste Linéaire_Togo'!AB14</f>
        <v>Non</v>
      </c>
      <c r="AB14" t="str">
        <f>'Liste Linéaire_Togo'!AC14</f>
        <v>Non</v>
      </c>
      <c r="AC14" t="str">
        <f>'Liste Linéaire_Togo'!AD14</f>
        <v>Forage</v>
      </c>
      <c r="AD14" t="str">
        <f>'Liste Linéaire_Togo'!AE14</f>
        <v>Non</v>
      </c>
      <c r="AE14" t="str">
        <f>'Liste Linéaire_Togo'!AF14</f>
        <v>Oui</v>
      </c>
      <c r="AF14" t="str">
        <f>'Liste Linéaire_Togo'!AG14</f>
        <v>POSITIF</v>
      </c>
      <c r="AG14" t="str">
        <f>'Liste Linéaire_Togo'!AH14</f>
        <v>Positif O1 Ogawa</v>
      </c>
      <c r="AH14" t="str">
        <f>'Liste Linéaire_Togo'!AI14</f>
        <v>Oui</v>
      </c>
      <c r="AI14" s="23">
        <f>'Liste Linéaire_Togo'!AJ14</f>
        <v>45556</v>
      </c>
      <c r="AJ14" t="str">
        <f>'Liste Linéaire_Togo'!AK14</f>
        <v>Guéri</v>
      </c>
      <c r="AK14" t="str">
        <f>'Liste Linéaire_Togo'!AL14</f>
        <v>confirmé</v>
      </c>
      <c r="AL14" t="str">
        <f>'Liste Linéaire_Togo'!AM14</f>
        <v>Golfe</v>
      </c>
      <c r="AM14" t="str">
        <f>'Liste Linéaire_Togo'!AN14</f>
        <v>Golfe 2</v>
      </c>
      <c r="AN14" t="str">
        <f>'Liste Linéaire_Togo'!AO14</f>
        <v>Bè-Centre</v>
      </c>
      <c r="AO14" t="str">
        <f>'Liste Linéaire_Togo'!AP14</f>
        <v>Positif</v>
      </c>
      <c r="AP14" t="str">
        <f>'Liste Linéaire_Togo'!L14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Linéaire_Togo'!M15</f>
        <v>CMS Adamavo</v>
      </c>
      <c r="M15" t="str">
        <f>'Liste Linéaire_Togo'!N15</f>
        <v>Golfe 6</v>
      </c>
      <c r="N15" t="str">
        <f>'Liste Linéaire_Togo'!O15</f>
        <v>Golfe</v>
      </c>
      <c r="O15" t="str">
        <f>'Liste Linéaire_Togo'!P15</f>
        <v>Grand Lomé</v>
      </c>
      <c r="P15" s="23">
        <f>'Liste Linéaire_Togo'!Q15</f>
        <v>45552</v>
      </c>
      <c r="Q15" t="str">
        <f>'Liste Linéaire_Togo'!R15</f>
        <v>S38</v>
      </c>
      <c r="R15" s="23">
        <f>'Liste Linéaire_Togo'!S15</f>
        <v>45553</v>
      </c>
      <c r="S15" t="str">
        <f>'Liste Linéaire_Togo'!T15</f>
        <v>Oui</v>
      </c>
      <c r="T15" t="str">
        <f>'Liste Linéaire_Togo'!U15</f>
        <v>Oui</v>
      </c>
      <c r="U15" t="str">
        <f>'Liste Linéaire_Togo'!V15</f>
        <v>oui</v>
      </c>
      <c r="V15" t="str">
        <f>'Liste Linéaire_Togo'!W15</f>
        <v>non</v>
      </c>
      <c r="W15" t="str">
        <f>'Liste Linéaire_Togo'!X15</f>
        <v>Non</v>
      </c>
      <c r="X15">
        <f>'Liste Linéaire_Togo'!Y15</f>
        <v>0</v>
      </c>
      <c r="Y15" t="str">
        <f>'Liste Linéaire_Togo'!Z15</f>
        <v>non</v>
      </c>
      <c r="Z15" t="str">
        <f>'Liste Linéaire_Togo'!AA15</f>
        <v>Non</v>
      </c>
      <c r="AA15" t="str">
        <f>'Liste Linéaire_Togo'!AB15</f>
        <v>Non</v>
      </c>
      <c r="AB15" t="str">
        <f>'Liste Linéaire_Togo'!AC15</f>
        <v>Non</v>
      </c>
      <c r="AC15" t="str">
        <f>'Liste Linéaire_Togo'!AD15</f>
        <v>Eau en sachet</v>
      </c>
      <c r="AD15" t="str">
        <f>'Liste Linéaire_Togo'!AE15</f>
        <v>non</v>
      </c>
      <c r="AE15" t="str">
        <f>'Liste Linéaire_Togo'!AF15</f>
        <v>oui</v>
      </c>
      <c r="AF15" t="str">
        <f>'Liste Linéaire_Togo'!AG15</f>
        <v>NEGATIF</v>
      </c>
      <c r="AG15" t="str">
        <f>'Liste Linéaire_Togo'!AH15</f>
        <v>NEGATIF</v>
      </c>
      <c r="AH15" t="str">
        <f>'Liste Linéaire_Togo'!AI15</f>
        <v>Oui</v>
      </c>
      <c r="AI15" s="23">
        <f>'Liste Linéaire_Togo'!AJ15</f>
        <v>45553</v>
      </c>
      <c r="AJ15" t="str">
        <f>'Liste Linéaire_Togo'!AK15</f>
        <v>Guéri</v>
      </c>
      <c r="AK15" t="str">
        <f>'Liste Linéaire_Togo'!AL15</f>
        <v>suspect</v>
      </c>
      <c r="AL15" t="str">
        <f>'Liste Linéaire_Togo'!AM15</f>
        <v>Golfe</v>
      </c>
      <c r="AM15" t="str">
        <f>'Liste Linéaire_Togo'!AN15</f>
        <v>Golfe 6</v>
      </c>
      <c r="AN15" t="str">
        <f>'Liste Linéaire_Togo'!AO15</f>
        <v>Baguida</v>
      </c>
      <c r="AO15" t="str">
        <f>'Liste Linéaire_Togo'!AP15</f>
        <v>negatif</v>
      </c>
      <c r="AP15" t="str">
        <f>'Liste Linéaire_Togo'!L15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Revendeur/se</v>
      </c>
      <c r="H16">
        <f>'Liste Linéaire_Togo'!H16</f>
        <v>0</v>
      </c>
      <c r="I16" t="str">
        <f>'Liste Linéaire_Togo'!I16</f>
        <v>Dagué</v>
      </c>
      <c r="J16" t="str">
        <f>VLOOKUP(I16,CARTE!$C$1:$F$198,3,FALSE)</f>
        <v>6.202570724620894</v>
      </c>
      <c r="K16" t="str">
        <f>VLOOKUP(I16,CARTE!$C$1:$F$198,4,FALSE)</f>
        <v xml:space="preserve"> 1.405860144572896</v>
      </c>
      <c r="L16" t="str">
        <f>'Liste Linéaire_Togo'!M16</f>
        <v>CMS Adamavo</v>
      </c>
      <c r="M16" t="str">
        <f>'Liste Linéaire_Togo'!N16</f>
        <v>Golfe 6</v>
      </c>
      <c r="N16" t="str">
        <f>'Liste Linéaire_Togo'!O16</f>
        <v>Golfe</v>
      </c>
      <c r="O16" t="str">
        <f>'Liste Linéaire_Togo'!P16</f>
        <v>Grand Lomé</v>
      </c>
      <c r="P16" s="23">
        <f>'Liste Linéaire_Togo'!Q16</f>
        <v>45563</v>
      </c>
      <c r="Q16" t="str">
        <f>'Liste Linéaire_Togo'!R16</f>
        <v>S39</v>
      </c>
      <c r="R16" s="23">
        <f>'Liste Linéaire_Togo'!S16</f>
        <v>45564</v>
      </c>
      <c r="S16" t="str">
        <f>'Liste Linéaire_Togo'!T16</f>
        <v>oui</v>
      </c>
      <c r="T16" t="str">
        <f>'Liste Linéaire_Togo'!U16</f>
        <v>oui</v>
      </c>
      <c r="U16" t="str">
        <f>'Liste Linéaire_Togo'!V16</f>
        <v>non</v>
      </c>
      <c r="V16" t="str">
        <f>'Liste Linéaire_Togo'!W16</f>
        <v>non</v>
      </c>
      <c r="W16" t="str">
        <f>'Liste Linéaire_Togo'!X16</f>
        <v>Non</v>
      </c>
      <c r="X16">
        <f>'Liste Linéaire_Togo'!Y16</f>
        <v>0</v>
      </c>
      <c r="Y16" t="str">
        <f>'Liste Linéaire_Togo'!Z16</f>
        <v>non</v>
      </c>
      <c r="Z16" t="str">
        <f>'Liste Linéaire_Togo'!AA16</f>
        <v>Oui</v>
      </c>
      <c r="AA16" t="str">
        <f>'Liste Linéaire_Togo'!AB16</f>
        <v>Oui</v>
      </c>
      <c r="AB16" t="str">
        <f>'Liste Linéaire_Togo'!AC16</f>
        <v>Oui</v>
      </c>
      <c r="AC16" t="str">
        <f>'Liste Linéaire_Togo'!AD16</f>
        <v>Forage</v>
      </c>
      <c r="AD16" t="str">
        <f>'Liste Linéaire_Togo'!AE16</f>
        <v>non</v>
      </c>
      <c r="AE16" t="str">
        <f>'Liste Linéaire_Togo'!AF16</f>
        <v>oui</v>
      </c>
      <c r="AF16" t="str">
        <f>'Liste Linéaire_Togo'!AG16</f>
        <v>POSITIF</v>
      </c>
      <c r="AG16" t="str">
        <f>'Liste Linéaire_Togo'!AH16</f>
        <v>NEGATIF</v>
      </c>
      <c r="AH16" t="str">
        <f>'Liste Linéaire_Togo'!AI16</f>
        <v>Oui</v>
      </c>
      <c r="AI16" s="23">
        <f>'Liste Linéaire_Togo'!AJ16</f>
        <v>45555</v>
      </c>
      <c r="AJ16" t="str">
        <f>'Liste Linéaire_Togo'!AK16</f>
        <v>Guéri</v>
      </c>
      <c r="AK16" t="str">
        <f>'Liste Linéaire_Togo'!AL16</f>
        <v>suspect</v>
      </c>
      <c r="AL16" t="str">
        <f>'Liste Linéaire_Togo'!AM16</f>
        <v>Lacs</v>
      </c>
      <c r="AM16" t="str">
        <f>'Liste Linéaire_Togo'!AN16</f>
        <v>Lacs 3</v>
      </c>
      <c r="AN16" t="str">
        <f>'Liste Linéaire_Togo'!AO16</f>
        <v>Agbodrafo</v>
      </c>
      <c r="AO16" t="str">
        <f>'Liste Linéaire_Togo'!AP16</f>
        <v>negatif</v>
      </c>
      <c r="AP16" t="str">
        <f>'Liste Linéaire_Togo'!L16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Conducteur Tricycle</v>
      </c>
      <c r="H17">
        <f>'Liste Linéaire_Togo'!H17</f>
        <v>0</v>
      </c>
      <c r="I17" t="str">
        <f>'Liste Linéaire_Togo'!I17</f>
        <v>Adakpamé</v>
      </c>
      <c r="J17" t="str">
        <f>VLOOKUP(I17,CARTE!$C$1:$F$198,3,FALSE)</f>
        <v>6.171169451806052</v>
      </c>
      <c r="K17" t="str">
        <f>VLOOKUP(I17,CARTE!$C$1:$F$198,4,FALSE)</f>
        <v>1.2885405838783568</v>
      </c>
      <c r="L17" t="str">
        <f>'Liste Linéaire_Togo'!M17</f>
        <v>Hopital Bè Kpota</v>
      </c>
      <c r="M17" t="str">
        <f>'Liste Linéaire_Togo'!N17</f>
        <v>Golfe 1</v>
      </c>
      <c r="N17" t="str">
        <f>'Liste Linéaire_Togo'!O17</f>
        <v>Golfe</v>
      </c>
      <c r="O17" t="str">
        <f>'Liste Linéaire_Togo'!P17</f>
        <v>Grand Lomé</v>
      </c>
      <c r="P17" s="23">
        <f>'Liste Linéaire_Togo'!Q17</f>
        <v>45563</v>
      </c>
      <c r="Q17" t="str">
        <f>'Liste Linéaire_Togo'!R17</f>
        <v>S39</v>
      </c>
      <c r="R17" s="23">
        <f>'Liste Linéaire_Togo'!S17</f>
        <v>45564</v>
      </c>
      <c r="S17" t="str">
        <f>'Liste Linéaire_Togo'!T17</f>
        <v>oui</v>
      </c>
      <c r="T17" t="str">
        <f>'Liste Linéaire_Togo'!U17</f>
        <v>oui</v>
      </c>
      <c r="U17" t="str">
        <f>'Liste Linéaire_Togo'!V17</f>
        <v>oui</v>
      </c>
      <c r="V17" t="str">
        <f>'Liste Linéaire_Togo'!W17</f>
        <v>non</v>
      </c>
      <c r="W17" t="str">
        <f>'Liste Linéaire_Togo'!X17</f>
        <v>Non</v>
      </c>
      <c r="X17">
        <f>'Liste Linéaire_Togo'!Y17</f>
        <v>0</v>
      </c>
      <c r="Y17" t="str">
        <f>'Liste Linéaire_Togo'!Z17</f>
        <v>non</v>
      </c>
      <c r="Z17" t="str">
        <f>'Liste Linéaire_Togo'!AA17</f>
        <v>non</v>
      </c>
      <c r="AA17" t="str">
        <f>'Liste Linéaire_Togo'!AB17</f>
        <v>non</v>
      </c>
      <c r="AB17" t="str">
        <f>'Liste Linéaire_Togo'!AC17</f>
        <v>non</v>
      </c>
      <c r="AC17" t="str">
        <f>'Liste Linéaire_Togo'!AD17</f>
        <v>Forage</v>
      </c>
      <c r="AD17" t="str">
        <f>'Liste Linéaire_Togo'!AE17</f>
        <v>non</v>
      </c>
      <c r="AE17" t="str">
        <f>'Liste Linéaire_Togo'!AF17</f>
        <v>oui</v>
      </c>
      <c r="AF17" t="str">
        <f>'Liste Linéaire_Togo'!AG17</f>
        <v>NEGATIF</v>
      </c>
      <c r="AG17" t="str">
        <f>'Liste Linéaire_Togo'!AH17</f>
        <v>NEGATIF</v>
      </c>
      <c r="AH17" t="str">
        <f>'Liste Linéaire_Togo'!AI17</f>
        <v>Oui</v>
      </c>
      <c r="AI17" s="23">
        <f>'Liste Linéaire_Togo'!AJ17</f>
        <v>45564</v>
      </c>
      <c r="AJ17" t="str">
        <f>'Liste Linéaire_Togo'!AK17</f>
        <v>Guéri</v>
      </c>
      <c r="AK17" t="str">
        <f>'Liste Linéaire_Togo'!AL17</f>
        <v>suspect</v>
      </c>
      <c r="AL17" t="str">
        <f>'Liste Linéaire_Togo'!AM17</f>
        <v>Golfe</v>
      </c>
      <c r="AM17" t="str">
        <f>'Liste Linéaire_Togo'!AN17</f>
        <v>Golfe 1</v>
      </c>
      <c r="AN17" t="str">
        <f>'Liste Linéaire_Togo'!AO17</f>
        <v>Bè-Est</v>
      </c>
      <c r="AO17" t="str">
        <f>'Liste Linéaire_Togo'!AP17</f>
        <v>negatif</v>
      </c>
      <c r="AP17" t="str">
        <f>'Liste Linéaire_Togo'!L17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Enfant moins de 4ans</v>
      </c>
      <c r="H18">
        <f>'Liste Linéaire_Togo'!H18</f>
        <v>0</v>
      </c>
      <c r="I18" t="str">
        <f>'Liste Linéaire_Togo'!I18</f>
        <v>Adamavo</v>
      </c>
      <c r="J18" t="str">
        <f>VLOOKUP(I18,CARTE!$C$1:$F$198,3,FALSE)</f>
        <v>6.170206928331889</v>
      </c>
      <c r="K18" t="str">
        <f>VLOOKUP(I18,CARTE!$C$1:$F$198,4,FALSE)</f>
        <v xml:space="preserve"> 1.3065224647621934</v>
      </c>
      <c r="L18" t="str">
        <f>'Liste Linéaire_Togo'!M18</f>
        <v>NA</v>
      </c>
      <c r="M18" t="str">
        <f>'Liste Linéaire_Togo'!N18</f>
        <v>Golfe 6</v>
      </c>
      <c r="N18" t="str">
        <f>'Liste Linéaire_Togo'!O18</f>
        <v>Golfe</v>
      </c>
      <c r="O18" t="str">
        <f>'Liste Linéaire_Togo'!P18</f>
        <v>Grand Lomé</v>
      </c>
      <c r="P18" s="23">
        <f>'Liste Linéaire_Togo'!Q18</f>
        <v>45560</v>
      </c>
      <c r="Q18" t="str">
        <f>'Liste Linéaire_Togo'!R18</f>
        <v>S39</v>
      </c>
      <c r="R18" s="23">
        <f>'Liste Linéaire_Togo'!S18</f>
        <v>45560</v>
      </c>
      <c r="S18" t="str">
        <f>'Liste Linéaire_Togo'!T18</f>
        <v>oui</v>
      </c>
      <c r="T18" t="str">
        <f>'Liste Linéaire_Togo'!U18</f>
        <v>oui</v>
      </c>
      <c r="U18" t="str">
        <f>'Liste Linéaire_Togo'!V18</f>
        <v>non</v>
      </c>
      <c r="V18" t="str">
        <f>'Liste Linéaire_Togo'!W18</f>
        <v>oui</v>
      </c>
      <c r="W18" t="str">
        <f>'Liste Linéaire_Togo'!X18</f>
        <v>Oui</v>
      </c>
      <c r="X18">
        <f>'Liste Linéaire_Togo'!Y18</f>
        <v>0</v>
      </c>
      <c r="Y18" t="str">
        <f>'Liste Linéaire_Togo'!Z18</f>
        <v>non</v>
      </c>
      <c r="Z18" t="str">
        <f>'Liste Linéaire_Togo'!AA18</f>
        <v>non</v>
      </c>
      <c r="AA18" t="str">
        <f>'Liste Linéaire_Togo'!AB18</f>
        <v>non</v>
      </c>
      <c r="AB18" t="str">
        <f>'Liste Linéaire_Togo'!AC18</f>
        <v>non</v>
      </c>
      <c r="AC18" t="str">
        <f>'Liste Linéaire_Togo'!AD18</f>
        <v>Forage</v>
      </c>
      <c r="AD18" t="str">
        <f>'Liste Linéaire_Togo'!AE18</f>
        <v>non</v>
      </c>
      <c r="AE18" t="str">
        <f>'Liste Linéaire_Togo'!AF18</f>
        <v>non</v>
      </c>
      <c r="AF18" t="str">
        <f>'Liste Linéaire_Togo'!AG18</f>
        <v>NA</v>
      </c>
      <c r="AG18" t="str">
        <f>'Liste Linéaire_Togo'!AH18</f>
        <v>NA</v>
      </c>
      <c r="AH18" t="str">
        <f>'Liste Linéaire_Togo'!AI18</f>
        <v>Non</v>
      </c>
      <c r="AI18" s="23">
        <f>'Liste Linéaire_Togo'!AJ18</f>
        <v>0</v>
      </c>
      <c r="AJ18" t="str">
        <f>'Liste Linéaire_Togo'!AK18</f>
        <v>dcd</v>
      </c>
      <c r="AK18" t="str">
        <f>'Liste Linéaire_Togo'!AL18</f>
        <v>suspect</v>
      </c>
      <c r="AL18" t="str">
        <f>'Liste Linéaire_Togo'!AM18</f>
        <v>Golfe</v>
      </c>
      <c r="AM18" t="str">
        <f>'Liste Linéaire_Togo'!AN18</f>
        <v>Golfe 6</v>
      </c>
      <c r="AN18" t="str">
        <f>'Liste Linéaire_Togo'!AO18</f>
        <v>Baguida</v>
      </c>
      <c r="AO18" t="str">
        <f>'Liste Linéaire_Togo'!AP18</f>
        <v>negatif</v>
      </c>
      <c r="AP18" t="str">
        <f>'Liste Linéaire_Togo'!L18</f>
        <v>Communauté</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Elève</v>
      </c>
      <c r="H19">
        <f>'Liste Linéaire_Togo'!H19</f>
        <v>0</v>
      </c>
      <c r="I19" t="str">
        <f>'Liste Linéaire_Togo'!I19</f>
        <v>Adamavo</v>
      </c>
      <c r="J19" t="str">
        <f>VLOOKUP(I19,CARTE!$C$1:$F$198,3,FALSE)</f>
        <v>6.170206928331889</v>
      </c>
      <c r="K19" t="str">
        <f>VLOOKUP(I19,CARTE!$C$1:$F$198,4,FALSE)</f>
        <v xml:space="preserve"> 1.3065224647621934</v>
      </c>
      <c r="L19" t="str">
        <f>'Liste Linéaire_Togo'!M19</f>
        <v>CMS Adakpamé</v>
      </c>
      <c r="M19" t="str">
        <f>'Liste Linéaire_Togo'!N19</f>
        <v>Golfe 6</v>
      </c>
      <c r="N19" t="str">
        <f>'Liste Linéaire_Togo'!O19</f>
        <v>Golfe</v>
      </c>
      <c r="O19" t="str">
        <f>'Liste Linéaire_Togo'!P19</f>
        <v>Grand Lomé</v>
      </c>
      <c r="P19" s="23">
        <f>'Liste Linéaire_Togo'!Q19</f>
        <v>45560</v>
      </c>
      <c r="Q19" t="str">
        <f>'Liste Linéaire_Togo'!R19</f>
        <v>S39</v>
      </c>
      <c r="R19" s="23">
        <f>'Liste Linéaire_Togo'!S19</f>
        <v>45561</v>
      </c>
      <c r="S19" t="str">
        <f>'Liste Linéaire_Togo'!T19</f>
        <v>oui</v>
      </c>
      <c r="T19" t="str">
        <f>'Liste Linéaire_Togo'!U19</f>
        <v>oui</v>
      </c>
      <c r="U19" t="str">
        <f>'Liste Linéaire_Togo'!V19</f>
        <v>non</v>
      </c>
      <c r="V19" t="str">
        <f>'Liste Linéaire_Togo'!W19</f>
        <v>oui</v>
      </c>
      <c r="W19" t="str">
        <f>'Liste Linéaire_Togo'!X19</f>
        <v>Oui</v>
      </c>
      <c r="X19">
        <f>'Liste Linéaire_Togo'!Y19</f>
        <v>0</v>
      </c>
      <c r="Y19" t="str">
        <f>'Liste Linéaire_Togo'!Z19</f>
        <v>oui</v>
      </c>
      <c r="Z19" t="str">
        <f>'Liste Linéaire_Togo'!AA19</f>
        <v>non</v>
      </c>
      <c r="AA19" t="str">
        <f>'Liste Linéaire_Togo'!AB19</f>
        <v>non</v>
      </c>
      <c r="AB19" t="str">
        <f>'Liste Linéaire_Togo'!AC19</f>
        <v>non</v>
      </c>
      <c r="AC19" t="str">
        <f>'Liste Linéaire_Togo'!AD19</f>
        <v>Forage</v>
      </c>
      <c r="AD19" t="str">
        <f>'Liste Linéaire_Togo'!AE19</f>
        <v>non</v>
      </c>
      <c r="AE19" t="str">
        <f>'Liste Linéaire_Togo'!AF19</f>
        <v>oui</v>
      </c>
      <c r="AF19" t="str">
        <f>'Liste Linéaire_Togo'!AG19</f>
        <v>POSITIF</v>
      </c>
      <c r="AG19" t="str">
        <f>'Liste Linéaire_Togo'!AH19</f>
        <v>Positif O1 Ogawa</v>
      </c>
      <c r="AH19" t="str">
        <f>'Liste Linéaire_Togo'!AI19</f>
        <v>Oui</v>
      </c>
      <c r="AI19" s="23">
        <f>'Liste Linéaire_Togo'!AJ19</f>
        <v>45565</v>
      </c>
      <c r="AJ19" t="str">
        <f>'Liste Linéaire_Togo'!AK19</f>
        <v>Guéri</v>
      </c>
      <c r="AK19" t="str">
        <f>'Liste Linéaire_Togo'!AL19</f>
        <v>confirmé</v>
      </c>
      <c r="AL19" t="str">
        <f>'Liste Linéaire_Togo'!AM19</f>
        <v>Golfe</v>
      </c>
      <c r="AM19" t="str">
        <f>'Liste Linéaire_Togo'!AN19</f>
        <v>Golfe 6</v>
      </c>
      <c r="AN19" t="str">
        <f>'Liste Linéaire_Togo'!AO19</f>
        <v>Baguida</v>
      </c>
      <c r="AO19" t="str">
        <f>'Liste Linéaire_Togo'!AP19</f>
        <v>Positif</v>
      </c>
      <c r="AP19" t="str">
        <f>'Liste Linéaire_Togo'!L19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Revendeur/se</v>
      </c>
      <c r="H20">
        <f>'Liste Linéaire_Togo'!H20</f>
        <v>0</v>
      </c>
      <c r="I20" t="str">
        <f>'Liste Linéaire_Togo'!I20</f>
        <v>Adamavo</v>
      </c>
      <c r="J20" t="str">
        <f>VLOOKUP(I20,CARTE!$C$1:$F$198,3,FALSE)</f>
        <v>6.170206928331889</v>
      </c>
      <c r="K20" t="str">
        <f>VLOOKUP(I20,CARTE!$C$1:$F$198,4,FALSE)</f>
        <v xml:space="preserve"> 1.3065224647621934</v>
      </c>
      <c r="L20" t="str">
        <f>'Liste Linéaire_Togo'!M20</f>
        <v>CHU SO</v>
      </c>
      <c r="M20" t="str">
        <f>'Liste Linéaire_Togo'!N20</f>
        <v>Golfe 6</v>
      </c>
      <c r="N20" t="str">
        <f>'Liste Linéaire_Togo'!O20</f>
        <v>Golfe</v>
      </c>
      <c r="O20" t="str">
        <f>'Liste Linéaire_Togo'!P20</f>
        <v>Grand Lomé</v>
      </c>
      <c r="P20" s="23">
        <f>'Liste Linéaire_Togo'!Q20</f>
        <v>45560</v>
      </c>
      <c r="Q20" t="str">
        <f>'Liste Linéaire_Togo'!R20</f>
        <v>S39</v>
      </c>
      <c r="R20" s="23">
        <f>'Liste Linéaire_Togo'!S20</f>
        <v>45561</v>
      </c>
      <c r="S20" t="str">
        <f>'Liste Linéaire_Togo'!T20</f>
        <v>oui</v>
      </c>
      <c r="T20" t="str">
        <f>'Liste Linéaire_Togo'!U20</f>
        <v>oui</v>
      </c>
      <c r="U20" t="str">
        <f>'Liste Linéaire_Togo'!V20</f>
        <v>non</v>
      </c>
      <c r="V20" t="str">
        <f>'Liste Linéaire_Togo'!W20</f>
        <v>oui</v>
      </c>
      <c r="W20" t="str">
        <f>'Liste Linéaire_Togo'!X20</f>
        <v>Oui</v>
      </c>
      <c r="X20">
        <f>'Liste Linéaire_Togo'!Y20</f>
        <v>0</v>
      </c>
      <c r="Y20" t="str">
        <f>'Liste Linéaire_Togo'!Z20</f>
        <v>oui</v>
      </c>
      <c r="Z20" t="str">
        <f>'Liste Linéaire_Togo'!AA20</f>
        <v>non</v>
      </c>
      <c r="AA20" t="str">
        <f>'Liste Linéaire_Togo'!AB20</f>
        <v>non</v>
      </c>
      <c r="AB20" t="str">
        <f>'Liste Linéaire_Togo'!AC20</f>
        <v>non</v>
      </c>
      <c r="AC20" t="str">
        <f>'Liste Linéaire_Togo'!AD20</f>
        <v>Forage</v>
      </c>
      <c r="AD20" t="str">
        <f>'Liste Linéaire_Togo'!AE20</f>
        <v>non</v>
      </c>
      <c r="AE20" t="str">
        <f>'Liste Linéaire_Togo'!AF20</f>
        <v>non</v>
      </c>
      <c r="AF20" t="str">
        <f>'Liste Linéaire_Togo'!AG20</f>
        <v>NA</v>
      </c>
      <c r="AG20" t="str">
        <f>'Liste Linéaire_Togo'!AH20</f>
        <v>NA</v>
      </c>
      <c r="AH20" t="str">
        <f>'Liste Linéaire_Togo'!AI20</f>
        <v>Non</v>
      </c>
      <c r="AI20" s="23">
        <f>'Liste Linéaire_Togo'!AJ20</f>
        <v>45585</v>
      </c>
      <c r="AJ20" t="str">
        <f>'Liste Linéaire_Togo'!AK20</f>
        <v>Guéri</v>
      </c>
      <c r="AK20" t="str">
        <f>'Liste Linéaire_Togo'!AL20</f>
        <v>suspect</v>
      </c>
      <c r="AL20" t="str">
        <f>'Liste Linéaire_Togo'!AM20</f>
        <v>Golfe</v>
      </c>
      <c r="AM20" t="str">
        <f>'Liste Linéaire_Togo'!AN20</f>
        <v>Golfe 6</v>
      </c>
      <c r="AN20" t="str">
        <f>'Liste Linéaire_Togo'!AO20</f>
        <v>Baguida</v>
      </c>
      <c r="AO20" t="str">
        <f>'Liste Linéaire_Togo'!AP20</f>
        <v>negatif</v>
      </c>
      <c r="AP20" t="str">
        <f>'Liste Linéaire_Togo'!L20</f>
        <v>Communauté</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Elève</v>
      </c>
      <c r="H21">
        <f>'Liste Linéaire_Togo'!H21</f>
        <v>0</v>
      </c>
      <c r="I21" t="str">
        <f>'Liste Linéaire_Togo'!I21</f>
        <v>Adamavo</v>
      </c>
      <c r="J21" t="str">
        <f>VLOOKUP(I21,CARTE!$C$1:$F$198,3,FALSE)</f>
        <v>6.170206928331889</v>
      </c>
      <c r="K21" t="str">
        <f>VLOOKUP(I21,CARTE!$C$1:$F$198,4,FALSE)</f>
        <v xml:space="preserve"> 1.3065224647621934</v>
      </c>
      <c r="L21" t="str">
        <f>'Liste Linéaire_Togo'!M21</f>
        <v>NA</v>
      </c>
      <c r="M21" t="str">
        <f>'Liste Linéaire_Togo'!N21</f>
        <v>Golfe 7</v>
      </c>
      <c r="N21" t="str">
        <f>'Liste Linéaire_Togo'!O21</f>
        <v>Golfe</v>
      </c>
      <c r="O21" t="str">
        <f>'Liste Linéaire_Togo'!P21</f>
        <v>Grand Lomé</v>
      </c>
      <c r="P21" s="23">
        <f>'Liste Linéaire_Togo'!Q21</f>
        <v>45560</v>
      </c>
      <c r="Q21" t="str">
        <f>'Liste Linéaire_Togo'!R21</f>
        <v>S39</v>
      </c>
      <c r="R21" s="23">
        <f>'Liste Linéaire_Togo'!S21</f>
        <v>45561</v>
      </c>
      <c r="S21" t="str">
        <f>'Liste Linéaire_Togo'!T21</f>
        <v>oui</v>
      </c>
      <c r="T21" t="str">
        <f>'Liste Linéaire_Togo'!U21</f>
        <v>oui</v>
      </c>
      <c r="U21" t="str">
        <f>'Liste Linéaire_Togo'!V21</f>
        <v>non</v>
      </c>
      <c r="V21" t="str">
        <f>'Liste Linéaire_Togo'!W21</f>
        <v>oui</v>
      </c>
      <c r="W21" t="str">
        <f>'Liste Linéaire_Togo'!X21</f>
        <v>Oui</v>
      </c>
      <c r="X21">
        <f>'Liste Linéaire_Togo'!Y21</f>
        <v>0</v>
      </c>
      <c r="Y21" t="str">
        <f>'Liste Linéaire_Togo'!Z21</f>
        <v>oui</v>
      </c>
      <c r="Z21" t="str">
        <f>'Liste Linéaire_Togo'!AA21</f>
        <v>non</v>
      </c>
      <c r="AA21" t="str">
        <f>'Liste Linéaire_Togo'!AB21</f>
        <v>non</v>
      </c>
      <c r="AB21" t="str">
        <f>'Liste Linéaire_Togo'!AC21</f>
        <v>non</v>
      </c>
      <c r="AC21" t="str">
        <f>'Liste Linéaire_Togo'!AD21</f>
        <v>Forage</v>
      </c>
      <c r="AD21" t="str">
        <f>'Liste Linéaire_Togo'!AE21</f>
        <v>non</v>
      </c>
      <c r="AE21" t="str">
        <f>'Liste Linéaire_Togo'!AF21</f>
        <v>non</v>
      </c>
      <c r="AF21" t="str">
        <f>'Liste Linéaire_Togo'!AG21</f>
        <v>NA</v>
      </c>
      <c r="AG21" t="str">
        <f>'Liste Linéaire_Togo'!AH21</f>
        <v>NA</v>
      </c>
      <c r="AH21" t="str">
        <f>'Liste Linéaire_Togo'!AI21</f>
        <v>Non</v>
      </c>
      <c r="AI21" s="23">
        <f>'Liste Linéaire_Togo'!AJ21</f>
        <v>45562</v>
      </c>
      <c r="AJ21" t="str">
        <f>'Liste Linéaire_Togo'!AK21</f>
        <v>dcd</v>
      </c>
      <c r="AK21" t="str">
        <f>'Liste Linéaire_Togo'!AL21</f>
        <v>suspect</v>
      </c>
      <c r="AL21" t="str">
        <f>'Liste Linéaire_Togo'!AM21</f>
        <v>Golfe</v>
      </c>
      <c r="AM21" t="str">
        <f>'Liste Linéaire_Togo'!AN21</f>
        <v>Golfe 6</v>
      </c>
      <c r="AN21" t="str">
        <f>'Liste Linéaire_Togo'!AO21</f>
        <v>Baguida</v>
      </c>
      <c r="AO21" t="str">
        <f>'Liste Linéaire_Togo'!AP21</f>
        <v>negatif</v>
      </c>
      <c r="AP21" t="str">
        <f>'Liste Linéaire_Togo'!L21</f>
        <v>Communauté</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Revendeur/se</v>
      </c>
      <c r="H22">
        <f>'Liste Linéaire_Togo'!H22</f>
        <v>0</v>
      </c>
      <c r="I22" t="str">
        <f>'Liste Linéaire_Togo'!I22</f>
        <v>doulassamé</v>
      </c>
      <c r="J22" t="str">
        <f>VLOOKUP(I22,CARTE!$C$1:$F$198,3,FALSE)</f>
        <v>6.137294796391453</v>
      </c>
      <c r="K22" t="str">
        <f>VLOOKUP(I22,CARTE!$C$1:$F$198,4,FALSE)</f>
        <v xml:space="preserve"> 1.2277901541906115</v>
      </c>
      <c r="L22" t="str">
        <f>'Liste Linéaire_Togo'!M22</f>
        <v>CMS Amoutivé</v>
      </c>
      <c r="M22" t="str">
        <f>'Liste Linéaire_Togo'!N22</f>
        <v>Golfe 4</v>
      </c>
      <c r="N22" t="str">
        <f>'Liste Linéaire_Togo'!O22</f>
        <v>Golfe</v>
      </c>
      <c r="O22" t="str">
        <f>'Liste Linéaire_Togo'!P22</f>
        <v>Grand Lomé</v>
      </c>
      <c r="P22" s="23">
        <f>'Liste Linéaire_Togo'!Q22</f>
        <v>45560</v>
      </c>
      <c r="Q22" t="str">
        <f>'Liste Linéaire_Togo'!R22</f>
        <v>S39</v>
      </c>
      <c r="R22" s="23">
        <f>'Liste Linéaire_Togo'!S22</f>
        <v>45560</v>
      </c>
      <c r="S22" t="str">
        <f>'Liste Linéaire_Togo'!T22</f>
        <v>oui</v>
      </c>
      <c r="T22" t="str">
        <f>'Liste Linéaire_Togo'!U22</f>
        <v>oui</v>
      </c>
      <c r="U22" t="str">
        <f>'Liste Linéaire_Togo'!V22</f>
        <v>non</v>
      </c>
      <c r="V22" t="str">
        <f>'Liste Linéaire_Togo'!W22</f>
        <v>oui</v>
      </c>
      <c r="W22" t="str">
        <f>'Liste Linéaire_Togo'!X22</f>
        <v>Oui</v>
      </c>
      <c r="X22">
        <f>'Liste Linéaire_Togo'!Y22</f>
        <v>0</v>
      </c>
      <c r="Y22" t="str">
        <f>'Liste Linéaire_Togo'!Z22</f>
        <v>non</v>
      </c>
      <c r="Z22" t="str">
        <f>'Liste Linéaire_Togo'!AA22</f>
        <v>non</v>
      </c>
      <c r="AA22" t="str">
        <f>'Liste Linéaire_Togo'!AB22</f>
        <v>non</v>
      </c>
      <c r="AB22" t="str">
        <f>'Liste Linéaire_Togo'!AC22</f>
        <v>non</v>
      </c>
      <c r="AC22" t="str">
        <f>'Liste Linéaire_Togo'!AD22</f>
        <v xml:space="preserve">puits  </v>
      </c>
      <c r="AD22" t="str">
        <f>'Liste Linéaire_Togo'!AE22</f>
        <v>non</v>
      </c>
      <c r="AE22" t="str">
        <f>'Liste Linéaire_Togo'!AF22</f>
        <v>non</v>
      </c>
      <c r="AF22" t="str">
        <f>'Liste Linéaire_Togo'!AG22</f>
        <v>NA</v>
      </c>
      <c r="AG22" t="str">
        <f>'Liste Linéaire_Togo'!AH22</f>
        <v>NA</v>
      </c>
      <c r="AH22" t="str">
        <f>'Liste Linéaire_Togo'!AI22</f>
        <v>Non</v>
      </c>
      <c r="AI22" s="23">
        <f>'Liste Linéaire_Togo'!AJ22</f>
        <v>45560</v>
      </c>
      <c r="AJ22" t="str">
        <f>'Liste Linéaire_Togo'!AK22</f>
        <v>dcd</v>
      </c>
      <c r="AK22" t="str">
        <f>'Liste Linéaire_Togo'!AL22</f>
        <v>suspect</v>
      </c>
      <c r="AL22" t="str">
        <f>'Liste Linéaire_Togo'!AM22</f>
        <v>Golfe</v>
      </c>
      <c r="AM22" t="str">
        <f>'Liste Linéaire_Togo'!AN22</f>
        <v>Golfe 4</v>
      </c>
      <c r="AN22" t="str">
        <f>'Liste Linéaire_Togo'!AO22</f>
        <v>Amoutivé</v>
      </c>
      <c r="AO22" t="str">
        <f>'Liste Linéaire_Togo'!AP22</f>
        <v>negatif</v>
      </c>
      <c r="AP22" t="str">
        <f>'Liste Linéaire_Togo'!L22</f>
        <v>Communauté</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Enfant moins de 4ans</v>
      </c>
      <c r="H23">
        <f>'Liste Linéaire_Togo'!H23</f>
        <v>0</v>
      </c>
      <c r="I23" t="str">
        <f>'Liste Linéaire_Togo'!I23</f>
        <v>doulassamé</v>
      </c>
      <c r="J23" t="str">
        <f>VLOOKUP(I23,CARTE!$C$1:$F$198,3,FALSE)</f>
        <v>6.137294796391453</v>
      </c>
      <c r="K23" t="str">
        <f>VLOOKUP(I23,CARTE!$C$1:$F$198,4,FALSE)</f>
        <v xml:space="preserve"> 1.2277901541906115</v>
      </c>
      <c r="L23" t="str">
        <f>'Liste Linéaire_Togo'!M23</f>
        <v xml:space="preserve">Hopital de Bè </v>
      </c>
      <c r="M23" t="str">
        <f>'Liste Linéaire_Togo'!N23</f>
        <v>Golfe 4</v>
      </c>
      <c r="N23" t="str">
        <f>'Liste Linéaire_Togo'!O23</f>
        <v>Golfe</v>
      </c>
      <c r="O23" t="str">
        <f>'Liste Linéaire_Togo'!P23</f>
        <v>Grand Lomé</v>
      </c>
      <c r="P23" s="23">
        <f>'Liste Linéaire_Togo'!Q23</f>
        <v>45562</v>
      </c>
      <c r="Q23" t="str">
        <f>'Liste Linéaire_Togo'!R23</f>
        <v>S39</v>
      </c>
      <c r="R23" s="23">
        <f>'Liste Linéaire_Togo'!S23</f>
        <v>45562</v>
      </c>
      <c r="S23" t="str">
        <f>'Liste Linéaire_Togo'!T23</f>
        <v>oui</v>
      </c>
      <c r="T23" t="str">
        <f>'Liste Linéaire_Togo'!U23</f>
        <v>oui</v>
      </c>
      <c r="U23" t="str">
        <f>'Liste Linéaire_Togo'!V23</f>
        <v>non</v>
      </c>
      <c r="V23" t="str">
        <f>'Liste Linéaire_Togo'!W23</f>
        <v>oui</v>
      </c>
      <c r="W23" t="str">
        <f>'Liste Linéaire_Togo'!X23</f>
        <v>Oui</v>
      </c>
      <c r="X23">
        <f>'Liste Linéaire_Togo'!Y23</f>
        <v>0</v>
      </c>
      <c r="Y23" t="str">
        <f>'Liste Linéaire_Togo'!Z23</f>
        <v>oui</v>
      </c>
      <c r="Z23" t="str">
        <f>'Liste Linéaire_Togo'!AA23</f>
        <v>non</v>
      </c>
      <c r="AA23" t="str">
        <f>'Liste Linéaire_Togo'!AB23</f>
        <v>non</v>
      </c>
      <c r="AB23" t="str">
        <f>'Liste Linéaire_Togo'!AC23</f>
        <v>non</v>
      </c>
      <c r="AC23" t="str">
        <f>'Liste Linéaire_Togo'!AD23</f>
        <v xml:space="preserve">puits  </v>
      </c>
      <c r="AD23" t="str">
        <f>'Liste Linéaire_Togo'!AE23</f>
        <v>non</v>
      </c>
      <c r="AE23" t="str">
        <f>'Liste Linéaire_Togo'!AF23</f>
        <v>non</v>
      </c>
      <c r="AF23" t="str">
        <f>'Liste Linéaire_Togo'!AG23</f>
        <v>NA</v>
      </c>
      <c r="AG23" t="str">
        <f>'Liste Linéaire_Togo'!AH23</f>
        <v>NA</v>
      </c>
      <c r="AH23" t="str">
        <f>'Liste Linéaire_Togo'!AI23</f>
        <v>Oui</v>
      </c>
      <c r="AI23" s="23">
        <f>'Liste Linéaire_Togo'!AJ23</f>
        <v>45565</v>
      </c>
      <c r="AJ23" t="str">
        <f>'Liste Linéaire_Togo'!AK23</f>
        <v>Guéri</v>
      </c>
      <c r="AK23" t="str">
        <f>'Liste Linéaire_Togo'!AL23</f>
        <v>suspect</v>
      </c>
      <c r="AL23" t="str">
        <f>'Liste Linéaire_Togo'!AM23</f>
        <v>Golfe</v>
      </c>
      <c r="AM23" t="str">
        <f>'Liste Linéaire_Togo'!AN23</f>
        <v>Golfe 4</v>
      </c>
      <c r="AN23" t="str">
        <f>'Liste Linéaire_Togo'!AO23</f>
        <v>Amoutivé</v>
      </c>
      <c r="AO23" t="str">
        <f>'Liste Linéaire_Togo'!AP23</f>
        <v>negatif</v>
      </c>
      <c r="AP23" t="str">
        <f>'Liste Linéaire_Togo'!L23</f>
        <v>Communauté</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Elève</v>
      </c>
      <c r="H24">
        <f>'Liste Linéaire_Togo'!H24</f>
        <v>0</v>
      </c>
      <c r="I24" t="str">
        <f>'Liste Linéaire_Togo'!I24</f>
        <v>doulassamé</v>
      </c>
      <c r="J24" t="str">
        <f>VLOOKUP(I24,CARTE!$C$1:$F$198,3,FALSE)</f>
        <v>6.137294796391453</v>
      </c>
      <c r="K24" t="str">
        <f>VLOOKUP(I24,CARTE!$C$1:$F$198,4,FALSE)</f>
        <v xml:space="preserve"> 1.2277901541906115</v>
      </c>
      <c r="L24" t="str">
        <f>'Liste Linéaire_Togo'!M24</f>
        <v>CHU SO</v>
      </c>
      <c r="M24" t="str">
        <f>'Liste Linéaire_Togo'!N24</f>
        <v>Golfe 4</v>
      </c>
      <c r="N24" t="str">
        <f>'Liste Linéaire_Togo'!O24</f>
        <v>Golfe</v>
      </c>
      <c r="O24" t="str">
        <f>'Liste Linéaire_Togo'!P24</f>
        <v>Grand Lomé</v>
      </c>
      <c r="P24" s="23">
        <f>'Liste Linéaire_Togo'!Q24</f>
        <v>45562</v>
      </c>
      <c r="Q24" t="str">
        <f>'Liste Linéaire_Togo'!R24</f>
        <v>S39</v>
      </c>
      <c r="R24" s="23">
        <f>'Liste Linéaire_Togo'!S24</f>
        <v>45562</v>
      </c>
      <c r="S24" t="str">
        <f>'Liste Linéaire_Togo'!T24</f>
        <v>oui</v>
      </c>
      <c r="T24" t="str">
        <f>'Liste Linéaire_Togo'!U24</f>
        <v>oui</v>
      </c>
      <c r="U24" t="str">
        <f>'Liste Linéaire_Togo'!V24</f>
        <v>non</v>
      </c>
      <c r="V24" t="str">
        <f>'Liste Linéaire_Togo'!W24</f>
        <v>oui</v>
      </c>
      <c r="W24" t="str">
        <f>'Liste Linéaire_Togo'!X24</f>
        <v>Non</v>
      </c>
      <c r="X24">
        <f>'Liste Linéaire_Togo'!Y24</f>
        <v>0</v>
      </c>
      <c r="Y24" t="str">
        <f>'Liste Linéaire_Togo'!Z24</f>
        <v>oui</v>
      </c>
      <c r="Z24" t="str">
        <f>'Liste Linéaire_Togo'!AA24</f>
        <v>non</v>
      </c>
      <c r="AA24" t="str">
        <f>'Liste Linéaire_Togo'!AB24</f>
        <v>non</v>
      </c>
      <c r="AB24" t="str">
        <f>'Liste Linéaire_Togo'!AC24</f>
        <v>non</v>
      </c>
      <c r="AC24" t="str">
        <f>'Liste Linéaire_Togo'!AD24</f>
        <v xml:space="preserve">puits  </v>
      </c>
      <c r="AD24" t="str">
        <f>'Liste Linéaire_Togo'!AE24</f>
        <v>non</v>
      </c>
      <c r="AE24" t="str">
        <f>'Liste Linéaire_Togo'!AF24</f>
        <v>non</v>
      </c>
      <c r="AF24" t="str">
        <f>'Liste Linéaire_Togo'!AG24</f>
        <v>NA</v>
      </c>
      <c r="AG24" t="str">
        <f>'Liste Linéaire_Togo'!AH24</f>
        <v>NA</v>
      </c>
      <c r="AH24" t="str">
        <f>'Liste Linéaire_Togo'!AI24</f>
        <v>Non</v>
      </c>
      <c r="AI24" s="23">
        <f>'Liste Linéaire_Togo'!AJ24</f>
        <v>45564</v>
      </c>
      <c r="AJ24" t="str">
        <f>'Liste Linéaire_Togo'!AK24</f>
        <v>Guéri</v>
      </c>
      <c r="AK24" t="str">
        <f>'Liste Linéaire_Togo'!AL24</f>
        <v>suspect</v>
      </c>
      <c r="AL24" t="str">
        <f>'Liste Linéaire_Togo'!AM24</f>
        <v>Golfe</v>
      </c>
      <c r="AM24" t="str">
        <f>'Liste Linéaire_Togo'!AN24</f>
        <v>Golfe 4</v>
      </c>
      <c r="AN24" t="str">
        <f>'Liste Linéaire_Togo'!AO24</f>
        <v>Amoutivé</v>
      </c>
      <c r="AO24" t="str">
        <f>'Liste Linéaire_Togo'!AP24</f>
        <v>negatif</v>
      </c>
      <c r="AP24" t="str">
        <f>'Liste Linéaire_Togo'!L24</f>
        <v>Communauté</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Elève</v>
      </c>
      <c r="H25">
        <f>'Liste Linéaire_Togo'!H25</f>
        <v>0</v>
      </c>
      <c r="I25" t="str">
        <f>'Liste Linéaire_Togo'!I25</f>
        <v>doulassamé</v>
      </c>
      <c r="J25" t="str">
        <f>VLOOKUP(I25,CARTE!$C$1:$F$198,3,FALSE)</f>
        <v>6.137294796391453</v>
      </c>
      <c r="K25" t="str">
        <f>VLOOKUP(I25,CARTE!$C$1:$F$198,4,FALSE)</f>
        <v xml:space="preserve"> 1.2277901541906115</v>
      </c>
      <c r="L25" t="str">
        <f>'Liste Linéaire_Togo'!M25</f>
        <v>CMS Amoutivé</v>
      </c>
      <c r="M25" t="str">
        <f>'Liste Linéaire_Togo'!N25</f>
        <v>Golfe 4</v>
      </c>
      <c r="N25" t="str">
        <f>'Liste Linéaire_Togo'!O25</f>
        <v>Golfe</v>
      </c>
      <c r="O25" t="str">
        <f>'Liste Linéaire_Togo'!P25</f>
        <v>Grand Lomé</v>
      </c>
      <c r="P25" s="23">
        <f>'Liste Linéaire_Togo'!Q25</f>
        <v>45558</v>
      </c>
      <c r="Q25" t="str">
        <f>'Liste Linéaire_Togo'!R25</f>
        <v>S39</v>
      </c>
      <c r="R25" s="23">
        <f>'Liste Linéaire_Togo'!S25</f>
        <v>45558</v>
      </c>
      <c r="S25" t="str">
        <f>'Liste Linéaire_Togo'!T25</f>
        <v>oui</v>
      </c>
      <c r="T25" t="str">
        <f>'Liste Linéaire_Togo'!U25</f>
        <v>oui</v>
      </c>
      <c r="U25" t="str">
        <f>'Liste Linéaire_Togo'!V25</f>
        <v>non</v>
      </c>
      <c r="V25" t="str">
        <f>'Liste Linéaire_Togo'!W25</f>
        <v>oui</v>
      </c>
      <c r="W25" t="str">
        <f>'Liste Linéaire_Togo'!X25</f>
        <v>Non</v>
      </c>
      <c r="X25">
        <f>'Liste Linéaire_Togo'!Y25</f>
        <v>0</v>
      </c>
      <c r="Y25" t="str">
        <f>'Liste Linéaire_Togo'!Z25</f>
        <v>oui</v>
      </c>
      <c r="Z25" t="str">
        <f>'Liste Linéaire_Togo'!AA25</f>
        <v>non</v>
      </c>
      <c r="AA25" t="str">
        <f>'Liste Linéaire_Togo'!AB25</f>
        <v>non</v>
      </c>
      <c r="AB25" t="str">
        <f>'Liste Linéaire_Togo'!AC25</f>
        <v>non</v>
      </c>
      <c r="AC25" t="str">
        <f>'Liste Linéaire_Togo'!AD25</f>
        <v xml:space="preserve">puits  </v>
      </c>
      <c r="AD25" t="str">
        <f>'Liste Linéaire_Togo'!AE25</f>
        <v>non</v>
      </c>
      <c r="AE25" t="str">
        <f>'Liste Linéaire_Togo'!AF25</f>
        <v>non</v>
      </c>
      <c r="AF25" t="str">
        <f>'Liste Linéaire_Togo'!AG25</f>
        <v>NA</v>
      </c>
      <c r="AG25" t="str">
        <f>'Liste Linéaire_Togo'!AH25</f>
        <v>NA</v>
      </c>
      <c r="AH25" t="str">
        <f>'Liste Linéaire_Togo'!AI25</f>
        <v>Non</v>
      </c>
      <c r="AI25" s="23">
        <f>'Liste Linéaire_Togo'!AJ25</f>
        <v>45559</v>
      </c>
      <c r="AJ25" t="str">
        <f>'Liste Linéaire_Togo'!AK25</f>
        <v>Guéri</v>
      </c>
      <c r="AK25" t="str">
        <f>'Liste Linéaire_Togo'!AL25</f>
        <v>suspect</v>
      </c>
      <c r="AL25" t="str">
        <f>'Liste Linéaire_Togo'!AM25</f>
        <v>Golfe</v>
      </c>
      <c r="AM25" t="str">
        <f>'Liste Linéaire_Togo'!AN25</f>
        <v>Golfe 4</v>
      </c>
      <c r="AN25" t="str">
        <f>'Liste Linéaire_Togo'!AO25</f>
        <v>Amoutivé</v>
      </c>
      <c r="AO25" t="str">
        <f>'Liste Linéaire_Togo'!AP25</f>
        <v>negatif</v>
      </c>
      <c r="AP25" t="str">
        <f>'Liste Linéaire_Togo'!L25</f>
        <v>Communauté</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Elève</v>
      </c>
      <c r="H26">
        <f>'Liste Linéaire_Togo'!H26</f>
        <v>0</v>
      </c>
      <c r="I26" t="str">
        <f>'Liste Linéaire_Togo'!I26</f>
        <v>doulassamé</v>
      </c>
      <c r="J26" t="str">
        <f>VLOOKUP(I26,CARTE!$C$1:$F$198,3,FALSE)</f>
        <v>6.137294796391453</v>
      </c>
      <c r="K26" t="str">
        <f>VLOOKUP(I26,CARTE!$C$1:$F$198,4,FALSE)</f>
        <v xml:space="preserve"> 1.2277901541906115</v>
      </c>
      <c r="L26" t="str">
        <f>'Liste Linéaire_Togo'!M26</f>
        <v>CHU SO</v>
      </c>
      <c r="M26" t="str">
        <f>'Liste Linéaire_Togo'!N26</f>
        <v>Golfe 4</v>
      </c>
      <c r="N26" t="str">
        <f>'Liste Linéaire_Togo'!O26</f>
        <v>Golfe</v>
      </c>
      <c r="O26" t="str">
        <f>'Liste Linéaire_Togo'!P26</f>
        <v>Grand Lomé</v>
      </c>
      <c r="P26" s="23">
        <f>'Liste Linéaire_Togo'!Q26</f>
        <v>45561</v>
      </c>
      <c r="Q26" t="str">
        <f>'Liste Linéaire_Togo'!R26</f>
        <v>S39</v>
      </c>
      <c r="R26" s="23">
        <f>'Liste Linéaire_Togo'!S26</f>
        <v>45561</v>
      </c>
      <c r="S26" t="str">
        <f>'Liste Linéaire_Togo'!T26</f>
        <v>oui</v>
      </c>
      <c r="T26" t="str">
        <f>'Liste Linéaire_Togo'!U26</f>
        <v>oui</v>
      </c>
      <c r="U26" t="str">
        <f>'Liste Linéaire_Togo'!V26</f>
        <v>non</v>
      </c>
      <c r="V26" t="str">
        <f>'Liste Linéaire_Togo'!W26</f>
        <v>oui</v>
      </c>
      <c r="W26" t="str">
        <f>'Liste Linéaire_Togo'!X26</f>
        <v>Oui</v>
      </c>
      <c r="X26">
        <f>'Liste Linéaire_Togo'!Y26</f>
        <v>0</v>
      </c>
      <c r="Y26" t="str">
        <f>'Liste Linéaire_Togo'!Z26</f>
        <v>oui</v>
      </c>
      <c r="Z26" t="str">
        <f>'Liste Linéaire_Togo'!AA26</f>
        <v>non</v>
      </c>
      <c r="AA26" t="str">
        <f>'Liste Linéaire_Togo'!AB26</f>
        <v>non</v>
      </c>
      <c r="AB26" t="str">
        <f>'Liste Linéaire_Togo'!AC26</f>
        <v>non</v>
      </c>
      <c r="AC26" t="str">
        <f>'Liste Linéaire_Togo'!AD26</f>
        <v xml:space="preserve">puits  </v>
      </c>
      <c r="AD26" t="str">
        <f>'Liste Linéaire_Togo'!AE26</f>
        <v>non</v>
      </c>
      <c r="AE26" t="str">
        <f>'Liste Linéaire_Togo'!AF26</f>
        <v>non</v>
      </c>
      <c r="AF26" t="str">
        <f>'Liste Linéaire_Togo'!AG26</f>
        <v>NA</v>
      </c>
      <c r="AG26" t="str">
        <f>'Liste Linéaire_Togo'!AH26</f>
        <v>NA</v>
      </c>
      <c r="AH26" t="str">
        <f>'Liste Linéaire_Togo'!AI26</f>
        <v>Oui</v>
      </c>
      <c r="AI26" s="23">
        <f>'Liste Linéaire_Togo'!AJ26</f>
        <v>45572</v>
      </c>
      <c r="AJ26" t="str">
        <f>'Liste Linéaire_Togo'!AK26</f>
        <v>Guéri</v>
      </c>
      <c r="AK26" t="str">
        <f>'Liste Linéaire_Togo'!AL26</f>
        <v>suspect</v>
      </c>
      <c r="AL26" t="str">
        <f>'Liste Linéaire_Togo'!AM26</f>
        <v>Golfe</v>
      </c>
      <c r="AM26" t="str">
        <f>'Liste Linéaire_Togo'!AN26</f>
        <v>Golfe 4</v>
      </c>
      <c r="AN26" t="str">
        <f>'Liste Linéaire_Togo'!AO26</f>
        <v>Amoutivé</v>
      </c>
      <c r="AO26" t="str">
        <f>'Liste Linéaire_Togo'!AP26</f>
        <v>negatif</v>
      </c>
      <c r="AP26" t="str">
        <f>'Liste Linéaire_Togo'!L26</f>
        <v>Communauté</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Enfant moins de 4ans</v>
      </c>
      <c r="H27">
        <f>'Liste Linéaire_Togo'!H27</f>
        <v>0</v>
      </c>
      <c r="I27" t="str">
        <f>'Liste Linéaire_Togo'!I27</f>
        <v>doulassamé</v>
      </c>
      <c r="J27" t="str">
        <f>VLOOKUP(I27,CARTE!$C$1:$F$198,3,FALSE)</f>
        <v>6.137294796391453</v>
      </c>
      <c r="K27" t="str">
        <f>VLOOKUP(I27,CARTE!$C$1:$F$198,4,FALSE)</f>
        <v xml:space="preserve"> 1.2277901541906115</v>
      </c>
      <c r="L27" t="str">
        <f>'Liste Linéaire_Togo'!M27</f>
        <v>CHU SO</v>
      </c>
      <c r="M27" t="str">
        <f>'Liste Linéaire_Togo'!N27</f>
        <v>Golfe 4</v>
      </c>
      <c r="N27" t="str">
        <f>'Liste Linéaire_Togo'!O27</f>
        <v>Golfe</v>
      </c>
      <c r="O27" t="str">
        <f>'Liste Linéaire_Togo'!P27</f>
        <v>Grand Lomé</v>
      </c>
      <c r="P27" s="23">
        <f>'Liste Linéaire_Togo'!Q27</f>
        <v>45561</v>
      </c>
      <c r="Q27" t="str">
        <f>'Liste Linéaire_Togo'!R27</f>
        <v>S39</v>
      </c>
      <c r="R27" s="23">
        <f>'Liste Linéaire_Togo'!S27</f>
        <v>45561</v>
      </c>
      <c r="S27" t="str">
        <f>'Liste Linéaire_Togo'!T27</f>
        <v>oui</v>
      </c>
      <c r="T27" t="str">
        <f>'Liste Linéaire_Togo'!U27</f>
        <v>oui</v>
      </c>
      <c r="U27" t="str">
        <f>'Liste Linéaire_Togo'!V27</f>
        <v>non</v>
      </c>
      <c r="V27" t="str">
        <f>'Liste Linéaire_Togo'!W27</f>
        <v>oui</v>
      </c>
      <c r="W27" t="str">
        <f>'Liste Linéaire_Togo'!X27</f>
        <v>Oui</v>
      </c>
      <c r="X27">
        <f>'Liste Linéaire_Togo'!Y27</f>
        <v>0</v>
      </c>
      <c r="Y27" t="str">
        <f>'Liste Linéaire_Togo'!Z27</f>
        <v>oui</v>
      </c>
      <c r="Z27" t="str">
        <f>'Liste Linéaire_Togo'!AA27</f>
        <v>non</v>
      </c>
      <c r="AA27" t="str">
        <f>'Liste Linéaire_Togo'!AB27</f>
        <v>non</v>
      </c>
      <c r="AB27" t="str">
        <f>'Liste Linéaire_Togo'!AC27</f>
        <v>non</v>
      </c>
      <c r="AC27" t="str">
        <f>'Liste Linéaire_Togo'!AD27</f>
        <v xml:space="preserve">puits  </v>
      </c>
      <c r="AD27" t="str">
        <f>'Liste Linéaire_Togo'!AE27</f>
        <v>non</v>
      </c>
      <c r="AE27" t="str">
        <f>'Liste Linéaire_Togo'!AF27</f>
        <v>non</v>
      </c>
      <c r="AF27" t="str">
        <f>'Liste Linéaire_Togo'!AG27</f>
        <v>NA</v>
      </c>
      <c r="AG27" t="str">
        <f>'Liste Linéaire_Togo'!AH27</f>
        <v>NA</v>
      </c>
      <c r="AH27" t="str">
        <f>'Liste Linéaire_Togo'!AI27</f>
        <v>Oui</v>
      </c>
      <c r="AI27" s="23">
        <f>'Liste Linéaire_Togo'!AJ27</f>
        <v>45572</v>
      </c>
      <c r="AJ27" t="str">
        <f>'Liste Linéaire_Togo'!AK27</f>
        <v>Guéri</v>
      </c>
      <c r="AK27" t="str">
        <f>'Liste Linéaire_Togo'!AL27</f>
        <v>suspect</v>
      </c>
      <c r="AL27" t="str">
        <f>'Liste Linéaire_Togo'!AM27</f>
        <v>Golfe</v>
      </c>
      <c r="AM27" t="str">
        <f>'Liste Linéaire_Togo'!AN27</f>
        <v>Golfe 4</v>
      </c>
      <c r="AN27" t="str">
        <f>'Liste Linéaire_Togo'!AO27</f>
        <v>Amoutivé</v>
      </c>
      <c r="AO27" t="str">
        <f>'Liste Linéaire_Togo'!AP27</f>
        <v>negatif</v>
      </c>
      <c r="AP27" t="str">
        <f>'Liste Linéaire_Togo'!L27</f>
        <v>Communauté</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Couture</v>
      </c>
      <c r="H28">
        <f>'Liste Linéaire_Togo'!H28</f>
        <v>92289603</v>
      </c>
      <c r="I28" t="str">
        <f>'Liste Linéaire_Togo'!I28</f>
        <v>Adakpamé</v>
      </c>
      <c r="J28" t="str">
        <f>VLOOKUP(I28,CARTE!$C$1:$F$198,3,FALSE)</f>
        <v>6.171169451806052</v>
      </c>
      <c r="K28" t="str">
        <f>VLOOKUP(I28,CARTE!$C$1:$F$198,4,FALSE)</f>
        <v>1.2885405838783568</v>
      </c>
      <c r="L28" t="str">
        <f>'Liste Linéaire_Togo'!M28</f>
        <v>CMS Adakpamé</v>
      </c>
      <c r="M28" t="str">
        <f>'Liste Linéaire_Togo'!N28</f>
        <v>Golfe 1</v>
      </c>
      <c r="N28" t="str">
        <f>'Liste Linéaire_Togo'!O28</f>
        <v>Golfe</v>
      </c>
      <c r="O28" t="str">
        <f>'Liste Linéaire_Togo'!P28</f>
        <v>Grand Lomé</v>
      </c>
      <c r="P28" s="23">
        <f>'Liste Linéaire_Togo'!Q28</f>
        <v>45563</v>
      </c>
      <c r="Q28" t="str">
        <f>'Liste Linéaire_Togo'!R28</f>
        <v>S39</v>
      </c>
      <c r="R28" s="23">
        <f>'Liste Linéaire_Togo'!S28</f>
        <v>45565</v>
      </c>
      <c r="S28" t="str">
        <f>'Liste Linéaire_Togo'!T28</f>
        <v>oui</v>
      </c>
      <c r="T28" t="str">
        <f>'Liste Linéaire_Togo'!U28</f>
        <v>oui</v>
      </c>
      <c r="U28" t="str">
        <f>'Liste Linéaire_Togo'!V28</f>
        <v>oui</v>
      </c>
      <c r="V28" t="str">
        <f>'Liste Linéaire_Togo'!W28</f>
        <v>oui</v>
      </c>
      <c r="W28" t="str">
        <f>'Liste Linéaire_Togo'!X28</f>
        <v>Oui</v>
      </c>
      <c r="X28">
        <f>'Liste Linéaire_Togo'!Y28</f>
        <v>0</v>
      </c>
      <c r="Y28" t="str">
        <f>'Liste Linéaire_Togo'!Z28</f>
        <v>non</v>
      </c>
      <c r="Z28" t="str">
        <f>'Liste Linéaire_Togo'!AA28</f>
        <v>non</v>
      </c>
      <c r="AA28" t="str">
        <f>'Liste Linéaire_Togo'!AB28</f>
        <v>non</v>
      </c>
      <c r="AB28" t="str">
        <f>'Liste Linéaire_Togo'!AC28</f>
        <v>non</v>
      </c>
      <c r="AC28" t="str">
        <f>'Liste Linéaire_Togo'!AD28</f>
        <v>Forage</v>
      </c>
      <c r="AD28" t="str">
        <f>'Liste Linéaire_Togo'!AE28</f>
        <v>non</v>
      </c>
      <c r="AE28" t="str">
        <f>'Liste Linéaire_Togo'!AF28</f>
        <v>oui</v>
      </c>
      <c r="AF28" t="str">
        <f>'Liste Linéaire_Togo'!AG28</f>
        <v>POSITIF</v>
      </c>
      <c r="AG28" t="str">
        <f>'Liste Linéaire_Togo'!AH28</f>
        <v>NEGATIF</v>
      </c>
      <c r="AH28" t="str">
        <f>'Liste Linéaire_Togo'!AI28</f>
        <v>Oui</v>
      </c>
      <c r="AI28" s="23">
        <f>'Liste Linéaire_Togo'!AJ28</f>
        <v>45569</v>
      </c>
      <c r="AJ28" t="str">
        <f>'Liste Linéaire_Togo'!AK28</f>
        <v>Guéri</v>
      </c>
      <c r="AK28" t="str">
        <f>'Liste Linéaire_Togo'!AL28</f>
        <v>suspect</v>
      </c>
      <c r="AL28" t="str">
        <f>'Liste Linéaire_Togo'!AM28</f>
        <v>Golfe</v>
      </c>
      <c r="AM28" t="str">
        <f>'Liste Linéaire_Togo'!AN28</f>
        <v>Golfe 1</v>
      </c>
      <c r="AN28" t="str">
        <f>'Liste Linéaire_Togo'!AO28</f>
        <v>Bè-Est</v>
      </c>
      <c r="AO28" t="str">
        <f>'Liste Linéaire_Togo'!AP28</f>
        <v>negatif</v>
      </c>
      <c r="AP28" t="str">
        <f>'Liste Linéaire_Togo'!L28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Enfant moins de 4ans</v>
      </c>
      <c r="H29">
        <f>'Liste Linéaire_Togo'!H29</f>
        <v>0</v>
      </c>
      <c r="I29" t="str">
        <f>'Liste Linéaire_Togo'!I29</f>
        <v>Adamavo</v>
      </c>
      <c r="J29" t="str">
        <f>VLOOKUP(I29,CARTE!$C$1:$F$198,3,FALSE)</f>
        <v>6.170206928331889</v>
      </c>
      <c r="K29" t="str">
        <f>VLOOKUP(I29,CARTE!$C$1:$F$198,4,FALSE)</f>
        <v xml:space="preserve"> 1.3065224647621934</v>
      </c>
      <c r="L29" t="str">
        <f>'Liste Linéaire_Togo'!M29</f>
        <v>CMS Adamavo</v>
      </c>
      <c r="M29" t="str">
        <f>'Liste Linéaire_Togo'!N29</f>
        <v>Golfe 6</v>
      </c>
      <c r="N29" t="str">
        <f>'Liste Linéaire_Togo'!O29</f>
        <v>Golfe</v>
      </c>
      <c r="O29" t="str">
        <f>'Liste Linéaire_Togo'!P29</f>
        <v>Grand Lomé</v>
      </c>
      <c r="P29" s="23">
        <f>'Liste Linéaire_Togo'!Q29</f>
        <v>45565</v>
      </c>
      <c r="Q29" t="str">
        <f>'Liste Linéaire_Togo'!R29</f>
        <v>S40</v>
      </c>
      <c r="R29" s="23">
        <f>'Liste Linéaire_Togo'!S29</f>
        <v>45566</v>
      </c>
      <c r="S29" t="str">
        <f>'Liste Linéaire_Togo'!T29</f>
        <v>oui</v>
      </c>
      <c r="T29" t="str">
        <f>'Liste Linéaire_Togo'!U29</f>
        <v>oui</v>
      </c>
      <c r="U29" t="str">
        <f>'Liste Linéaire_Togo'!V29</f>
        <v>non</v>
      </c>
      <c r="V29" t="str">
        <f>'Liste Linéaire_Togo'!W29</f>
        <v>oui</v>
      </c>
      <c r="W29" t="str">
        <f>'Liste Linéaire_Togo'!X29</f>
        <v>Oui</v>
      </c>
      <c r="X29">
        <f>'Liste Linéaire_Togo'!Y29</f>
        <v>0</v>
      </c>
      <c r="Y29" t="str">
        <f>'Liste Linéaire_Togo'!Z29</f>
        <v>non</v>
      </c>
      <c r="Z29" t="str">
        <f>'Liste Linéaire_Togo'!AA29</f>
        <v>non</v>
      </c>
      <c r="AA29" t="str">
        <f>'Liste Linéaire_Togo'!AB29</f>
        <v>non</v>
      </c>
      <c r="AB29" t="str">
        <f>'Liste Linéaire_Togo'!AC29</f>
        <v>non</v>
      </c>
      <c r="AC29" t="str">
        <f>'Liste Linéaire_Togo'!AD29</f>
        <v>Forage</v>
      </c>
      <c r="AD29" t="str">
        <f>'Liste Linéaire_Togo'!AE29</f>
        <v>non</v>
      </c>
      <c r="AE29" t="str">
        <f>'Liste Linéaire_Togo'!AF29</f>
        <v>non</v>
      </c>
      <c r="AF29" t="str">
        <f>'Liste Linéaire_Togo'!AG29</f>
        <v>NA</v>
      </c>
      <c r="AG29" t="str">
        <f>'Liste Linéaire_Togo'!AH29</f>
        <v>NA</v>
      </c>
      <c r="AH29" t="str">
        <f>'Liste Linéaire_Togo'!AI29</f>
        <v>Non</v>
      </c>
      <c r="AI29" s="23">
        <f>'Liste Linéaire_Togo'!AJ29</f>
        <v>45566</v>
      </c>
      <c r="AJ29" t="str">
        <f>'Liste Linéaire_Togo'!AK29</f>
        <v>dcd</v>
      </c>
      <c r="AK29" t="str">
        <f>'Liste Linéaire_Togo'!AL29</f>
        <v>suspect</v>
      </c>
      <c r="AL29" t="str">
        <f>'Liste Linéaire_Togo'!AM29</f>
        <v>Golfe</v>
      </c>
      <c r="AM29" t="str">
        <f>'Liste Linéaire_Togo'!AN29</f>
        <v>Golfe 6</v>
      </c>
      <c r="AN29" t="str">
        <f>'Liste Linéaire_Togo'!AO29</f>
        <v>Baguida</v>
      </c>
      <c r="AO29" t="str">
        <f>'Liste Linéaire_Togo'!AP29</f>
        <v>negatif</v>
      </c>
      <c r="AP29" t="str">
        <f>'Liste Linéaire_Togo'!L29</f>
        <v>Communauté</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Enfant moins de 4ans</v>
      </c>
      <c r="H30">
        <f>'Liste Linéaire_Togo'!H30</f>
        <v>0</v>
      </c>
      <c r="I30" t="str">
        <f>'Liste Linéaire_Togo'!I30</f>
        <v>Adakpamé</v>
      </c>
      <c r="J30" t="str">
        <f>VLOOKUP(I30,CARTE!$C$1:$F$198,3,FALSE)</f>
        <v>6.171169451806052</v>
      </c>
      <c r="K30" t="str">
        <f>VLOOKUP(I30,CARTE!$C$1:$F$198,4,FALSE)</f>
        <v>1.2885405838783568</v>
      </c>
      <c r="L30" t="str">
        <f>'Liste Linéaire_Togo'!M30</f>
        <v>CMS Adakpamé</v>
      </c>
      <c r="M30" t="str">
        <f>'Liste Linéaire_Togo'!N30</f>
        <v>Golfe 1</v>
      </c>
      <c r="N30" t="str">
        <f>'Liste Linéaire_Togo'!O30</f>
        <v>Golfe</v>
      </c>
      <c r="O30" t="str">
        <f>'Liste Linéaire_Togo'!P30</f>
        <v>Grand Lomé</v>
      </c>
      <c r="P30" s="23">
        <f>'Liste Linéaire_Togo'!Q30</f>
        <v>45563</v>
      </c>
      <c r="Q30" t="str">
        <f>'Liste Linéaire_Togo'!R30</f>
        <v>S39</v>
      </c>
      <c r="R30" s="23">
        <f>'Liste Linéaire_Togo'!S30</f>
        <v>45565</v>
      </c>
      <c r="S30" t="str">
        <f>'Liste Linéaire_Togo'!T30</f>
        <v>oui</v>
      </c>
      <c r="T30" t="str">
        <f>'Liste Linéaire_Togo'!U30</f>
        <v>non</v>
      </c>
      <c r="U30" t="str">
        <f>'Liste Linéaire_Togo'!V30</f>
        <v>non</v>
      </c>
      <c r="V30" t="str">
        <f>'Liste Linéaire_Togo'!W30</f>
        <v>non</v>
      </c>
      <c r="W30" t="str">
        <f>'Liste Linéaire_Togo'!X30</f>
        <v>Non</v>
      </c>
      <c r="X30">
        <f>'Liste Linéaire_Togo'!Y30</f>
        <v>0</v>
      </c>
      <c r="Y30" t="str">
        <f>'Liste Linéaire_Togo'!Z30</f>
        <v>oui</v>
      </c>
      <c r="Z30" t="str">
        <f>'Liste Linéaire_Togo'!AA30</f>
        <v>non</v>
      </c>
      <c r="AA30" t="str">
        <f>'Liste Linéaire_Togo'!AB30</f>
        <v>non</v>
      </c>
      <c r="AB30" t="str">
        <f>'Liste Linéaire_Togo'!AC30</f>
        <v>non</v>
      </c>
      <c r="AC30" t="str">
        <f>'Liste Linéaire_Togo'!AD30</f>
        <v>Puits</v>
      </c>
      <c r="AD30" t="str">
        <f>'Liste Linéaire_Togo'!AE30</f>
        <v>non</v>
      </c>
      <c r="AE30" t="str">
        <f>'Liste Linéaire_Togo'!AF30</f>
        <v>oui</v>
      </c>
      <c r="AF30" t="str">
        <f>'Liste Linéaire_Togo'!AG30</f>
        <v>POSITIF</v>
      </c>
      <c r="AG30" t="str">
        <f>'Liste Linéaire_Togo'!AH30</f>
        <v>Positif O1 Ogawa</v>
      </c>
      <c r="AH30" t="str">
        <f>'Liste Linéaire_Togo'!AI30</f>
        <v>Oui</v>
      </c>
      <c r="AI30" s="23">
        <f>'Liste Linéaire_Togo'!AJ30</f>
        <v>45567</v>
      </c>
      <c r="AJ30" t="str">
        <f>'Liste Linéaire_Togo'!AK30</f>
        <v>Guéri</v>
      </c>
      <c r="AK30" t="str">
        <f>'Liste Linéaire_Togo'!AL30</f>
        <v>confirmé</v>
      </c>
      <c r="AL30" t="str">
        <f>'Liste Linéaire_Togo'!AM30</f>
        <v>Golfe</v>
      </c>
      <c r="AM30" t="str">
        <f>'Liste Linéaire_Togo'!AN30</f>
        <v>Golfe 1</v>
      </c>
      <c r="AN30" t="str">
        <f>'Liste Linéaire_Togo'!AO30</f>
        <v>Bè-Est</v>
      </c>
      <c r="AO30" t="str">
        <f>'Liste Linéaire_Togo'!AP30</f>
        <v>Positif</v>
      </c>
      <c r="AP30" t="str">
        <f>'Liste Linéaire_Togo'!L30</f>
        <v>Formation sanitaire</v>
      </c>
    </row>
    <row r="31" spans="1:42">
      <c r="A31">
        <f>'Liste Linéaire_Togo'!A31</f>
        <v>30</v>
      </c>
      <c r="B31" t="str">
        <f>'Liste Linéaire_Togo'!B31</f>
        <v>TOULASSI Kowouvi</v>
      </c>
      <c r="C31">
        <f>'Liste Linéaire_Togo'!C31</f>
        <v>72</v>
      </c>
      <c r="D31" t="str">
        <f>'Liste Linéaire_Togo'!D31</f>
        <v>[60 et plus]</v>
      </c>
      <c r="E31">
        <f>'Liste Linéaire_Togo'!E31</f>
        <v>0</v>
      </c>
      <c r="F31" t="str">
        <f>'Liste Linéaire_Togo'!F31</f>
        <v>Masculin</v>
      </c>
      <c r="G31" t="str">
        <f>'Liste Linéaire_Togo'!G31</f>
        <v>Couture</v>
      </c>
      <c r="H31">
        <f>'Liste Linéaire_Togo'!H31</f>
        <v>0</v>
      </c>
      <c r="I31" t="str">
        <f>'Liste Linéaire_Togo'!I31</f>
        <v>Adamavo</v>
      </c>
      <c r="J31" t="str">
        <f>VLOOKUP(I31,CARTE!$C$1:$F$198,3,FALSE)</f>
        <v>6.170206928331889</v>
      </c>
      <c r="K31" t="str">
        <f>VLOOKUP(I31,CARTE!$C$1:$F$198,4,FALSE)</f>
        <v xml:space="preserve"> 1.3065224647621934</v>
      </c>
      <c r="L31" t="str">
        <f>'Liste Linéaire_Togo'!M31</f>
        <v>CMS Adakpamé</v>
      </c>
      <c r="M31" t="str">
        <f>'Liste Linéaire_Togo'!N31</f>
        <v>Golfe 6</v>
      </c>
      <c r="N31" t="str">
        <f>'Liste Linéaire_Togo'!O31</f>
        <v>Golfe</v>
      </c>
      <c r="O31" t="str">
        <f>'Liste Linéaire_Togo'!P31</f>
        <v>Grand Lomé</v>
      </c>
      <c r="P31" s="23">
        <f>'Liste Linéaire_Togo'!Q31</f>
        <v>45563</v>
      </c>
      <c r="Q31" t="str">
        <f>'Liste Linéaire_Togo'!R31</f>
        <v>S39</v>
      </c>
      <c r="R31" s="23">
        <f>'Liste Linéaire_Togo'!S31</f>
        <v>45565</v>
      </c>
      <c r="S31" t="str">
        <f>'Liste Linéaire_Togo'!T31</f>
        <v>Oui</v>
      </c>
      <c r="T31" t="str">
        <f>'Liste Linéaire_Togo'!U31</f>
        <v>oui</v>
      </c>
      <c r="U31" t="str">
        <f>'Liste Linéaire_Togo'!V31</f>
        <v>oui</v>
      </c>
      <c r="V31" t="str">
        <f>'Liste Linéaire_Togo'!W31</f>
        <v>oui</v>
      </c>
      <c r="W31" t="str">
        <f>'Liste Linéaire_Togo'!X31</f>
        <v>Oui</v>
      </c>
      <c r="X31">
        <f>'Liste Linéaire_Togo'!Y31</f>
        <v>0</v>
      </c>
      <c r="Y31" t="str">
        <f>'Liste Linéaire_Togo'!Z31</f>
        <v>non</v>
      </c>
      <c r="Z31" t="str">
        <f>'Liste Linéaire_Togo'!AA31</f>
        <v>non</v>
      </c>
      <c r="AA31" t="str">
        <f>'Liste Linéaire_Togo'!AB31</f>
        <v>non</v>
      </c>
      <c r="AB31" t="str">
        <f>'Liste Linéaire_Togo'!AC31</f>
        <v>non</v>
      </c>
      <c r="AC31" t="str">
        <f>'Liste Linéaire_Togo'!AD31</f>
        <v>Puits</v>
      </c>
      <c r="AD31" t="str">
        <f>'Liste Linéaire_Togo'!AE31</f>
        <v>non</v>
      </c>
      <c r="AE31" t="str">
        <f>'Liste Linéaire_Togo'!AF31</f>
        <v>oui</v>
      </c>
      <c r="AF31" t="str">
        <f>'Liste Linéaire_Togo'!AG31</f>
        <v>NEGATIF</v>
      </c>
      <c r="AG31" t="str">
        <f>'Liste Linéaire_Togo'!AH31</f>
        <v>NEGATIF</v>
      </c>
      <c r="AH31" t="str">
        <f>'Liste Linéaire_Togo'!AI31</f>
        <v>Oui</v>
      </c>
      <c r="AI31" s="23">
        <f>'Liste Linéaire_Togo'!AJ31</f>
        <v>45567</v>
      </c>
      <c r="AJ31" t="str">
        <f>'Liste Linéaire_Togo'!AK31</f>
        <v>Guéri</v>
      </c>
      <c r="AK31" t="str">
        <f>'Liste Linéaire_Togo'!AL31</f>
        <v>suspect</v>
      </c>
      <c r="AL31" t="str">
        <f>'Liste Linéaire_Togo'!AM31</f>
        <v>Golfe</v>
      </c>
      <c r="AM31" t="str">
        <f>'Liste Linéaire_Togo'!AN31</f>
        <v>Golfe 6</v>
      </c>
      <c r="AN31" t="str">
        <f>'Liste Linéaire_Togo'!AO31</f>
        <v>Baguida</v>
      </c>
      <c r="AO31" t="str">
        <f>'Liste Linéaire_Togo'!AP31</f>
        <v>negatif</v>
      </c>
      <c r="AP31" t="str">
        <f>'Liste Linéaire_Togo'!L31</f>
        <v>Formation sanitaire</v>
      </c>
    </row>
    <row r="32" spans="1:42">
      <c r="A32">
        <f>'Liste Linéaire_Togo'!A32</f>
        <v>31</v>
      </c>
      <c r="B32" t="str">
        <f>'Liste Linéaire_Togo'!B32</f>
        <v>AGBO Hanou</v>
      </c>
      <c r="C32">
        <f>'Liste Linéaire_Togo'!C32</f>
        <v>23</v>
      </c>
      <c r="D32" t="str">
        <f>'Liste Linéaire_Togo'!D32</f>
        <v>[15-44]</v>
      </c>
      <c r="E32">
        <f>'Liste Linéaire_Togo'!E32</f>
        <v>0</v>
      </c>
      <c r="F32" t="str">
        <f>'Liste Linéaire_Togo'!F32</f>
        <v>Féminin</v>
      </c>
      <c r="G32" t="str">
        <f>'Liste Linéaire_Togo'!G32</f>
        <v>Couture</v>
      </c>
      <c r="H32">
        <f>'Liste Linéaire_Togo'!H32</f>
        <v>0</v>
      </c>
      <c r="I32" t="str">
        <f>'Liste Linéaire_Togo'!I32</f>
        <v>Adamavo</v>
      </c>
      <c r="J32" t="str">
        <f>VLOOKUP(I32,CARTE!$C$1:$F$198,3,FALSE)</f>
        <v>6.170206928331889</v>
      </c>
      <c r="K32" t="str">
        <f>VLOOKUP(I32,CARTE!$C$1:$F$198,4,FALSE)</f>
        <v xml:space="preserve"> 1.3065224647621934</v>
      </c>
      <c r="L32" t="str">
        <f>'Liste Linéaire_Togo'!M32</f>
        <v>CMS Adakpamé</v>
      </c>
      <c r="M32" t="str">
        <f>'Liste Linéaire_Togo'!N32</f>
        <v>Golfe 6</v>
      </c>
      <c r="N32" t="str">
        <f>'Liste Linéaire_Togo'!O32</f>
        <v>Golfe</v>
      </c>
      <c r="O32" t="str">
        <f>'Liste Linéaire_Togo'!P32</f>
        <v>Grand Lomé</v>
      </c>
      <c r="P32" s="23">
        <f>'Liste Linéaire_Togo'!Q32</f>
        <v>45565</v>
      </c>
      <c r="Q32" t="str">
        <f>'Liste Linéaire_Togo'!R32</f>
        <v>S40</v>
      </c>
      <c r="R32" s="23">
        <f>'Liste Linéaire_Togo'!S32</f>
        <v>45565</v>
      </c>
      <c r="S32" t="str">
        <f>'Liste Linéaire_Togo'!T32</f>
        <v>oui</v>
      </c>
      <c r="T32" t="str">
        <f>'Liste Linéaire_Togo'!U32</f>
        <v>oui</v>
      </c>
      <c r="U32" t="str">
        <f>'Liste Linéaire_Togo'!V32</f>
        <v>non</v>
      </c>
      <c r="V32" t="str">
        <f>'Liste Linéaire_Togo'!W32</f>
        <v>oui</v>
      </c>
      <c r="W32" t="str">
        <f>'Liste Linéaire_Togo'!X32</f>
        <v>Oui</v>
      </c>
      <c r="X32">
        <f>'Liste Linéaire_Togo'!Y32</f>
        <v>0</v>
      </c>
      <c r="Y32" t="str">
        <f>'Liste Linéaire_Togo'!Z32</f>
        <v>non</v>
      </c>
      <c r="Z32" t="str">
        <f>'Liste Linéaire_Togo'!AA32</f>
        <v>non</v>
      </c>
      <c r="AA32" t="str">
        <f>'Liste Linéaire_Togo'!AB32</f>
        <v>non</v>
      </c>
      <c r="AB32" t="str">
        <f>'Liste Linéaire_Togo'!AC32</f>
        <v>non</v>
      </c>
      <c r="AC32" t="str">
        <f>'Liste Linéaire_Togo'!AD32</f>
        <v>Puits</v>
      </c>
      <c r="AD32" t="str">
        <f>'Liste Linéaire_Togo'!AE32</f>
        <v>non</v>
      </c>
      <c r="AE32" t="str">
        <f>'Liste Linéaire_Togo'!AF32</f>
        <v>non</v>
      </c>
      <c r="AF32" t="str">
        <f>'Liste Linéaire_Togo'!AG32</f>
        <v>NA</v>
      </c>
      <c r="AG32" t="str">
        <f>'Liste Linéaire_Togo'!AH32</f>
        <v>NA</v>
      </c>
      <c r="AH32" t="str">
        <f>'Liste Linéaire_Togo'!AI32</f>
        <v>Oui</v>
      </c>
      <c r="AI32" s="23">
        <f>'Liste Linéaire_Togo'!AJ32</f>
        <v>45568</v>
      </c>
      <c r="AJ32" t="str">
        <f>'Liste Linéaire_Togo'!AK32</f>
        <v>Guéri</v>
      </c>
      <c r="AK32" t="str">
        <f>'Liste Linéaire_Togo'!AL32</f>
        <v>suspect</v>
      </c>
      <c r="AL32" t="str">
        <f>'Liste Linéaire_Togo'!AM32</f>
        <v>Golfe</v>
      </c>
      <c r="AM32" t="str">
        <f>'Liste Linéaire_Togo'!AN32</f>
        <v>Golfe 6</v>
      </c>
      <c r="AN32" t="str">
        <f>'Liste Linéaire_Togo'!AO32</f>
        <v>Baguida</v>
      </c>
      <c r="AO32" t="str">
        <f>'Liste Linéaire_Togo'!AP32</f>
        <v>negatif</v>
      </c>
      <c r="AP32" t="str">
        <f>'Liste Linéaire_Togo'!L32</f>
        <v>Formation sanitaire</v>
      </c>
    </row>
    <row r="33" spans="1:42">
      <c r="A33">
        <f>'Liste Linéaire_Togo'!A33</f>
        <v>32</v>
      </c>
      <c r="B33" t="str">
        <f>'Liste Linéaire_Togo'!B33</f>
        <v>MAWUGNIGBON Godwin</v>
      </c>
      <c r="C33">
        <f>'Liste Linéaire_Togo'!C33</f>
        <v>2</v>
      </c>
      <c r="D33" t="str">
        <f>'Liste Linéaire_Togo'!D33</f>
        <v>[0-2]</v>
      </c>
      <c r="E33">
        <f>'Liste Linéaire_Togo'!E33</f>
        <v>0</v>
      </c>
      <c r="F33" t="str">
        <f>'Liste Linéaire_Togo'!F33</f>
        <v>Masculin</v>
      </c>
      <c r="G33" t="str">
        <f>'Liste Linéaire_Togo'!G33</f>
        <v>Enfant moins de 4ans</v>
      </c>
      <c r="H33">
        <f>'Liste Linéaire_Togo'!H33</f>
        <v>0</v>
      </c>
      <c r="I33" t="str">
        <f>'Liste Linéaire_Togo'!I33</f>
        <v>Adamavo</v>
      </c>
      <c r="J33" t="str">
        <f>VLOOKUP(I33,CARTE!$C$1:$F$198,3,FALSE)</f>
        <v>6.170206928331889</v>
      </c>
      <c r="K33" t="str">
        <f>VLOOKUP(I33,CARTE!$C$1:$F$198,4,FALSE)</f>
        <v xml:space="preserve"> 1.3065224647621934</v>
      </c>
      <c r="L33" t="str">
        <f>'Liste Linéaire_Togo'!M33</f>
        <v>CMS Adakpamé</v>
      </c>
      <c r="M33" t="str">
        <f>'Liste Linéaire_Togo'!N33</f>
        <v>Golfe 6</v>
      </c>
      <c r="N33" t="str">
        <f>'Liste Linéaire_Togo'!O33</f>
        <v>Golfe</v>
      </c>
      <c r="O33" t="str">
        <f>'Liste Linéaire_Togo'!P33</f>
        <v>Grand Lomé</v>
      </c>
      <c r="P33" s="23">
        <f>'Liste Linéaire_Togo'!Q33</f>
        <v>45563</v>
      </c>
      <c r="Q33" t="str">
        <f>'Liste Linéaire_Togo'!R33</f>
        <v>S39</v>
      </c>
      <c r="R33" s="23">
        <f>'Liste Linéaire_Togo'!S33</f>
        <v>45565</v>
      </c>
      <c r="S33" t="str">
        <f>'Liste Linéaire_Togo'!T33</f>
        <v>oui</v>
      </c>
      <c r="T33" t="str">
        <f>'Liste Linéaire_Togo'!U33</f>
        <v>non</v>
      </c>
      <c r="U33" t="str">
        <f>'Liste Linéaire_Togo'!V33</f>
        <v>non</v>
      </c>
      <c r="V33" t="str">
        <f>'Liste Linéaire_Togo'!W33</f>
        <v>non</v>
      </c>
      <c r="W33" t="str">
        <f>'Liste Linéaire_Togo'!X33</f>
        <v>Non</v>
      </c>
      <c r="X33">
        <f>'Liste Linéaire_Togo'!Y33</f>
        <v>0</v>
      </c>
      <c r="Y33" t="str">
        <f>'Liste Linéaire_Togo'!Z33</f>
        <v>oui</v>
      </c>
      <c r="Z33" t="str">
        <f>'Liste Linéaire_Togo'!AA33</f>
        <v>non</v>
      </c>
      <c r="AA33" t="str">
        <f>'Liste Linéaire_Togo'!AB33</f>
        <v>non</v>
      </c>
      <c r="AB33" t="str">
        <f>'Liste Linéaire_Togo'!AC33</f>
        <v>non</v>
      </c>
      <c r="AC33" t="str">
        <f>'Liste Linéaire_Togo'!AD33</f>
        <v>Puits</v>
      </c>
      <c r="AD33" t="str">
        <f>'Liste Linéaire_Togo'!AE33</f>
        <v>non</v>
      </c>
      <c r="AE33" t="str">
        <f>'Liste Linéaire_Togo'!AF33</f>
        <v>oui</v>
      </c>
      <c r="AF33" t="str">
        <f>'Liste Linéaire_Togo'!AG33</f>
        <v>POSITIF</v>
      </c>
      <c r="AG33" t="str">
        <f>'Liste Linéaire_Togo'!AH33</f>
        <v>Positif O1 Ogawa</v>
      </c>
      <c r="AH33" t="str">
        <f>'Liste Linéaire_Togo'!AI33</f>
        <v>Oui</v>
      </c>
      <c r="AI33" s="23">
        <f>'Liste Linéaire_Togo'!AJ33</f>
        <v>45567</v>
      </c>
      <c r="AJ33" t="str">
        <f>'Liste Linéaire_Togo'!AK33</f>
        <v>Guéri</v>
      </c>
      <c r="AK33" t="str">
        <f>'Liste Linéaire_Togo'!AL33</f>
        <v>confirmé</v>
      </c>
      <c r="AL33" t="str">
        <f>'Liste Linéaire_Togo'!AM33</f>
        <v>Golfe</v>
      </c>
      <c r="AM33" t="str">
        <f>'Liste Linéaire_Togo'!AN33</f>
        <v>Golfe 6</v>
      </c>
      <c r="AN33" t="str">
        <f>'Liste Linéaire_Togo'!AO33</f>
        <v>Baguida</v>
      </c>
      <c r="AO33" t="str">
        <f>'Liste Linéaire_Togo'!AP33</f>
        <v>Positif</v>
      </c>
      <c r="AP33" t="str">
        <f>'Liste Linéaire_Togo'!L33</f>
        <v>Formation sanitaire</v>
      </c>
    </row>
    <row r="34" spans="1:42">
      <c r="A34">
        <f>'Liste Linéaire_Togo'!A34</f>
        <v>33</v>
      </c>
      <c r="B34" t="str">
        <f>'Liste Linéaire_Togo'!B34</f>
        <v>EKOE Dédé</v>
      </c>
      <c r="C34">
        <f>'Liste Linéaire_Togo'!C34</f>
        <v>17</v>
      </c>
      <c r="D34" t="str">
        <f>'Liste Linéaire_Togo'!D34</f>
        <v>[15-44]</v>
      </c>
      <c r="E34">
        <f>'Liste Linéaire_Togo'!E34</f>
        <v>0</v>
      </c>
      <c r="F34" t="str">
        <f>'Liste Linéaire_Togo'!F34</f>
        <v>Féminin</v>
      </c>
      <c r="G34" t="str">
        <f>'Liste Linéaire_Togo'!G34</f>
        <v>Elève</v>
      </c>
      <c r="H34">
        <f>'Liste Linéaire_Togo'!H34</f>
        <v>0</v>
      </c>
      <c r="I34" t="str">
        <f>'Liste Linéaire_Togo'!I34</f>
        <v>Adamavo</v>
      </c>
      <c r="J34" t="str">
        <f>VLOOKUP(I34,CARTE!$C$1:$F$198,3,FALSE)</f>
        <v>6.170206928331889</v>
      </c>
      <c r="K34" t="str">
        <f>VLOOKUP(I34,CARTE!$C$1:$F$198,4,FALSE)</f>
        <v xml:space="preserve"> 1.3065224647621934</v>
      </c>
      <c r="L34" t="str">
        <f>'Liste Linéaire_Togo'!M34</f>
        <v>CMS Adakpamé</v>
      </c>
      <c r="M34" t="str">
        <f>'Liste Linéaire_Togo'!N34</f>
        <v>Golfe 6</v>
      </c>
      <c r="N34" t="str">
        <f>'Liste Linéaire_Togo'!O34</f>
        <v>Golfe</v>
      </c>
      <c r="O34" t="str">
        <f>'Liste Linéaire_Togo'!P34</f>
        <v>Grand Lomé</v>
      </c>
      <c r="P34" s="23">
        <f>'Liste Linéaire_Togo'!Q34</f>
        <v>45564</v>
      </c>
      <c r="Q34" t="str">
        <f>'Liste Linéaire_Togo'!R34</f>
        <v>S39</v>
      </c>
      <c r="R34" s="23">
        <f>'Liste Linéaire_Togo'!S34</f>
        <v>45565</v>
      </c>
      <c r="S34" t="str">
        <f>'Liste Linéaire_Togo'!T34</f>
        <v>oui</v>
      </c>
      <c r="T34" t="str">
        <f>'Liste Linéaire_Togo'!U34</f>
        <v>oui</v>
      </c>
      <c r="U34" t="str">
        <f>'Liste Linéaire_Togo'!V34</f>
        <v>oui</v>
      </c>
      <c r="V34" t="str">
        <f>'Liste Linéaire_Togo'!W34</f>
        <v>oui</v>
      </c>
      <c r="W34" t="str">
        <f>'Liste Linéaire_Togo'!X34</f>
        <v>Oui</v>
      </c>
      <c r="X34">
        <f>'Liste Linéaire_Togo'!Y34</f>
        <v>0</v>
      </c>
      <c r="Y34" t="str">
        <f>'Liste Linéaire_Togo'!Z34</f>
        <v>non</v>
      </c>
      <c r="Z34" t="str">
        <f>'Liste Linéaire_Togo'!AA34</f>
        <v>non</v>
      </c>
      <c r="AA34" t="str">
        <f>'Liste Linéaire_Togo'!AB34</f>
        <v>non</v>
      </c>
      <c r="AB34" t="str">
        <f>'Liste Linéaire_Togo'!AC34</f>
        <v>non</v>
      </c>
      <c r="AC34" t="str">
        <f>'Liste Linéaire_Togo'!AD34</f>
        <v>Puits</v>
      </c>
      <c r="AD34" t="str">
        <f>'Liste Linéaire_Togo'!AE34</f>
        <v>non</v>
      </c>
      <c r="AE34" t="str">
        <f>'Liste Linéaire_Togo'!AF34</f>
        <v>oui</v>
      </c>
      <c r="AF34" t="str">
        <f>'Liste Linéaire_Togo'!AG34</f>
        <v>POSITIF</v>
      </c>
      <c r="AG34" t="str">
        <f>'Liste Linéaire_Togo'!AH34</f>
        <v>Positif O1 Ogawa</v>
      </c>
      <c r="AH34" t="str">
        <f>'Liste Linéaire_Togo'!AI34</f>
        <v>Oui</v>
      </c>
      <c r="AI34" s="23">
        <f>'Liste Linéaire_Togo'!AJ34</f>
        <v>45568</v>
      </c>
      <c r="AJ34" t="str">
        <f>'Liste Linéaire_Togo'!AK34</f>
        <v>Guéri</v>
      </c>
      <c r="AK34" t="str">
        <f>'Liste Linéaire_Togo'!AL34</f>
        <v>confirmé</v>
      </c>
      <c r="AL34" t="str">
        <f>'Liste Linéaire_Togo'!AM34</f>
        <v>Golfe</v>
      </c>
      <c r="AM34" t="str">
        <f>'Liste Linéaire_Togo'!AN34</f>
        <v>Golfe 6</v>
      </c>
      <c r="AN34" t="str">
        <f>'Liste Linéaire_Togo'!AO34</f>
        <v>Baguida</v>
      </c>
      <c r="AO34" t="str">
        <f>'Liste Linéaire_Togo'!AP34</f>
        <v>Positif</v>
      </c>
      <c r="AP34" t="str">
        <f>'Liste Linéaire_Togo'!L34</f>
        <v>Formation sanitaire</v>
      </c>
    </row>
    <row r="35" spans="1:42">
      <c r="A35">
        <f>'Liste Linéaire_Togo'!A35</f>
        <v>34</v>
      </c>
      <c r="B35" t="str">
        <f>'Liste Linéaire_Togo'!B35</f>
        <v>AKOLI Antoine</v>
      </c>
      <c r="C35">
        <f>'Liste Linéaire_Togo'!C35</f>
        <v>23</v>
      </c>
      <c r="D35" t="str">
        <f>'Liste Linéaire_Togo'!D35</f>
        <v>[15-44]</v>
      </c>
      <c r="E35">
        <f>'Liste Linéaire_Togo'!E35</f>
        <v>0</v>
      </c>
      <c r="F35" t="str">
        <f>'Liste Linéaire_Togo'!F35</f>
        <v>Masculin</v>
      </c>
      <c r="G35" t="str">
        <f>'Liste Linéaire_Togo'!G35</f>
        <v>Revendeur/se</v>
      </c>
      <c r="H35">
        <f>'Liste Linéaire_Togo'!H35</f>
        <v>0</v>
      </c>
      <c r="I35" t="str">
        <f>'Liste Linéaire_Togo'!I35</f>
        <v>Katanga</v>
      </c>
      <c r="J35" t="str">
        <f>VLOOKUP(I35,CARTE!$C$1:$F$198,3,FALSE)</f>
        <v>6.186026591764903</v>
      </c>
      <c r="K35" t="str">
        <f>VLOOKUP(I35,CARTE!$C$1:$F$198,4,FALSE)</f>
        <v>1.3075633519218346</v>
      </c>
      <c r="L35" t="str">
        <f>'Liste Linéaire_Togo'!M35</f>
        <v>CMS Adakpamé</v>
      </c>
      <c r="M35" t="str">
        <f>'Liste Linéaire_Togo'!N35</f>
        <v>Golfe 1</v>
      </c>
      <c r="N35" t="str">
        <f>'Liste Linéaire_Togo'!O35</f>
        <v>Golfe</v>
      </c>
      <c r="O35" t="str">
        <f>'Liste Linéaire_Togo'!P35</f>
        <v>Grand Lomé</v>
      </c>
      <c r="P35" s="23">
        <f>'Liste Linéaire_Togo'!Q35</f>
        <v>45567</v>
      </c>
      <c r="Q35" t="str">
        <f>'Liste Linéaire_Togo'!R35</f>
        <v>S40</v>
      </c>
      <c r="R35" s="23">
        <f>'Liste Linéaire_Togo'!S35</f>
        <v>45567</v>
      </c>
      <c r="S35" t="str">
        <f>'Liste Linéaire_Togo'!T35</f>
        <v>oui</v>
      </c>
      <c r="T35" t="str">
        <f>'Liste Linéaire_Togo'!U35</f>
        <v>oui</v>
      </c>
      <c r="U35" t="str">
        <f>'Liste Linéaire_Togo'!V35</f>
        <v>oui</v>
      </c>
      <c r="V35" t="str">
        <f>'Liste Linéaire_Togo'!W35</f>
        <v>oui</v>
      </c>
      <c r="W35" t="str">
        <f>'Liste Linéaire_Togo'!X35</f>
        <v>Oui</v>
      </c>
      <c r="X35">
        <f>'Liste Linéaire_Togo'!Y35</f>
        <v>0</v>
      </c>
      <c r="Y35" t="str">
        <f>'Liste Linéaire_Togo'!Z35</f>
        <v>non</v>
      </c>
      <c r="Z35" t="str">
        <f>'Liste Linéaire_Togo'!AA35</f>
        <v>non</v>
      </c>
      <c r="AA35" t="str">
        <f>'Liste Linéaire_Togo'!AB35</f>
        <v>non</v>
      </c>
      <c r="AB35" t="str">
        <f>'Liste Linéaire_Togo'!AC35</f>
        <v>non</v>
      </c>
      <c r="AC35" t="str">
        <f>'Liste Linéaire_Togo'!AD35</f>
        <v>Forage</v>
      </c>
      <c r="AD35" t="str">
        <f>'Liste Linéaire_Togo'!AE35</f>
        <v>non</v>
      </c>
      <c r="AE35" t="str">
        <f>'Liste Linéaire_Togo'!AF35</f>
        <v>oui</v>
      </c>
      <c r="AF35" t="str">
        <f>'Liste Linéaire_Togo'!AG35</f>
        <v>POSITIF</v>
      </c>
      <c r="AG35" t="str">
        <f>'Liste Linéaire_Togo'!AH35</f>
        <v>Positif O1 Ogawa</v>
      </c>
      <c r="AH35" t="str">
        <f>'Liste Linéaire_Togo'!AI35</f>
        <v>Oui</v>
      </c>
      <c r="AI35" s="23">
        <f>'Liste Linéaire_Togo'!AJ35</f>
        <v>45571</v>
      </c>
      <c r="AJ35" t="str">
        <f>'Liste Linéaire_Togo'!AK35</f>
        <v>Guéri</v>
      </c>
      <c r="AK35" t="str">
        <f>'Liste Linéaire_Togo'!AL35</f>
        <v>confirmé</v>
      </c>
      <c r="AL35" t="str">
        <f>'Liste Linéaire_Togo'!AM35</f>
        <v>Golfe</v>
      </c>
      <c r="AM35" t="str">
        <f>'Liste Linéaire_Togo'!AN35</f>
        <v>Golfe 1</v>
      </c>
      <c r="AN35" t="str">
        <f>'Liste Linéaire_Togo'!AO35</f>
        <v>Bè-Est</v>
      </c>
      <c r="AO35" t="str">
        <f>'Liste Linéaire_Togo'!AP35</f>
        <v>Positif</v>
      </c>
      <c r="AP35" t="str">
        <f>'Liste Linéaire_Togo'!L35</f>
        <v>Formation sanitaire</v>
      </c>
    </row>
    <row r="36" spans="1:42">
      <c r="A36">
        <f>'Liste Linéaire_Togo'!A36</f>
        <v>35</v>
      </c>
      <c r="B36" t="str">
        <f>'Liste Linéaire_Togo'!B36</f>
        <v>BIYAO Yao</v>
      </c>
      <c r="C36">
        <f>'Liste Linéaire_Togo'!C36</f>
        <v>55</v>
      </c>
      <c r="D36" t="str">
        <f>'Liste Linéaire_Togo'!D36</f>
        <v>[45-59]</v>
      </c>
      <c r="E36">
        <f>'Liste Linéaire_Togo'!E36</f>
        <v>0</v>
      </c>
      <c r="F36" t="str">
        <f>'Liste Linéaire_Togo'!F36</f>
        <v>Masculin</v>
      </c>
      <c r="G36" t="str">
        <f>'Liste Linéaire_Togo'!G36</f>
        <v>Jardinier</v>
      </c>
      <c r="H36">
        <f>'Liste Linéaire_Togo'!H36</f>
        <v>93179120</v>
      </c>
      <c r="I36" t="str">
        <f>'Liste Linéaire_Togo'!I36</f>
        <v>Tokoin Trésor</v>
      </c>
      <c r="J36" t="str">
        <f>VLOOKUP(I36,CARTE!$C$1:$F$198,3,FALSE)</f>
        <v>6.127294796391453</v>
      </c>
      <c r="K36" t="str">
        <f>VLOOKUP(I36,CARTE!$C$1:$F$198,4,FALSE)</f>
        <v xml:space="preserve"> 1.2177901541906115</v>
      </c>
      <c r="L36" t="str">
        <f>'Liste Linéaire_Togo'!M36</f>
        <v>CHU Campus</v>
      </c>
      <c r="M36" t="str">
        <f>'Liste Linéaire_Togo'!N36</f>
        <v>Golfe 4</v>
      </c>
      <c r="N36" t="str">
        <f>'Liste Linéaire_Togo'!O36</f>
        <v>Golfe</v>
      </c>
      <c r="O36" t="str">
        <f>'Liste Linéaire_Togo'!P36</f>
        <v>Grand Lomé</v>
      </c>
      <c r="P36" s="23">
        <f>'Liste Linéaire_Togo'!Q36</f>
        <v>45567</v>
      </c>
      <c r="Q36" t="str">
        <f>'Liste Linéaire_Togo'!R36</f>
        <v>S40</v>
      </c>
      <c r="R36" s="23">
        <f>'Liste Linéaire_Togo'!S36</f>
        <v>45569</v>
      </c>
      <c r="S36" t="str">
        <f>'Liste Linéaire_Togo'!T36</f>
        <v>oui</v>
      </c>
      <c r="T36" t="str">
        <f>'Liste Linéaire_Togo'!U36</f>
        <v>non</v>
      </c>
      <c r="U36" t="str">
        <f>'Liste Linéaire_Togo'!V36</f>
        <v>non</v>
      </c>
      <c r="V36" t="str">
        <f>'Liste Linéaire_Togo'!W36</f>
        <v>oui</v>
      </c>
      <c r="W36" t="str">
        <f>'Liste Linéaire_Togo'!X36</f>
        <v>Oui</v>
      </c>
      <c r="X36">
        <f>'Liste Linéaire_Togo'!Y36</f>
        <v>0</v>
      </c>
      <c r="Y36" t="str">
        <f>'Liste Linéaire_Togo'!Z36</f>
        <v>non</v>
      </c>
      <c r="Z36" t="str">
        <f>'Liste Linéaire_Togo'!AA36</f>
        <v>non</v>
      </c>
      <c r="AA36" t="str">
        <f>'Liste Linéaire_Togo'!AB36</f>
        <v>non</v>
      </c>
      <c r="AB36" t="str">
        <f>'Liste Linéaire_Togo'!AC36</f>
        <v>non</v>
      </c>
      <c r="AC36" t="str">
        <f>'Liste Linéaire_Togo'!AD36</f>
        <v>Tde</v>
      </c>
      <c r="AD36" t="str">
        <f>'Liste Linéaire_Togo'!AE36</f>
        <v>non</v>
      </c>
      <c r="AE36" t="str">
        <f>'Liste Linéaire_Togo'!AF36</f>
        <v>oui</v>
      </c>
      <c r="AF36" t="str">
        <f>'Liste Linéaire_Togo'!AG36</f>
        <v>NEGATIF</v>
      </c>
      <c r="AG36" t="str">
        <f>'Liste Linéaire_Togo'!AH36</f>
        <v>NEGATIF</v>
      </c>
      <c r="AH36" t="str">
        <f>'Liste Linéaire_Togo'!AI36</f>
        <v>Oui</v>
      </c>
      <c r="AI36" s="23">
        <f>'Liste Linéaire_Togo'!AJ36</f>
        <v>45570</v>
      </c>
      <c r="AJ36" t="str">
        <f>'Liste Linéaire_Togo'!AK36</f>
        <v>dcd</v>
      </c>
      <c r="AK36" t="str">
        <f>'Liste Linéaire_Togo'!AL36</f>
        <v>suspect</v>
      </c>
      <c r="AL36" t="str">
        <f>'Liste Linéaire_Togo'!AM36</f>
        <v>Golfe</v>
      </c>
      <c r="AM36" t="str">
        <f>'Liste Linéaire_Togo'!AN36</f>
        <v>Golfe 4</v>
      </c>
      <c r="AN36" t="str">
        <f>'Liste Linéaire_Togo'!AO36</f>
        <v>Amoutivé</v>
      </c>
      <c r="AO36" t="str">
        <f>'Liste Linéaire_Togo'!AP36</f>
        <v>negatif</v>
      </c>
      <c r="AP36" t="str">
        <f>'Liste Linéaire_Togo'!L36</f>
        <v>Formation sanitaire</v>
      </c>
    </row>
    <row r="37" spans="1:42">
      <c r="A37">
        <f>'Liste Linéaire_Togo'!A37</f>
        <v>36</v>
      </c>
      <c r="B37" t="str">
        <f>'Liste Linéaire_Togo'!B37</f>
        <v>KOKOUDA Samuel</v>
      </c>
      <c r="C37">
        <f>'Liste Linéaire_Togo'!C37</f>
        <v>11</v>
      </c>
      <c r="D37" t="str">
        <f>'Liste Linéaire_Togo'!D37</f>
        <v>[5-14]</v>
      </c>
      <c r="E37">
        <f>'Liste Linéaire_Togo'!E37</f>
        <v>0</v>
      </c>
      <c r="F37" t="str">
        <f>'Liste Linéaire_Togo'!F37</f>
        <v>Masculin</v>
      </c>
      <c r="G37" t="str">
        <f>'Liste Linéaire_Togo'!G37</f>
        <v>Elève</v>
      </c>
      <c r="H37">
        <f>'Liste Linéaire_Togo'!H37</f>
        <v>90704984</v>
      </c>
      <c r="I37" t="str">
        <f>'Liste Linéaire_Togo'!I37</f>
        <v>colas</v>
      </c>
      <c r="J37" t="str">
        <f>VLOOKUP(I37,CARTE!$C$1:$F$198,3,FALSE)</f>
        <v>6.183180898769146</v>
      </c>
      <c r="K37" t="str">
        <f>VLOOKUP(I37,CARTE!$C$1:$F$198,4,FALSE)</f>
        <v>1.2656584238258837</v>
      </c>
      <c r="L37" t="str">
        <f>'Liste Linéaire_Togo'!M37</f>
        <v>Hopital Bè Kpota</v>
      </c>
      <c r="M37" t="str">
        <f>'Liste Linéaire_Togo'!N37</f>
        <v>Golfe 1</v>
      </c>
      <c r="N37" t="str">
        <f>'Liste Linéaire_Togo'!O37</f>
        <v>Golfe</v>
      </c>
      <c r="O37" t="str">
        <f>'Liste Linéaire_Togo'!P37</f>
        <v>Grand Lomé</v>
      </c>
      <c r="P37" s="23">
        <f>'Liste Linéaire_Togo'!Q37</f>
        <v>45566</v>
      </c>
      <c r="Q37" t="str">
        <f>'Liste Linéaire_Togo'!R37</f>
        <v>S40</v>
      </c>
      <c r="R37" s="23">
        <f>'Liste Linéaire_Togo'!S37</f>
        <v>45568</v>
      </c>
      <c r="S37" t="str">
        <f>'Liste Linéaire_Togo'!T37</f>
        <v>oui</v>
      </c>
      <c r="T37" t="str">
        <f>'Liste Linéaire_Togo'!U37</f>
        <v>oui</v>
      </c>
      <c r="U37" t="str">
        <f>'Liste Linéaire_Togo'!V37</f>
        <v>non</v>
      </c>
      <c r="V37" t="str">
        <f>'Liste Linéaire_Togo'!W37</f>
        <v>non</v>
      </c>
      <c r="W37" t="str">
        <f>'Liste Linéaire_Togo'!X37</f>
        <v>Non</v>
      </c>
      <c r="X37">
        <f>'Liste Linéaire_Togo'!Y37</f>
        <v>0</v>
      </c>
      <c r="Y37" t="str">
        <f>'Liste Linéaire_Togo'!Z37</f>
        <v>non</v>
      </c>
      <c r="Z37" t="str">
        <f>'Liste Linéaire_Togo'!AA37</f>
        <v>non</v>
      </c>
      <c r="AA37" t="str">
        <f>'Liste Linéaire_Togo'!AB37</f>
        <v>non</v>
      </c>
      <c r="AB37" t="str">
        <f>'Liste Linéaire_Togo'!AC37</f>
        <v>non</v>
      </c>
      <c r="AC37" t="str">
        <f>'Liste Linéaire_Togo'!AD37</f>
        <v>Forage</v>
      </c>
      <c r="AD37" t="str">
        <f>'Liste Linéaire_Togo'!AE37</f>
        <v>non</v>
      </c>
      <c r="AE37" t="str">
        <f>'Liste Linéaire_Togo'!AF37</f>
        <v>oui</v>
      </c>
      <c r="AF37" t="str">
        <f>'Liste Linéaire_Togo'!AG37</f>
        <v>NEGATIF</v>
      </c>
      <c r="AG37" t="str">
        <f>'Liste Linéaire_Togo'!AH37</f>
        <v>NEGATIF</v>
      </c>
      <c r="AH37" t="str">
        <f>'Liste Linéaire_Togo'!AI37</f>
        <v>Oui</v>
      </c>
      <c r="AI37" s="23">
        <f>'Liste Linéaire_Togo'!AJ37</f>
        <v>45569</v>
      </c>
      <c r="AJ37" t="str">
        <f>'Liste Linéaire_Togo'!AK37</f>
        <v>Guéri</v>
      </c>
      <c r="AK37" t="str">
        <f>'Liste Linéaire_Togo'!AL37</f>
        <v>suspect</v>
      </c>
      <c r="AL37" t="str">
        <f>'Liste Linéaire_Togo'!AM37</f>
        <v>Golfe</v>
      </c>
      <c r="AM37" t="str">
        <f>'Liste Linéaire_Togo'!AN37</f>
        <v>Golfe 2</v>
      </c>
      <c r="AN37" t="str">
        <f>'Liste Linéaire_Togo'!AO37</f>
        <v>Bè-Centre</v>
      </c>
      <c r="AO37" t="str">
        <f>'Liste Linéaire_Togo'!AP37</f>
        <v>negatif</v>
      </c>
      <c r="AP37" t="str">
        <f>'Liste Linéaire_Togo'!L37</f>
        <v>Formation sanitaire</v>
      </c>
    </row>
    <row r="38" spans="1:42">
      <c r="A38">
        <f>'Liste Linéaire_Togo'!A38</f>
        <v>37</v>
      </c>
      <c r="B38" t="str">
        <f>'Liste Linéaire_Togo'!B38</f>
        <v>ATTIKOU Adiatou</v>
      </c>
      <c r="C38">
        <f>'Liste Linéaire_Togo'!C38</f>
        <v>52</v>
      </c>
      <c r="D38" t="str">
        <f>'Liste Linéaire_Togo'!D38</f>
        <v>[45-59]</v>
      </c>
      <c r="E38">
        <f>'Liste Linéaire_Togo'!E38</f>
        <v>0</v>
      </c>
      <c r="F38" t="str">
        <f>'Liste Linéaire_Togo'!F38</f>
        <v>Féminin</v>
      </c>
      <c r="G38" t="str">
        <f>'Liste Linéaire_Togo'!G38</f>
        <v>Revendeur/se</v>
      </c>
      <c r="H38" t="str">
        <f>'Liste Linéaire_Togo'!H38</f>
        <v>S/C 92119449</v>
      </c>
      <c r="I38" t="str">
        <f>'Liste Linéaire_Togo'!I38</f>
        <v>Tamani</v>
      </c>
      <c r="J38" t="str">
        <f>VLOOKUP(I38,CARTE!$C$1:$F$198,3,FALSE)</f>
        <v>6.185294796391453</v>
      </c>
      <c r="K38" t="str">
        <f>VLOOKUP(I38,CARTE!$C$1:$F$198,4,FALSE)</f>
        <v xml:space="preserve"> 1.317901541906115</v>
      </c>
      <c r="L38" t="str">
        <f>'Liste Linéaire_Togo'!M38</f>
        <v>CMS Adamavo</v>
      </c>
      <c r="M38" t="str">
        <f>'Liste Linéaire_Togo'!N38</f>
        <v>Golfe 6</v>
      </c>
      <c r="N38" t="str">
        <f>'Liste Linéaire_Togo'!O38</f>
        <v>Golfe</v>
      </c>
      <c r="O38" t="str">
        <f>'Liste Linéaire_Togo'!P38</f>
        <v>Grand Lomé</v>
      </c>
      <c r="P38" s="23">
        <f>'Liste Linéaire_Togo'!Q38</f>
        <v>45573</v>
      </c>
      <c r="Q38" t="str">
        <f>'Liste Linéaire_Togo'!R38</f>
        <v>S41</v>
      </c>
      <c r="R38" s="23">
        <f>'Liste Linéaire_Togo'!S38</f>
        <v>45574</v>
      </c>
      <c r="S38" t="str">
        <f>'Liste Linéaire_Togo'!T38</f>
        <v>oui</v>
      </c>
      <c r="T38" t="str">
        <f>'Liste Linéaire_Togo'!U38</f>
        <v>oui</v>
      </c>
      <c r="U38" t="str">
        <f>'Liste Linéaire_Togo'!V38</f>
        <v>non</v>
      </c>
      <c r="V38" t="str">
        <f>'Liste Linéaire_Togo'!W38</f>
        <v>non</v>
      </c>
      <c r="W38" t="str">
        <f>'Liste Linéaire_Togo'!X38</f>
        <v>Non</v>
      </c>
      <c r="X38">
        <f>'Liste Linéaire_Togo'!Y38</f>
        <v>0</v>
      </c>
      <c r="Y38" t="str">
        <f>'Liste Linéaire_Togo'!Z38</f>
        <v>non</v>
      </c>
      <c r="Z38" t="str">
        <f>'Liste Linéaire_Togo'!AA38</f>
        <v>non</v>
      </c>
      <c r="AA38" t="str">
        <f>'Liste Linéaire_Togo'!AB38</f>
        <v>non</v>
      </c>
      <c r="AB38" t="str">
        <f>'Liste Linéaire_Togo'!AC38</f>
        <v>non</v>
      </c>
      <c r="AC38" t="str">
        <f>'Liste Linéaire_Togo'!AD38</f>
        <v>Forage</v>
      </c>
      <c r="AD38" t="str">
        <f>'Liste Linéaire_Togo'!AE38</f>
        <v>non</v>
      </c>
      <c r="AE38" t="str">
        <f>'Liste Linéaire_Togo'!AF38</f>
        <v>non</v>
      </c>
      <c r="AF38" t="str">
        <f>'Liste Linéaire_Togo'!AG38</f>
        <v>NA</v>
      </c>
      <c r="AG38" t="str">
        <f>'Liste Linéaire_Togo'!AH38</f>
        <v>NA</v>
      </c>
      <c r="AH38" t="str">
        <f>'Liste Linéaire_Togo'!AI38</f>
        <v>Non</v>
      </c>
      <c r="AI38" s="23">
        <f>'Liste Linéaire_Togo'!AJ38</f>
        <v>45574</v>
      </c>
      <c r="AJ38" t="str">
        <f>'Liste Linéaire_Togo'!AK38</f>
        <v>dcd</v>
      </c>
      <c r="AK38" t="str">
        <f>'Liste Linéaire_Togo'!AL38</f>
        <v>suspect</v>
      </c>
      <c r="AL38" t="str">
        <f>'Liste Linéaire_Togo'!AM38</f>
        <v>Golfe</v>
      </c>
      <c r="AM38" t="str">
        <f>'Liste Linéaire_Togo'!AN38</f>
        <v>Golfe 6</v>
      </c>
      <c r="AN38" t="str">
        <f>'Liste Linéaire_Togo'!AO38</f>
        <v>Bè-Est</v>
      </c>
      <c r="AO38" t="str">
        <f>'Liste Linéaire_Togo'!AP38</f>
        <v>negatif</v>
      </c>
      <c r="AP38" t="str">
        <f>'Liste Linéaire_Togo'!L38</f>
        <v>Communauté</v>
      </c>
    </row>
    <row r="39" spans="1:42">
      <c r="A39">
        <f>'Liste Linéaire_Togo'!A39</f>
        <v>38</v>
      </c>
      <c r="B39" t="str">
        <f>'Liste Linéaire_Togo'!B39</f>
        <v>ADJETE Anitè</v>
      </c>
      <c r="C39">
        <f>'Liste Linéaire_Togo'!C39</f>
        <v>43</v>
      </c>
      <c r="D39" t="str">
        <f>'Liste Linéaire_Togo'!D39</f>
        <v>[15-44]</v>
      </c>
      <c r="E39">
        <f>'Liste Linéaire_Togo'!E39</f>
        <v>0</v>
      </c>
      <c r="F39" t="str">
        <f>'Liste Linéaire_Togo'!F39</f>
        <v>Masculin</v>
      </c>
      <c r="G39" t="str">
        <f>'Liste Linéaire_Togo'!G39</f>
        <v>Pêcheur</v>
      </c>
      <c r="H39" t="str">
        <f>'Liste Linéaire_Togo'!H39</f>
        <v>S/C 90202013</v>
      </c>
      <c r="I39" t="str">
        <f>'Liste Linéaire_Togo'!I39</f>
        <v>Katanga</v>
      </c>
      <c r="J39" t="str">
        <f>VLOOKUP(I39,CARTE!$C$1:$F$198,3,FALSE)</f>
        <v>6.186026591764903</v>
      </c>
      <c r="K39" t="str">
        <f>VLOOKUP(I39,CARTE!$C$1:$F$198,4,FALSE)</f>
        <v>1.3075633519218346</v>
      </c>
      <c r="L39" t="str">
        <f>'Liste Linéaire_Togo'!M39</f>
        <v>CMS Katanga</v>
      </c>
      <c r="M39" t="str">
        <f>'Liste Linéaire_Togo'!N39</f>
        <v>Golfe 1</v>
      </c>
      <c r="N39" t="str">
        <f>'Liste Linéaire_Togo'!O39</f>
        <v>Golfe</v>
      </c>
      <c r="O39" t="str">
        <f>'Liste Linéaire_Togo'!P39</f>
        <v>Grand Lomé</v>
      </c>
      <c r="P39" s="23">
        <f>'Liste Linéaire_Togo'!Q39</f>
        <v>45574</v>
      </c>
      <c r="Q39" t="str">
        <f>'Liste Linéaire_Togo'!R39</f>
        <v>S41</v>
      </c>
      <c r="R39" s="23">
        <f>'Liste Linéaire_Togo'!S39</f>
        <v>45574</v>
      </c>
      <c r="S39" t="str">
        <f>'Liste Linéaire_Togo'!T39</f>
        <v>oui</v>
      </c>
      <c r="T39" t="str">
        <f>'Liste Linéaire_Togo'!U39</f>
        <v>oui</v>
      </c>
      <c r="U39" t="str">
        <f>'Liste Linéaire_Togo'!V39</f>
        <v>oui</v>
      </c>
      <c r="V39" t="str">
        <f>'Liste Linéaire_Togo'!W39</f>
        <v>oui</v>
      </c>
      <c r="W39" t="str">
        <f>'Liste Linéaire_Togo'!X39</f>
        <v>Oui</v>
      </c>
      <c r="X39">
        <f>'Liste Linéaire_Togo'!Y39</f>
        <v>0</v>
      </c>
      <c r="Y39" t="str">
        <f>'Liste Linéaire_Togo'!Z39</f>
        <v>oui</v>
      </c>
      <c r="Z39" t="str">
        <f>'Liste Linéaire_Togo'!AA39</f>
        <v>non</v>
      </c>
      <c r="AA39" t="str">
        <f>'Liste Linéaire_Togo'!AB39</f>
        <v>oui</v>
      </c>
      <c r="AB39" t="str">
        <f>'Liste Linéaire_Togo'!AC39</f>
        <v>non</v>
      </c>
      <c r="AC39" t="str">
        <f>'Liste Linéaire_Togo'!AD39</f>
        <v>Forage/Puits</v>
      </c>
      <c r="AD39" t="str">
        <f>'Liste Linéaire_Togo'!AE39</f>
        <v>non</v>
      </c>
      <c r="AE39" t="str">
        <f>'Liste Linéaire_Togo'!AF39</f>
        <v>oui</v>
      </c>
      <c r="AF39" t="str">
        <f>'Liste Linéaire_Togo'!AG39</f>
        <v>POSITIF</v>
      </c>
      <c r="AG39" t="str">
        <f>'Liste Linéaire_Togo'!AH39</f>
        <v>Positif O1 Ogawa</v>
      </c>
      <c r="AH39" t="str">
        <f>'Liste Linéaire_Togo'!AI39</f>
        <v>Oui</v>
      </c>
      <c r="AI39" s="23">
        <f>'Liste Linéaire_Togo'!AJ39</f>
        <v>45577</v>
      </c>
      <c r="AJ39" t="str">
        <f>'Liste Linéaire_Togo'!AK39</f>
        <v>dcd</v>
      </c>
      <c r="AK39" t="str">
        <f>'Liste Linéaire_Togo'!AL39</f>
        <v>confirmé</v>
      </c>
      <c r="AL39" t="str">
        <f>'Liste Linéaire_Togo'!AM39</f>
        <v>Golfe</v>
      </c>
      <c r="AM39" t="str">
        <f>'Liste Linéaire_Togo'!AN39</f>
        <v>Golfe 1</v>
      </c>
      <c r="AN39" t="str">
        <f>'Liste Linéaire_Togo'!AO39</f>
        <v>Bè-Est</v>
      </c>
      <c r="AO39" t="str">
        <f>'Liste Linéaire_Togo'!AP39</f>
        <v>Positif</v>
      </c>
      <c r="AP39" t="str">
        <f>'Liste Linéaire_Togo'!L39</f>
        <v>Formation sanitaire</v>
      </c>
    </row>
    <row r="40" spans="1:42">
      <c r="A40">
        <f>'Liste Linéaire_Togo'!A40</f>
        <v>39</v>
      </c>
      <c r="B40" t="str">
        <f>'Liste Linéaire_Togo'!B40</f>
        <v>AGBOKOU Kpessi</v>
      </c>
      <c r="C40">
        <f>'Liste Linéaire_Togo'!C40</f>
        <v>65</v>
      </c>
      <c r="D40" t="str">
        <f>'Liste Linéaire_Togo'!D40</f>
        <v>[60 et plus]</v>
      </c>
      <c r="E40">
        <f>'Liste Linéaire_Togo'!E40</f>
        <v>0</v>
      </c>
      <c r="F40" t="str">
        <f>'Liste Linéaire_Togo'!F40</f>
        <v>Féminin</v>
      </c>
      <c r="G40" t="str">
        <f>'Liste Linéaire_Togo'!G40</f>
        <v>Revendeur/se</v>
      </c>
      <c r="H40">
        <f>'Liste Linéaire_Togo'!H40</f>
        <v>98673180</v>
      </c>
      <c r="I40" t="str">
        <f>'Liste Linéaire_Togo'!I40</f>
        <v>Attiégou</v>
      </c>
      <c r="J40" t="str">
        <f>VLOOKUP(I40,CARTE!$C$1:$F$198,3,FALSE)</f>
        <v>6.170206928331889</v>
      </c>
      <c r="K40" t="str">
        <f>VLOOKUP(I40,CARTE!$C$1:$F$198,4,FALSE)</f>
        <v xml:space="preserve"> 1.3065224647621934</v>
      </c>
      <c r="L40" t="str">
        <f>'Liste Linéaire_Togo'!M40</f>
        <v>CMS Bè Kpota</v>
      </c>
      <c r="M40" t="str">
        <f>'Liste Linéaire_Togo'!N40</f>
        <v>Golfe 1</v>
      </c>
      <c r="N40" t="str">
        <f>'Liste Linéaire_Togo'!O40</f>
        <v>Golfe</v>
      </c>
      <c r="O40" t="str">
        <f>'Liste Linéaire_Togo'!P40</f>
        <v>Grand Lomé</v>
      </c>
      <c r="P40" s="23">
        <f>'Liste Linéaire_Togo'!Q40</f>
        <v>45577</v>
      </c>
      <c r="Q40" t="str">
        <f>'Liste Linéaire_Togo'!R40</f>
        <v>S41</v>
      </c>
      <c r="R40" s="23">
        <f>'Liste Linéaire_Togo'!S40</f>
        <v>45578</v>
      </c>
      <c r="S40" t="str">
        <f>'Liste Linéaire_Togo'!T40</f>
        <v>oui</v>
      </c>
      <c r="T40" t="str">
        <f>'Liste Linéaire_Togo'!U40</f>
        <v>non</v>
      </c>
      <c r="U40" t="str">
        <f>'Liste Linéaire_Togo'!V40</f>
        <v>oui</v>
      </c>
      <c r="V40" t="str">
        <f>'Liste Linéaire_Togo'!W40</f>
        <v>non</v>
      </c>
      <c r="W40" t="str">
        <f>'Liste Linéaire_Togo'!X40</f>
        <v>Non</v>
      </c>
      <c r="X40">
        <f>'Liste Linéaire_Togo'!Y40</f>
        <v>0</v>
      </c>
      <c r="Y40" t="str">
        <f>'Liste Linéaire_Togo'!Z40</f>
        <v>non</v>
      </c>
      <c r="Z40" t="str">
        <f>'Liste Linéaire_Togo'!AA40</f>
        <v>non</v>
      </c>
      <c r="AA40" t="str">
        <f>'Liste Linéaire_Togo'!AB40</f>
        <v>non</v>
      </c>
      <c r="AB40" t="str">
        <f>'Liste Linéaire_Togo'!AC40</f>
        <v>oui</v>
      </c>
      <c r="AC40" t="str">
        <f>'Liste Linéaire_Togo'!AD40</f>
        <v>Tde</v>
      </c>
      <c r="AD40" t="str">
        <f>'Liste Linéaire_Togo'!AE40</f>
        <v>non</v>
      </c>
      <c r="AE40" t="str">
        <f>'Liste Linéaire_Togo'!AF40</f>
        <v>oui</v>
      </c>
      <c r="AF40" t="str">
        <f>'Liste Linéaire_Togo'!AG40</f>
        <v>NEGATIF</v>
      </c>
      <c r="AG40" t="str">
        <f>'Liste Linéaire_Togo'!AH40</f>
        <v>NEGATIF</v>
      </c>
      <c r="AH40" t="str">
        <f>'Liste Linéaire_Togo'!AI40</f>
        <v>Oui</v>
      </c>
      <c r="AI40" s="23">
        <f>'Liste Linéaire_Togo'!AJ40</f>
        <v>45579</v>
      </c>
      <c r="AJ40" t="str">
        <f>'Liste Linéaire_Togo'!AK40</f>
        <v>Guéri</v>
      </c>
      <c r="AK40" t="str">
        <f>'Liste Linéaire_Togo'!AL40</f>
        <v>suspect</v>
      </c>
      <c r="AL40" t="str">
        <f>'Liste Linéaire_Togo'!AM40</f>
        <v>Golfe</v>
      </c>
      <c r="AM40" t="str">
        <f>'Liste Linéaire_Togo'!AN40</f>
        <v>Golfe 1</v>
      </c>
      <c r="AN40" t="str">
        <f>'Liste Linéaire_Togo'!AO40</f>
        <v>Bè-Est</v>
      </c>
      <c r="AO40" t="str">
        <f>'Liste Linéaire_Togo'!AP40</f>
        <v>negatif</v>
      </c>
      <c r="AP40" t="str">
        <f>'Liste Linéaire_Togo'!L40</f>
        <v>Formation sanitaire</v>
      </c>
    </row>
    <row r="41" spans="1:42">
      <c r="A41">
        <f>'Liste Linéaire_Togo'!A41</f>
        <v>40</v>
      </c>
      <c r="B41" t="str">
        <f>'Liste Linéaire_Togo'!B41</f>
        <v xml:space="preserve">DEGBE Adjovi </v>
      </c>
      <c r="C41">
        <f>'Liste Linéaire_Togo'!C41</f>
        <v>29</v>
      </c>
      <c r="D41" t="str">
        <f>'Liste Linéaire_Togo'!D41</f>
        <v>[15-44]</v>
      </c>
      <c r="E41">
        <f>'Liste Linéaire_Togo'!E41</f>
        <v>0</v>
      </c>
      <c r="F41" t="str">
        <f>'Liste Linéaire_Togo'!F41</f>
        <v>Féminin</v>
      </c>
      <c r="G41" t="str">
        <f>'Liste Linéaire_Togo'!G41</f>
        <v>Couture</v>
      </c>
      <c r="H41">
        <f>'Liste Linéaire_Togo'!H41</f>
        <v>99368155</v>
      </c>
      <c r="I41" t="str">
        <f>'Liste Linéaire_Togo'!I41</f>
        <v>Adamavo</v>
      </c>
      <c r="J41" t="str">
        <f>VLOOKUP(I41,CARTE!$C$1:$F$198,3,FALSE)</f>
        <v>6.170206928331889</v>
      </c>
      <c r="K41" t="str">
        <f>VLOOKUP(I41,CARTE!$C$1:$F$198,4,FALSE)</f>
        <v xml:space="preserve"> 1.3065224647621934</v>
      </c>
      <c r="L41" t="str">
        <f>'Liste Linéaire_Togo'!M41</f>
        <v>CMS Adamavo</v>
      </c>
      <c r="M41" t="str">
        <f>'Liste Linéaire_Togo'!N41</f>
        <v>Golfe 6</v>
      </c>
      <c r="N41" t="str">
        <f>'Liste Linéaire_Togo'!O41</f>
        <v>Golfe</v>
      </c>
      <c r="O41" t="str">
        <f>'Liste Linéaire_Togo'!P41</f>
        <v>Grand Lomé</v>
      </c>
      <c r="P41" s="23">
        <f>'Liste Linéaire_Togo'!Q41</f>
        <v>45578</v>
      </c>
      <c r="Q41" t="str">
        <f>'Liste Linéaire_Togo'!R41</f>
        <v>S41</v>
      </c>
      <c r="R41" s="23">
        <f>'Liste Linéaire_Togo'!S41</f>
        <v>45578</v>
      </c>
      <c r="S41" t="str">
        <f>'Liste Linéaire_Togo'!T41</f>
        <v>oui</v>
      </c>
      <c r="T41" t="str">
        <f>'Liste Linéaire_Togo'!U41</f>
        <v>oui</v>
      </c>
      <c r="U41" t="str">
        <f>'Liste Linéaire_Togo'!V41</f>
        <v>oui</v>
      </c>
      <c r="V41" t="str">
        <f>'Liste Linéaire_Togo'!W41</f>
        <v>non</v>
      </c>
      <c r="W41" t="str">
        <f>'Liste Linéaire_Togo'!X41</f>
        <v>Non</v>
      </c>
      <c r="X41">
        <f>'Liste Linéaire_Togo'!Y41</f>
        <v>0</v>
      </c>
      <c r="Y41" t="str">
        <f>'Liste Linéaire_Togo'!Z41</f>
        <v>ne sait pas</v>
      </c>
      <c r="Z41" t="str">
        <f>'Liste Linéaire_Togo'!AA41</f>
        <v>non</v>
      </c>
      <c r="AA41" t="str">
        <f>'Liste Linéaire_Togo'!AB41</f>
        <v>non</v>
      </c>
      <c r="AB41" t="str">
        <f>'Liste Linéaire_Togo'!AC41</f>
        <v>non</v>
      </c>
      <c r="AC41" t="str">
        <f>'Liste Linéaire_Togo'!AD41</f>
        <v>Puits</v>
      </c>
      <c r="AD41" t="str">
        <f>'Liste Linéaire_Togo'!AE41</f>
        <v>non</v>
      </c>
      <c r="AE41" t="str">
        <f>'Liste Linéaire_Togo'!AF41</f>
        <v>oui</v>
      </c>
      <c r="AF41" t="str">
        <f>'Liste Linéaire_Togo'!AG41</f>
        <v>POSITIF</v>
      </c>
      <c r="AG41" t="str">
        <f>'Liste Linéaire_Togo'!AH41</f>
        <v>NEGATIF</v>
      </c>
      <c r="AH41" t="str">
        <f>'Liste Linéaire_Togo'!AI41</f>
        <v>Oui</v>
      </c>
      <c r="AI41" s="23">
        <f>'Liste Linéaire_Togo'!AJ41</f>
        <v>45580</v>
      </c>
      <c r="AJ41" t="str">
        <f>'Liste Linéaire_Togo'!AK41</f>
        <v>Guéri</v>
      </c>
      <c r="AK41" t="str">
        <f>'Liste Linéaire_Togo'!AL41</f>
        <v>suspect</v>
      </c>
      <c r="AL41" t="str">
        <f>'Liste Linéaire_Togo'!AM41</f>
        <v>Golfe</v>
      </c>
      <c r="AM41" t="str">
        <f>'Liste Linéaire_Togo'!AN41</f>
        <v>Golfe 6</v>
      </c>
      <c r="AN41" t="str">
        <f>'Liste Linéaire_Togo'!AO41</f>
        <v>Baguida</v>
      </c>
      <c r="AO41" t="str">
        <f>'Liste Linéaire_Togo'!AP41</f>
        <v>negatif</v>
      </c>
      <c r="AP41" t="str">
        <f>'Liste Linéaire_Togo'!L41</f>
        <v>Formation sanitaire</v>
      </c>
    </row>
    <row r="42" spans="1:42">
      <c r="A42">
        <f>'Liste Linéaire_Togo'!A42</f>
        <v>41</v>
      </c>
      <c r="B42" t="str">
        <f>'Liste Linéaire_Togo'!B42</f>
        <v>ASSIBA Clémentine</v>
      </c>
      <c r="C42">
        <f>'Liste Linéaire_Togo'!C42</f>
        <v>48</v>
      </c>
      <c r="D42" t="str">
        <f>'Liste Linéaire_Togo'!D42</f>
        <v>[45-59]</v>
      </c>
      <c r="E42">
        <f>'Liste Linéaire_Togo'!E42</f>
        <v>0</v>
      </c>
      <c r="F42" t="str">
        <f>'Liste Linéaire_Togo'!F42</f>
        <v>Féminin</v>
      </c>
      <c r="G42" t="str">
        <f>'Liste Linéaire_Togo'!G42</f>
        <v>Commerçant/te</v>
      </c>
      <c r="H42" t="str">
        <f>'Liste Linéaire_Togo'!H42</f>
        <v>S/C 98124188</v>
      </c>
      <c r="I42" t="str">
        <f>'Liste Linéaire_Togo'!I42</f>
        <v>Grand Marché</v>
      </c>
      <c r="J42" t="str">
        <f>VLOOKUP(I42,CARTE!$C$1:$F$198,3,FALSE)</f>
        <v>6.186026591764903</v>
      </c>
      <c r="K42" t="str">
        <f>VLOOKUP(I42,CARTE!$C$1:$F$198,4,FALSE)</f>
        <v>1.27075633519218346</v>
      </c>
      <c r="L42" t="str">
        <f>'Liste Linéaire_Togo'!M42</f>
        <v>CHU SO</v>
      </c>
      <c r="M42" t="str">
        <f>'Liste Linéaire_Togo'!N42</f>
        <v>Golfe 4</v>
      </c>
      <c r="N42" t="str">
        <f>'Liste Linéaire_Togo'!O42</f>
        <v>Golfe</v>
      </c>
      <c r="O42" t="str">
        <f>'Liste Linéaire_Togo'!P42</f>
        <v>Grand Lomé</v>
      </c>
      <c r="P42" s="23">
        <f>'Liste Linéaire_Togo'!Q42</f>
        <v>45582</v>
      </c>
      <c r="Q42" t="str">
        <f>'Liste Linéaire_Togo'!R42</f>
        <v>S42</v>
      </c>
      <c r="R42" s="23">
        <f>'Liste Linéaire_Togo'!S42</f>
        <v>45583</v>
      </c>
      <c r="S42" t="str">
        <f>'Liste Linéaire_Togo'!T42</f>
        <v>oui</v>
      </c>
      <c r="T42" t="str">
        <f>'Liste Linéaire_Togo'!U42</f>
        <v>oui</v>
      </c>
      <c r="U42" t="str">
        <f>'Liste Linéaire_Togo'!V42</f>
        <v>oui</v>
      </c>
      <c r="V42" t="str">
        <f>'Liste Linéaire_Togo'!W42</f>
        <v>non</v>
      </c>
      <c r="W42" t="str">
        <f>'Liste Linéaire_Togo'!X42</f>
        <v>Non</v>
      </c>
      <c r="X42">
        <f>'Liste Linéaire_Togo'!Y42</f>
        <v>0</v>
      </c>
      <c r="Y42" t="str">
        <f>'Liste Linéaire_Togo'!Z42</f>
        <v>ne sait pas</v>
      </c>
      <c r="Z42" t="str">
        <f>'Liste Linéaire_Togo'!AA42</f>
        <v>non</v>
      </c>
      <c r="AA42" t="str">
        <f>'Liste Linéaire_Togo'!AB42</f>
        <v>Oui</v>
      </c>
      <c r="AB42" t="str">
        <f>'Liste Linéaire_Togo'!AC42</f>
        <v>Oui</v>
      </c>
      <c r="AC42" t="str">
        <f>'Liste Linéaire_Togo'!AD42</f>
        <v>Eau en bouteille</v>
      </c>
      <c r="AD42" t="str">
        <f>'Liste Linéaire_Togo'!AE42</f>
        <v>NA</v>
      </c>
      <c r="AE42" t="str">
        <f>'Liste Linéaire_Togo'!AF42</f>
        <v>oui</v>
      </c>
      <c r="AF42" t="str">
        <f>'Liste Linéaire_Togo'!AG42</f>
        <v>NEGATIF</v>
      </c>
      <c r="AG42" t="str">
        <f>'Liste Linéaire_Togo'!AH42</f>
        <v>Positif O1 Ogawa</v>
      </c>
      <c r="AH42" t="str">
        <f>'Liste Linéaire_Togo'!AI42</f>
        <v>Oui</v>
      </c>
      <c r="AI42" s="23">
        <f>'Liste Linéaire_Togo'!AJ42</f>
        <v>45586</v>
      </c>
      <c r="AJ42" t="str">
        <f>'Liste Linéaire_Togo'!AK42</f>
        <v>Guéri</v>
      </c>
      <c r="AK42" t="str">
        <f>'Liste Linéaire_Togo'!AL42</f>
        <v>confirmé</v>
      </c>
      <c r="AL42" t="str">
        <f>'Liste Linéaire_Togo'!AM42</f>
        <v>Golfe</v>
      </c>
      <c r="AM42" t="str">
        <f>'Liste Linéaire_Togo'!AN42</f>
        <v>Golfe 4</v>
      </c>
      <c r="AN42" t="str">
        <f>'Liste Linéaire_Togo'!AO42</f>
        <v>Amoutivé</v>
      </c>
      <c r="AO42" t="str">
        <f>'Liste Linéaire_Togo'!AP42</f>
        <v>Positif</v>
      </c>
      <c r="AP42" t="str">
        <f>'Liste Linéaire_Togo'!L42</f>
        <v>Formation sanitaire</v>
      </c>
    </row>
    <row r="43" spans="1:42">
      <c r="A43">
        <f>'Liste Linéaire_Togo'!A43</f>
        <v>42</v>
      </c>
      <c r="B43" t="str">
        <f>'Liste Linéaire_Togo'!B43</f>
        <v>KOMDOGO Omou</v>
      </c>
      <c r="C43">
        <f>'Liste Linéaire_Togo'!C43</f>
        <v>29</v>
      </c>
      <c r="D43" t="str">
        <f>'Liste Linéaire_Togo'!D43</f>
        <v>[15-44]</v>
      </c>
      <c r="E43">
        <f>'Liste Linéaire_Togo'!E43</f>
        <v>0</v>
      </c>
      <c r="F43" t="str">
        <f>'Liste Linéaire_Togo'!F43</f>
        <v>Féminin</v>
      </c>
      <c r="G43" t="str">
        <f>'Liste Linéaire_Togo'!G43</f>
        <v>Commerçant/te</v>
      </c>
      <c r="H43">
        <f>'Liste Linéaire_Togo'!H43</f>
        <v>0</v>
      </c>
      <c r="I43" t="str">
        <f>'Liste Linéaire_Togo'!I43</f>
        <v>Grand Marché</v>
      </c>
      <c r="J43" t="str">
        <f>VLOOKUP(I43,CARTE!$C$1:$F$198,3,FALSE)</f>
        <v>6.186026591764903</v>
      </c>
      <c r="K43" t="str">
        <f>VLOOKUP(I43,CARTE!$C$1:$F$198,4,FALSE)</f>
        <v>1.27075633519218346</v>
      </c>
      <c r="L43" t="str">
        <f>'Liste Linéaire_Togo'!M43</f>
        <v>CHU SO</v>
      </c>
      <c r="M43" t="str">
        <f>'Liste Linéaire_Togo'!N43</f>
        <v>Golfe 4</v>
      </c>
      <c r="N43" t="str">
        <f>'Liste Linéaire_Togo'!O43</f>
        <v>Golfe</v>
      </c>
      <c r="O43" t="str">
        <f>'Liste Linéaire_Togo'!P43</f>
        <v>Grand Lomé</v>
      </c>
      <c r="P43" s="23">
        <f>'Liste Linéaire_Togo'!Q43</f>
        <v>45583</v>
      </c>
      <c r="Q43" t="str">
        <f>'Liste Linéaire_Togo'!R43</f>
        <v>S42</v>
      </c>
      <c r="R43" s="23">
        <f>'Liste Linéaire_Togo'!S43</f>
        <v>45583</v>
      </c>
      <c r="S43" t="str">
        <f>'Liste Linéaire_Togo'!T43</f>
        <v>oui</v>
      </c>
      <c r="T43" t="str">
        <f>'Liste Linéaire_Togo'!U43</f>
        <v>oui</v>
      </c>
      <c r="U43" t="str">
        <f>'Liste Linéaire_Togo'!V43</f>
        <v>oui</v>
      </c>
      <c r="V43" t="str">
        <f>'Liste Linéaire_Togo'!W43</f>
        <v>non</v>
      </c>
      <c r="W43" t="str">
        <f>'Liste Linéaire_Togo'!X43</f>
        <v>Non</v>
      </c>
      <c r="X43">
        <f>'Liste Linéaire_Togo'!Y43</f>
        <v>0</v>
      </c>
      <c r="Y43" t="str">
        <f>'Liste Linéaire_Togo'!Z43</f>
        <v>ne sait pas</v>
      </c>
      <c r="Z43" t="str">
        <f>'Liste Linéaire_Togo'!AA43</f>
        <v>non</v>
      </c>
      <c r="AA43" t="str">
        <f>'Liste Linéaire_Togo'!AB43</f>
        <v>Oui</v>
      </c>
      <c r="AB43" t="str">
        <f>'Liste Linéaire_Togo'!AC43</f>
        <v>Oui</v>
      </c>
      <c r="AC43" t="str">
        <f>'Liste Linéaire_Togo'!AD43</f>
        <v>Eau en bouteille</v>
      </c>
      <c r="AD43" t="str">
        <f>'Liste Linéaire_Togo'!AE43</f>
        <v>NA</v>
      </c>
      <c r="AE43" t="str">
        <f>'Liste Linéaire_Togo'!AF43</f>
        <v>oui</v>
      </c>
      <c r="AF43" t="str">
        <f>'Liste Linéaire_Togo'!AG43</f>
        <v>NEGATIF</v>
      </c>
      <c r="AG43" t="str">
        <f>'Liste Linéaire_Togo'!AH43</f>
        <v>NEGATIF</v>
      </c>
      <c r="AH43" t="str">
        <f>'Liste Linéaire_Togo'!AI43</f>
        <v>Oui</v>
      </c>
      <c r="AI43" s="23">
        <f>'Liste Linéaire_Togo'!AJ43</f>
        <v>45590</v>
      </c>
      <c r="AJ43" t="str">
        <f>'Liste Linéaire_Togo'!AK43</f>
        <v>Guéri</v>
      </c>
      <c r="AK43" t="str">
        <f>'Liste Linéaire_Togo'!AL43</f>
        <v>suspect</v>
      </c>
      <c r="AL43" t="str">
        <f>'Liste Linéaire_Togo'!AM43</f>
        <v>Golfe</v>
      </c>
      <c r="AM43" t="str">
        <f>'Liste Linéaire_Togo'!AN43</f>
        <v>Golfe 4</v>
      </c>
      <c r="AN43" t="str">
        <f>'Liste Linéaire_Togo'!AO43</f>
        <v>Amoutivé</v>
      </c>
      <c r="AO43" t="str">
        <f>'Liste Linéaire_Togo'!AP43</f>
        <v>negatif</v>
      </c>
      <c r="AP43" t="str">
        <f>'Liste Linéaire_Togo'!L43</f>
        <v>Formation sanitaire</v>
      </c>
    </row>
    <row r="44" spans="1:42">
      <c r="A44">
        <f>'Liste Linéaire_Togo'!A44</f>
        <v>43</v>
      </c>
      <c r="B44" t="str">
        <f>'Liste Linéaire_Togo'!B44</f>
        <v>LEKE David</v>
      </c>
      <c r="C44">
        <f>'Liste Linéaire_Togo'!C44</f>
        <v>20</v>
      </c>
      <c r="D44" t="str">
        <f>'Liste Linéaire_Togo'!D44</f>
        <v>[15-44]</v>
      </c>
      <c r="E44">
        <f>'Liste Linéaire_Togo'!E44</f>
        <v>0</v>
      </c>
      <c r="F44" t="str">
        <f>'Liste Linéaire_Togo'!F44</f>
        <v>Masculin</v>
      </c>
      <c r="G44" t="str">
        <f>'Liste Linéaire_Togo'!G44</f>
        <v>Docker à l'ancien port de pêche</v>
      </c>
      <c r="H44">
        <f>'Liste Linéaire_Togo'!H44</f>
        <v>0</v>
      </c>
      <c r="I44" t="str">
        <f>'Liste Linéaire_Togo'!I44</f>
        <v>Katanga</v>
      </c>
      <c r="J44" t="str">
        <f>VLOOKUP(I44,CARTE!$C$1:$F$198,3,FALSE)</f>
        <v>6.186026591764903</v>
      </c>
      <c r="K44" t="str">
        <f>VLOOKUP(I44,CARTE!$C$1:$F$198,4,FALSE)</f>
        <v>1.3075633519218346</v>
      </c>
      <c r="L44" t="str">
        <f>'Liste Linéaire_Togo'!M44</f>
        <v>CMS Katanga</v>
      </c>
      <c r="M44" t="str">
        <f>'Liste Linéaire_Togo'!N44</f>
        <v>Golfe 1</v>
      </c>
      <c r="N44" t="str">
        <f>'Liste Linéaire_Togo'!O44</f>
        <v>Golfe</v>
      </c>
      <c r="O44" t="str">
        <f>'Liste Linéaire_Togo'!P44</f>
        <v>Grand Lomé</v>
      </c>
      <c r="P44" s="23">
        <f>'Liste Linéaire_Togo'!Q44</f>
        <v>45586</v>
      </c>
      <c r="Q44" t="str">
        <f>'Liste Linéaire_Togo'!R44</f>
        <v>S43</v>
      </c>
      <c r="R44" s="23">
        <f>'Liste Linéaire_Togo'!S44</f>
        <v>45588</v>
      </c>
      <c r="S44" t="str">
        <f>'Liste Linéaire_Togo'!T44</f>
        <v>oui</v>
      </c>
      <c r="T44" t="str">
        <f>'Liste Linéaire_Togo'!U44</f>
        <v>oui</v>
      </c>
      <c r="U44" t="str">
        <f>'Liste Linéaire_Togo'!V44</f>
        <v>oui</v>
      </c>
      <c r="V44" t="str">
        <f>'Liste Linéaire_Togo'!W44</f>
        <v>non</v>
      </c>
      <c r="W44" t="str">
        <f>'Liste Linéaire_Togo'!X44</f>
        <v>Non</v>
      </c>
      <c r="X44">
        <f>'Liste Linéaire_Togo'!Y44</f>
        <v>0</v>
      </c>
      <c r="Y44" t="str">
        <f>'Liste Linéaire_Togo'!Z44</f>
        <v>ne sait pas</v>
      </c>
      <c r="Z44" t="str">
        <f>'Liste Linéaire_Togo'!AA44</f>
        <v>non</v>
      </c>
      <c r="AA44" t="str">
        <f>'Liste Linéaire_Togo'!AB44</f>
        <v>oui</v>
      </c>
      <c r="AB44" t="str">
        <f>'Liste Linéaire_Togo'!AC44</f>
        <v>non</v>
      </c>
      <c r="AC44" t="str">
        <f>'Liste Linéaire_Togo'!AD44</f>
        <v>Eau en sachet</v>
      </c>
      <c r="AD44" t="str">
        <f>'Liste Linéaire_Togo'!AE44</f>
        <v>non</v>
      </c>
      <c r="AE44" t="str">
        <f>'Liste Linéaire_Togo'!AF44</f>
        <v>oui</v>
      </c>
      <c r="AF44" t="str">
        <f>'Liste Linéaire_Togo'!AG44</f>
        <v>POSITIF</v>
      </c>
      <c r="AG44" t="str">
        <f>'Liste Linéaire_Togo'!AH44</f>
        <v>NEGATIF</v>
      </c>
      <c r="AH44" t="str">
        <f>'Liste Linéaire_Togo'!AI44</f>
        <v>Oui</v>
      </c>
      <c r="AI44" s="23">
        <f>'Liste Linéaire_Togo'!AJ44</f>
        <v>45590</v>
      </c>
      <c r="AJ44" t="str">
        <f>'Liste Linéaire_Togo'!AK44</f>
        <v>Guéri</v>
      </c>
      <c r="AK44" t="str">
        <f>'Liste Linéaire_Togo'!AL44</f>
        <v>suspect</v>
      </c>
      <c r="AL44" t="str">
        <f>'Liste Linéaire_Togo'!AM44</f>
        <v>Golfe</v>
      </c>
      <c r="AM44" t="str">
        <f>'Liste Linéaire_Togo'!AN44</f>
        <v>Golfe 1</v>
      </c>
      <c r="AN44" t="str">
        <f>'Liste Linéaire_Togo'!AO44</f>
        <v>Bè-Est</v>
      </c>
      <c r="AO44" t="str">
        <f>'Liste Linéaire_Togo'!AP44</f>
        <v>negatif</v>
      </c>
      <c r="AP44" t="str">
        <f>'Liste Linéaire_Togo'!L44</f>
        <v>Formation sanitaire</v>
      </c>
    </row>
    <row r="45" spans="1:42">
      <c r="A45">
        <f>'Liste Linéaire_Togo'!A45</f>
        <v>44</v>
      </c>
      <c r="B45" t="str">
        <f>'Liste Linéaire_Togo'!B45</f>
        <v>SEGBEDJI Boris</v>
      </c>
      <c r="C45">
        <f>'Liste Linéaire_Togo'!C45</f>
        <v>14</v>
      </c>
      <c r="D45" t="str">
        <f>'Liste Linéaire_Togo'!D45</f>
        <v>[5-14]</v>
      </c>
      <c r="E45">
        <f>'Liste Linéaire_Togo'!E45</f>
        <v>0</v>
      </c>
      <c r="F45" t="str">
        <f>'Liste Linéaire_Togo'!F45</f>
        <v>Masculin</v>
      </c>
      <c r="G45" t="str">
        <f>'Liste Linéaire_Togo'!G45</f>
        <v>Elève</v>
      </c>
      <c r="H45">
        <f>'Liste Linéaire_Togo'!H45</f>
        <v>0</v>
      </c>
      <c r="I45" t="str">
        <f>'Liste Linéaire_Togo'!I45</f>
        <v>Adamavo</v>
      </c>
      <c r="J45" t="str">
        <f>VLOOKUP(I45,CARTE!$C$1:$F$198,3,FALSE)</f>
        <v>6.170206928331889</v>
      </c>
      <c r="K45" t="str">
        <f>VLOOKUP(I45,CARTE!$C$1:$F$198,4,FALSE)</f>
        <v xml:space="preserve"> 1.3065224647621934</v>
      </c>
      <c r="L45" t="str">
        <f>'Liste Linéaire_Togo'!M45</f>
        <v>CMS Adamavo</v>
      </c>
      <c r="M45" t="str">
        <f>'Liste Linéaire_Togo'!N45</f>
        <v>Golfe 6</v>
      </c>
      <c r="N45" t="str">
        <f>'Liste Linéaire_Togo'!O45</f>
        <v>Golfe</v>
      </c>
      <c r="O45" t="str">
        <f>'Liste Linéaire_Togo'!P45</f>
        <v>Grand Lomé</v>
      </c>
      <c r="P45" s="23">
        <f>'Liste Linéaire_Togo'!Q45</f>
        <v>45590</v>
      </c>
      <c r="Q45" t="str">
        <f>'Liste Linéaire_Togo'!R45</f>
        <v>S43</v>
      </c>
      <c r="R45" s="23">
        <f>'Liste Linéaire_Togo'!S45</f>
        <v>45590</v>
      </c>
      <c r="S45" t="str">
        <f>'Liste Linéaire_Togo'!T45</f>
        <v>Oui</v>
      </c>
      <c r="T45" t="str">
        <f>'Liste Linéaire_Togo'!U45</f>
        <v>non</v>
      </c>
      <c r="U45" t="str">
        <f>'Liste Linéaire_Togo'!V45</f>
        <v>non</v>
      </c>
      <c r="V45" t="str">
        <f>'Liste Linéaire_Togo'!W45</f>
        <v>non</v>
      </c>
      <c r="W45" t="str">
        <f>'Liste Linéaire_Togo'!X45</f>
        <v>Non</v>
      </c>
      <c r="X45">
        <f>'Liste Linéaire_Togo'!Y45</f>
        <v>0</v>
      </c>
      <c r="Y45" t="str">
        <f>'Liste Linéaire_Togo'!Z45</f>
        <v>ne sait pas</v>
      </c>
      <c r="Z45" t="str">
        <f>'Liste Linéaire_Togo'!AA45</f>
        <v>non</v>
      </c>
      <c r="AA45" t="str">
        <f>'Liste Linéaire_Togo'!AB45</f>
        <v>non</v>
      </c>
      <c r="AB45" t="str">
        <f>'Liste Linéaire_Togo'!AC45</f>
        <v>non</v>
      </c>
      <c r="AC45" t="str">
        <f>'Liste Linéaire_Togo'!AD45</f>
        <v>Eau de robinet, Eau de puits</v>
      </c>
      <c r="AD45" t="str">
        <f>'Liste Linéaire_Togo'!AE45</f>
        <v>Non</v>
      </c>
      <c r="AE45" t="str">
        <f>'Liste Linéaire_Togo'!AF45</f>
        <v>oui</v>
      </c>
      <c r="AF45" t="str">
        <f>'Liste Linéaire_Togo'!AG45</f>
        <v>NEGATIF</v>
      </c>
      <c r="AG45" t="str">
        <f>'Liste Linéaire_Togo'!AH45</f>
        <v>Non fait</v>
      </c>
      <c r="AH45" t="str">
        <f>'Liste Linéaire_Togo'!AI45</f>
        <v>Non</v>
      </c>
      <c r="AI45" s="23">
        <f>'Liste Linéaire_Togo'!AJ45</f>
        <v>45590</v>
      </c>
      <c r="AJ45" t="str">
        <f>'Liste Linéaire_Togo'!AK45</f>
        <v>Guéri</v>
      </c>
      <c r="AK45" t="str">
        <f>'Liste Linéaire_Togo'!AL45</f>
        <v>suspect</v>
      </c>
      <c r="AL45" t="str">
        <f>'Liste Linéaire_Togo'!AM45</f>
        <v>Golfe</v>
      </c>
      <c r="AM45" t="str">
        <f>'Liste Linéaire_Togo'!AN45</f>
        <v>Golfe 6</v>
      </c>
      <c r="AN45" t="str">
        <f>'Liste Linéaire_Togo'!AO45</f>
        <v>Baguida</v>
      </c>
      <c r="AO45" t="str">
        <f>'Liste Linéaire_Togo'!AP45</f>
        <v>negatif</v>
      </c>
      <c r="AP45" t="str">
        <f>'Liste Linéaire_Togo'!L45</f>
        <v>Formation sanitaire</v>
      </c>
    </row>
    <row r="46" spans="1:42">
      <c r="A46">
        <f>'Liste Linéaire_Togo'!A46</f>
        <v>45</v>
      </c>
      <c r="B46" t="str">
        <f>'Liste Linéaire_Togo'!B46</f>
        <v>SOULEYMANE Fridos</v>
      </c>
      <c r="C46">
        <f>'Liste Linéaire_Togo'!C46</f>
        <v>24</v>
      </c>
      <c r="D46" t="str">
        <f>'Liste Linéaire_Togo'!D46</f>
        <v>[15-44]</v>
      </c>
      <c r="E46">
        <f>'Liste Linéaire_Togo'!E46</f>
        <v>0</v>
      </c>
      <c r="F46" t="str">
        <f>'Liste Linéaire_Togo'!F46</f>
        <v>Féminin</v>
      </c>
      <c r="G46" t="str">
        <f>'Liste Linéaire_Togo'!G46</f>
        <v>Couture</v>
      </c>
      <c r="H46">
        <f>'Liste Linéaire_Togo'!H46</f>
        <v>90706190</v>
      </c>
      <c r="I46" t="str">
        <f>'Liste Linéaire_Togo'!I46</f>
        <v>Anfamé</v>
      </c>
      <c r="J46" t="str">
        <f>VLOOKUP(I46,CARTE!$C$1:$F$198,3,FALSE)</f>
        <v>6.164475693128914</v>
      </c>
      <c r="K46" t="str">
        <f>VLOOKUP(I46,CARTE!$C$1:$F$198,4,FALSE)</f>
        <v>1.2756098362654944</v>
      </c>
      <c r="L46" t="str">
        <f>'Liste Linéaire_Togo'!M46</f>
        <v>CMS Bè Kpota</v>
      </c>
      <c r="M46" t="str">
        <f>'Liste Linéaire_Togo'!N46</f>
        <v>Golfe 1</v>
      </c>
      <c r="N46" t="str">
        <f>'Liste Linéaire_Togo'!O46</f>
        <v>Golfe</v>
      </c>
      <c r="O46" t="str">
        <f>'Liste Linéaire_Togo'!P46</f>
        <v>Grand Lomé</v>
      </c>
      <c r="P46" s="23">
        <f>'Liste Linéaire_Togo'!Q46</f>
        <v>45590</v>
      </c>
      <c r="Q46" t="str">
        <f>'Liste Linéaire_Togo'!R46</f>
        <v>S43</v>
      </c>
      <c r="R46" s="23">
        <f>'Liste Linéaire_Togo'!S46</f>
        <v>45593</v>
      </c>
      <c r="S46" t="str">
        <f>'Liste Linéaire_Togo'!T46</f>
        <v>oui</v>
      </c>
      <c r="T46" t="str">
        <f>'Liste Linéaire_Togo'!U46</f>
        <v>oui</v>
      </c>
      <c r="U46" t="str">
        <f>'Liste Linéaire_Togo'!V46</f>
        <v>oui</v>
      </c>
      <c r="V46" t="str">
        <f>'Liste Linéaire_Togo'!W46</f>
        <v>non</v>
      </c>
      <c r="W46" t="str">
        <f>'Liste Linéaire_Togo'!X46</f>
        <v>Non</v>
      </c>
      <c r="X46">
        <f>'Liste Linéaire_Togo'!Y46</f>
        <v>0</v>
      </c>
      <c r="Y46" t="str">
        <f>'Liste Linéaire_Togo'!Z46</f>
        <v>Non</v>
      </c>
      <c r="Z46" t="str">
        <f>'Liste Linéaire_Togo'!AA46</f>
        <v>non</v>
      </c>
      <c r="AA46" t="str">
        <f>'Liste Linéaire_Togo'!AB46</f>
        <v>non</v>
      </c>
      <c r="AB46" t="str">
        <f>'Liste Linéaire_Togo'!AC46</f>
        <v>non</v>
      </c>
      <c r="AC46" t="str">
        <f>'Liste Linéaire_Togo'!AD46</f>
        <v>Eau en sachet</v>
      </c>
      <c r="AD46" t="str">
        <f>'Liste Linéaire_Togo'!AE46</f>
        <v>NA</v>
      </c>
      <c r="AE46" t="str">
        <f>'Liste Linéaire_Togo'!AF46</f>
        <v>oui</v>
      </c>
      <c r="AF46" t="str">
        <f>'Liste Linéaire_Togo'!AG46</f>
        <v>NEGATIF</v>
      </c>
      <c r="AG46" t="str">
        <f>'Liste Linéaire_Togo'!AH46</f>
        <v>Non fait</v>
      </c>
      <c r="AH46" t="str">
        <f>'Liste Linéaire_Togo'!AI46</f>
        <v>Oui</v>
      </c>
      <c r="AI46" s="23">
        <f>'Liste Linéaire_Togo'!AJ46</f>
        <v>45595</v>
      </c>
      <c r="AJ46" t="str">
        <f>'Liste Linéaire_Togo'!AK46</f>
        <v>Guéri</v>
      </c>
      <c r="AK46" t="str">
        <f>'Liste Linéaire_Togo'!AL46</f>
        <v>suspect</v>
      </c>
      <c r="AL46" t="str">
        <f>'Liste Linéaire_Togo'!AM46</f>
        <v>Golfe</v>
      </c>
      <c r="AM46" t="str">
        <f>'Liste Linéaire_Togo'!AN46</f>
        <v>Golfe 1</v>
      </c>
      <c r="AN46" t="str">
        <f>'Liste Linéaire_Togo'!AO46</f>
        <v>Bè-Est</v>
      </c>
      <c r="AO46" t="str">
        <f>'Liste Linéaire_Togo'!AP46</f>
        <v>negatif</v>
      </c>
      <c r="AP46" t="str">
        <f>'Liste Linéaire_Togo'!L46</f>
        <v>Formation sanitaire</v>
      </c>
    </row>
    <row r="47" spans="1:42">
      <c r="A47">
        <f>'Liste Linéaire_Togo'!A47</f>
        <v>46</v>
      </c>
      <c r="B47" t="str">
        <f>'Liste Linéaire_Togo'!B47</f>
        <v>LATE Afi</v>
      </c>
      <c r="C47">
        <f>'Liste Linéaire_Togo'!C47</f>
        <v>50</v>
      </c>
      <c r="D47" t="str">
        <f>'Liste Linéaire_Togo'!D47</f>
        <v>[45-59]</v>
      </c>
      <c r="E47">
        <f>'Liste Linéaire_Togo'!E47</f>
        <v>0</v>
      </c>
      <c r="F47" t="str">
        <f>'Liste Linéaire_Togo'!F47</f>
        <v>Féminin</v>
      </c>
      <c r="G47" t="str">
        <f>'Liste Linéaire_Togo'!G47</f>
        <v>Revendeur/se</v>
      </c>
      <c r="H47">
        <f>'Liste Linéaire_Togo'!H47</f>
        <v>0</v>
      </c>
      <c r="I47" t="str">
        <f>'Liste Linéaire_Togo'!I47</f>
        <v>Djifa-Kpota</v>
      </c>
      <c r="J47" t="str">
        <f>VLOOKUP(I47,CARTE!$C$1:$F$198,3,FALSE)</f>
        <v>6.169113</v>
      </c>
      <c r="K47" t="str">
        <f>VLOOKUP(I47,CARTE!$C$1:$F$198,4,FALSE)</f>
        <v>1.269512</v>
      </c>
      <c r="L47" t="str">
        <f>'Liste Linéaire_Togo'!M47</f>
        <v>CMS Adakpamé</v>
      </c>
      <c r="M47" t="str">
        <f>'Liste Linéaire_Togo'!N47</f>
        <v>Golfe 1</v>
      </c>
      <c r="N47" t="str">
        <f>'Liste Linéaire_Togo'!O47</f>
        <v>Golfe</v>
      </c>
      <c r="O47" t="str">
        <f>'Liste Linéaire_Togo'!P47</f>
        <v>Grand Lomé</v>
      </c>
      <c r="P47" s="23">
        <f>'Liste Linéaire_Togo'!Q47</f>
        <v>45592</v>
      </c>
      <c r="Q47" t="str">
        <f>'Liste Linéaire_Togo'!R47</f>
        <v>S43</v>
      </c>
      <c r="R47" s="23">
        <f>'Liste Linéaire_Togo'!S47</f>
        <v>45593</v>
      </c>
      <c r="S47" t="str">
        <f>'Liste Linéaire_Togo'!T47</f>
        <v>oui</v>
      </c>
      <c r="T47" t="str">
        <f>'Liste Linéaire_Togo'!U47</f>
        <v>oui</v>
      </c>
      <c r="U47" t="str">
        <f>'Liste Linéaire_Togo'!V47</f>
        <v>non</v>
      </c>
      <c r="V47" t="str">
        <f>'Liste Linéaire_Togo'!W47</f>
        <v>oui</v>
      </c>
      <c r="W47" t="str">
        <f>'Liste Linéaire_Togo'!X47</f>
        <v>Oui</v>
      </c>
      <c r="X47">
        <f>'Liste Linéaire_Togo'!Y47</f>
        <v>0</v>
      </c>
      <c r="Y47" t="str">
        <f>'Liste Linéaire_Togo'!Z47</f>
        <v>ne sait pas</v>
      </c>
      <c r="Z47" t="str">
        <f>'Liste Linéaire_Togo'!AA47</f>
        <v>non</v>
      </c>
      <c r="AA47" t="str">
        <f>'Liste Linéaire_Togo'!AB47</f>
        <v>non</v>
      </c>
      <c r="AB47" t="str">
        <f>'Liste Linéaire_Togo'!AC47</f>
        <v>Oui</v>
      </c>
      <c r="AC47" t="str">
        <f>'Liste Linéaire_Togo'!AD47</f>
        <v>Tde</v>
      </c>
      <c r="AD47" t="str">
        <f>'Liste Linéaire_Togo'!AE47</f>
        <v>non</v>
      </c>
      <c r="AE47" t="str">
        <f>'Liste Linéaire_Togo'!AF47</f>
        <v>oui</v>
      </c>
      <c r="AF47" t="str">
        <f>'Liste Linéaire_Togo'!AG47</f>
        <v>POSITIF</v>
      </c>
      <c r="AG47" t="str">
        <f>'Liste Linéaire_Togo'!AH47</f>
        <v>NEGATIF</v>
      </c>
      <c r="AH47" t="str">
        <f>'Liste Linéaire_Togo'!AI47</f>
        <v>Oui</v>
      </c>
      <c r="AI47" s="23">
        <f>'Liste Linéaire_Togo'!AJ47</f>
        <v>45596</v>
      </c>
      <c r="AJ47" t="str">
        <f>'Liste Linéaire_Togo'!AK47</f>
        <v>Guéri</v>
      </c>
      <c r="AK47" t="str">
        <f>'Liste Linéaire_Togo'!AL47</f>
        <v>suspect</v>
      </c>
      <c r="AL47" t="str">
        <f>'Liste Linéaire_Togo'!AM47</f>
        <v>Golfe</v>
      </c>
      <c r="AM47" t="str">
        <f>'Liste Linéaire_Togo'!AN47</f>
        <v>Golfe 1</v>
      </c>
      <c r="AN47" t="str">
        <f>'Liste Linéaire_Togo'!AO47</f>
        <v>Bè-Est</v>
      </c>
      <c r="AO47" t="str">
        <f>'Liste Linéaire_Togo'!AP47</f>
        <v>negatif</v>
      </c>
      <c r="AP47" t="str">
        <f>'Liste Linéaire_Togo'!L47</f>
        <v>Communauté</v>
      </c>
    </row>
    <row r="48" spans="1:42">
      <c r="A48">
        <f>'Liste Linéaire_Togo'!A48</f>
        <v>47</v>
      </c>
      <c r="B48" t="str">
        <f>'Liste Linéaire_Togo'!B48</f>
        <v>SANI Mohamed</v>
      </c>
      <c r="C48">
        <f>'Liste Linéaire_Togo'!C48</f>
        <v>27</v>
      </c>
      <c r="D48" t="str">
        <f>'Liste Linéaire_Togo'!D48</f>
        <v>[15-44]</v>
      </c>
      <c r="E48">
        <f>'Liste Linéaire_Togo'!E48</f>
        <v>0</v>
      </c>
      <c r="F48" t="str">
        <f>'Liste Linéaire_Togo'!F48</f>
        <v>Masculin</v>
      </c>
      <c r="G48" t="str">
        <f>'Liste Linéaire_Togo'!G48</f>
        <v>Revendeur/se</v>
      </c>
      <c r="H48">
        <f>'Liste Linéaire_Togo'!H48</f>
        <v>0</v>
      </c>
      <c r="I48" t="str">
        <f>'Liste Linéaire_Togo'!I48</f>
        <v>Adakpamé</v>
      </c>
      <c r="J48" t="str">
        <f>VLOOKUP(I48,CARTE!$C$1:$F$198,3,FALSE)</f>
        <v>6.171169451806052</v>
      </c>
      <c r="K48" t="str">
        <f>VLOOKUP(I48,CARTE!$C$1:$F$198,4,FALSE)</f>
        <v>1.2885405838783568</v>
      </c>
      <c r="L48" t="str">
        <f>'Liste Linéaire_Togo'!M48</f>
        <v>CMS Adakpamé</v>
      </c>
      <c r="M48" t="str">
        <f>'Liste Linéaire_Togo'!N48</f>
        <v>Golfe 1</v>
      </c>
      <c r="N48" t="str">
        <f>'Liste Linéaire_Togo'!O48</f>
        <v>Golfe</v>
      </c>
      <c r="O48" t="str">
        <f>'Liste Linéaire_Togo'!P48</f>
        <v>Grand Lomé</v>
      </c>
      <c r="P48" s="23">
        <f>'Liste Linéaire_Togo'!Q48</f>
        <v>45593</v>
      </c>
      <c r="Q48" t="str">
        <f>'Liste Linéaire_Togo'!R48</f>
        <v>S44</v>
      </c>
      <c r="R48" s="23">
        <f>'Liste Linéaire_Togo'!S48</f>
        <v>45593</v>
      </c>
      <c r="S48" t="str">
        <f>'Liste Linéaire_Togo'!T48</f>
        <v>oui</v>
      </c>
      <c r="T48" t="str">
        <f>'Liste Linéaire_Togo'!U48</f>
        <v>oui</v>
      </c>
      <c r="U48" t="str">
        <f>'Liste Linéaire_Togo'!V48</f>
        <v>oui</v>
      </c>
      <c r="V48" t="str">
        <f>'Liste Linéaire_Togo'!W48</f>
        <v>oui</v>
      </c>
      <c r="W48" t="str">
        <f>'Liste Linéaire_Togo'!X48</f>
        <v>Non</v>
      </c>
      <c r="X48">
        <f>'Liste Linéaire_Togo'!Y48</f>
        <v>0</v>
      </c>
      <c r="Y48" t="str">
        <f>'Liste Linéaire_Togo'!Z48</f>
        <v>ne sait pas</v>
      </c>
      <c r="Z48" t="str">
        <f>'Liste Linéaire_Togo'!AA48</f>
        <v>non</v>
      </c>
      <c r="AA48" t="str">
        <f>'Liste Linéaire_Togo'!AB48</f>
        <v>non</v>
      </c>
      <c r="AB48" t="str">
        <f>'Liste Linéaire_Togo'!AC48</f>
        <v>non</v>
      </c>
      <c r="AC48" t="str">
        <f>'Liste Linéaire_Togo'!AD48</f>
        <v>Eau en sachet</v>
      </c>
      <c r="AD48" t="str">
        <f>'Liste Linéaire_Togo'!AE48</f>
        <v>NA</v>
      </c>
      <c r="AE48" t="str">
        <f>'Liste Linéaire_Togo'!AF48</f>
        <v>oui</v>
      </c>
      <c r="AF48" t="str">
        <f>'Liste Linéaire_Togo'!AG48</f>
        <v>NEGATIF</v>
      </c>
      <c r="AG48" t="str">
        <f>'Liste Linéaire_Togo'!AH48</f>
        <v>NEGATIF</v>
      </c>
      <c r="AH48" t="str">
        <f>'Liste Linéaire_Togo'!AI48</f>
        <v>Oui</v>
      </c>
      <c r="AI48" s="23">
        <f>'Liste Linéaire_Togo'!AJ48</f>
        <v>45595</v>
      </c>
      <c r="AJ48" t="str">
        <f>'Liste Linéaire_Togo'!AK48</f>
        <v>Guéri</v>
      </c>
      <c r="AK48" t="str">
        <f>'Liste Linéaire_Togo'!AL48</f>
        <v>suspect</v>
      </c>
      <c r="AL48" t="str">
        <f>'Liste Linéaire_Togo'!AM48</f>
        <v>Golfe</v>
      </c>
      <c r="AM48" t="str">
        <f>'Liste Linéaire_Togo'!AN48</f>
        <v>Golfe 1</v>
      </c>
      <c r="AN48" t="str">
        <f>'Liste Linéaire_Togo'!AO48</f>
        <v>Bè-Est</v>
      </c>
      <c r="AO48" t="str">
        <f>'Liste Linéaire_Togo'!AP48</f>
        <v>negatif</v>
      </c>
      <c r="AP48" t="str">
        <f>'Liste Linéaire_Togo'!L48</f>
        <v>Communauté</v>
      </c>
    </row>
    <row r="49" spans="1:42">
      <c r="A49">
        <f>'Liste Linéaire_Togo'!A49</f>
        <v>48</v>
      </c>
      <c r="B49" t="str">
        <f>'Liste Linéaire_Togo'!B49</f>
        <v>FIKLOU Tchotcho</v>
      </c>
      <c r="C49">
        <f>'Liste Linéaire_Togo'!C49</f>
        <v>48</v>
      </c>
      <c r="D49" t="str">
        <f>'Liste Linéaire_Togo'!D49</f>
        <v>[45-59]</v>
      </c>
      <c r="E49">
        <f>'Liste Linéaire_Togo'!E49</f>
        <v>0</v>
      </c>
      <c r="F49" t="str">
        <f>'Liste Linéaire_Togo'!F49</f>
        <v>Féminin</v>
      </c>
      <c r="G49" t="str">
        <f>'Liste Linéaire_Togo'!G49</f>
        <v>Revendeur/se</v>
      </c>
      <c r="H49">
        <f>'Liste Linéaire_Togo'!H49</f>
        <v>0</v>
      </c>
      <c r="I49" t="str">
        <f>'Liste Linéaire_Togo'!I49</f>
        <v>Adakpamé</v>
      </c>
      <c r="J49" t="str">
        <f>VLOOKUP(I49,CARTE!$C$1:$F$198,3,FALSE)</f>
        <v>6.171169451806052</v>
      </c>
      <c r="K49" t="str">
        <f>VLOOKUP(I49,CARTE!$C$1:$F$198,4,FALSE)</f>
        <v>1.2885405838783568</v>
      </c>
      <c r="L49" t="str">
        <f>'Liste Linéaire_Togo'!M49</f>
        <v>CMS Adakpamé</v>
      </c>
      <c r="M49" t="str">
        <f>'Liste Linéaire_Togo'!N49</f>
        <v>Golfe 1</v>
      </c>
      <c r="N49" t="str">
        <f>'Liste Linéaire_Togo'!O49</f>
        <v>Golfe</v>
      </c>
      <c r="O49" t="str">
        <f>'Liste Linéaire_Togo'!P49</f>
        <v>Grand Lomé</v>
      </c>
      <c r="P49" s="23">
        <f>'Liste Linéaire_Togo'!Q49</f>
        <v>45593</v>
      </c>
      <c r="Q49" t="str">
        <f>'Liste Linéaire_Togo'!R49</f>
        <v>S44</v>
      </c>
      <c r="R49" s="23">
        <f>'Liste Linéaire_Togo'!S49</f>
        <v>45594</v>
      </c>
      <c r="S49" t="str">
        <f>'Liste Linéaire_Togo'!T49</f>
        <v>oui</v>
      </c>
      <c r="T49" t="str">
        <f>'Liste Linéaire_Togo'!U49</f>
        <v>oui</v>
      </c>
      <c r="U49" t="str">
        <f>'Liste Linéaire_Togo'!V49</f>
        <v>oui</v>
      </c>
      <c r="V49" t="str">
        <f>'Liste Linéaire_Togo'!W49</f>
        <v>oui</v>
      </c>
      <c r="W49" t="str">
        <f>'Liste Linéaire_Togo'!X49</f>
        <v>Non</v>
      </c>
      <c r="X49">
        <f>'Liste Linéaire_Togo'!Y49</f>
        <v>0</v>
      </c>
      <c r="Y49" t="str">
        <f>'Liste Linéaire_Togo'!Z49</f>
        <v>ne sait pas</v>
      </c>
      <c r="Z49" t="str">
        <f>'Liste Linéaire_Togo'!AA49</f>
        <v>non</v>
      </c>
      <c r="AA49" t="str">
        <f>'Liste Linéaire_Togo'!AB49</f>
        <v>non</v>
      </c>
      <c r="AB49" t="str">
        <f>'Liste Linéaire_Togo'!AC49</f>
        <v>non</v>
      </c>
      <c r="AC49" t="str">
        <f>'Liste Linéaire_Togo'!AD49</f>
        <v>Eau en sachet</v>
      </c>
      <c r="AD49" t="str">
        <f>'Liste Linéaire_Togo'!AE49</f>
        <v>NA</v>
      </c>
      <c r="AE49" t="str">
        <f>'Liste Linéaire_Togo'!AF49</f>
        <v>oui</v>
      </c>
      <c r="AF49" t="str">
        <f>'Liste Linéaire_Togo'!AG49</f>
        <v>NEGATIF</v>
      </c>
      <c r="AG49" t="str">
        <f>'Liste Linéaire_Togo'!AH49</f>
        <v>NEGATIF</v>
      </c>
      <c r="AH49" t="str">
        <f>'Liste Linéaire_Togo'!AI49</f>
        <v>Oui</v>
      </c>
      <c r="AI49" s="23">
        <f>'Liste Linéaire_Togo'!AJ49</f>
        <v>45595</v>
      </c>
      <c r="AJ49" t="str">
        <f>'Liste Linéaire_Togo'!AK49</f>
        <v>Guéri</v>
      </c>
      <c r="AK49" t="str">
        <f>'Liste Linéaire_Togo'!AL49</f>
        <v>suspect</v>
      </c>
      <c r="AL49" t="str">
        <f>'Liste Linéaire_Togo'!AM49</f>
        <v>Golfe</v>
      </c>
      <c r="AM49" t="str">
        <f>'Liste Linéaire_Togo'!AN49</f>
        <v>Golfe 1</v>
      </c>
      <c r="AN49" t="str">
        <f>'Liste Linéaire_Togo'!AO49</f>
        <v>Bè-Est</v>
      </c>
      <c r="AO49" t="str">
        <f>'Liste Linéaire_Togo'!AP49</f>
        <v>negatif</v>
      </c>
      <c r="AP49" t="str">
        <f>'Liste Linéaire_Togo'!L49</f>
        <v>Communauté</v>
      </c>
    </row>
    <row r="50" spans="1:42">
      <c r="A50">
        <f>'Liste Linéaire_Togo'!A50</f>
        <v>49</v>
      </c>
      <c r="B50" t="str">
        <f>'Liste Linéaire_Togo'!B50</f>
        <v>AMETOWOU Koffa</v>
      </c>
      <c r="C50">
        <f>'Liste Linéaire_Togo'!C50</f>
        <v>32</v>
      </c>
      <c r="D50" t="str">
        <f>'Liste Linéaire_Togo'!D50</f>
        <v>[15-44]</v>
      </c>
      <c r="E50">
        <f>'Liste Linéaire_Togo'!E50</f>
        <v>0</v>
      </c>
      <c r="F50" t="str">
        <f>'Liste Linéaire_Togo'!F50</f>
        <v>Masculin</v>
      </c>
      <c r="G50" t="str">
        <f>'Liste Linéaire_Togo'!G50</f>
        <v>Pêcheur</v>
      </c>
      <c r="H50">
        <f>'Liste Linéaire_Togo'!H50</f>
        <v>0</v>
      </c>
      <c r="I50" t="str">
        <f>'Liste Linéaire_Togo'!I50</f>
        <v>Gbétsogbé</v>
      </c>
      <c r="J50" t="str">
        <f>VLOOKUP(I50,CARTE!$C$1:$F$198,3,FALSE)</f>
        <v>6.15306806591882</v>
      </c>
      <c r="K50" t="str">
        <f>VLOOKUP(I50,CARTE!$C$1:$F$198,4,FALSE)</f>
        <v>1.3054846135860712</v>
      </c>
      <c r="L50" t="str">
        <f>'Liste Linéaire_Togo'!M50</f>
        <v>CMS Gbétsogbé</v>
      </c>
      <c r="M50" t="str">
        <f>'Liste Linéaire_Togo'!N50</f>
        <v>Golfe 6</v>
      </c>
      <c r="N50" t="str">
        <f>'Liste Linéaire_Togo'!O50</f>
        <v>Golfe</v>
      </c>
      <c r="O50" t="str">
        <f>'Liste Linéaire_Togo'!P50</f>
        <v>Grand Lomé</v>
      </c>
      <c r="P50" s="23">
        <f>'Liste Linéaire_Togo'!Q50</f>
        <v>45594</v>
      </c>
      <c r="Q50" t="str">
        <f>'Liste Linéaire_Togo'!R50</f>
        <v>S44</v>
      </c>
      <c r="R50" s="23">
        <f>'Liste Linéaire_Togo'!S50</f>
        <v>45595</v>
      </c>
      <c r="S50" t="str">
        <f>'Liste Linéaire_Togo'!T50</f>
        <v>oui</v>
      </c>
      <c r="T50" t="str">
        <f>'Liste Linéaire_Togo'!U50</f>
        <v>oui</v>
      </c>
      <c r="U50" t="str">
        <f>'Liste Linéaire_Togo'!V50</f>
        <v>oui</v>
      </c>
      <c r="V50" t="str">
        <f>'Liste Linéaire_Togo'!W50</f>
        <v>non</v>
      </c>
      <c r="W50" t="str">
        <f>'Liste Linéaire_Togo'!X50</f>
        <v>Non</v>
      </c>
      <c r="X50">
        <f>'Liste Linéaire_Togo'!Y50</f>
        <v>0</v>
      </c>
      <c r="Y50" t="str">
        <f>'Liste Linéaire_Togo'!Z50</f>
        <v>non</v>
      </c>
      <c r="Z50" t="str">
        <f>'Liste Linéaire_Togo'!AA50</f>
        <v>non</v>
      </c>
      <c r="AA50" t="str">
        <f>'Liste Linéaire_Togo'!AB50</f>
        <v>non</v>
      </c>
      <c r="AB50" t="str">
        <f>'Liste Linéaire_Togo'!AC50</f>
        <v>non</v>
      </c>
      <c r="AC50" t="str">
        <f>'Liste Linéaire_Togo'!AD50</f>
        <v>Eau en sachet</v>
      </c>
      <c r="AD50" t="str">
        <f>'Liste Linéaire_Togo'!AE50</f>
        <v>NA</v>
      </c>
      <c r="AE50" t="str">
        <f>'Liste Linéaire_Togo'!AF50</f>
        <v>Oui</v>
      </c>
      <c r="AF50" t="str">
        <f>'Liste Linéaire_Togo'!AG50</f>
        <v>NEGATIF</v>
      </c>
      <c r="AG50" t="str">
        <f>'Liste Linéaire_Togo'!AH50</f>
        <v>Non fait</v>
      </c>
      <c r="AH50" t="str">
        <f>'Liste Linéaire_Togo'!AI50</f>
        <v>Non</v>
      </c>
      <c r="AI50" s="23">
        <f>'Liste Linéaire_Togo'!AJ50</f>
        <v>45595</v>
      </c>
      <c r="AJ50" t="str">
        <f>'Liste Linéaire_Togo'!AK50</f>
        <v>Guéri</v>
      </c>
      <c r="AK50" t="str">
        <f>'Liste Linéaire_Togo'!AL50</f>
        <v>suspect</v>
      </c>
      <c r="AL50" t="str">
        <f>'Liste Linéaire_Togo'!AM50</f>
        <v>Golfe</v>
      </c>
      <c r="AM50" t="str">
        <f>'Liste Linéaire_Togo'!AN50</f>
        <v>Golfe 6</v>
      </c>
      <c r="AN50" t="str">
        <f>'Liste Linéaire_Togo'!AO50</f>
        <v>Baguida</v>
      </c>
      <c r="AO50" t="str">
        <f>'Liste Linéaire_Togo'!AP50</f>
        <v>negatif</v>
      </c>
      <c r="AP50" t="str">
        <f>'Liste Linéaire_Togo'!L50</f>
        <v>Communauté</v>
      </c>
    </row>
    <row r="51" spans="1:42">
      <c r="A51">
        <f>'Liste Linéaire_Togo'!A51</f>
        <v>50</v>
      </c>
      <c r="B51" t="str">
        <f>'Liste Linéaire_Togo'!B51</f>
        <v>SILIVI AKOUVI</v>
      </c>
      <c r="C51">
        <f>'Liste Linéaire_Togo'!C51</f>
        <v>24</v>
      </c>
      <c r="D51" t="str">
        <f>'Liste Linéaire_Togo'!D51</f>
        <v>[15-44]</v>
      </c>
      <c r="E51">
        <f>'Liste Linéaire_Togo'!E51</f>
        <v>0</v>
      </c>
      <c r="F51" t="str">
        <f>'Liste Linéaire_Togo'!F51</f>
        <v>Féminin</v>
      </c>
      <c r="G51" t="str">
        <f>'Liste Linéaire_Togo'!G51</f>
        <v>Boulangère</v>
      </c>
      <c r="H51">
        <f>'Liste Linéaire_Togo'!H51</f>
        <v>0</v>
      </c>
      <c r="I51" t="str">
        <f>'Liste Linéaire_Togo'!I51</f>
        <v>Adamavo</v>
      </c>
      <c r="J51" t="str">
        <f>VLOOKUP(I51,CARTE!$C$1:$F$198,3,FALSE)</f>
        <v>6.170206928331889</v>
      </c>
      <c r="K51" t="str">
        <f>VLOOKUP(I51,CARTE!$C$1:$F$198,4,FALSE)</f>
        <v xml:space="preserve"> 1.3065224647621934</v>
      </c>
      <c r="L51" t="str">
        <f>'Liste Linéaire_Togo'!M51</f>
        <v>CMS Adamavo</v>
      </c>
      <c r="M51" t="str">
        <f>'Liste Linéaire_Togo'!N51</f>
        <v>Golfe 6</v>
      </c>
      <c r="N51" t="str">
        <f>'Liste Linéaire_Togo'!O51</f>
        <v>Golfe</v>
      </c>
      <c r="O51" t="str">
        <f>'Liste Linéaire_Togo'!P51</f>
        <v>Grand Lomé</v>
      </c>
      <c r="P51" s="23">
        <f>'Liste Linéaire_Togo'!Q51</f>
        <v>45598</v>
      </c>
      <c r="Q51" t="str">
        <f>'Liste Linéaire_Togo'!R51</f>
        <v>S44</v>
      </c>
      <c r="R51" s="23">
        <f>'Liste Linéaire_Togo'!S51</f>
        <v>45598</v>
      </c>
      <c r="S51" t="str">
        <f>'Liste Linéaire_Togo'!T51</f>
        <v>Oui</v>
      </c>
      <c r="T51" t="str">
        <f>'Liste Linéaire_Togo'!U51</f>
        <v>non</v>
      </c>
      <c r="U51" t="str">
        <f>'Liste Linéaire_Togo'!V51</f>
        <v>non</v>
      </c>
      <c r="V51" t="str">
        <f>'Liste Linéaire_Togo'!W51</f>
        <v>non</v>
      </c>
      <c r="W51" t="str">
        <f>'Liste Linéaire_Togo'!X51</f>
        <v>Non</v>
      </c>
      <c r="X51">
        <f>'Liste Linéaire_Togo'!Y51</f>
        <v>0</v>
      </c>
      <c r="Y51" t="str">
        <f>'Liste Linéaire_Togo'!Z51</f>
        <v>non</v>
      </c>
      <c r="Z51" t="str">
        <f>'Liste Linéaire_Togo'!AA51</f>
        <v>non</v>
      </c>
      <c r="AA51" t="str">
        <f>'Liste Linéaire_Togo'!AB51</f>
        <v>non</v>
      </c>
      <c r="AB51" t="str">
        <f>'Liste Linéaire_Togo'!AC51</f>
        <v>non</v>
      </c>
      <c r="AC51" t="str">
        <f>'Liste Linéaire_Togo'!AD51</f>
        <v>Eau de puits</v>
      </c>
      <c r="AD51" t="str">
        <f>'Liste Linéaire_Togo'!AE51</f>
        <v>non</v>
      </c>
      <c r="AE51" t="str">
        <f>'Liste Linéaire_Togo'!AF51</f>
        <v>oui</v>
      </c>
      <c r="AF51" t="str">
        <f>'Liste Linéaire_Togo'!AG51</f>
        <v>NEGATIF</v>
      </c>
      <c r="AG51" t="str">
        <f>'Liste Linéaire_Togo'!AH51</f>
        <v>NEGATIF</v>
      </c>
      <c r="AH51" t="str">
        <f>'Liste Linéaire_Togo'!AI51</f>
        <v>Non</v>
      </c>
      <c r="AI51" s="23">
        <f>'Liste Linéaire_Togo'!AJ51</f>
        <v>45598</v>
      </c>
      <c r="AJ51" t="str">
        <f>'Liste Linéaire_Togo'!AK51</f>
        <v>Guéri</v>
      </c>
      <c r="AK51" t="str">
        <f>'Liste Linéaire_Togo'!AL51</f>
        <v>suspect</v>
      </c>
      <c r="AL51" t="str">
        <f>'Liste Linéaire_Togo'!AM51</f>
        <v>Golfe</v>
      </c>
      <c r="AM51" t="str">
        <f>'Liste Linéaire_Togo'!AN51</f>
        <v>Golfe 6</v>
      </c>
      <c r="AN51" t="str">
        <f>'Liste Linéaire_Togo'!AO51</f>
        <v>Baguida</v>
      </c>
      <c r="AO51" t="str">
        <f>'Liste Linéaire_Togo'!AP51</f>
        <v>negatif</v>
      </c>
      <c r="AP51" t="str">
        <f>'Liste Linéaire_Togo'!L51</f>
        <v>Communauté</v>
      </c>
    </row>
    <row r="52" spans="1:42">
      <c r="A52">
        <f>'Liste Linéaire_Togo'!A52</f>
        <v>51</v>
      </c>
      <c r="B52" t="str">
        <f>'Liste Linéaire_Togo'!B52</f>
        <v>AKOWONOU Rodrigue</v>
      </c>
      <c r="C52">
        <f>'Liste Linéaire_Togo'!C52</f>
        <v>4</v>
      </c>
      <c r="D52" t="str">
        <f>'Liste Linéaire_Togo'!D52</f>
        <v>[2-4]</v>
      </c>
      <c r="E52">
        <f>'Liste Linéaire_Togo'!E52</f>
        <v>0</v>
      </c>
      <c r="F52" t="str">
        <f>'Liste Linéaire_Togo'!F52</f>
        <v>Masculin</v>
      </c>
      <c r="G52" t="str">
        <f>'Liste Linéaire_Togo'!G52</f>
        <v>Enfant moins de 4ans</v>
      </c>
      <c r="H52">
        <f>'Liste Linéaire_Togo'!H52</f>
        <v>0</v>
      </c>
      <c r="I52" t="str">
        <f>'Liste Linéaire_Togo'!I52</f>
        <v>Adamavo</v>
      </c>
      <c r="J52" t="str">
        <f>VLOOKUP(I52,CARTE!$C$1:$F$198,3,FALSE)</f>
        <v>6.170206928331889</v>
      </c>
      <c r="K52" t="str">
        <f>VLOOKUP(I52,CARTE!$C$1:$F$198,4,FALSE)</f>
        <v xml:space="preserve"> 1.3065224647621934</v>
      </c>
      <c r="L52" t="str">
        <f>'Liste Linéaire_Togo'!M52</f>
        <v>CMS Adamavo</v>
      </c>
      <c r="M52" t="str">
        <f>'Liste Linéaire_Togo'!N52</f>
        <v>Golfe 6</v>
      </c>
      <c r="N52" t="str">
        <f>'Liste Linéaire_Togo'!O52</f>
        <v>Golfe</v>
      </c>
      <c r="O52" t="str">
        <f>'Liste Linéaire_Togo'!P52</f>
        <v>Grand Lomé</v>
      </c>
      <c r="P52" s="23">
        <f>'Liste Linéaire_Togo'!Q52</f>
        <v>45597</v>
      </c>
      <c r="Q52" t="str">
        <f>'Liste Linéaire_Togo'!R52</f>
        <v>S44</v>
      </c>
      <c r="R52" s="23">
        <f>'Liste Linéaire_Togo'!S52</f>
        <v>45598</v>
      </c>
      <c r="S52" t="str">
        <f>'Liste Linéaire_Togo'!T52</f>
        <v>oui</v>
      </c>
      <c r="T52" t="str">
        <f>'Liste Linéaire_Togo'!U52</f>
        <v>oui</v>
      </c>
      <c r="U52" t="str">
        <f>'Liste Linéaire_Togo'!V52</f>
        <v>oui</v>
      </c>
      <c r="V52" t="str">
        <f>'Liste Linéaire_Togo'!W52</f>
        <v>non</v>
      </c>
      <c r="W52" t="str">
        <f>'Liste Linéaire_Togo'!X52</f>
        <v>Non</v>
      </c>
      <c r="X52">
        <f>'Liste Linéaire_Togo'!Y52</f>
        <v>0</v>
      </c>
      <c r="Y52" t="str">
        <f>'Liste Linéaire_Togo'!Z52</f>
        <v>non</v>
      </c>
      <c r="Z52" t="str">
        <f>'Liste Linéaire_Togo'!AA52</f>
        <v>non</v>
      </c>
      <c r="AA52" t="str">
        <f>'Liste Linéaire_Togo'!AB52</f>
        <v>non</v>
      </c>
      <c r="AB52" t="str">
        <f>'Liste Linéaire_Togo'!AC52</f>
        <v>non</v>
      </c>
      <c r="AC52" t="str">
        <f>'Liste Linéaire_Togo'!AD52</f>
        <v>Eau de rivière</v>
      </c>
      <c r="AD52" t="str">
        <f>'Liste Linéaire_Togo'!AE52</f>
        <v>non</v>
      </c>
      <c r="AE52" t="str">
        <f>'Liste Linéaire_Togo'!AF52</f>
        <v>oui</v>
      </c>
      <c r="AF52" t="str">
        <f>'Liste Linéaire_Togo'!AG52</f>
        <v>NEGATIF</v>
      </c>
      <c r="AG52" t="str">
        <f>'Liste Linéaire_Togo'!AH52</f>
        <v>NEGATIF</v>
      </c>
      <c r="AH52" t="str">
        <f>'Liste Linéaire_Togo'!AI52</f>
        <v>Non</v>
      </c>
      <c r="AI52" s="23">
        <f>'Liste Linéaire_Togo'!AJ52</f>
        <v>45598</v>
      </c>
      <c r="AJ52" t="str">
        <f>'Liste Linéaire_Togo'!AK52</f>
        <v>Guéri</v>
      </c>
      <c r="AK52" t="str">
        <f>'Liste Linéaire_Togo'!AL52</f>
        <v>suspect</v>
      </c>
      <c r="AL52" t="str">
        <f>'Liste Linéaire_Togo'!AM52</f>
        <v>Golfe</v>
      </c>
      <c r="AM52" t="str">
        <f>'Liste Linéaire_Togo'!AN52</f>
        <v>Golfe 6</v>
      </c>
      <c r="AN52" t="str">
        <f>'Liste Linéaire_Togo'!AO52</f>
        <v>Baguida</v>
      </c>
      <c r="AO52" t="str">
        <f>'Liste Linéaire_Togo'!AP52</f>
        <v>negatif</v>
      </c>
      <c r="AP52" t="str">
        <f>'Liste Linéaire_Togo'!L52</f>
        <v>Communauté</v>
      </c>
    </row>
    <row r="53" spans="1:42">
      <c r="A53">
        <f>'Liste Linéaire_Togo'!A53</f>
        <v>52</v>
      </c>
      <c r="B53" t="str">
        <f>'Liste Linéaire_Togo'!B53</f>
        <v>TEUGBEDOR Akossiwa</v>
      </c>
      <c r="C53">
        <f>'Liste Linéaire_Togo'!C53</f>
        <v>34</v>
      </c>
      <c r="D53" t="str">
        <f>'Liste Linéaire_Togo'!D53</f>
        <v>[15-44]</v>
      </c>
      <c r="E53">
        <f>'Liste Linéaire_Togo'!E53</f>
        <v>0</v>
      </c>
      <c r="F53" t="str">
        <f>'Liste Linéaire_Togo'!F53</f>
        <v>Féminin</v>
      </c>
      <c r="G53" t="str">
        <f>'Liste Linéaire_Togo'!G53</f>
        <v>Coiffure</v>
      </c>
      <c r="H53">
        <f>'Liste Linéaire_Togo'!H53</f>
        <v>0</v>
      </c>
      <c r="I53" t="str">
        <f>'Liste Linéaire_Togo'!I53</f>
        <v>Baguida</v>
      </c>
      <c r="J53" t="str">
        <f>VLOOKUP(I53,CARTE!$C$1:$F$198,3,FALSE)</f>
        <v>6.176026591764903</v>
      </c>
      <c r="K53" t="str">
        <f>VLOOKUP(I53,CARTE!$C$1:$F$198,4,FALSE)</f>
        <v>1.3275633519218346</v>
      </c>
      <c r="L53" t="str">
        <f>'Liste Linéaire_Togo'!M53</f>
        <v>CMS Baguida</v>
      </c>
      <c r="M53" t="str">
        <f>'Liste Linéaire_Togo'!N53</f>
        <v>Golfe 6</v>
      </c>
      <c r="N53" t="str">
        <f>'Liste Linéaire_Togo'!O53</f>
        <v>Golfe</v>
      </c>
      <c r="O53" t="str">
        <f>'Liste Linéaire_Togo'!P53</f>
        <v>Grand Lomé</v>
      </c>
      <c r="P53" s="23">
        <f>'Liste Linéaire_Togo'!Q53</f>
        <v>45593</v>
      </c>
      <c r="Q53" t="str">
        <f>'Liste Linéaire_Togo'!R53</f>
        <v>S44</v>
      </c>
      <c r="R53" s="23">
        <f>'Liste Linéaire_Togo'!S53</f>
        <v>45598</v>
      </c>
      <c r="S53" t="str">
        <f>'Liste Linéaire_Togo'!T53</f>
        <v>oui</v>
      </c>
      <c r="T53" t="str">
        <f>'Liste Linéaire_Togo'!U53</f>
        <v>oui</v>
      </c>
      <c r="U53" t="str">
        <f>'Liste Linéaire_Togo'!V53</f>
        <v>oui</v>
      </c>
      <c r="V53" t="str">
        <f>'Liste Linéaire_Togo'!W53</f>
        <v>non</v>
      </c>
      <c r="W53" t="str">
        <f>'Liste Linéaire_Togo'!X53</f>
        <v>Non</v>
      </c>
      <c r="X53">
        <f>'Liste Linéaire_Togo'!Y53</f>
        <v>0</v>
      </c>
      <c r="Y53" t="str">
        <f>'Liste Linéaire_Togo'!Z53</f>
        <v>ne sait pas</v>
      </c>
      <c r="Z53" t="str">
        <f>'Liste Linéaire_Togo'!AA53</f>
        <v>non</v>
      </c>
      <c r="AA53" t="str">
        <f>'Liste Linéaire_Togo'!AB53</f>
        <v>non</v>
      </c>
      <c r="AB53" t="str">
        <f>'Liste Linéaire_Togo'!AC53</f>
        <v>non</v>
      </c>
      <c r="AC53" t="str">
        <f>'Liste Linéaire_Togo'!AD53</f>
        <v>Eau en sachet</v>
      </c>
      <c r="AD53" t="str">
        <f>'Liste Linéaire_Togo'!AE53</f>
        <v>NA</v>
      </c>
      <c r="AE53" t="str">
        <f>'Liste Linéaire_Togo'!AF53</f>
        <v>oui</v>
      </c>
      <c r="AF53" t="str">
        <f>'Liste Linéaire_Togo'!AG53</f>
        <v>POSITIF</v>
      </c>
      <c r="AG53" t="str">
        <f>'Liste Linéaire_Togo'!AH53</f>
        <v>NEGATIF</v>
      </c>
      <c r="AH53" t="str">
        <f>'Liste Linéaire_Togo'!AI53</f>
        <v>Oui</v>
      </c>
      <c r="AI53" s="23">
        <f>'Liste Linéaire_Togo'!AJ53</f>
        <v>45599</v>
      </c>
      <c r="AJ53" t="str">
        <f>'Liste Linéaire_Togo'!AK53</f>
        <v>Guéri</v>
      </c>
      <c r="AK53" t="str">
        <f>'Liste Linéaire_Togo'!AL53</f>
        <v>suspect</v>
      </c>
      <c r="AL53" t="str">
        <f>'Liste Linéaire_Togo'!AM53</f>
        <v>Golfe</v>
      </c>
      <c r="AM53" t="str">
        <f>'Liste Linéaire_Togo'!AN53</f>
        <v>Golfe 6</v>
      </c>
      <c r="AN53" t="str">
        <f>'Liste Linéaire_Togo'!AO53</f>
        <v>Baguida</v>
      </c>
      <c r="AO53" t="str">
        <f>'Liste Linéaire_Togo'!AP53</f>
        <v>negatif</v>
      </c>
      <c r="AP53" t="str">
        <f>'Liste Linéaire_Togo'!L53</f>
        <v>Communauté</v>
      </c>
    </row>
    <row r="54" spans="1:42">
      <c r="A54">
        <f>'Liste Linéaire_Togo'!A54</f>
        <v>53</v>
      </c>
      <c r="B54" t="str">
        <f>'Liste Linéaire_Togo'!B54</f>
        <v>KOUTOHOU Bénédicte</v>
      </c>
      <c r="C54">
        <f>'Liste Linéaire_Togo'!C54</f>
        <v>35</v>
      </c>
      <c r="D54" t="str">
        <f>'Liste Linéaire_Togo'!D54</f>
        <v>[15-44]</v>
      </c>
      <c r="E54">
        <f>'Liste Linéaire_Togo'!E54</f>
        <v>0</v>
      </c>
      <c r="F54" t="str">
        <f>'Liste Linéaire_Togo'!F54</f>
        <v>Féminin</v>
      </c>
      <c r="G54" t="str">
        <f>'Liste Linéaire_Togo'!G54</f>
        <v>Revendeur/se</v>
      </c>
      <c r="H54">
        <f>'Liste Linéaire_Togo'!H54</f>
        <v>0</v>
      </c>
      <c r="I54" t="str">
        <f>'Liste Linéaire_Togo'!I54</f>
        <v>Baguida</v>
      </c>
      <c r="J54" t="str">
        <f>VLOOKUP(I54,CARTE!$C$1:$F$198,3,FALSE)</f>
        <v>6.176026591764903</v>
      </c>
      <c r="K54" t="str">
        <f>VLOOKUP(I54,CARTE!$C$1:$F$198,4,FALSE)</f>
        <v>1.3275633519218346</v>
      </c>
      <c r="L54" t="str">
        <f>'Liste Linéaire_Togo'!M54</f>
        <v>CMS Baguida</v>
      </c>
      <c r="M54" t="str">
        <f>'Liste Linéaire_Togo'!N54</f>
        <v>Golfe 6</v>
      </c>
      <c r="N54" t="str">
        <f>'Liste Linéaire_Togo'!O54</f>
        <v>Golfe</v>
      </c>
      <c r="O54" t="str">
        <f>'Liste Linéaire_Togo'!P54</f>
        <v>Grand Lomé</v>
      </c>
      <c r="P54" s="23">
        <f>'Liste Linéaire_Togo'!Q54</f>
        <v>45599</v>
      </c>
      <c r="Q54" t="str">
        <f>'Liste Linéaire_Togo'!R54</f>
        <v>S44</v>
      </c>
      <c r="R54" s="23">
        <f>'Liste Linéaire_Togo'!S54</f>
        <v>45599</v>
      </c>
      <c r="S54" t="str">
        <f>'Liste Linéaire_Togo'!T54</f>
        <v>oui</v>
      </c>
      <c r="T54" t="str">
        <f>'Liste Linéaire_Togo'!U54</f>
        <v>oui</v>
      </c>
      <c r="U54" t="str">
        <f>'Liste Linéaire_Togo'!V54</f>
        <v>non</v>
      </c>
      <c r="V54" t="str">
        <f>'Liste Linéaire_Togo'!W54</f>
        <v>non</v>
      </c>
      <c r="W54" t="str">
        <f>'Liste Linéaire_Togo'!X54</f>
        <v>Non</v>
      </c>
      <c r="X54">
        <f>'Liste Linéaire_Togo'!Y54</f>
        <v>0</v>
      </c>
      <c r="Y54" t="str">
        <f>'Liste Linéaire_Togo'!Z54</f>
        <v>ne sait pas</v>
      </c>
      <c r="Z54" t="str">
        <f>'Liste Linéaire_Togo'!AA54</f>
        <v>non</v>
      </c>
      <c r="AA54" t="str">
        <f>'Liste Linéaire_Togo'!AB54</f>
        <v>non</v>
      </c>
      <c r="AB54" t="str">
        <f>'Liste Linéaire_Togo'!AC54</f>
        <v>non</v>
      </c>
      <c r="AC54" t="str">
        <f>'Liste Linéaire_Togo'!AD54</f>
        <v>Eau en sachet</v>
      </c>
      <c r="AD54" t="str">
        <f>'Liste Linéaire_Togo'!AE54</f>
        <v>NA</v>
      </c>
      <c r="AE54" t="str">
        <f>'Liste Linéaire_Togo'!AF54</f>
        <v>Oui</v>
      </c>
      <c r="AF54" t="str">
        <f>'Liste Linéaire_Togo'!AG54</f>
        <v>NEGATIF</v>
      </c>
      <c r="AG54" t="str">
        <f>'Liste Linéaire_Togo'!AH54</f>
        <v>NEGATIF</v>
      </c>
      <c r="AH54" t="str">
        <f>'Liste Linéaire_Togo'!AI54</f>
        <v>Non</v>
      </c>
      <c r="AI54" s="23">
        <f>'Liste Linéaire_Togo'!AJ54</f>
        <v>45599</v>
      </c>
      <c r="AJ54" t="str">
        <f>'Liste Linéaire_Togo'!AK54</f>
        <v>Guéri</v>
      </c>
      <c r="AK54" t="str">
        <f>'Liste Linéaire_Togo'!AL54</f>
        <v>suspect</v>
      </c>
      <c r="AL54" t="str">
        <f>'Liste Linéaire_Togo'!AM54</f>
        <v>Golfe</v>
      </c>
      <c r="AM54" t="str">
        <f>'Liste Linéaire_Togo'!AN54</f>
        <v>Golfe 6</v>
      </c>
      <c r="AN54" t="str">
        <f>'Liste Linéaire_Togo'!AO54</f>
        <v>Baguida</v>
      </c>
      <c r="AO54" t="str">
        <f>'Liste Linéaire_Togo'!AP54</f>
        <v>negatif</v>
      </c>
      <c r="AP54" t="str">
        <f>'Liste Linéaire_Togo'!L54</f>
        <v>Formation sanitaire</v>
      </c>
    </row>
    <row r="55" spans="1:42">
      <c r="A55">
        <f>'Liste Linéaire_Togo'!A55</f>
        <v>54</v>
      </c>
      <c r="B55" t="str">
        <f>'Liste Linéaire_Togo'!B55</f>
        <v>SOWOU Yaovi</v>
      </c>
      <c r="C55">
        <f>'Liste Linéaire_Togo'!C55</f>
        <v>34</v>
      </c>
      <c r="D55" t="str">
        <f>'Liste Linéaire_Togo'!D55</f>
        <v>[15-44]</v>
      </c>
      <c r="E55">
        <f>'Liste Linéaire_Togo'!E55</f>
        <v>0</v>
      </c>
      <c r="F55" t="str">
        <f>'Liste Linéaire_Togo'!F55</f>
        <v>Masculin</v>
      </c>
      <c r="G55" t="str">
        <f>'Liste Linéaire_Togo'!G55</f>
        <v>Couture</v>
      </c>
      <c r="H55">
        <f>'Liste Linéaire_Togo'!H55</f>
        <v>0</v>
      </c>
      <c r="I55" t="str">
        <f>'Liste Linéaire_Togo'!I55</f>
        <v>Nukafu</v>
      </c>
      <c r="J55" t="str">
        <f>VLOOKUP(I55,CARTE!$C$1:$F$198,3,FALSE)</f>
        <v>6.173142</v>
      </c>
      <c r="K55" t="str">
        <f>VLOOKUP(I55,CARTE!$C$1:$F$198,4,FALSE)</f>
        <v xml:space="preserve"> 1.2423927</v>
      </c>
      <c r="L55" t="str">
        <f>'Liste Linéaire_Togo'!M55</f>
        <v>CMS Nukafu</v>
      </c>
      <c r="M55" t="str">
        <f>'Liste Linéaire_Togo'!N55</f>
        <v>Golfe 2</v>
      </c>
      <c r="N55" t="str">
        <f>'Liste Linéaire_Togo'!O55</f>
        <v>Golfe</v>
      </c>
      <c r="O55" t="str">
        <f>'Liste Linéaire_Togo'!P55</f>
        <v>Grand Lomé</v>
      </c>
      <c r="P55" s="23">
        <f>'Liste Linéaire_Togo'!Q55</f>
        <v>45605</v>
      </c>
      <c r="Q55" t="str">
        <f>'Liste Linéaire_Togo'!R55</f>
        <v>S45</v>
      </c>
      <c r="R55" s="23">
        <f>'Liste Linéaire_Togo'!S55</f>
        <v>45606</v>
      </c>
      <c r="S55" t="str">
        <f>'Liste Linéaire_Togo'!T55</f>
        <v>oui</v>
      </c>
      <c r="T55" t="str">
        <f>'Liste Linéaire_Togo'!U55</f>
        <v>oui</v>
      </c>
      <c r="U55" t="str">
        <f>'Liste Linéaire_Togo'!V55</f>
        <v>oui</v>
      </c>
      <c r="V55" t="str">
        <f>'Liste Linéaire_Togo'!W55</f>
        <v>oui</v>
      </c>
      <c r="W55" t="str">
        <f>'Liste Linéaire_Togo'!X55</f>
        <v>Oui</v>
      </c>
      <c r="X55">
        <f>'Liste Linéaire_Togo'!Y55</f>
        <v>0</v>
      </c>
      <c r="Y55" t="str">
        <f>'Liste Linéaire_Togo'!Z55</f>
        <v>ne sait pas</v>
      </c>
      <c r="Z55" t="str">
        <f>'Liste Linéaire_Togo'!AA55</f>
        <v>Oui</v>
      </c>
      <c r="AA55" t="str">
        <f>'Liste Linéaire_Togo'!AB55</f>
        <v>Oui</v>
      </c>
      <c r="AB55" t="str">
        <f>'Liste Linéaire_Togo'!AC55</f>
        <v>non</v>
      </c>
      <c r="AC55" t="str">
        <f>'Liste Linéaire_Togo'!AD55</f>
        <v>Forage</v>
      </c>
      <c r="AD55" t="str">
        <f>'Liste Linéaire_Togo'!AE55</f>
        <v>non</v>
      </c>
      <c r="AE55" t="str">
        <f>'Liste Linéaire_Togo'!AF55</f>
        <v>oui</v>
      </c>
      <c r="AF55" t="str">
        <f>'Liste Linéaire_Togo'!AG55</f>
        <v>NEGATIF</v>
      </c>
      <c r="AG55" t="str">
        <f>'Liste Linéaire_Togo'!AH55</f>
        <v>NEGATIF</v>
      </c>
      <c r="AH55" t="str">
        <f>'Liste Linéaire_Togo'!AI55</f>
        <v>Oui</v>
      </c>
      <c r="AI55" s="23">
        <f>'Liste Linéaire_Togo'!AJ55</f>
        <v>45609</v>
      </c>
      <c r="AJ55" t="str">
        <f>'Liste Linéaire_Togo'!AK55</f>
        <v>Guéri</v>
      </c>
      <c r="AK55" t="str">
        <f>'Liste Linéaire_Togo'!AL55</f>
        <v>suspect</v>
      </c>
      <c r="AL55" t="str">
        <f>'Liste Linéaire_Togo'!AM55</f>
        <v>Golfe</v>
      </c>
      <c r="AM55" t="str">
        <f>'Liste Linéaire_Togo'!AN55</f>
        <v>Golfe 2</v>
      </c>
      <c r="AN55" t="str">
        <f>'Liste Linéaire_Togo'!AO55</f>
        <v>Bè-Centre</v>
      </c>
      <c r="AO55" t="str">
        <f>'Liste Linéaire_Togo'!AP55</f>
        <v>negatif</v>
      </c>
      <c r="AP55" t="str">
        <f>'Liste Linéaire_Togo'!L55</f>
        <v>Formation sanitaire</v>
      </c>
    </row>
    <row r="56" spans="1:42">
      <c r="A56">
        <f>'Liste Linéaire_Togo'!A56</f>
        <v>55</v>
      </c>
      <c r="B56" t="str">
        <f>'Liste Linéaire_Togo'!B56</f>
        <v>APOBI Judith</v>
      </c>
      <c r="C56">
        <f>'Liste Linéaire_Togo'!C56</f>
        <v>29</v>
      </c>
      <c r="D56" t="str">
        <f>'Liste Linéaire_Togo'!D56</f>
        <v>[15-44]</v>
      </c>
      <c r="E56">
        <f>'Liste Linéaire_Togo'!E56</f>
        <v>0</v>
      </c>
      <c r="F56" t="str">
        <f>'Liste Linéaire_Togo'!F56</f>
        <v>Féminin</v>
      </c>
      <c r="G56" t="str">
        <f>'Liste Linéaire_Togo'!G56</f>
        <v>Coiffure</v>
      </c>
      <c r="H56">
        <f>'Liste Linéaire_Togo'!H56</f>
        <v>0</v>
      </c>
      <c r="I56" t="str">
        <f>'Liste Linéaire_Togo'!I56</f>
        <v>Nukafu</v>
      </c>
      <c r="J56" t="str">
        <f>VLOOKUP(I56,CARTE!$C$1:$F$198,3,FALSE)</f>
        <v>6.173142</v>
      </c>
      <c r="K56" t="str">
        <f>VLOOKUP(I56,CARTE!$C$1:$F$198,4,FALSE)</f>
        <v xml:space="preserve"> 1.2423927</v>
      </c>
      <c r="L56" t="str">
        <f>'Liste Linéaire_Togo'!M56</f>
        <v>CMS Nukafu</v>
      </c>
      <c r="M56" t="str">
        <f>'Liste Linéaire_Togo'!N56</f>
        <v>Golfe 2</v>
      </c>
      <c r="N56" t="str">
        <f>'Liste Linéaire_Togo'!O56</f>
        <v>Golfe</v>
      </c>
      <c r="O56" t="str">
        <f>'Liste Linéaire_Togo'!P56</f>
        <v>Grand Lomé</v>
      </c>
      <c r="P56" s="23">
        <f>'Liste Linéaire_Togo'!Q56</f>
        <v>45606</v>
      </c>
      <c r="Q56" t="str">
        <f>'Liste Linéaire_Togo'!R56</f>
        <v>S45</v>
      </c>
      <c r="R56" s="23">
        <f>'Liste Linéaire_Togo'!S56</f>
        <v>45606</v>
      </c>
      <c r="S56" t="str">
        <f>'Liste Linéaire_Togo'!T56</f>
        <v>oui</v>
      </c>
      <c r="T56" t="str">
        <f>'Liste Linéaire_Togo'!U56</f>
        <v>non</v>
      </c>
      <c r="U56" t="str">
        <f>'Liste Linéaire_Togo'!V56</f>
        <v>oui</v>
      </c>
      <c r="V56" t="str">
        <f>'Liste Linéaire_Togo'!W56</f>
        <v>non</v>
      </c>
      <c r="W56" t="str">
        <f>'Liste Linéaire_Togo'!X56</f>
        <v>Non</v>
      </c>
      <c r="X56">
        <f>'Liste Linéaire_Togo'!Y56</f>
        <v>0</v>
      </c>
      <c r="Y56" t="str">
        <f>'Liste Linéaire_Togo'!Z56</f>
        <v>oui</v>
      </c>
      <c r="Z56" t="str">
        <f>'Liste Linéaire_Togo'!AA56</f>
        <v>non</v>
      </c>
      <c r="AA56" t="str">
        <f>'Liste Linéaire_Togo'!AB56</f>
        <v>non</v>
      </c>
      <c r="AB56" t="str">
        <f>'Liste Linéaire_Togo'!AC56</f>
        <v>non</v>
      </c>
      <c r="AC56" t="str">
        <f>'Liste Linéaire_Togo'!AD56</f>
        <v>Forage</v>
      </c>
      <c r="AD56" t="str">
        <f>'Liste Linéaire_Togo'!AE56</f>
        <v>non</v>
      </c>
      <c r="AE56" t="str">
        <f>'Liste Linéaire_Togo'!AF56</f>
        <v>oui</v>
      </c>
      <c r="AF56" t="str">
        <f>'Liste Linéaire_Togo'!AG56</f>
        <v>POSITIF</v>
      </c>
      <c r="AG56" t="str">
        <f>'Liste Linéaire_Togo'!AH56</f>
        <v>Positif O1 Ogawa</v>
      </c>
      <c r="AH56" t="str">
        <f>'Liste Linéaire_Togo'!AI56</f>
        <v>Oui</v>
      </c>
      <c r="AI56" s="23">
        <f>'Liste Linéaire_Togo'!AJ56</f>
        <v>45609</v>
      </c>
      <c r="AJ56" t="str">
        <f>'Liste Linéaire_Togo'!AK56</f>
        <v>Guéri</v>
      </c>
      <c r="AK56" t="str">
        <f>'Liste Linéaire_Togo'!AL56</f>
        <v>confirmé</v>
      </c>
      <c r="AL56" t="str">
        <f>'Liste Linéaire_Togo'!AM56</f>
        <v>Golfe</v>
      </c>
      <c r="AM56" t="str">
        <f>'Liste Linéaire_Togo'!AN56</f>
        <v>Golfe 2</v>
      </c>
      <c r="AN56" t="str">
        <f>'Liste Linéaire_Togo'!AO56</f>
        <v>Bè-Centre</v>
      </c>
      <c r="AO56" t="str">
        <f>'Liste Linéaire_Togo'!AP56</f>
        <v>Positif</v>
      </c>
      <c r="AP56" t="str">
        <f>'Liste Linéaire_Togo'!L56</f>
        <v>Formation sanitaire</v>
      </c>
    </row>
    <row r="57" spans="1:42">
      <c r="A57">
        <f>'Liste Linéaire_Togo'!A57</f>
        <v>56</v>
      </c>
      <c r="B57" t="str">
        <f>'Liste Linéaire_Togo'!B57</f>
        <v>NDIKUMANA Agnès</v>
      </c>
      <c r="C57">
        <f>'Liste Linéaire_Togo'!C57</f>
        <v>49</v>
      </c>
      <c r="D57" t="str">
        <f>'Liste Linéaire_Togo'!D57</f>
        <v>[45-59]</v>
      </c>
      <c r="E57">
        <f>'Liste Linéaire_Togo'!E57</f>
        <v>0</v>
      </c>
      <c r="F57" t="str">
        <f>'Liste Linéaire_Togo'!F57</f>
        <v>Féminin</v>
      </c>
      <c r="G57" t="str">
        <f>'Liste Linéaire_Togo'!G57</f>
        <v>Humanitaire</v>
      </c>
      <c r="H57">
        <f>'Liste Linéaire_Togo'!H57</f>
        <v>96860064</v>
      </c>
      <c r="I57" t="str">
        <f>'Liste Linéaire_Togo'!I57</f>
        <v>Baguida</v>
      </c>
      <c r="J57" t="str">
        <f>VLOOKUP(I57,CARTE!$C$1:$F$198,3,FALSE)</f>
        <v>6.176026591764903</v>
      </c>
      <c r="K57" t="str">
        <f>VLOOKUP(I57,CARTE!$C$1:$F$198,4,FALSE)</f>
        <v>1.3275633519218346</v>
      </c>
      <c r="L57" t="str">
        <f>'Liste Linéaire_Togo'!M57</f>
        <v>Clinique de l'Atlantique</v>
      </c>
      <c r="M57" t="str">
        <f>'Liste Linéaire_Togo'!N57</f>
        <v>Golfe 6</v>
      </c>
      <c r="N57" t="str">
        <f>'Liste Linéaire_Togo'!O57</f>
        <v>Golfe</v>
      </c>
      <c r="O57" t="str">
        <f>'Liste Linéaire_Togo'!P57</f>
        <v>Grand Lomé</v>
      </c>
      <c r="P57" s="23">
        <f>'Liste Linéaire_Togo'!Q57</f>
        <v>45609</v>
      </c>
      <c r="Q57" t="str">
        <f>'Liste Linéaire_Togo'!R57</f>
        <v>S46</v>
      </c>
      <c r="R57" s="23">
        <f>'Liste Linéaire_Togo'!S57</f>
        <v>45609</v>
      </c>
      <c r="S57" t="str">
        <f>'Liste Linéaire_Togo'!T57</f>
        <v>Oui</v>
      </c>
      <c r="T57" t="str">
        <f>'Liste Linéaire_Togo'!U57</f>
        <v>Oui</v>
      </c>
      <c r="U57" t="str">
        <f>'Liste Linéaire_Togo'!V57</f>
        <v>Oui</v>
      </c>
      <c r="V57" t="str">
        <f>'Liste Linéaire_Togo'!W57</f>
        <v>non</v>
      </c>
      <c r="W57" t="str">
        <f>'Liste Linéaire_Togo'!X57</f>
        <v>Non</v>
      </c>
      <c r="X57">
        <f>'Liste Linéaire_Togo'!Y57</f>
        <v>0</v>
      </c>
      <c r="Y57" t="str">
        <f>'Liste Linéaire_Togo'!Z57</f>
        <v>Non</v>
      </c>
      <c r="Z57" t="str">
        <f>'Liste Linéaire_Togo'!AA57</f>
        <v>Non</v>
      </c>
      <c r="AA57" t="str">
        <f>'Liste Linéaire_Togo'!AB57</f>
        <v>Oui</v>
      </c>
      <c r="AB57" t="str">
        <f>'Liste Linéaire_Togo'!AC57</f>
        <v>Oui</v>
      </c>
      <c r="AC57" t="str">
        <f>'Liste Linéaire_Togo'!AD57</f>
        <v>Eau en bouteille</v>
      </c>
      <c r="AD57" t="str">
        <f>'Liste Linéaire_Togo'!AE57</f>
        <v>NA</v>
      </c>
      <c r="AE57" t="str">
        <f>'Liste Linéaire_Togo'!AF57</f>
        <v>Oui</v>
      </c>
      <c r="AF57" t="str">
        <f>'Liste Linéaire_Togo'!AG57</f>
        <v>NEGATIF</v>
      </c>
      <c r="AG57" t="str">
        <f>'Liste Linéaire_Togo'!AH57</f>
        <v>NEGATIF</v>
      </c>
      <c r="AH57" t="str">
        <f>'Liste Linéaire_Togo'!AI57</f>
        <v>Oui</v>
      </c>
      <c r="AI57" s="23">
        <f>'Liste Linéaire_Togo'!AJ57</f>
        <v>45610</v>
      </c>
      <c r="AJ57" t="str">
        <f>'Liste Linéaire_Togo'!AK57</f>
        <v>Guéri</v>
      </c>
      <c r="AK57" t="str">
        <f>'Liste Linéaire_Togo'!AL57</f>
        <v>suspect</v>
      </c>
      <c r="AL57" t="str">
        <f>'Liste Linéaire_Togo'!AM57</f>
        <v>Golfe</v>
      </c>
      <c r="AM57" t="str">
        <f>'Liste Linéaire_Togo'!AN57</f>
        <v>Golfe 6</v>
      </c>
      <c r="AN57" t="str">
        <f>'Liste Linéaire_Togo'!AO57</f>
        <v>Baguida</v>
      </c>
      <c r="AO57" t="str">
        <f>'Liste Linéaire_Togo'!AP57</f>
        <v>negatif</v>
      </c>
      <c r="AP57" t="str">
        <f>'Liste Linéaire_Togo'!L57</f>
        <v>Formation sanitaire</v>
      </c>
    </row>
    <row r="58" spans="1:42">
      <c r="A58">
        <f>'Liste Linéaire_Togo'!A58</f>
        <v>57</v>
      </c>
      <c r="B58" t="str">
        <f>'Liste Linéaire_Togo'!B58</f>
        <v>KPETIGO Eméfa</v>
      </c>
      <c r="C58">
        <f>'Liste Linéaire_Togo'!C58</f>
        <v>36</v>
      </c>
      <c r="D58" t="str">
        <f>'Liste Linéaire_Togo'!D58</f>
        <v>[15-44]</v>
      </c>
      <c r="E58">
        <f>'Liste Linéaire_Togo'!E58</f>
        <v>0</v>
      </c>
      <c r="F58" t="str">
        <f>'Liste Linéaire_Togo'!F58</f>
        <v>Féminin</v>
      </c>
      <c r="G58" t="str">
        <f>'Liste Linéaire_Togo'!G58</f>
        <v>Coiffure</v>
      </c>
      <c r="H58">
        <f>'Liste Linéaire_Togo'!H58</f>
        <v>90295234</v>
      </c>
      <c r="I58" t="str">
        <f>'Liste Linéaire_Togo'!I58</f>
        <v>Doumasséssé</v>
      </c>
      <c r="J58" t="str">
        <f>VLOOKUP(I58,CARTE!$C$1:$F$198,3,FALSE)</f>
        <v>6.137294796391453</v>
      </c>
      <c r="K58" t="str">
        <f>VLOOKUP(I58,CARTE!$C$1:$F$198,4,FALSE)</f>
        <v xml:space="preserve"> 1.2277901541906115</v>
      </c>
      <c r="L58" t="str">
        <f>'Liste Linéaire_Togo'!M58</f>
        <v>CMS Doumasséssé</v>
      </c>
      <c r="M58" t="str">
        <f>'Liste Linéaire_Togo'!N58</f>
        <v>Golfe 3</v>
      </c>
      <c r="N58" t="str">
        <f>'Liste Linéaire_Togo'!O58</f>
        <v>Golfe</v>
      </c>
      <c r="O58" t="str">
        <f>'Liste Linéaire_Togo'!P58</f>
        <v>Grand Lomé</v>
      </c>
      <c r="P58" s="23">
        <f>'Liste Linéaire_Togo'!Q58</f>
        <v>45612</v>
      </c>
      <c r="Q58" t="str">
        <f>'Liste Linéaire_Togo'!R58</f>
        <v>S46</v>
      </c>
      <c r="R58" s="23">
        <f>'Liste Linéaire_Togo'!S58</f>
        <v>45613</v>
      </c>
      <c r="S58" t="str">
        <f>'Liste Linéaire_Togo'!T58</f>
        <v>Oui</v>
      </c>
      <c r="T58" t="str">
        <f>'Liste Linéaire_Togo'!U58</f>
        <v>non</v>
      </c>
      <c r="U58" t="str">
        <f>'Liste Linéaire_Togo'!V58</f>
        <v>non</v>
      </c>
      <c r="V58" t="str">
        <f>'Liste Linéaire_Togo'!W58</f>
        <v>non</v>
      </c>
      <c r="W58" t="str">
        <f>'Liste Linéaire_Togo'!X58</f>
        <v>Non</v>
      </c>
      <c r="X58">
        <f>'Liste Linéaire_Togo'!Y58</f>
        <v>0</v>
      </c>
      <c r="Y58" t="str">
        <f>'Liste Linéaire_Togo'!Z58</f>
        <v>Non</v>
      </c>
      <c r="Z58" t="str">
        <f>'Liste Linéaire_Togo'!AA58</f>
        <v>non</v>
      </c>
      <c r="AA58" t="str">
        <f>'Liste Linéaire_Togo'!AB58</f>
        <v>non</v>
      </c>
      <c r="AB58" t="str">
        <f>'Liste Linéaire_Togo'!AC58</f>
        <v>non</v>
      </c>
      <c r="AC58" t="str">
        <f>'Liste Linéaire_Togo'!AD58</f>
        <v>Eau en sachet</v>
      </c>
      <c r="AD58" t="str">
        <f>'Liste Linéaire_Togo'!AE58</f>
        <v>NA</v>
      </c>
      <c r="AE58" t="str">
        <f>'Liste Linéaire_Togo'!AF58</f>
        <v>Oui</v>
      </c>
      <c r="AF58" t="str">
        <f>'Liste Linéaire_Togo'!AG58</f>
        <v>NEGATIF</v>
      </c>
      <c r="AG58" t="str">
        <f>'Liste Linéaire_Togo'!AH58</f>
        <v>NEGATIF</v>
      </c>
      <c r="AH58" t="str">
        <f>'Liste Linéaire_Togo'!AI58</f>
        <v>Non</v>
      </c>
      <c r="AI58" s="23">
        <f>'Liste Linéaire_Togo'!AJ58</f>
        <v>45613</v>
      </c>
      <c r="AJ58" t="str">
        <f>'Liste Linéaire_Togo'!AK58</f>
        <v>Guéri</v>
      </c>
      <c r="AK58" t="str">
        <f>'Liste Linéaire_Togo'!AL58</f>
        <v>suspect</v>
      </c>
      <c r="AL58" t="str">
        <f>'Liste Linéaire_Togo'!AM58</f>
        <v>Golfe</v>
      </c>
      <c r="AM58" t="str">
        <f>'Liste Linéaire_Togo'!AN58</f>
        <v>Golfe 3</v>
      </c>
      <c r="AN58" t="str">
        <f>'Liste Linéaire_Togo'!AO58</f>
        <v>Bè-Ouest</v>
      </c>
      <c r="AO58" t="str">
        <f>'Liste Linéaire_Togo'!AP58</f>
        <v>negatif</v>
      </c>
      <c r="AP58" t="str">
        <f>'Liste Linéaire_Togo'!L58</f>
        <v>Formation sanitaire</v>
      </c>
    </row>
    <row r="59" spans="1:42">
      <c r="A59">
        <f>'Liste Linéaire_Togo'!A59</f>
        <v>58</v>
      </c>
      <c r="B59" t="str">
        <f>'Liste Linéaire_Togo'!B59</f>
        <v>EHLI Komi</v>
      </c>
      <c r="C59">
        <f>'Liste Linéaire_Togo'!C59</f>
        <v>37</v>
      </c>
      <c r="D59" t="str">
        <f>'Liste Linéaire_Togo'!D59</f>
        <v>[15-44]</v>
      </c>
      <c r="E59">
        <f>'Liste Linéaire_Togo'!E59</f>
        <v>0</v>
      </c>
      <c r="F59" t="str">
        <f>'Liste Linéaire_Togo'!F59</f>
        <v>Masculin</v>
      </c>
      <c r="G59" t="str">
        <f>'Liste Linéaire_Togo'!G59</f>
        <v xml:space="preserve">MENUISIER </v>
      </c>
      <c r="H59">
        <f>'Liste Linéaire_Togo'!H59</f>
        <v>93319168</v>
      </c>
      <c r="I59" t="str">
        <f>'Liste Linéaire_Togo'!I59</f>
        <v>Adakpamé</v>
      </c>
      <c r="J59" t="str">
        <f>VLOOKUP(I59,CARTE!$C$1:$F$198,3,FALSE)</f>
        <v>6.171169451806052</v>
      </c>
      <c r="K59" t="str">
        <f>VLOOKUP(I59,CARTE!$C$1:$F$198,4,FALSE)</f>
        <v>1.2885405838783568</v>
      </c>
      <c r="L59" t="str">
        <f>'Liste Linéaire_Togo'!M59</f>
        <v>CMS Adakpamé</v>
      </c>
      <c r="M59" t="str">
        <f>'Liste Linéaire_Togo'!N59</f>
        <v>Golfe 1</v>
      </c>
      <c r="N59" t="str">
        <f>'Liste Linéaire_Togo'!O59</f>
        <v>Golfe</v>
      </c>
      <c r="O59" t="str">
        <f>'Liste Linéaire_Togo'!P59</f>
        <v>Grand Lomé</v>
      </c>
      <c r="P59" s="23">
        <f>'Liste Linéaire_Togo'!Q59</f>
        <v>45614</v>
      </c>
      <c r="Q59" t="str">
        <f>'Liste Linéaire_Togo'!R59</f>
        <v>S47</v>
      </c>
      <c r="R59" s="23">
        <f>'Liste Linéaire_Togo'!S59</f>
        <v>45617</v>
      </c>
      <c r="S59" t="str">
        <f>'Liste Linéaire_Togo'!T59</f>
        <v>Oui</v>
      </c>
      <c r="T59" t="str">
        <f>'Liste Linéaire_Togo'!U59</f>
        <v>non</v>
      </c>
      <c r="U59" t="str">
        <f>'Liste Linéaire_Togo'!V59</f>
        <v>non</v>
      </c>
      <c r="V59" t="str">
        <f>'Liste Linéaire_Togo'!W59</f>
        <v>Oui</v>
      </c>
      <c r="W59" t="str">
        <f>'Liste Linéaire_Togo'!X59</f>
        <v>Oui</v>
      </c>
      <c r="X59">
        <f>'Liste Linéaire_Togo'!Y59</f>
        <v>0</v>
      </c>
      <c r="Y59" t="str">
        <f>'Liste Linéaire_Togo'!Z59</f>
        <v>non</v>
      </c>
      <c r="Z59" t="str">
        <f>'Liste Linéaire_Togo'!AA59</f>
        <v>Non</v>
      </c>
      <c r="AA59" t="str">
        <f>'Liste Linéaire_Togo'!AB59</f>
        <v>Non</v>
      </c>
      <c r="AB59" t="str">
        <f>'Liste Linéaire_Togo'!AC59</f>
        <v>non</v>
      </c>
      <c r="AC59" t="str">
        <f>'Liste Linéaire_Togo'!AD59</f>
        <v>Forage</v>
      </c>
      <c r="AD59" t="str">
        <f>'Liste Linéaire_Togo'!AE59</f>
        <v>non</v>
      </c>
      <c r="AE59" t="str">
        <f>'Liste Linéaire_Togo'!AF59</f>
        <v>Oui</v>
      </c>
      <c r="AF59" t="str">
        <f>'Liste Linéaire_Togo'!AG59</f>
        <v>NEGATIF</v>
      </c>
      <c r="AG59" t="str">
        <f>'Liste Linéaire_Togo'!AH59</f>
        <v>NEGATIF</v>
      </c>
      <c r="AH59" t="str">
        <f>'Liste Linéaire_Togo'!AI59</f>
        <v>Oui</v>
      </c>
      <c r="AI59" s="23">
        <f>'Liste Linéaire_Togo'!AJ59</f>
        <v>45614</v>
      </c>
      <c r="AJ59" t="str">
        <f>'Liste Linéaire_Togo'!AK59</f>
        <v>Guéri</v>
      </c>
      <c r="AK59" t="str">
        <f>'Liste Linéaire_Togo'!AL59</f>
        <v>suspect</v>
      </c>
      <c r="AL59" t="str">
        <f>'Liste Linéaire_Togo'!AM59</f>
        <v>Golfe</v>
      </c>
      <c r="AM59" t="str">
        <f>'Liste Linéaire_Togo'!AN59</f>
        <v>Golfe 1</v>
      </c>
      <c r="AN59" t="str">
        <f>'Liste Linéaire_Togo'!AO59</f>
        <v>Bè-Est</v>
      </c>
      <c r="AO59" t="str">
        <f>'Liste Linéaire_Togo'!AP59</f>
        <v>negatif</v>
      </c>
      <c r="AP59" t="str">
        <f>'Liste Linéaire_Togo'!L59</f>
        <v>Formation sanitaire</v>
      </c>
    </row>
    <row r="60" spans="1:42">
      <c r="A60">
        <f>'Liste Linéaire_Togo'!A60</f>
        <v>59</v>
      </c>
      <c r="B60" t="str">
        <f>'Liste Linéaire_Togo'!B60</f>
        <v>BALO Aliou</v>
      </c>
      <c r="C60">
        <f>'Liste Linéaire_Togo'!C60</f>
        <v>12</v>
      </c>
      <c r="D60" t="str">
        <f>'Liste Linéaire_Togo'!D60</f>
        <v>[5-14]</v>
      </c>
      <c r="E60">
        <f>'Liste Linéaire_Togo'!E60</f>
        <v>0</v>
      </c>
      <c r="F60" t="str">
        <f>'Liste Linéaire_Togo'!F60</f>
        <v>Masculin</v>
      </c>
      <c r="G60" t="str">
        <f>'Liste Linéaire_Togo'!G60</f>
        <v>Elève</v>
      </c>
      <c r="H60">
        <f>'Liste Linéaire_Togo'!H60</f>
        <v>92168442</v>
      </c>
      <c r="I60" t="str">
        <f>'Liste Linéaire_Togo'!I60</f>
        <v>Ségbé</v>
      </c>
      <c r="J60" t="str">
        <f>VLOOKUP(I60,CARTE!$C$1:$F$198,3,FALSE)</f>
        <v>6.177545627668431</v>
      </c>
      <c r="K60" t="str">
        <f>VLOOKUP(I60,CARTE!$C$1:$F$198,4,FALSE)</f>
        <v xml:space="preserve"> 1.1523380381040775</v>
      </c>
      <c r="L60" t="str">
        <f>'Liste Linéaire_Togo'!M60</f>
        <v>Infirmerie CETEF</v>
      </c>
      <c r="M60" t="str">
        <f>'Liste Linéaire_Togo'!N60</f>
        <v>Golfe 7</v>
      </c>
      <c r="N60" t="str">
        <f>'Liste Linéaire_Togo'!O60</f>
        <v>Golfe</v>
      </c>
      <c r="O60" t="str">
        <f>'Liste Linéaire_Togo'!P60</f>
        <v>Grand Lomé</v>
      </c>
      <c r="P60" s="23">
        <f>'Liste Linéaire_Togo'!Q60</f>
        <v>45623</v>
      </c>
      <c r="Q60" t="str">
        <f>'Liste Linéaire_Togo'!R60</f>
        <v>S48</v>
      </c>
      <c r="R60" s="23">
        <f>'Liste Linéaire_Togo'!S60</f>
        <v>45623</v>
      </c>
      <c r="S60" t="str">
        <f>'Liste Linéaire_Togo'!T60</f>
        <v>oui</v>
      </c>
      <c r="T60" t="str">
        <f>'Liste Linéaire_Togo'!U60</f>
        <v>Oui</v>
      </c>
      <c r="U60" t="str">
        <f>'Liste Linéaire_Togo'!V60</f>
        <v>Oui</v>
      </c>
      <c r="V60" t="str">
        <f>'Liste Linéaire_Togo'!W60</f>
        <v>Oui</v>
      </c>
      <c r="W60" t="str">
        <f>'Liste Linéaire_Togo'!X60</f>
        <v>Non</v>
      </c>
      <c r="X60">
        <f>'Liste Linéaire_Togo'!Y60</f>
        <v>0</v>
      </c>
      <c r="Y60" t="str">
        <f>'Liste Linéaire_Togo'!Z60</f>
        <v>ne sait pas</v>
      </c>
      <c r="Z60" t="str">
        <f>'Liste Linéaire_Togo'!AA60</f>
        <v>non</v>
      </c>
      <c r="AA60" t="str">
        <f>'Liste Linéaire_Togo'!AB60</f>
        <v>Non</v>
      </c>
      <c r="AB60" t="str">
        <f>'Liste Linéaire_Togo'!AC60</f>
        <v>non</v>
      </c>
      <c r="AC60" t="str">
        <f>'Liste Linéaire_Togo'!AD60</f>
        <v>Forage</v>
      </c>
      <c r="AD60" t="str">
        <f>'Liste Linéaire_Togo'!AE60</f>
        <v>non</v>
      </c>
      <c r="AE60" t="str">
        <f>'Liste Linéaire_Togo'!AF60</f>
        <v>Oui</v>
      </c>
      <c r="AF60" t="str">
        <f>'Liste Linéaire_Togo'!AG60</f>
        <v>NEGATIF</v>
      </c>
      <c r="AG60" t="str">
        <f>'Liste Linéaire_Togo'!AH60</f>
        <v>NEGATIF</v>
      </c>
      <c r="AH60" t="str">
        <f>'Liste Linéaire_Togo'!AI60</f>
        <v>Non</v>
      </c>
      <c r="AI60" s="23">
        <f>'Liste Linéaire_Togo'!AJ60</f>
        <v>45623</v>
      </c>
      <c r="AJ60" t="str">
        <f>'Liste Linéaire_Togo'!AK60</f>
        <v>Guéri</v>
      </c>
      <c r="AK60" t="str">
        <f>'Liste Linéaire_Togo'!AL60</f>
        <v>suspect</v>
      </c>
      <c r="AL60" t="str">
        <f>'Liste Linéaire_Togo'!AM60</f>
        <v>Golfe</v>
      </c>
      <c r="AM60" t="str">
        <f>'Liste Linéaire_Togo'!AN60</f>
        <v>Golfe 7</v>
      </c>
      <c r="AN60" t="str">
        <f>'Liste Linéaire_Togo'!AO60</f>
        <v>Aflao-Sagbado</v>
      </c>
      <c r="AO60" t="str">
        <f>'Liste Linéaire_Togo'!AP60</f>
        <v>negatif</v>
      </c>
      <c r="AP60" t="str">
        <f>'Liste Linéaire_Togo'!L60</f>
        <v>Formation sanitaire</v>
      </c>
    </row>
    <row r="61" spans="1:42">
      <c r="A61">
        <f>'Liste Linéaire_Togo'!A61</f>
        <v>60</v>
      </c>
      <c r="B61" t="str">
        <f>'Liste Linéaire_Togo'!B61</f>
        <v>PALALI Abalo</v>
      </c>
      <c r="C61">
        <f>'Liste Linéaire_Togo'!C61</f>
        <v>60</v>
      </c>
      <c r="D61" t="str">
        <f>'Liste Linéaire_Togo'!D61</f>
        <v>[60 et plus]</v>
      </c>
      <c r="E61">
        <f>'Liste Linéaire_Togo'!E61</f>
        <v>0</v>
      </c>
      <c r="F61" t="str">
        <f>'Liste Linéaire_Togo'!F61</f>
        <v>Masculin</v>
      </c>
      <c r="G61" t="str">
        <f>'Liste Linéaire_Togo'!G61</f>
        <v>RETRAITE</v>
      </c>
      <c r="H61" t="str">
        <f>'Liste Linéaire_Togo'!H61</f>
        <v>79426397/99966833</v>
      </c>
      <c r="I61" t="str">
        <f>'Liste Linéaire_Togo'!I61</f>
        <v>Alinka</v>
      </c>
      <c r="J61" t="str">
        <f>VLOOKUP(I61,CARTE!$C$1:$F$198,3,FALSE)</f>
        <v>6.21494796391453</v>
      </c>
      <c r="K61" t="str">
        <f>VLOOKUP(I61,CARTE!$C$1:$F$198,4,FALSE)</f>
        <v xml:space="preserve"> 1.2177901541906115</v>
      </c>
      <c r="L61" t="str">
        <f>'Liste Linéaire_Togo'!M61</f>
        <v>USP Nyivémégblé</v>
      </c>
      <c r="M61" t="str">
        <f>'Liste Linéaire_Togo'!N61</f>
        <v>Agoè-Nyivé 4</v>
      </c>
      <c r="N61" t="str">
        <f>'Liste Linéaire_Togo'!O61</f>
        <v xml:space="preserve">Agoè-Nyivé </v>
      </c>
      <c r="O61" t="str">
        <f>'Liste Linéaire_Togo'!P61</f>
        <v>Grand Lomé</v>
      </c>
      <c r="P61" s="23">
        <f>'Liste Linéaire_Togo'!Q61</f>
        <v>45544</v>
      </c>
      <c r="Q61" t="str">
        <f>'Liste Linéaire_Togo'!R61</f>
        <v>S37</v>
      </c>
      <c r="R61" s="23">
        <f>'Liste Linéaire_Togo'!S61</f>
        <v>45548</v>
      </c>
      <c r="S61" t="str">
        <f>'Liste Linéaire_Togo'!T61</f>
        <v>Oui</v>
      </c>
      <c r="T61" t="str">
        <f>'Liste Linéaire_Togo'!U61</f>
        <v>Non</v>
      </c>
      <c r="U61" t="str">
        <f>'Liste Linéaire_Togo'!V61</f>
        <v>Oui</v>
      </c>
      <c r="V61" t="str">
        <f>'Liste Linéaire_Togo'!W61</f>
        <v>Oui</v>
      </c>
      <c r="W61" t="str">
        <f>'Liste Linéaire_Togo'!X61</f>
        <v>Non</v>
      </c>
      <c r="X61" t="str">
        <f>'Liste Linéaire_Togo'!Y61</f>
        <v>Vertige, Asthénie</v>
      </c>
      <c r="Y61" t="str">
        <f>'Liste Linéaire_Togo'!Z61</f>
        <v>Non</v>
      </c>
      <c r="Z61" t="str">
        <f>'Liste Linéaire_Togo'!AA61</f>
        <v>Non</v>
      </c>
      <c r="AA61" t="str">
        <f>'Liste Linéaire_Togo'!AB61</f>
        <v>Non</v>
      </c>
      <c r="AB61" t="str">
        <f>'Liste Linéaire_Togo'!AC61</f>
        <v>Non</v>
      </c>
      <c r="AC61" t="str">
        <f>'Liste Linéaire_Togo'!AD61</f>
        <v>Forage</v>
      </c>
      <c r="AD61" t="str">
        <f>'Liste Linéaire_Togo'!AE61</f>
        <v>Oui</v>
      </c>
      <c r="AE61" t="str">
        <f>'Liste Linéaire_Togo'!AF61</f>
        <v>Oui</v>
      </c>
      <c r="AF61" t="str">
        <f>'Liste Linéaire_Togo'!AG61</f>
        <v>NEGATIF</v>
      </c>
      <c r="AG61" t="str">
        <f>'Liste Linéaire_Togo'!AH61</f>
        <v>NEGATIF</v>
      </c>
      <c r="AH61" t="str">
        <f>'Liste Linéaire_Togo'!AI61</f>
        <v>Oui</v>
      </c>
      <c r="AI61" s="23">
        <f>'Liste Linéaire_Togo'!AJ61</f>
        <v>45549</v>
      </c>
      <c r="AJ61" t="str">
        <f>'Liste Linéaire_Togo'!AK61</f>
        <v>Guéri</v>
      </c>
      <c r="AK61" t="str">
        <f>'Liste Linéaire_Togo'!AL61</f>
        <v>suspect</v>
      </c>
      <c r="AL61" t="str">
        <f>'Liste Linéaire_Togo'!AM61</f>
        <v>Agoè-Nyivé</v>
      </c>
      <c r="AM61" t="str">
        <f>'Liste Linéaire_Togo'!AN61</f>
        <v>Agoè-Nyivé 4</v>
      </c>
      <c r="AN61" t="str">
        <f>'Liste Linéaire_Togo'!AO61</f>
        <v>Agoè-Nyivé</v>
      </c>
      <c r="AO61" t="str">
        <f>'Liste Linéaire_Togo'!AP61</f>
        <v>negatif</v>
      </c>
      <c r="AP61" t="str">
        <f>'Liste Linéaire_Togo'!L61</f>
        <v>Formation sanitaire</v>
      </c>
    </row>
    <row r="62" spans="1:42">
      <c r="A62">
        <f>'Liste Linéaire_Togo'!A62</f>
        <v>61</v>
      </c>
      <c r="B62" t="str">
        <f>'Liste Linéaire_Togo'!B62</f>
        <v>BOUBAKAR Abdoulakim</v>
      </c>
      <c r="C62">
        <f>'Liste Linéaire_Togo'!C62</f>
        <v>16</v>
      </c>
      <c r="D62" t="str">
        <f>'Liste Linéaire_Togo'!D62</f>
        <v>[15-44]</v>
      </c>
      <c r="E62">
        <f>'Liste Linéaire_Togo'!E62</f>
        <v>0</v>
      </c>
      <c r="F62" t="str">
        <f>'Liste Linéaire_Togo'!F62</f>
        <v>Masculin</v>
      </c>
      <c r="G62" t="str">
        <f>'Liste Linéaire_Togo'!G62</f>
        <v>Elève</v>
      </c>
      <c r="H62">
        <f>'Liste Linéaire_Togo'!H62</f>
        <v>91360297</v>
      </c>
      <c r="I62" t="str">
        <f>'Liste Linéaire_Togo'!I62</f>
        <v>Agoè Kitidjan</v>
      </c>
      <c r="J62" t="str">
        <f>VLOOKUP(I62,CARTE!$C$1:$F$198,3,FALSE)</f>
        <v>6.21494796391453</v>
      </c>
      <c r="K62" t="str">
        <f>VLOOKUP(I62,CARTE!$C$1:$F$198,4,FALSE)</f>
        <v xml:space="preserve"> 1.2177901541906115</v>
      </c>
      <c r="L62" t="str">
        <f>'Liste Linéaire_Togo'!M62</f>
        <v>CHU Campus Retrocédé au CMS Agoè-Nyivé</v>
      </c>
      <c r="M62" t="str">
        <f>'Liste Linéaire_Togo'!N62</f>
        <v>Agoè-Nyivé 1</v>
      </c>
      <c r="N62" t="str">
        <f>'Liste Linéaire_Togo'!O62</f>
        <v xml:space="preserve">Agoè-Nyivé </v>
      </c>
      <c r="O62" t="str">
        <f>'Liste Linéaire_Togo'!P62</f>
        <v>Grand Lomé</v>
      </c>
      <c r="P62" s="23">
        <f>'Liste Linéaire_Togo'!Q62</f>
        <v>45567</v>
      </c>
      <c r="Q62" t="str">
        <f>'Liste Linéaire_Togo'!R62</f>
        <v>S40</v>
      </c>
      <c r="R62" s="23">
        <f>'Liste Linéaire_Togo'!S62</f>
        <v>45569</v>
      </c>
      <c r="S62" t="str">
        <f>'Liste Linéaire_Togo'!T62</f>
        <v>Oui</v>
      </c>
      <c r="T62" t="str">
        <f>'Liste Linéaire_Togo'!U62</f>
        <v>Non</v>
      </c>
      <c r="U62" t="str">
        <f>'Liste Linéaire_Togo'!V62</f>
        <v>Non</v>
      </c>
      <c r="V62" t="str">
        <f>'Liste Linéaire_Togo'!W62</f>
        <v>Oui</v>
      </c>
      <c r="W62" t="str">
        <f>'Liste Linéaire_Togo'!X62</f>
        <v>Non</v>
      </c>
      <c r="X62" t="str">
        <f>'Liste Linéaire_Togo'!Y62</f>
        <v>Néant</v>
      </c>
      <c r="Y62" t="str">
        <f>'Liste Linéaire_Togo'!Z62</f>
        <v>Non</v>
      </c>
      <c r="Z62" t="str">
        <f>'Liste Linéaire_Togo'!AA62</f>
        <v>Non</v>
      </c>
      <c r="AA62" t="str">
        <f>'Liste Linéaire_Togo'!AB62</f>
        <v>Non</v>
      </c>
      <c r="AB62" t="str">
        <f>'Liste Linéaire_Togo'!AC62</f>
        <v>Non</v>
      </c>
      <c r="AC62" t="str">
        <f>'Liste Linéaire_Togo'!AD62</f>
        <v>Forage</v>
      </c>
      <c r="AD62" t="str">
        <f>'Liste Linéaire_Togo'!AE62</f>
        <v>Oui</v>
      </c>
      <c r="AE62" t="str">
        <f>'Liste Linéaire_Togo'!AF62</f>
        <v>Oui</v>
      </c>
      <c r="AF62" t="str">
        <f>'Liste Linéaire_Togo'!AG62</f>
        <v>NEGATIF</v>
      </c>
      <c r="AG62" t="str">
        <f>'Liste Linéaire_Togo'!AH62</f>
        <v>NEGATIF</v>
      </c>
      <c r="AH62" t="str">
        <f>'Liste Linéaire_Togo'!AI62</f>
        <v>Oui</v>
      </c>
      <c r="AI62" s="23">
        <f>'Liste Linéaire_Togo'!AJ62</f>
        <v>45572</v>
      </c>
      <c r="AJ62" t="str">
        <f>'Liste Linéaire_Togo'!AK62</f>
        <v>Guéri</v>
      </c>
      <c r="AK62" t="str">
        <f>'Liste Linéaire_Togo'!AL62</f>
        <v>suspect</v>
      </c>
      <c r="AL62" t="str">
        <f>'Liste Linéaire_Togo'!AM62</f>
        <v>Agoè-Nyivé</v>
      </c>
      <c r="AM62" t="str">
        <f>'Liste Linéaire_Togo'!AN62</f>
        <v>Agoè-Nyivé 1</v>
      </c>
      <c r="AN62" t="str">
        <f>'Liste Linéaire_Togo'!AO62</f>
        <v>Agoè-Nyivé</v>
      </c>
      <c r="AO62" t="str">
        <f>'Liste Linéaire_Togo'!AP62</f>
        <v>negatif</v>
      </c>
      <c r="AP62" t="str">
        <f>'Liste Linéaire_Togo'!L62</f>
        <v>Formation sanitaire</v>
      </c>
    </row>
    <row r="63" spans="1:42">
      <c r="A63">
        <f>'Liste Linéaire_Togo'!A63</f>
        <v>62</v>
      </c>
      <c r="B63" t="str">
        <f>'Liste Linéaire_Togo'!B63</f>
        <v>MOUKAILA Nadia</v>
      </c>
      <c r="C63">
        <f>'Liste Linéaire_Togo'!C63</f>
        <v>3</v>
      </c>
      <c r="D63" t="str">
        <f>'Liste Linéaire_Togo'!D63</f>
        <v>[2-4]</v>
      </c>
      <c r="E63">
        <f>'Liste Linéaire_Togo'!E63</f>
        <v>0</v>
      </c>
      <c r="F63" t="str">
        <f>'Liste Linéaire_Togo'!F63</f>
        <v>Féminin</v>
      </c>
      <c r="G63" t="str">
        <f>'Liste Linéaire_Togo'!G63</f>
        <v>Enfant moins de 4ans</v>
      </c>
      <c r="H63">
        <f>'Liste Linéaire_Togo'!H63</f>
        <v>97839857</v>
      </c>
      <c r="I63" t="str">
        <f>'Liste Linéaire_Togo'!I63</f>
        <v>Agoè Houmbi</v>
      </c>
      <c r="J63" t="str">
        <f>VLOOKUP(I63,CARTE!$C$1:$F$198,3,FALSE)</f>
        <v>6.21494796391453</v>
      </c>
      <c r="K63" t="str">
        <f>VLOOKUP(I63,CARTE!$C$1:$F$198,4,FALSE)</f>
        <v xml:space="preserve"> 1.2177901541906115</v>
      </c>
      <c r="L63" t="str">
        <f>'Liste Linéaire_Togo'!M63</f>
        <v>CMS Agoè-Nyivé</v>
      </c>
      <c r="M63" t="str">
        <f>'Liste Linéaire_Togo'!N63</f>
        <v>Agoè-Nyivé 1</v>
      </c>
      <c r="N63" t="str">
        <f>'Liste Linéaire_Togo'!O63</f>
        <v xml:space="preserve">Agoè-Nyivé </v>
      </c>
      <c r="O63" t="str">
        <f>'Liste Linéaire_Togo'!P63</f>
        <v>Grand Lomé</v>
      </c>
      <c r="P63" s="23">
        <f>'Liste Linéaire_Togo'!Q63</f>
        <v>45574</v>
      </c>
      <c r="Q63" t="str">
        <f>'Liste Linéaire_Togo'!R63</f>
        <v>S41</v>
      </c>
      <c r="R63" s="23">
        <f>'Liste Linéaire_Togo'!S63</f>
        <v>45575</v>
      </c>
      <c r="S63" t="str">
        <f>'Liste Linéaire_Togo'!T63</f>
        <v>Oui</v>
      </c>
      <c r="T63" t="str">
        <f>'Liste Linéaire_Togo'!U63</f>
        <v>Oui</v>
      </c>
      <c r="U63" t="str">
        <f>'Liste Linéaire_Togo'!V63</f>
        <v>Non</v>
      </c>
      <c r="V63" t="str">
        <f>'Liste Linéaire_Togo'!W63</f>
        <v>Oui</v>
      </c>
      <c r="W63" t="str">
        <f>'Liste Linéaire_Togo'!X63</f>
        <v>Oui</v>
      </c>
      <c r="X63" t="str">
        <f>'Liste Linéaire_Togo'!Y63</f>
        <v>nausées ; altération de la conscience</v>
      </c>
      <c r="Y63" t="str">
        <f>'Liste Linéaire_Togo'!Z63</f>
        <v>Oui</v>
      </c>
      <c r="Z63" t="str">
        <f>'Liste Linéaire_Togo'!AA63</f>
        <v>Non</v>
      </c>
      <c r="AA63" t="str">
        <f>'Liste Linéaire_Togo'!AB63</f>
        <v>Non</v>
      </c>
      <c r="AB63" t="str">
        <f>'Liste Linéaire_Togo'!AC63</f>
        <v>Non</v>
      </c>
      <c r="AC63" t="str">
        <f>'Liste Linéaire_Togo'!AD63</f>
        <v>Tde/Forage</v>
      </c>
      <c r="AD63" t="str">
        <f>'Liste Linéaire_Togo'!AE63</f>
        <v>Oui</v>
      </c>
      <c r="AE63" t="str">
        <f>'Liste Linéaire_Togo'!AF63</f>
        <v>Oui</v>
      </c>
      <c r="AF63" t="str">
        <f>'Liste Linéaire_Togo'!AG63</f>
        <v>POSITIF</v>
      </c>
      <c r="AG63" t="str">
        <f>'Liste Linéaire_Togo'!AH63</f>
        <v>Positif O1 Ogawa</v>
      </c>
      <c r="AH63" t="str">
        <f>'Liste Linéaire_Togo'!AI63</f>
        <v>Oui</v>
      </c>
      <c r="AI63" s="23">
        <f>'Liste Linéaire_Togo'!AJ63</f>
        <v>45576</v>
      </c>
      <c r="AJ63" t="str">
        <f>'Liste Linéaire_Togo'!AK63</f>
        <v>Guéri</v>
      </c>
      <c r="AK63" t="str">
        <f>'Liste Linéaire_Togo'!AL63</f>
        <v>confirmé</v>
      </c>
      <c r="AL63" t="str">
        <f>'Liste Linéaire_Togo'!AM63</f>
        <v>Agoè-Nyivé</v>
      </c>
      <c r="AM63" t="str">
        <f>'Liste Linéaire_Togo'!AN63</f>
        <v>Agoè-Nyivé 1</v>
      </c>
      <c r="AN63" t="str">
        <f>'Liste Linéaire_Togo'!AO63</f>
        <v>Agoè-Nyivé</v>
      </c>
      <c r="AO63" t="str">
        <f>'Liste Linéaire_Togo'!AP63</f>
        <v>Positif</v>
      </c>
      <c r="AP63" t="str">
        <f>'Liste Linéaire_Togo'!L63</f>
        <v>Formation sanitaire</v>
      </c>
    </row>
    <row r="64" spans="1:42">
      <c r="A64">
        <f>'Liste Linéaire_Togo'!A64</f>
        <v>63</v>
      </c>
      <c r="B64" t="str">
        <f>'Liste Linéaire_Togo'!B64</f>
        <v>MOUSSA Arzouma</v>
      </c>
      <c r="C64">
        <f>'Liste Linéaire_Togo'!C64</f>
        <v>54</v>
      </c>
      <c r="D64" t="str">
        <f>'Liste Linéaire_Togo'!D64</f>
        <v>[45-59]</v>
      </c>
      <c r="E64">
        <f>'Liste Linéaire_Togo'!E64</f>
        <v>0</v>
      </c>
      <c r="F64" t="str">
        <f>'Liste Linéaire_Togo'!F64</f>
        <v>Masculin</v>
      </c>
      <c r="G64" t="str">
        <f>'Liste Linéaire_Togo'!G64</f>
        <v>Commerçant/te</v>
      </c>
      <c r="H64">
        <f>'Liste Linéaire_Togo'!H64</f>
        <v>92372152</v>
      </c>
      <c r="I64" t="str">
        <f>'Liste Linéaire_Togo'!I64</f>
        <v>Agoè Houmbi</v>
      </c>
      <c r="J64" t="str">
        <f>VLOOKUP(I64,CARTE!$C$1:$F$198,3,FALSE)</f>
        <v>6.21494796391453</v>
      </c>
      <c r="K64" t="str">
        <f>VLOOKUP(I64,CARTE!$C$1:$F$198,4,FALSE)</f>
        <v xml:space="preserve"> 1.2177901541906115</v>
      </c>
      <c r="L64" t="str">
        <f>'Liste Linéaire_Togo'!M64</f>
        <v>CMS Agoè-Nyivé</v>
      </c>
      <c r="M64" t="str">
        <f>'Liste Linéaire_Togo'!N64</f>
        <v>Agoè-Nyivé 1</v>
      </c>
      <c r="N64" t="str">
        <f>'Liste Linéaire_Togo'!O64</f>
        <v xml:space="preserve">Agoè-Nyivé </v>
      </c>
      <c r="O64" t="str">
        <f>'Liste Linéaire_Togo'!P64</f>
        <v>Grand Lomé</v>
      </c>
      <c r="P64" s="23">
        <f>'Liste Linéaire_Togo'!Q64</f>
        <v>45568</v>
      </c>
      <c r="Q64" t="str">
        <f>'Liste Linéaire_Togo'!R64</f>
        <v>S40</v>
      </c>
      <c r="R64" s="23">
        <f>'Liste Linéaire_Togo'!S64</f>
        <v>45576</v>
      </c>
      <c r="S64" t="str">
        <f>'Liste Linéaire_Togo'!T64</f>
        <v>Non</v>
      </c>
      <c r="T64" t="str">
        <f>'Liste Linéaire_Togo'!U64</f>
        <v>Non</v>
      </c>
      <c r="U64" t="str">
        <f>'Liste Linéaire_Togo'!V64</f>
        <v>Non</v>
      </c>
      <c r="V64" t="str">
        <f>'Liste Linéaire_Togo'!W64</f>
        <v>Non</v>
      </c>
      <c r="W64" t="str">
        <f>'Liste Linéaire_Togo'!X64</f>
        <v>Non</v>
      </c>
      <c r="X64" t="str">
        <f>'Liste Linéaire_Togo'!Y64</f>
        <v>Néant</v>
      </c>
      <c r="Y64" t="str">
        <f>'Liste Linéaire_Togo'!Z64</f>
        <v>Non</v>
      </c>
      <c r="Z64" t="str">
        <f>'Liste Linéaire_Togo'!AA64</f>
        <v>Non</v>
      </c>
      <c r="AA64" t="str">
        <f>'Liste Linéaire_Togo'!AB64</f>
        <v>Non</v>
      </c>
      <c r="AB64" t="str">
        <f>'Liste Linéaire_Togo'!AC64</f>
        <v>Non</v>
      </c>
      <c r="AC64" t="str">
        <f>'Liste Linéaire_Togo'!AD64</f>
        <v>Tde/Forage</v>
      </c>
      <c r="AD64" t="str">
        <f>'Liste Linéaire_Togo'!AE64</f>
        <v>Oui</v>
      </c>
      <c r="AE64" t="str">
        <f>'Liste Linéaire_Togo'!AF64</f>
        <v>Oui</v>
      </c>
      <c r="AF64" t="str">
        <f>'Liste Linéaire_Togo'!AG64</f>
        <v>NEGATIF</v>
      </c>
      <c r="AG64" t="str">
        <f>'Liste Linéaire_Togo'!AH64</f>
        <v>NEGATIF</v>
      </c>
      <c r="AH64" t="str">
        <f>'Liste Linéaire_Togo'!AI64</f>
        <v>Non</v>
      </c>
      <c r="AI64" s="23">
        <f>'Liste Linéaire_Togo'!AJ64</f>
        <v>45577</v>
      </c>
      <c r="AJ64" t="str">
        <f>'Liste Linéaire_Togo'!AK64</f>
        <v>Guéri</v>
      </c>
      <c r="AK64" t="str">
        <f>'Liste Linéaire_Togo'!AL64</f>
        <v>suspect</v>
      </c>
      <c r="AL64" t="str">
        <f>'Liste Linéaire_Togo'!AM64</f>
        <v>Agoè-Nyivé</v>
      </c>
      <c r="AM64" t="str">
        <f>'Liste Linéaire_Togo'!AN64</f>
        <v>Agoè-Nyivé 1</v>
      </c>
      <c r="AN64" t="str">
        <f>'Liste Linéaire_Togo'!AO64</f>
        <v>Agoè-Nyivé</v>
      </c>
      <c r="AO64" t="str">
        <f>'Liste Linéaire_Togo'!AP64</f>
        <v>negatif</v>
      </c>
      <c r="AP64" t="str">
        <f>'Liste Linéaire_Togo'!L64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3" t="e">
        <f>'Liste Linéaire_Togo'!#REF!</f>
        <v>#REF!</v>
      </c>
      <c r="Q65" t="e">
        <f>'Liste Linéaire_Togo'!#REF!</f>
        <v>#REF!</v>
      </c>
      <c r="R65" s="23"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3"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3" t="e">
        <f>'Liste Linéaire_Togo'!#REF!</f>
        <v>#REF!</v>
      </c>
      <c r="Q66" t="e">
        <f>'Liste Linéaire_Togo'!#REF!</f>
        <v>#REF!</v>
      </c>
      <c r="R66" s="23"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3"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3" t="e">
        <f>'Liste Linéaire_Togo'!#REF!</f>
        <v>#REF!</v>
      </c>
      <c r="Q67" t="e">
        <f>'Liste Linéaire_Togo'!#REF!</f>
        <v>#REF!</v>
      </c>
      <c r="R67" s="23"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3"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3" t="e">
        <f>'Liste Linéaire_Togo'!#REF!</f>
        <v>#REF!</v>
      </c>
      <c r="Q68" t="e">
        <f>'Liste Linéaire_Togo'!#REF!</f>
        <v>#REF!</v>
      </c>
      <c r="R68" s="23"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3"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SCHIKPE Edoh</v>
      </c>
      <c r="C69">
        <f>'Liste Linéaire_Togo'!C65</f>
        <v>20</v>
      </c>
      <c r="D69" t="str">
        <f>'Liste Linéaire_Togo'!D65</f>
        <v>[15-44]</v>
      </c>
      <c r="E69">
        <f>'Liste Linéaire_Togo'!E65</f>
        <v>0</v>
      </c>
      <c r="F69" t="str">
        <f>'Liste Linéaire_Togo'!F65</f>
        <v>Masculin</v>
      </c>
      <c r="G69" t="str">
        <f>'Liste Linéaire_Togo'!G65</f>
        <v>Maçon</v>
      </c>
      <c r="H69">
        <f>'Liste Linéaire_Togo'!H65</f>
        <v>91512092</v>
      </c>
      <c r="I69" t="str">
        <f>'Liste Linéaire_Togo'!I65</f>
        <v>Sanguéra Vogomé</v>
      </c>
      <c r="J69" t="str">
        <f>VLOOKUP(I69,CARTE!$C$1:$F$198,3,FALSE)</f>
        <v>6.221111</v>
      </c>
      <c r="K69" t="str">
        <f>VLOOKUP(I69,CARTE!$C$1:$F$198,4,FALSE)</f>
        <v xml:space="preserve"> 1.212917</v>
      </c>
      <c r="L69" t="str">
        <f>'Liste Linéaire_Togo'!M65</f>
        <v>CMS Sanguéra</v>
      </c>
      <c r="M69" t="str">
        <f>'Liste Linéaire_Togo'!N65</f>
        <v>Agoè-Nyivé 5</v>
      </c>
      <c r="N69" t="str">
        <f>'Liste Linéaire_Togo'!O65</f>
        <v xml:space="preserve">Agoè-Nyivé </v>
      </c>
      <c r="O69" t="str">
        <f>'Liste Linéaire_Togo'!P65</f>
        <v>Grand Lomé</v>
      </c>
      <c r="P69" s="23">
        <f>'Liste Linéaire_Togo'!Q65</f>
        <v>45582</v>
      </c>
      <c r="Q69" t="str">
        <f>'Liste Linéaire_Togo'!R65</f>
        <v>S42</v>
      </c>
      <c r="R69" s="23">
        <f>'Liste Linéaire_Togo'!S65</f>
        <v>45585</v>
      </c>
      <c r="S69" t="str">
        <f>'Liste Linéaire_Togo'!T65</f>
        <v>Oui</v>
      </c>
      <c r="T69" t="str">
        <f>'Liste Linéaire_Togo'!U65</f>
        <v>Non</v>
      </c>
      <c r="U69" t="str">
        <f>'Liste Linéaire_Togo'!V65</f>
        <v>Oui</v>
      </c>
      <c r="V69" t="str">
        <f>'Liste Linéaire_Togo'!W65</f>
        <v>Oui</v>
      </c>
      <c r="W69" t="str">
        <f>'Liste Linéaire_Togo'!X65</f>
        <v>Non</v>
      </c>
      <c r="X69" t="str">
        <f>'Liste Linéaire_Togo'!Y65</f>
        <v>Coma, Détresse respiratoire, altération de la conscience</v>
      </c>
      <c r="Y69" t="str">
        <f>'Liste Linéaire_Togo'!Z65</f>
        <v>Ne sais pas</v>
      </c>
      <c r="Z69" t="str">
        <f>'Liste Linéaire_Togo'!AA65</f>
        <v>Non</v>
      </c>
      <c r="AA69" t="str">
        <f>'Liste Linéaire_Togo'!AB65</f>
        <v>Non</v>
      </c>
      <c r="AB69" t="str">
        <f>'Liste Linéaire_Togo'!AC65</f>
        <v>Non</v>
      </c>
      <c r="AC69" t="str">
        <f>'Liste Linéaire_Togo'!AD65</f>
        <v>Forage</v>
      </c>
      <c r="AD69" t="str">
        <f>'Liste Linéaire_Togo'!AE65</f>
        <v>Oui</v>
      </c>
      <c r="AE69" t="str">
        <f>'Liste Linéaire_Togo'!AF65</f>
        <v>Non</v>
      </c>
      <c r="AF69" t="str">
        <f>'Liste Linéaire_Togo'!AG65</f>
        <v>NA</v>
      </c>
      <c r="AG69" t="str">
        <f>'Liste Linéaire_Togo'!AH65</f>
        <v>NA</v>
      </c>
      <c r="AH69" t="str">
        <f>'Liste Linéaire_Togo'!AI65</f>
        <v>Oui</v>
      </c>
      <c r="AI69" s="23">
        <f>'Liste Linéaire_Togo'!AJ65</f>
        <v>45585</v>
      </c>
      <c r="AJ69" t="str">
        <f>'Liste Linéaire_Togo'!AK65</f>
        <v>dcd</v>
      </c>
      <c r="AK69" t="str">
        <f>'Liste Linéaire_Togo'!AL65</f>
        <v>suspect</v>
      </c>
      <c r="AL69" t="str">
        <f>'Liste Linéaire_Togo'!AM65</f>
        <v>Agoè-Nyivé</v>
      </c>
      <c r="AM69" t="str">
        <f>'Liste Linéaire_Togo'!AN65</f>
        <v>Agoè-Nyivé 1</v>
      </c>
      <c r="AN69" t="str">
        <f>'Liste Linéaire_Togo'!AO65</f>
        <v>Agoè-Nyivé</v>
      </c>
      <c r="AO69" t="str">
        <f>'Liste Linéaire_Togo'!AP65</f>
        <v>negatif</v>
      </c>
      <c r="AP69" t="str">
        <f>'Liste Linéaire_Togo'!L65</f>
        <v>Formation sanitaire</v>
      </c>
    </row>
    <row r="70" spans="1:42">
      <c r="A70">
        <f>'Liste Linéaire_Togo'!A66</f>
        <v>65</v>
      </c>
      <c r="B70" t="str">
        <f>'Liste Linéaire_Togo'!B66</f>
        <v>AROUNA Adamou</v>
      </c>
      <c r="C70">
        <f>'Liste Linéaire_Togo'!C66</f>
        <v>21</v>
      </c>
      <c r="D70" t="str">
        <f>'Liste Linéaire_Togo'!D66</f>
        <v>[15-44]</v>
      </c>
      <c r="E70">
        <f>'Liste Linéaire_Togo'!E66</f>
        <v>0</v>
      </c>
      <c r="F70" t="str">
        <f>'Liste Linéaire_Togo'!F66</f>
        <v>Masculin</v>
      </c>
      <c r="G70" t="str">
        <f>'Liste Linéaire_Togo'!G66</f>
        <v>Revendeur/se</v>
      </c>
      <c r="H70" t="str">
        <f>'Liste Linéaire_Togo'!H66</f>
        <v>S/C 90760298</v>
      </c>
      <c r="I70" t="str">
        <f>'Liste Linéaire_Togo'!I66</f>
        <v>Agoè Kitidjan</v>
      </c>
      <c r="J70" t="str">
        <f>VLOOKUP(I70,CARTE!$C$1:$F$198,3,FALSE)</f>
        <v>6.21494796391453</v>
      </c>
      <c r="K70" t="str">
        <f>VLOOKUP(I70,CARTE!$C$1:$F$198,4,FALSE)</f>
        <v xml:space="preserve"> 1.2177901541906115</v>
      </c>
      <c r="L70" t="str">
        <f>'Liste Linéaire_Togo'!M66</f>
        <v>CMS Agoè-Nyivé</v>
      </c>
      <c r="M70" t="str">
        <f>'Liste Linéaire_Togo'!N66</f>
        <v>Agoè-Nyivé 1</v>
      </c>
      <c r="N70" t="str">
        <f>'Liste Linéaire_Togo'!O66</f>
        <v xml:space="preserve">Agoè-Nyivé </v>
      </c>
      <c r="O70" t="str">
        <f>'Liste Linéaire_Togo'!P66</f>
        <v>Grand Lomé</v>
      </c>
      <c r="P70" s="23">
        <f>'Liste Linéaire_Togo'!Q66</f>
        <v>45592</v>
      </c>
      <c r="Q70" t="str">
        <f>'Liste Linéaire_Togo'!R66</f>
        <v>S43</v>
      </c>
      <c r="R70" s="23">
        <f>'Liste Linéaire_Togo'!S66</f>
        <v>45595</v>
      </c>
      <c r="S70" t="str">
        <f>'Liste Linéaire_Togo'!T66</f>
        <v>Non</v>
      </c>
      <c r="T70" t="str">
        <f>'Liste Linéaire_Togo'!U66</f>
        <v>Non</v>
      </c>
      <c r="U70" t="str">
        <f>'Liste Linéaire_Togo'!V66</f>
        <v>Oui</v>
      </c>
      <c r="V70" t="str">
        <f>'Liste Linéaire_Togo'!W66</f>
        <v>Non</v>
      </c>
      <c r="W70" t="str">
        <f>'Liste Linéaire_Togo'!X66</f>
        <v>Non</v>
      </c>
      <c r="X70" t="str">
        <f>'Liste Linéaire_Togo'!Y66</f>
        <v>ATCD de diarrhée rouge</v>
      </c>
      <c r="Y70" t="str">
        <f>'Liste Linéaire_Togo'!Z66</f>
        <v>Non</v>
      </c>
      <c r="Z70" t="str">
        <f>'Liste Linéaire_Togo'!AA66</f>
        <v>Non</v>
      </c>
      <c r="AA70" t="str">
        <f>'Liste Linéaire_Togo'!AB66</f>
        <v>Non</v>
      </c>
      <c r="AB70" t="str">
        <f>'Liste Linéaire_Togo'!AC66</f>
        <v>Non</v>
      </c>
      <c r="AC70" t="str">
        <f>'Liste Linéaire_Togo'!AD66</f>
        <v>Tde/Forage</v>
      </c>
      <c r="AD70" t="str">
        <f>'Liste Linéaire_Togo'!AE66</f>
        <v>Oui</v>
      </c>
      <c r="AE70" t="str">
        <f>'Liste Linéaire_Togo'!AF66</f>
        <v>Oui</v>
      </c>
      <c r="AF70" t="str">
        <f>'Liste Linéaire_Togo'!AG66</f>
        <v>NEGATIF</v>
      </c>
      <c r="AG70" t="str">
        <f>'Liste Linéaire_Togo'!AH66</f>
        <v>NEGATIF</v>
      </c>
      <c r="AH70" t="str">
        <f>'Liste Linéaire_Togo'!AI66</f>
        <v>Non</v>
      </c>
      <c r="AI70" s="23">
        <f>'Liste Linéaire_Togo'!AJ66</f>
        <v>45596</v>
      </c>
      <c r="AJ70" t="str">
        <f>'Liste Linéaire_Togo'!AK66</f>
        <v>Guéri</v>
      </c>
      <c r="AK70" t="str">
        <f>'Liste Linéaire_Togo'!AL66</f>
        <v>suspect</v>
      </c>
      <c r="AL70" t="str">
        <f>'Liste Linéaire_Togo'!AM66</f>
        <v>Agoè-Nyivé</v>
      </c>
      <c r="AM70" t="str">
        <f>'Liste Linéaire_Togo'!AN66</f>
        <v>Agoè-Nyivé 1</v>
      </c>
      <c r="AN70" t="str">
        <f>'Liste Linéaire_Togo'!AO66</f>
        <v>Agoè-Nyivé</v>
      </c>
      <c r="AO70" t="str">
        <f>'Liste Linéaire_Togo'!AP66</f>
        <v>negatif</v>
      </c>
      <c r="AP70" t="str">
        <f>'Liste Linéaire_Togo'!L66</f>
        <v>Communauté</v>
      </c>
    </row>
    <row r="71" spans="1:42">
      <c r="A71">
        <f>'Liste Linéaire_Togo'!A67</f>
        <v>66</v>
      </c>
      <c r="B71" t="str">
        <f>'Liste Linéaire_Togo'!B67</f>
        <v>ANIMAKA Kokou Samuel</v>
      </c>
      <c r="C71">
        <f>'Liste Linéaire_Togo'!C67</f>
        <v>3</v>
      </c>
      <c r="D71" t="str">
        <f>'Liste Linéaire_Togo'!D67</f>
        <v>[2-4]</v>
      </c>
      <c r="E71">
        <f>'Liste Linéaire_Togo'!E67</f>
        <v>0</v>
      </c>
      <c r="F71" t="str">
        <f>'Liste Linéaire_Togo'!F67</f>
        <v>Masculin</v>
      </c>
      <c r="G71" t="str">
        <f>'Liste Linéaire_Togo'!G67</f>
        <v>Enfant moins de 4ans</v>
      </c>
      <c r="H71">
        <f>'Liste Linéaire_Togo'!H67</f>
        <v>91198401</v>
      </c>
      <c r="I71" t="str">
        <f>'Liste Linéaire_Togo'!I67</f>
        <v>Légbassito/Amedenta</v>
      </c>
      <c r="J71" t="str">
        <f>VLOOKUP(I71,CARTE!$C$1:$F$198,3,FALSE)</f>
        <v>6.27315038934121</v>
      </c>
      <c r="K71" t="str">
        <f>VLOOKUP(I71,CARTE!$C$1:$F$198,4,FALSE)</f>
        <v xml:space="preserve"> 1.1488334834691227</v>
      </c>
      <c r="L71" t="str">
        <f>'Liste Linéaire_Togo'!M67</f>
        <v>CMS Légbassito</v>
      </c>
      <c r="M71" t="str">
        <f>'Liste Linéaire_Togo'!N67</f>
        <v>Agoè-Nyivé 2</v>
      </c>
      <c r="N71" t="str">
        <f>'Liste Linéaire_Togo'!O67</f>
        <v xml:space="preserve">Agoè-Nyivé </v>
      </c>
      <c r="O71" t="str">
        <f>'Liste Linéaire_Togo'!P67</f>
        <v>Grand Lomé</v>
      </c>
      <c r="P71" s="23">
        <f>'Liste Linéaire_Togo'!Q67</f>
        <v>45589</v>
      </c>
      <c r="Q71" t="str">
        <f>'Liste Linéaire_Togo'!R67</f>
        <v>S43</v>
      </c>
      <c r="R71" s="23">
        <f>'Liste Linéaire_Togo'!S67</f>
        <v>45596</v>
      </c>
      <c r="S71" t="str">
        <f>'Liste Linéaire_Togo'!T67</f>
        <v>Oui</v>
      </c>
      <c r="T71" t="str">
        <f>'Liste Linéaire_Togo'!U67</f>
        <v>Oui</v>
      </c>
      <c r="U71" t="str">
        <f>'Liste Linéaire_Togo'!V67</f>
        <v>Oui</v>
      </c>
      <c r="V71" t="str">
        <f>'Liste Linéaire_Togo'!W67</f>
        <v>Non</v>
      </c>
      <c r="W71" t="str">
        <f>'Liste Linéaire_Togo'!X67</f>
        <v>Non</v>
      </c>
      <c r="X71" t="str">
        <f>'Liste Linéaire_Togo'!Y67</f>
        <v>RAS</v>
      </c>
      <c r="Y71" t="str">
        <f>'Liste Linéaire_Togo'!Z67</f>
        <v>Non</v>
      </c>
      <c r="Z71" t="str">
        <f>'Liste Linéaire_Togo'!AA67</f>
        <v>Non</v>
      </c>
      <c r="AA71" t="str">
        <f>'Liste Linéaire_Togo'!AB67</f>
        <v>Non</v>
      </c>
      <c r="AB71" t="str">
        <f>'Liste Linéaire_Togo'!AC67</f>
        <v>Non</v>
      </c>
      <c r="AC71" t="str">
        <f>'Liste Linéaire_Togo'!AD67</f>
        <v>Forage</v>
      </c>
      <c r="AD71" t="str">
        <f>'Liste Linéaire_Togo'!AE67</f>
        <v>Oui</v>
      </c>
      <c r="AE71" t="str">
        <f>'Liste Linéaire_Togo'!AF67</f>
        <v>Oui</v>
      </c>
      <c r="AF71" t="str">
        <f>'Liste Linéaire_Togo'!AG67</f>
        <v>NEGATIF</v>
      </c>
      <c r="AG71" t="str">
        <f>'Liste Linéaire_Togo'!AH67</f>
        <v>NEGATIF</v>
      </c>
      <c r="AH71" t="str">
        <f>'Liste Linéaire_Togo'!AI67</f>
        <v>Non</v>
      </c>
      <c r="AI71" s="23">
        <f>'Liste Linéaire_Togo'!AJ67</f>
        <v>45597</v>
      </c>
      <c r="AJ71" t="str">
        <f>'Liste Linéaire_Togo'!AK67</f>
        <v>Guéri</v>
      </c>
      <c r="AK71" t="str">
        <f>'Liste Linéaire_Togo'!AL67</f>
        <v>suspect</v>
      </c>
      <c r="AL71" t="str">
        <f>'Liste Linéaire_Togo'!AM67</f>
        <v>Agoè-Nyivé</v>
      </c>
      <c r="AM71" t="str">
        <f>'Liste Linéaire_Togo'!AN67</f>
        <v>Agoè-Nyivé 5</v>
      </c>
      <c r="AN71" t="str">
        <f>'Liste Linéaire_Togo'!AO67</f>
        <v>Agoè-Nyivé</v>
      </c>
      <c r="AO71" t="str">
        <f>'Liste Linéaire_Togo'!AP67</f>
        <v>negatif</v>
      </c>
      <c r="AP71" t="str">
        <f>'Liste Linéaire_Togo'!L67</f>
        <v>Communauté</v>
      </c>
    </row>
    <row r="72" spans="1:42">
      <c r="A72">
        <f>'Liste Linéaire_Togo'!A68</f>
        <v>67</v>
      </c>
      <c r="B72" t="str">
        <f>'Liste Linéaire_Togo'!B68</f>
        <v>AMEGNAGLO Yawa</v>
      </c>
      <c r="C72">
        <f>'Liste Linéaire_Togo'!C68</f>
        <v>45</v>
      </c>
      <c r="D72" t="str">
        <f>'Liste Linéaire_Togo'!D68</f>
        <v>[45-59]</v>
      </c>
      <c r="E72">
        <f>'Liste Linéaire_Togo'!E68</f>
        <v>0</v>
      </c>
      <c r="F72" t="str">
        <f>'Liste Linéaire_Togo'!F68</f>
        <v>Féminin</v>
      </c>
      <c r="G72" t="str">
        <f>'Liste Linéaire_Togo'!G68</f>
        <v>Revendeur/se</v>
      </c>
      <c r="H72">
        <f>'Liste Linéaire_Togo'!H68</f>
        <v>93341294</v>
      </c>
      <c r="I72" t="str">
        <f>'Liste Linéaire_Togo'!I68</f>
        <v>Agbalepedo</v>
      </c>
      <c r="J72" t="str">
        <f>VLOOKUP(I72,CARTE!$C$1:$F$198,3,FALSE)</f>
        <v>6.207092</v>
      </c>
      <c r="K72" t="str">
        <f>VLOOKUP(I72,CARTE!$C$1:$F$198,4,FALSE)</f>
        <v xml:space="preserve"> 1.196261</v>
      </c>
      <c r="L72" t="str">
        <f>'Liste Linéaire_Togo'!M68</f>
        <v>CMS Cacavéli</v>
      </c>
      <c r="M72" t="str">
        <f>'Liste Linéaire_Togo'!N68</f>
        <v>Agoè-Nyivé 1</v>
      </c>
      <c r="N72" t="str">
        <f>'Liste Linéaire_Togo'!O68</f>
        <v xml:space="preserve">Agoè-Nyivé </v>
      </c>
      <c r="O72" t="str">
        <f>'Liste Linéaire_Togo'!P68</f>
        <v>Grand Lomé</v>
      </c>
      <c r="P72" s="23">
        <f>'Liste Linéaire_Togo'!Q68</f>
        <v>45597</v>
      </c>
      <c r="Q72" t="str">
        <f>'Liste Linéaire_Togo'!R68</f>
        <v>S44</v>
      </c>
      <c r="R72" s="23">
        <f>'Liste Linéaire_Togo'!S68</f>
        <v>45601</v>
      </c>
      <c r="S72" t="str">
        <f>'Liste Linéaire_Togo'!T68</f>
        <v>Oui</v>
      </c>
      <c r="T72" t="str">
        <f>'Liste Linéaire_Togo'!U68</f>
        <v>Oui</v>
      </c>
      <c r="U72" t="str">
        <f>'Liste Linéaire_Togo'!V68</f>
        <v>Oui</v>
      </c>
      <c r="V72" t="str">
        <f>'Liste Linéaire_Togo'!W68</f>
        <v>Oui</v>
      </c>
      <c r="W72" t="str">
        <f>'Liste Linéaire_Togo'!X68</f>
        <v>Non</v>
      </c>
      <c r="X72" t="str">
        <f>'Liste Linéaire_Togo'!Y68</f>
        <v>AEG sur fond d'Immunodépression</v>
      </c>
      <c r="Y72" t="str">
        <f>'Liste Linéaire_Togo'!Z68</f>
        <v>Non</v>
      </c>
      <c r="Z72" t="str">
        <f>'Liste Linéaire_Togo'!AA68</f>
        <v>Non</v>
      </c>
      <c r="AA72" t="str">
        <f>'Liste Linéaire_Togo'!AB68</f>
        <v>Non</v>
      </c>
      <c r="AB72" t="str">
        <f>'Liste Linéaire_Togo'!AC68</f>
        <v>Non</v>
      </c>
      <c r="AC72" t="str">
        <f>'Liste Linéaire_Togo'!AD68</f>
        <v>Tde/Forage</v>
      </c>
      <c r="AD72" t="str">
        <f>'Liste Linéaire_Togo'!AE68</f>
        <v>Oui</v>
      </c>
      <c r="AE72" t="str">
        <f>'Liste Linéaire_Togo'!AF68</f>
        <v>Oui</v>
      </c>
      <c r="AF72" t="str">
        <f>'Liste Linéaire_Togo'!AG68</f>
        <v>NEGATIF</v>
      </c>
      <c r="AG72" t="str">
        <f>'Liste Linéaire_Togo'!AH68</f>
        <v>NEGATIF</v>
      </c>
      <c r="AH72" t="str">
        <f>'Liste Linéaire_Togo'!AI68</f>
        <v>Non</v>
      </c>
      <c r="AI72" s="23">
        <f>'Liste Linéaire_Togo'!AJ68</f>
        <v>45601</v>
      </c>
      <c r="AJ72" t="str">
        <f>'Liste Linéaire_Togo'!AK68</f>
        <v>Guéri</v>
      </c>
      <c r="AK72" t="str">
        <f>'Liste Linéaire_Togo'!AL68</f>
        <v>suspect</v>
      </c>
      <c r="AL72" t="str">
        <f>'Liste Linéaire_Togo'!AM68</f>
        <v>Agoè-Nyivé</v>
      </c>
      <c r="AM72" t="str">
        <f>'Liste Linéaire_Togo'!AN68</f>
        <v>Agoè-Nyivé 1</v>
      </c>
      <c r="AN72" t="str">
        <f>'Liste Linéaire_Togo'!AO68</f>
        <v>Agoè-Nyivé</v>
      </c>
      <c r="AO72" t="str">
        <f>'Liste Linéaire_Togo'!AP68</f>
        <v>negatif</v>
      </c>
      <c r="AP72" t="str">
        <f>'Liste Linéaire_Togo'!L68</f>
        <v>Formation sanitaire</v>
      </c>
    </row>
    <row r="73" spans="1:42">
      <c r="A73">
        <f>'Liste Linéaire_Togo'!A69</f>
        <v>68</v>
      </c>
      <c r="B73" t="str">
        <f>'Liste Linéaire_Togo'!B69</f>
        <v>SEIDOU Issifou</v>
      </c>
      <c r="C73">
        <f>'Liste Linéaire_Togo'!C69</f>
        <v>2</v>
      </c>
      <c r="D73" t="str">
        <f>'Liste Linéaire_Togo'!D69</f>
        <v>[0-2]</v>
      </c>
      <c r="E73">
        <f>'Liste Linéaire_Togo'!E69</f>
        <v>0</v>
      </c>
      <c r="F73" t="str">
        <f>'Liste Linéaire_Togo'!F69</f>
        <v>Masculin</v>
      </c>
      <c r="G73" t="str">
        <f>'Liste Linéaire_Togo'!G69</f>
        <v>Enfant moins de 4ans</v>
      </c>
      <c r="H73" t="str">
        <f>'Liste Linéaire_Togo'!H69</f>
        <v>90444904 SEIDOU Sidik</v>
      </c>
      <c r="I73" t="str">
        <f>'Liste Linéaire_Togo'!I69</f>
        <v>Haoussa Zongo</v>
      </c>
      <c r="J73" t="str">
        <f>VLOOKUP(I73,CARTE!$C$1:$F$198,3,FALSE)</f>
        <v>6.250142</v>
      </c>
      <c r="K73" t="str">
        <f>VLOOKUP(I73,CARTE!$C$1:$F$198,4,FALSE)</f>
        <v xml:space="preserve"> 1.203927</v>
      </c>
      <c r="L73" t="str">
        <f>'Liste Linéaire_Togo'!M69</f>
        <v>CMS Agoè-Nyivé</v>
      </c>
      <c r="M73" t="str">
        <f>'Liste Linéaire_Togo'!N69</f>
        <v>Agoè-Nyivé 1</v>
      </c>
      <c r="N73" t="str">
        <f>'Liste Linéaire_Togo'!O69</f>
        <v xml:space="preserve">Agoè-Nyivé </v>
      </c>
      <c r="O73" t="str">
        <f>'Liste Linéaire_Togo'!P69</f>
        <v>Grand Lomé</v>
      </c>
      <c r="P73" s="23">
        <f>'Liste Linéaire_Togo'!Q69</f>
        <v>45601</v>
      </c>
      <c r="Q73" t="str">
        <f>'Liste Linéaire_Togo'!R69</f>
        <v>S45</v>
      </c>
      <c r="R73" s="23">
        <f>'Liste Linéaire_Togo'!S69</f>
        <v>45602</v>
      </c>
      <c r="S73" t="str">
        <f>'Liste Linéaire_Togo'!T69</f>
        <v>Oui</v>
      </c>
      <c r="T73" t="str">
        <f>'Liste Linéaire_Togo'!U69</f>
        <v>Oui</v>
      </c>
      <c r="U73" t="str">
        <f>'Liste Linéaire_Togo'!V69</f>
        <v>Oui</v>
      </c>
      <c r="V73" t="str">
        <f>'Liste Linéaire_Togo'!W69</f>
        <v>Oui</v>
      </c>
      <c r="W73" t="str">
        <f>'Liste Linéaire_Togo'!X69</f>
        <v>Oui</v>
      </c>
      <c r="X73" t="str">
        <f>'Liste Linéaire_Togo'!Y69</f>
        <v>Altération de l'Etat général</v>
      </c>
      <c r="Y73" t="str">
        <f>'Liste Linéaire_Togo'!Z69</f>
        <v>Non</v>
      </c>
      <c r="Z73" t="str">
        <f>'Liste Linéaire_Togo'!AA69</f>
        <v>Non</v>
      </c>
      <c r="AA73" t="str">
        <f>'Liste Linéaire_Togo'!AB69</f>
        <v>Non</v>
      </c>
      <c r="AB73" t="str">
        <f>'Liste Linéaire_Togo'!AC69</f>
        <v>Non</v>
      </c>
      <c r="AC73" t="str">
        <f>'Liste Linéaire_Togo'!AD69</f>
        <v>Tde</v>
      </c>
      <c r="AD73" t="str">
        <f>'Liste Linéaire_Togo'!AE69</f>
        <v>Oui</v>
      </c>
      <c r="AE73" t="str">
        <f>'Liste Linéaire_Togo'!AF69</f>
        <v>Oui</v>
      </c>
      <c r="AF73" t="str">
        <f>'Liste Linéaire_Togo'!AG69</f>
        <v>Positif</v>
      </c>
      <c r="AG73" t="str">
        <f>'Liste Linéaire_Togo'!AH69</f>
        <v>Positif O1 Ogawa</v>
      </c>
      <c r="AH73" t="str">
        <f>'Liste Linéaire_Togo'!AI69</f>
        <v>Oui</v>
      </c>
      <c r="AI73" s="23">
        <f>'Liste Linéaire_Togo'!AJ69</f>
        <v>45606</v>
      </c>
      <c r="AJ73" t="str">
        <f>'Liste Linéaire_Togo'!AK69</f>
        <v>Guéri</v>
      </c>
      <c r="AK73" t="str">
        <f>'Liste Linéaire_Togo'!AL69</f>
        <v>confirmé</v>
      </c>
      <c r="AL73" t="str">
        <f>'Liste Linéaire_Togo'!AM69</f>
        <v>Agoè-Nyivé</v>
      </c>
      <c r="AM73" t="str">
        <f>'Liste Linéaire_Togo'!AN69</f>
        <v>Agoè-Nyivé 1</v>
      </c>
      <c r="AN73" t="str">
        <f>'Liste Linéaire_Togo'!AO69</f>
        <v>Agoè-Nyivé</v>
      </c>
      <c r="AO73" t="str">
        <f>'Liste Linéaire_Togo'!AP69</f>
        <v>Positif</v>
      </c>
      <c r="AP73" t="str">
        <f>'Liste Linéaire_Togo'!L69</f>
        <v>Formation sanitaire</v>
      </c>
    </row>
    <row r="74" spans="1:42">
      <c r="A74">
        <f>'Liste Linéaire_Togo'!A70</f>
        <v>69</v>
      </c>
      <c r="B74" t="str">
        <f>'Liste Linéaire_Togo'!B70</f>
        <v>SEIDOU Djibril</v>
      </c>
      <c r="C74">
        <f>'Liste Linéaire_Togo'!C70</f>
        <v>15</v>
      </c>
      <c r="D74" t="str">
        <f>'Liste Linéaire_Togo'!D70</f>
        <v>[15-44]</v>
      </c>
      <c r="E74">
        <f>'Liste Linéaire_Togo'!E70</f>
        <v>0</v>
      </c>
      <c r="F74" t="str">
        <f>'Liste Linéaire_Togo'!F70</f>
        <v>Masculin</v>
      </c>
      <c r="G74" t="str">
        <f>'Liste Linéaire_Togo'!G70</f>
        <v>Revendeur/se</v>
      </c>
      <c r="H74" t="str">
        <f>'Liste Linéaire_Togo'!H70</f>
        <v>90444904 SEIDOU Sidik</v>
      </c>
      <c r="I74" t="str">
        <f>'Liste Linéaire_Togo'!I70</f>
        <v>Haoussa Zongo</v>
      </c>
      <c r="J74" t="str">
        <f>VLOOKUP(I74,CARTE!$C$1:$F$198,3,FALSE)</f>
        <v>6.250142</v>
      </c>
      <c r="K74" t="str">
        <f>VLOOKUP(I74,CARTE!$C$1:$F$198,4,FALSE)</f>
        <v xml:space="preserve"> 1.203927</v>
      </c>
      <c r="L74" t="str">
        <f>'Liste Linéaire_Togo'!M70</f>
        <v>CMS Agoè-Nyivé</v>
      </c>
      <c r="M74" t="str">
        <f>'Liste Linéaire_Togo'!N70</f>
        <v>Agoè-Nyivé 4</v>
      </c>
      <c r="N74" t="str">
        <f>'Liste Linéaire_Togo'!O70</f>
        <v xml:space="preserve">Agoè-Nyivé </v>
      </c>
      <c r="O74" t="str">
        <f>'Liste Linéaire_Togo'!P70</f>
        <v>Grand Lomé</v>
      </c>
      <c r="P74" s="23">
        <f>'Liste Linéaire_Togo'!Q70</f>
        <v>45601</v>
      </c>
      <c r="Q74" t="str">
        <f>'Liste Linéaire_Togo'!R70</f>
        <v>S45</v>
      </c>
      <c r="R74" s="23">
        <f>'Liste Linéaire_Togo'!S70</f>
        <v>45602</v>
      </c>
      <c r="S74" t="str">
        <f>'Liste Linéaire_Togo'!T70</f>
        <v>Oui</v>
      </c>
      <c r="T74" t="str">
        <f>'Liste Linéaire_Togo'!U70</f>
        <v>Oui</v>
      </c>
      <c r="U74" t="str">
        <f>'Liste Linéaire_Togo'!V70</f>
        <v>Oui</v>
      </c>
      <c r="V74" t="str">
        <f>'Liste Linéaire_Togo'!W70</f>
        <v>Oui</v>
      </c>
      <c r="W74" t="str">
        <f>'Liste Linéaire_Togo'!X70</f>
        <v>Oui</v>
      </c>
      <c r="X74" t="str">
        <f>'Liste Linéaire_Togo'!Y70</f>
        <v>Altération de l'Etat général</v>
      </c>
      <c r="Y74" t="str">
        <f>'Liste Linéaire_Togo'!Z70</f>
        <v>Non</v>
      </c>
      <c r="Z74" t="str">
        <f>'Liste Linéaire_Togo'!AA70</f>
        <v>Non</v>
      </c>
      <c r="AA74" t="str">
        <f>'Liste Linéaire_Togo'!AB70</f>
        <v>Non</v>
      </c>
      <c r="AB74" t="str">
        <f>'Liste Linéaire_Togo'!AC70</f>
        <v>Non</v>
      </c>
      <c r="AC74" t="str">
        <f>'Liste Linéaire_Togo'!AD70</f>
        <v>Tde</v>
      </c>
      <c r="AD74" t="str">
        <f>'Liste Linéaire_Togo'!AE70</f>
        <v>Oui</v>
      </c>
      <c r="AE74" t="str">
        <f>'Liste Linéaire_Togo'!AF70</f>
        <v>Oui</v>
      </c>
      <c r="AF74" t="str">
        <f>'Liste Linéaire_Togo'!AG70</f>
        <v>Positif</v>
      </c>
      <c r="AG74" t="str">
        <f>'Liste Linéaire_Togo'!AH70</f>
        <v>Positif O1 Ogawa</v>
      </c>
      <c r="AH74" t="str">
        <f>'Liste Linéaire_Togo'!AI70</f>
        <v>Oui</v>
      </c>
      <c r="AI74" s="23">
        <f>'Liste Linéaire_Togo'!AJ70</f>
        <v>45606</v>
      </c>
      <c r="AJ74" t="str">
        <f>'Liste Linéaire_Togo'!AK70</f>
        <v>Guéri</v>
      </c>
      <c r="AK74" t="str">
        <f>'Liste Linéaire_Togo'!AL70</f>
        <v>confirmé</v>
      </c>
      <c r="AL74" t="str">
        <f>'Liste Linéaire_Togo'!AM70</f>
        <v>Agoè-Nyivé</v>
      </c>
      <c r="AM74" t="str">
        <f>'Liste Linéaire_Togo'!AN70</f>
        <v>Agoè-Nyivé 1</v>
      </c>
      <c r="AN74" t="str">
        <f>'Liste Linéaire_Togo'!AO70</f>
        <v>Agoè-Nyivé</v>
      </c>
      <c r="AO74" t="str">
        <f>'Liste Linéaire_Togo'!AP70</f>
        <v>Positif</v>
      </c>
      <c r="AP74" t="str">
        <f>'Liste Linéaire_Togo'!L70</f>
        <v>Formation sanitaire</v>
      </c>
    </row>
    <row r="75" spans="1:42">
      <c r="A75">
        <f>'Liste Linéaire_Togo'!A71</f>
        <v>70</v>
      </c>
      <c r="B75" t="str">
        <f>'Liste Linéaire_Togo'!B71</f>
        <v>ADEWI Péniel</v>
      </c>
      <c r="C75">
        <f>'Liste Linéaire_Togo'!C71</f>
        <v>20</v>
      </c>
      <c r="D75" t="str">
        <f>'Liste Linéaire_Togo'!D71</f>
        <v>[15-44]</v>
      </c>
      <c r="E75">
        <f>'Liste Linéaire_Togo'!E71</f>
        <v>0</v>
      </c>
      <c r="F75" t="str">
        <f>'Liste Linéaire_Togo'!F71</f>
        <v>Féminin</v>
      </c>
      <c r="G75" t="str">
        <f>'Liste Linéaire_Togo'!G71</f>
        <v>Etudiant/te</v>
      </c>
      <c r="H75" t="str">
        <f>'Liste Linéaire_Togo'!H71</f>
        <v>90062663 ADEWI Jonas</v>
      </c>
      <c r="I75" t="str">
        <f>'Liste Linéaire_Togo'!I71</f>
        <v>Zossimé</v>
      </c>
      <c r="J75" t="str">
        <f>VLOOKUP(I75,CARTE!$C$1:$F$198,3,FALSE)</f>
        <v>6.221111</v>
      </c>
      <c r="K75" t="str">
        <f>VLOOKUP(I75,CARTE!$C$1:$F$198,4,FALSE)</f>
        <v xml:space="preserve"> 1.212917</v>
      </c>
      <c r="L75" t="str">
        <f>'Liste Linéaire_Togo'!M71</f>
        <v>CMS Agoè-Nyivé</v>
      </c>
      <c r="M75" t="str">
        <f>'Liste Linéaire_Togo'!N71</f>
        <v>Agoè-Nyivé 4</v>
      </c>
      <c r="N75" t="str">
        <f>'Liste Linéaire_Togo'!O71</f>
        <v xml:space="preserve">Agoè-Nyivé </v>
      </c>
      <c r="O75" t="str">
        <f>'Liste Linéaire_Togo'!P71</f>
        <v>Grand Lomé</v>
      </c>
      <c r="P75" s="23">
        <f>'Liste Linéaire_Togo'!Q71</f>
        <v>45601</v>
      </c>
      <c r="Q75" t="str">
        <f>'Liste Linéaire_Togo'!R71</f>
        <v>S45</v>
      </c>
      <c r="R75" s="23">
        <f>'Liste Linéaire_Togo'!S71</f>
        <v>45602</v>
      </c>
      <c r="S75" t="str">
        <f>'Liste Linéaire_Togo'!T71</f>
        <v>Oui</v>
      </c>
      <c r="T75" t="str">
        <f>'Liste Linéaire_Togo'!U71</f>
        <v>Non</v>
      </c>
      <c r="U75" t="str">
        <f>'Liste Linéaire_Togo'!V71</f>
        <v>Oui</v>
      </c>
      <c r="V75" t="str">
        <f>'Liste Linéaire_Togo'!W71</f>
        <v>Non</v>
      </c>
      <c r="W75" t="str">
        <f>'Liste Linéaire_Togo'!X71</f>
        <v>Non</v>
      </c>
      <c r="X75" t="str">
        <f>'Liste Linéaire_Togo'!Y71</f>
        <v>crampes des membres</v>
      </c>
      <c r="Y75" t="str">
        <f>'Liste Linéaire_Togo'!Z71</f>
        <v>Non</v>
      </c>
      <c r="Z75" t="str">
        <f>'Liste Linéaire_Togo'!AA71</f>
        <v>Non</v>
      </c>
      <c r="AA75" t="str">
        <f>'Liste Linéaire_Togo'!AB71</f>
        <v>Non</v>
      </c>
      <c r="AB75" t="str">
        <f>'Liste Linéaire_Togo'!AC71</f>
        <v>Non</v>
      </c>
      <c r="AC75" t="str">
        <f>'Liste Linéaire_Togo'!AD71</f>
        <v>Tde</v>
      </c>
      <c r="AD75" t="str">
        <f>'Liste Linéaire_Togo'!AE71</f>
        <v>Oui</v>
      </c>
      <c r="AE75" t="str">
        <f>'Liste Linéaire_Togo'!AF71</f>
        <v>Oui</v>
      </c>
      <c r="AF75" t="str">
        <f>'Liste Linéaire_Togo'!AG71</f>
        <v>NEGATIF</v>
      </c>
      <c r="AG75" t="str">
        <f>'Liste Linéaire_Togo'!AH71</f>
        <v>NEGATIF</v>
      </c>
      <c r="AH75" t="str">
        <f>'Liste Linéaire_Togo'!AI71</f>
        <v>Oui</v>
      </c>
      <c r="AI75" s="23">
        <f>'Liste Linéaire_Togo'!AJ71</f>
        <v>45603</v>
      </c>
      <c r="AJ75" t="str">
        <f>'Liste Linéaire_Togo'!AK71</f>
        <v>Guéri</v>
      </c>
      <c r="AK75" t="str">
        <f>'Liste Linéaire_Togo'!AL71</f>
        <v>suspect</v>
      </c>
      <c r="AL75" t="str">
        <f>'Liste Linéaire_Togo'!AM71</f>
        <v>Agoè-Nyivé</v>
      </c>
      <c r="AM75" t="str">
        <f>'Liste Linéaire_Togo'!AN71</f>
        <v>Agoè-Nyivé 4</v>
      </c>
      <c r="AN75" t="str">
        <f>'Liste Linéaire_Togo'!AO71</f>
        <v>Agoè-Nyivé</v>
      </c>
      <c r="AO75" t="str">
        <f>'Liste Linéaire_Togo'!AP71</f>
        <v>negatif</v>
      </c>
      <c r="AP75" t="str">
        <f>'Liste Linéaire_Togo'!L71</f>
        <v>Formation sanitaire</v>
      </c>
    </row>
    <row r="76" spans="1:42">
      <c r="A76">
        <f>'Liste Linéaire_Togo'!A72</f>
        <v>71</v>
      </c>
      <c r="B76" t="str">
        <f>'Liste Linéaire_Togo'!B72</f>
        <v>BATCHASSI Tchondo Maurice</v>
      </c>
      <c r="C76">
        <f>'Liste Linéaire_Togo'!C72</f>
        <v>49</v>
      </c>
      <c r="D76" t="str">
        <f>'Liste Linéaire_Togo'!D72</f>
        <v>[45-59]</v>
      </c>
      <c r="E76">
        <f>'Liste Linéaire_Togo'!E72</f>
        <v>0</v>
      </c>
      <c r="F76" t="str">
        <f>'Liste Linéaire_Togo'!F72</f>
        <v>Masculin</v>
      </c>
      <c r="G76" t="str">
        <f>'Liste Linéaire_Togo'!G72</f>
        <v>Agent de sécurité</v>
      </c>
      <c r="H76">
        <f>'Liste Linéaire_Togo'!H72</f>
        <v>71034373</v>
      </c>
      <c r="I76" t="str">
        <f>'Liste Linéaire_Togo'!I72</f>
        <v>Akoin</v>
      </c>
      <c r="J76" t="str">
        <f>VLOOKUP(I76,CARTE!$C$1:$F$198,3,FALSE)</f>
        <v>6.276389</v>
      </c>
      <c r="K76" t="str">
        <f>VLOOKUP(I76,CARTE!$C$1:$F$198,4,FALSE)</f>
        <v xml:space="preserve"> 1.205999</v>
      </c>
      <c r="L76" t="str">
        <f>'Liste Linéaire_Togo'!M72</f>
        <v>CMS Togblékopé</v>
      </c>
      <c r="M76" t="str">
        <f>'Liste Linéaire_Togo'!N72</f>
        <v>Agoè-Nyivé 4</v>
      </c>
      <c r="N76" t="str">
        <f>'Liste Linéaire_Togo'!O72</f>
        <v xml:space="preserve">Agoè-Nyivé </v>
      </c>
      <c r="O76" t="str">
        <f>'Liste Linéaire_Togo'!P72</f>
        <v>Grand Lomé</v>
      </c>
      <c r="P76" s="23">
        <f>'Liste Linéaire_Togo'!Q72</f>
        <v>45601</v>
      </c>
      <c r="Q76" t="str">
        <f>'Liste Linéaire_Togo'!R72</f>
        <v>S45</v>
      </c>
      <c r="R76" s="23">
        <f>'Liste Linéaire_Togo'!S72</f>
        <v>45604</v>
      </c>
      <c r="S76" t="str">
        <f>'Liste Linéaire_Togo'!T72</f>
        <v>Oui</v>
      </c>
      <c r="T76" t="str">
        <f>'Liste Linéaire_Togo'!U72</f>
        <v>Oui</v>
      </c>
      <c r="U76" t="str">
        <f>'Liste Linéaire_Togo'!V72</f>
        <v>Non</v>
      </c>
      <c r="V76" t="str">
        <f>'Liste Linéaire_Togo'!W72</f>
        <v>Oui</v>
      </c>
      <c r="W76" t="str">
        <f>'Liste Linéaire_Togo'!X72</f>
        <v>Oui</v>
      </c>
      <c r="X76" t="str">
        <f>'Liste Linéaire_Togo'!Y72</f>
        <v>crampes des membres</v>
      </c>
      <c r="Y76" t="str">
        <f>'Liste Linéaire_Togo'!Z72</f>
        <v>Ne sais pas</v>
      </c>
      <c r="Z76" t="str">
        <f>'Liste Linéaire_Togo'!AA72</f>
        <v>Non</v>
      </c>
      <c r="AA76" t="str">
        <f>'Liste Linéaire_Togo'!AB72</f>
        <v>Non</v>
      </c>
      <c r="AB76" t="str">
        <f>'Liste Linéaire_Togo'!AC72</f>
        <v>Non</v>
      </c>
      <c r="AC76" t="str">
        <f>'Liste Linéaire_Togo'!AD72</f>
        <v>Forage</v>
      </c>
      <c r="AD76" t="str">
        <f>'Liste Linéaire_Togo'!AE72</f>
        <v>Oui</v>
      </c>
      <c r="AE76" t="str">
        <f>'Liste Linéaire_Togo'!AF72</f>
        <v>Oui</v>
      </c>
      <c r="AF76" t="str">
        <f>'Liste Linéaire_Togo'!AG72</f>
        <v>POSITIF</v>
      </c>
      <c r="AG76" t="str">
        <f>'Liste Linéaire_Togo'!AH72</f>
        <v>En cours</v>
      </c>
      <c r="AH76" t="str">
        <f>'Liste Linéaire_Togo'!AI72</f>
        <v>Oui</v>
      </c>
      <c r="AI76" s="23">
        <f>'Liste Linéaire_Togo'!AJ72</f>
        <v>45608</v>
      </c>
      <c r="AJ76" t="str">
        <f>'Liste Linéaire_Togo'!AK72</f>
        <v>Guéri</v>
      </c>
      <c r="AK76" t="str">
        <f>'Liste Linéaire_Togo'!AL72</f>
        <v>suspect</v>
      </c>
      <c r="AL76" t="str">
        <f>'Liste Linéaire_Togo'!AM72</f>
        <v>Agoè-Nyivé</v>
      </c>
      <c r="AM76" t="str">
        <f>'Liste Linéaire_Togo'!AN72</f>
        <v>Agoè-Nyivé 4</v>
      </c>
      <c r="AN76" t="str">
        <f>'Liste Linéaire_Togo'!AO72</f>
        <v>Togblekope</v>
      </c>
      <c r="AO76" t="str">
        <f>'Liste Linéaire_Togo'!AP72</f>
        <v>negatif</v>
      </c>
      <c r="AP76" t="str">
        <f>'Liste Linéaire_Togo'!L72</f>
        <v>Formation sanitaire</v>
      </c>
    </row>
    <row r="77" spans="1:42">
      <c r="A77">
        <f>'Liste Linéaire_Togo'!A73</f>
        <v>72</v>
      </c>
      <c r="B77" t="str">
        <f>'Liste Linéaire_Togo'!B73</f>
        <v>BOUBA Abdoul Gafar</v>
      </c>
      <c r="C77">
        <f>'Liste Linéaire_Togo'!C73</f>
        <v>2</v>
      </c>
      <c r="D77" t="str">
        <f>'Liste Linéaire_Togo'!D73</f>
        <v>[0-2]</v>
      </c>
      <c r="E77">
        <f>'Liste Linéaire_Togo'!E73</f>
        <v>0</v>
      </c>
      <c r="F77" t="str">
        <f>'Liste Linéaire_Togo'!F73</f>
        <v>Masculin</v>
      </c>
      <c r="G77" t="str">
        <f>'Liste Linéaire_Togo'!G73</f>
        <v>Enfant moins de 4ans</v>
      </c>
      <c r="H77">
        <f>'Liste Linéaire_Togo'!H73</f>
        <v>71437744</v>
      </c>
      <c r="I77" t="str">
        <f>'Liste Linéaire_Togo'!I73</f>
        <v>Haoussa Zongo</v>
      </c>
      <c r="J77" t="str">
        <f>VLOOKUP(I77,CARTE!$C$1:$F$198,3,FALSE)</f>
        <v>6.250142</v>
      </c>
      <c r="K77" t="str">
        <f>VLOOKUP(I77,CARTE!$C$1:$F$198,4,FALSE)</f>
        <v xml:space="preserve"> 1.203927</v>
      </c>
      <c r="L77" t="str">
        <f>'Liste Linéaire_Togo'!M73</f>
        <v>CMS Agoè-Nyivé</v>
      </c>
      <c r="M77" t="str">
        <f>'Liste Linéaire_Togo'!N73</f>
        <v>Agoè-Nyivé 4</v>
      </c>
      <c r="N77" t="str">
        <f>'Liste Linéaire_Togo'!O73</f>
        <v xml:space="preserve">Agoè-Nyivé </v>
      </c>
      <c r="O77" t="str">
        <f>'Liste Linéaire_Togo'!P73</f>
        <v>Grand Lomé</v>
      </c>
      <c r="P77" s="23">
        <f>'Liste Linéaire_Togo'!Q73</f>
        <v>45605</v>
      </c>
      <c r="Q77" t="str">
        <f>'Liste Linéaire_Togo'!R73</f>
        <v>S45</v>
      </c>
      <c r="R77" s="23">
        <f>'Liste Linéaire_Togo'!S73</f>
        <v>45606</v>
      </c>
      <c r="S77" t="str">
        <f>'Liste Linéaire_Togo'!T73</f>
        <v>Oui</v>
      </c>
      <c r="T77" t="str">
        <f>'Liste Linéaire_Togo'!U73</f>
        <v>Oui</v>
      </c>
      <c r="U77" t="str">
        <f>'Liste Linéaire_Togo'!V73</f>
        <v>Oui</v>
      </c>
      <c r="V77" t="str">
        <f>'Liste Linéaire_Togo'!W73</f>
        <v>Oui</v>
      </c>
      <c r="W77" t="str">
        <f>'Liste Linéaire_Togo'!X73</f>
        <v>Non</v>
      </c>
      <c r="X77" t="str">
        <f>'Liste Linéaire_Togo'!Y73</f>
        <v>RAS</v>
      </c>
      <c r="Y77" t="str">
        <f>'Liste Linéaire_Togo'!Z73</f>
        <v>Ne sais pas</v>
      </c>
      <c r="Z77" t="str">
        <f>'Liste Linéaire_Togo'!AA73</f>
        <v>Non</v>
      </c>
      <c r="AA77" t="str">
        <f>'Liste Linéaire_Togo'!AB73</f>
        <v>Non</v>
      </c>
      <c r="AB77" t="str">
        <f>'Liste Linéaire_Togo'!AC73</f>
        <v>Non</v>
      </c>
      <c r="AC77" t="str">
        <f>'Liste Linéaire_Togo'!AD73</f>
        <v>Tde</v>
      </c>
      <c r="AD77" t="str">
        <f>'Liste Linéaire_Togo'!AE73</f>
        <v>Oui</v>
      </c>
      <c r="AE77" t="str">
        <f>'Liste Linéaire_Togo'!AF73</f>
        <v>Oui</v>
      </c>
      <c r="AF77" t="str">
        <f>'Liste Linéaire_Togo'!AG73</f>
        <v>Positif</v>
      </c>
      <c r="AG77" t="str">
        <f>'Liste Linéaire_Togo'!AH73</f>
        <v>Positif O1 Ogawa</v>
      </c>
      <c r="AH77" t="str">
        <f>'Liste Linéaire_Togo'!AI73</f>
        <v>Oui</v>
      </c>
      <c r="AI77" s="23">
        <f>'Liste Linéaire_Togo'!AJ73</f>
        <v>45610</v>
      </c>
      <c r="AJ77" t="str">
        <f>'Liste Linéaire_Togo'!AK73</f>
        <v>Guéri</v>
      </c>
      <c r="AK77" t="str">
        <f>'Liste Linéaire_Togo'!AL73</f>
        <v>confirmé</v>
      </c>
      <c r="AL77" t="str">
        <f>'Liste Linéaire_Togo'!AM73</f>
        <v>Agoè-Nyivé</v>
      </c>
      <c r="AM77" t="str">
        <f>'Liste Linéaire_Togo'!AN73</f>
        <v>Agoè-Nyivé 1</v>
      </c>
      <c r="AN77" t="str">
        <f>'Liste Linéaire_Togo'!AO73</f>
        <v>Agoè-Nyivé</v>
      </c>
      <c r="AO77" t="str">
        <f>'Liste Linéaire_Togo'!AP73</f>
        <v>Positif</v>
      </c>
      <c r="AP77" t="str">
        <f>'Liste Linéaire_Togo'!L73</f>
        <v>Formation sanitaire</v>
      </c>
    </row>
    <row r="78" spans="1:42">
      <c r="A78">
        <f>'Liste Linéaire_Togo'!A74</f>
        <v>73</v>
      </c>
      <c r="B78" t="str">
        <f>'Liste Linéaire_Togo'!B74</f>
        <v>HABIBOU FADIL Souweba</v>
      </c>
      <c r="C78">
        <f>'Liste Linéaire_Togo'!C74</f>
        <v>21</v>
      </c>
      <c r="D78" t="str">
        <f>'Liste Linéaire_Togo'!D74</f>
        <v>[15-44]</v>
      </c>
      <c r="E78">
        <f>'Liste Linéaire_Togo'!E74</f>
        <v>0</v>
      </c>
      <c r="F78" t="str">
        <f>'Liste Linéaire_Togo'!F74</f>
        <v>Féminin</v>
      </c>
      <c r="G78" t="str">
        <f>'Liste Linéaire_Togo'!G74</f>
        <v>Couture</v>
      </c>
      <c r="H78">
        <f>'Liste Linéaire_Togo'!H74</f>
        <v>71437744</v>
      </c>
      <c r="I78" t="str">
        <f>'Liste Linéaire_Togo'!I74</f>
        <v>Haoussa Zongo</v>
      </c>
      <c r="J78" t="str">
        <f>VLOOKUP(I78,CARTE!$C$1:$F$198,3,FALSE)</f>
        <v>6.250142</v>
      </c>
      <c r="K78" t="str">
        <f>VLOOKUP(I78,CARTE!$C$1:$F$198,4,FALSE)</f>
        <v xml:space="preserve"> 1.203927</v>
      </c>
      <c r="L78" t="str">
        <f>'Liste Linéaire_Togo'!M74</f>
        <v>CMS Agoè-Nyivé</v>
      </c>
      <c r="M78" t="str">
        <f>'Liste Linéaire_Togo'!N74</f>
        <v>Agoè-Nyivé 4</v>
      </c>
      <c r="N78" t="str">
        <f>'Liste Linéaire_Togo'!O74</f>
        <v xml:space="preserve">Agoè-Nyivé </v>
      </c>
      <c r="O78" t="str">
        <f>'Liste Linéaire_Togo'!P74</f>
        <v>Grand Lomé</v>
      </c>
      <c r="P78" s="23">
        <f>'Liste Linéaire_Togo'!Q74</f>
        <v>45605</v>
      </c>
      <c r="Q78" t="str">
        <f>'Liste Linéaire_Togo'!R74</f>
        <v>S45</v>
      </c>
      <c r="R78" s="23">
        <f>'Liste Linéaire_Togo'!S74</f>
        <v>45606</v>
      </c>
      <c r="S78" t="str">
        <f>'Liste Linéaire_Togo'!T74</f>
        <v>Oui</v>
      </c>
      <c r="T78" t="str">
        <f>'Liste Linéaire_Togo'!U74</f>
        <v>Oui</v>
      </c>
      <c r="U78" t="str">
        <f>'Liste Linéaire_Togo'!V74</f>
        <v>Oui</v>
      </c>
      <c r="V78" t="str">
        <f>'Liste Linéaire_Togo'!W74</f>
        <v>Oui</v>
      </c>
      <c r="W78" t="str">
        <f>'Liste Linéaire_Togo'!X74</f>
        <v>Non</v>
      </c>
      <c r="X78" t="str">
        <f>'Liste Linéaire_Togo'!Y74</f>
        <v>Paludisme associé</v>
      </c>
      <c r="Y78" t="str">
        <f>'Liste Linéaire_Togo'!Z74</f>
        <v>Ne sais pas</v>
      </c>
      <c r="Z78" t="str">
        <f>'Liste Linéaire_Togo'!AA74</f>
        <v>Non</v>
      </c>
      <c r="AA78" t="str">
        <f>'Liste Linéaire_Togo'!AB74</f>
        <v>Non</v>
      </c>
      <c r="AB78" t="str">
        <f>'Liste Linéaire_Togo'!AC74</f>
        <v>Non</v>
      </c>
      <c r="AC78" t="str">
        <f>'Liste Linéaire_Togo'!AD74</f>
        <v>Tde</v>
      </c>
      <c r="AD78" t="str">
        <f>'Liste Linéaire_Togo'!AE74</f>
        <v>Oui</v>
      </c>
      <c r="AE78" t="str">
        <f>'Liste Linéaire_Togo'!AF74</f>
        <v>Oui</v>
      </c>
      <c r="AF78" t="str">
        <f>'Liste Linéaire_Togo'!AG74</f>
        <v>Positif</v>
      </c>
      <c r="AG78" t="str">
        <f>'Liste Linéaire_Togo'!AH74</f>
        <v>Positif O1 Ogawa</v>
      </c>
      <c r="AH78" t="str">
        <f>'Liste Linéaire_Togo'!AI74</f>
        <v>Oui</v>
      </c>
      <c r="AI78" s="23">
        <f>'Liste Linéaire_Togo'!AJ74</f>
        <v>45610</v>
      </c>
      <c r="AJ78" t="str">
        <f>'Liste Linéaire_Togo'!AK74</f>
        <v>Guéri</v>
      </c>
      <c r="AK78" t="str">
        <f>'Liste Linéaire_Togo'!AL74</f>
        <v>confirmé</v>
      </c>
      <c r="AL78" t="str">
        <f>'Liste Linéaire_Togo'!AM74</f>
        <v>Agoè-Nyivé</v>
      </c>
      <c r="AM78" t="str">
        <f>'Liste Linéaire_Togo'!AN74</f>
        <v>Agoè-Nyivé 1</v>
      </c>
      <c r="AN78" t="str">
        <f>'Liste Linéaire_Togo'!AO74</f>
        <v>Agoè-Nyivé</v>
      </c>
      <c r="AO78" t="str">
        <f>'Liste Linéaire_Togo'!AP74</f>
        <v>Positif</v>
      </c>
      <c r="AP78" t="str">
        <f>'Liste Linéaire_Togo'!L74</f>
        <v>Formation sanitaire</v>
      </c>
    </row>
    <row r="79" spans="1:42">
      <c r="A79">
        <f>'Liste Linéaire_Togo'!A75</f>
        <v>74</v>
      </c>
      <c r="B79" t="str">
        <f>'Liste Linéaire_Togo'!B75</f>
        <v>SEIDOU Ousmane</v>
      </c>
      <c r="C79">
        <f>'Liste Linéaire_Togo'!C75</f>
        <v>7</v>
      </c>
      <c r="D79" t="str">
        <f>'Liste Linéaire_Togo'!D75</f>
        <v>[5-14]</v>
      </c>
      <c r="E79">
        <f>'Liste Linéaire_Togo'!E75</f>
        <v>0</v>
      </c>
      <c r="F79" t="str">
        <f>'Liste Linéaire_Togo'!F75</f>
        <v>Masculin</v>
      </c>
      <c r="G79" t="str">
        <f>'Liste Linéaire_Togo'!G75</f>
        <v>Elève</v>
      </c>
      <c r="H79">
        <f>'Liste Linéaire_Togo'!H75</f>
        <v>91551453</v>
      </c>
      <c r="I79" t="str">
        <f>'Liste Linéaire_Togo'!I75</f>
        <v>Haoussa Zongo</v>
      </c>
      <c r="J79" t="str">
        <f>VLOOKUP(I79,CARTE!$C$1:$F$198,3,FALSE)</f>
        <v>6.250142</v>
      </c>
      <c r="K79" t="str">
        <f>VLOOKUP(I79,CARTE!$C$1:$F$198,4,FALSE)</f>
        <v xml:space="preserve"> 1.203927</v>
      </c>
      <c r="L79" t="str">
        <f>'Liste Linéaire_Togo'!M75</f>
        <v>CMS Togblékopé</v>
      </c>
      <c r="M79" t="str">
        <f>'Liste Linéaire_Togo'!N75</f>
        <v>Agoè-Nyivé 4</v>
      </c>
      <c r="N79" t="str">
        <f>'Liste Linéaire_Togo'!O75</f>
        <v xml:space="preserve">Agoè-Nyivé </v>
      </c>
      <c r="O79" t="str">
        <f>'Liste Linéaire_Togo'!P75</f>
        <v>Grand Lomé</v>
      </c>
      <c r="P79" s="23">
        <f>'Liste Linéaire_Togo'!Q75</f>
        <v>45619</v>
      </c>
      <c r="Q79" t="str">
        <f>'Liste Linéaire_Togo'!R75</f>
        <v>S47</v>
      </c>
      <c r="R79" s="23">
        <f>'Liste Linéaire_Togo'!S75</f>
        <v>45620</v>
      </c>
      <c r="S79" t="str">
        <f>'Liste Linéaire_Togo'!T75</f>
        <v>Oui</v>
      </c>
      <c r="T79" t="str">
        <f>'Liste Linéaire_Togo'!U75</f>
        <v>Oui</v>
      </c>
      <c r="U79" t="str">
        <f>'Liste Linéaire_Togo'!V75</f>
        <v>Oui</v>
      </c>
      <c r="V79" t="str">
        <f>'Liste Linéaire_Togo'!W75</f>
        <v>Oui</v>
      </c>
      <c r="W79" t="str">
        <f>'Liste Linéaire_Togo'!X75</f>
        <v>Oui</v>
      </c>
      <c r="X79" t="str">
        <f>'Liste Linéaire_Togo'!Y75</f>
        <v>Légère paleur</v>
      </c>
      <c r="Y79" t="str">
        <f>'Liste Linéaire_Togo'!Z75</f>
        <v>Ne sais pas</v>
      </c>
      <c r="Z79" t="str">
        <f>'Liste Linéaire_Togo'!AA75</f>
        <v>Ne sais pas</v>
      </c>
      <c r="AA79" t="str">
        <f>'Liste Linéaire_Togo'!AB75</f>
        <v>Ne sais pas</v>
      </c>
      <c r="AB79" t="str">
        <f>'Liste Linéaire_Togo'!AC75</f>
        <v>Non</v>
      </c>
      <c r="AC79" t="str">
        <f>'Liste Linéaire_Togo'!AD75</f>
        <v>Forage</v>
      </c>
      <c r="AD79" t="str">
        <f>'Liste Linéaire_Togo'!AE75</f>
        <v>Oui</v>
      </c>
      <c r="AE79" t="str">
        <f>'Liste Linéaire_Togo'!AF75</f>
        <v>Non</v>
      </c>
      <c r="AF79" t="str">
        <f>'Liste Linéaire_Togo'!AG75</f>
        <v>NA</v>
      </c>
      <c r="AG79" t="str">
        <f>'Liste Linéaire_Togo'!AH75</f>
        <v>NA</v>
      </c>
      <c r="AH79" t="str">
        <f>'Liste Linéaire_Togo'!AI75</f>
        <v>Oui</v>
      </c>
      <c r="AI79" s="23">
        <f>'Liste Linéaire_Togo'!AJ75</f>
        <v>45620</v>
      </c>
      <c r="AJ79" t="str">
        <f>'Liste Linéaire_Togo'!AK75</f>
        <v>dcd</v>
      </c>
      <c r="AK79" t="str">
        <f>'Liste Linéaire_Togo'!AL75</f>
        <v>suspect</v>
      </c>
      <c r="AL79" t="str">
        <f>'Liste Linéaire_Togo'!AM75</f>
        <v>Agoè-Nyivé</v>
      </c>
      <c r="AM79" t="str">
        <f>'Liste Linéaire_Togo'!AN75</f>
        <v>Agoè-Nyivé 1</v>
      </c>
      <c r="AN79" t="str">
        <f>'Liste Linéaire_Togo'!AO75</f>
        <v>Agoè-Nyivé</v>
      </c>
      <c r="AO79" t="str">
        <f>'Liste Linéaire_Togo'!AP75</f>
        <v>negatif</v>
      </c>
      <c r="AP79" t="str">
        <f>'Liste Linéaire_Togo'!L75</f>
        <v>Formation sanitaire</v>
      </c>
    </row>
    <row r="80" spans="1:42">
      <c r="A80">
        <f>'Liste Linéaire_Togo'!A76</f>
        <v>75</v>
      </c>
      <c r="B80" t="str">
        <f>'Liste Linéaire_Togo'!B76</f>
        <v>TALHATOU Nachour</v>
      </c>
      <c r="C80">
        <f>'Liste Linéaire_Togo'!C76</f>
        <v>10</v>
      </c>
      <c r="D80" t="str">
        <f>'Liste Linéaire_Togo'!D76</f>
        <v>[5-14]</v>
      </c>
      <c r="E80">
        <f>'Liste Linéaire_Togo'!E76</f>
        <v>0</v>
      </c>
      <c r="F80" t="str">
        <f>'Liste Linéaire_Togo'!F76</f>
        <v>Masculin</v>
      </c>
      <c r="G80" t="str">
        <f>'Liste Linéaire_Togo'!G76</f>
        <v>Elève</v>
      </c>
      <c r="H80" t="str">
        <f>'Liste Linéaire_Togo'!H76</f>
        <v>70132014/90901090</v>
      </c>
      <c r="I80" t="str">
        <f>'Liste Linéaire_Togo'!I76</f>
        <v>Togblékopé Akoin</v>
      </c>
      <c r="J80" t="str">
        <f>VLOOKUP(I80,CARTE!$C$1:$F$198,3,FALSE)</f>
        <v>6.283159</v>
      </c>
      <c r="K80" t="str">
        <f>VLOOKUP(I80,CARTE!$C$1:$F$198,4,FALSE)</f>
        <v>1.196672</v>
      </c>
      <c r="L80" t="str">
        <f>'Liste Linéaire_Togo'!M76</f>
        <v>CMS Togblékopé</v>
      </c>
      <c r="M80" t="str">
        <f>'Liste Linéaire_Togo'!N76</f>
        <v>Agoè-Nyivé 4</v>
      </c>
      <c r="N80" t="str">
        <f>'Liste Linéaire_Togo'!O76</f>
        <v xml:space="preserve">Agoè-Nyivé </v>
      </c>
      <c r="O80" t="str">
        <f>'Liste Linéaire_Togo'!P76</f>
        <v>Grand Lomé</v>
      </c>
      <c r="P80" s="23">
        <f>'Liste Linéaire_Togo'!Q76</f>
        <v>45619</v>
      </c>
      <c r="Q80" t="str">
        <f>'Liste Linéaire_Togo'!R76</f>
        <v>S47</v>
      </c>
      <c r="R80" s="23">
        <f>'Liste Linéaire_Togo'!S76</f>
        <v>45622</v>
      </c>
      <c r="S80" t="str">
        <f>'Liste Linéaire_Togo'!T76</f>
        <v>Oui</v>
      </c>
      <c r="T80" t="str">
        <f>'Liste Linéaire_Togo'!U76</f>
        <v>Oui</v>
      </c>
      <c r="U80" t="str">
        <f>'Liste Linéaire_Togo'!V76</f>
        <v>Oui</v>
      </c>
      <c r="V80" t="str">
        <f>'Liste Linéaire_Togo'!W76</f>
        <v>Oui</v>
      </c>
      <c r="W80" t="str">
        <f>'Liste Linéaire_Togo'!X76</f>
        <v>Oui</v>
      </c>
      <c r="X80" t="str">
        <f>'Liste Linéaire_Togo'!Y76</f>
        <v>Soif permanente</v>
      </c>
      <c r="Y80" t="str">
        <f>'Liste Linéaire_Togo'!Z76</f>
        <v>Ne sais pas</v>
      </c>
      <c r="Z80" t="str">
        <f>'Liste Linéaire_Togo'!AA76</f>
        <v>Non</v>
      </c>
      <c r="AA80" t="str">
        <f>'Liste Linéaire_Togo'!AB76</f>
        <v>Non</v>
      </c>
      <c r="AB80" t="str">
        <f>'Liste Linéaire_Togo'!AC76</f>
        <v>Non</v>
      </c>
      <c r="AC80" t="str">
        <f>'Liste Linéaire_Togo'!AD76</f>
        <v>Forage</v>
      </c>
      <c r="AD80" t="str">
        <f>'Liste Linéaire_Togo'!AE76</f>
        <v>Oui</v>
      </c>
      <c r="AE80" t="str">
        <f>'Liste Linéaire_Togo'!AF76</f>
        <v>Oui</v>
      </c>
      <c r="AF80" t="str">
        <f>'Liste Linéaire_Togo'!AG76</f>
        <v>Positif</v>
      </c>
      <c r="AG80" t="str">
        <f>'Liste Linéaire_Togo'!AH76</f>
        <v>Positif O1 Ogawa</v>
      </c>
      <c r="AH80" t="str">
        <f>'Liste Linéaire_Togo'!AI76</f>
        <v>Oui</v>
      </c>
      <c r="AI80" s="23">
        <f>'Liste Linéaire_Togo'!AJ76</f>
        <v>0</v>
      </c>
      <c r="AJ80" t="str">
        <f>'Liste Linéaire_Togo'!AK76</f>
        <v>Guéri</v>
      </c>
      <c r="AK80" t="str">
        <f>'Liste Linéaire_Togo'!AL76</f>
        <v>confirmé</v>
      </c>
      <c r="AL80" t="str">
        <f>'Liste Linéaire_Togo'!AM76</f>
        <v>Agoè-Nyivé</v>
      </c>
      <c r="AM80" t="str">
        <f>'Liste Linéaire_Togo'!AN76</f>
        <v>Agoè-Nyivé 4</v>
      </c>
      <c r="AN80" t="str">
        <f>'Liste Linéaire_Togo'!AO76</f>
        <v>Togblekope</v>
      </c>
      <c r="AO80" t="str">
        <f>'Liste Linéaire_Togo'!AP76</f>
        <v>Positif</v>
      </c>
      <c r="AP80" t="str">
        <f>'Liste Linéaire_Togo'!L76</f>
        <v>Formation sanitaire</v>
      </c>
    </row>
    <row r="81" spans="1:42">
      <c r="A81">
        <f>'Liste Linéaire_Togo'!A77</f>
        <v>76</v>
      </c>
      <c r="B81" t="str">
        <f>'Liste Linéaire_Togo'!B77</f>
        <v>ABDOUL Faouzne</v>
      </c>
      <c r="C81">
        <f>'Liste Linéaire_Togo'!C77</f>
        <v>17</v>
      </c>
      <c r="D81" t="str">
        <f>'Liste Linéaire_Togo'!D77</f>
        <v>[15-44]</v>
      </c>
      <c r="E81">
        <f>'Liste Linéaire_Togo'!E77</f>
        <v>0</v>
      </c>
      <c r="F81" t="str">
        <f>'Liste Linéaire_Togo'!F77</f>
        <v>Masculin</v>
      </c>
      <c r="G81" t="str">
        <f>'Liste Linéaire_Togo'!G77</f>
        <v>Elève</v>
      </c>
      <c r="H81">
        <f>'Liste Linéaire_Togo'!H77</f>
        <v>90014394</v>
      </c>
      <c r="I81" t="str">
        <f>'Liste Linéaire_Togo'!I77</f>
        <v>Alinka</v>
      </c>
      <c r="J81" t="str">
        <f>VLOOKUP(I81,CARTE!$C$1:$F$198,3,FALSE)</f>
        <v>6.21494796391453</v>
      </c>
      <c r="K81" t="str">
        <f>VLOOKUP(I81,CARTE!$C$1:$F$198,4,FALSE)</f>
        <v xml:space="preserve"> 1.2177901541906115</v>
      </c>
      <c r="L81" t="str">
        <f>'Liste Linéaire_Togo'!M77</f>
        <v>CMS Togblékopé</v>
      </c>
      <c r="M81" t="str">
        <f>'Liste Linéaire_Togo'!N77</f>
        <v>Agoè-Nyivé 4</v>
      </c>
      <c r="N81" t="str">
        <f>'Liste Linéaire_Togo'!O77</f>
        <v xml:space="preserve">Agoè-Nyivé </v>
      </c>
      <c r="O81" t="str">
        <f>'Liste Linéaire_Togo'!P77</f>
        <v>Grand Lomé</v>
      </c>
      <c r="P81" s="23">
        <f>'Liste Linéaire_Togo'!Q77</f>
        <v>45620</v>
      </c>
      <c r="Q81" t="str">
        <f>'Liste Linéaire_Togo'!R77</f>
        <v>S47</v>
      </c>
      <c r="R81" s="23">
        <f>'Liste Linéaire_Togo'!S77</f>
        <v>45623</v>
      </c>
      <c r="S81" t="str">
        <f>'Liste Linéaire_Togo'!T77</f>
        <v>Oui</v>
      </c>
      <c r="T81" t="str">
        <f>'Liste Linéaire_Togo'!U77</f>
        <v>Oui</v>
      </c>
      <c r="U81" t="str">
        <f>'Liste Linéaire_Togo'!V77</f>
        <v>Oui</v>
      </c>
      <c r="V81" t="str">
        <f>'Liste Linéaire_Togo'!W77</f>
        <v>Oui</v>
      </c>
      <c r="W81" t="str">
        <f>'Liste Linéaire_Togo'!X77</f>
        <v>Non</v>
      </c>
      <c r="X81" t="str">
        <f>'Liste Linéaire_Togo'!Y77</f>
        <v>RAS</v>
      </c>
      <c r="Y81" t="str">
        <f>'Liste Linéaire_Togo'!Z77</f>
        <v>Ne sais pas</v>
      </c>
      <c r="Z81" t="str">
        <f>'Liste Linéaire_Togo'!AA77</f>
        <v>Non</v>
      </c>
      <c r="AA81" t="str">
        <f>'Liste Linéaire_Togo'!AB77</f>
        <v>Non</v>
      </c>
      <c r="AB81" t="str">
        <f>'Liste Linéaire_Togo'!AC77</f>
        <v>Non</v>
      </c>
      <c r="AC81" t="str">
        <f>'Liste Linéaire_Togo'!AD77</f>
        <v>Forage</v>
      </c>
      <c r="AD81" t="str">
        <f>'Liste Linéaire_Togo'!AE77</f>
        <v>Oui</v>
      </c>
      <c r="AE81" t="str">
        <f>'Liste Linéaire_Togo'!AF77</f>
        <v>Oui</v>
      </c>
      <c r="AF81" t="str">
        <f>'Liste Linéaire_Togo'!AG77</f>
        <v>Positif</v>
      </c>
      <c r="AG81" t="str">
        <f>'Liste Linéaire_Togo'!AH77</f>
        <v>Positif O1 Ogawa</v>
      </c>
      <c r="AH81" t="str">
        <f>'Liste Linéaire_Togo'!AI77</f>
        <v>Oui</v>
      </c>
      <c r="AI81" s="23">
        <f>'Liste Linéaire_Togo'!AJ77</f>
        <v>0</v>
      </c>
      <c r="AJ81" t="str">
        <f>'Liste Linéaire_Togo'!AK77</f>
        <v>Guéri</v>
      </c>
      <c r="AK81" t="str">
        <f>'Liste Linéaire_Togo'!AL77</f>
        <v>confirmé</v>
      </c>
      <c r="AL81" t="str">
        <f>'Liste Linéaire_Togo'!AM77</f>
        <v>Agoè-Nyivé</v>
      </c>
      <c r="AM81" t="str">
        <f>'Liste Linéaire_Togo'!AN77</f>
        <v>Agoè-Nyivé 4</v>
      </c>
      <c r="AN81" t="str">
        <f>'Liste Linéaire_Togo'!AO77</f>
        <v>Agoè-Nyivé</v>
      </c>
      <c r="AO81" t="str">
        <f>'Liste Linéaire_Togo'!AP77</f>
        <v>Positif</v>
      </c>
      <c r="AP81" t="str">
        <f>'Liste Linéaire_Togo'!L77</f>
        <v>Formation sanitaire</v>
      </c>
    </row>
    <row r="82" spans="1:42">
      <c r="A82">
        <f>'Liste Linéaire_Togo'!A78</f>
        <v>77</v>
      </c>
      <c r="B82" t="str">
        <f>'Liste Linéaire_Togo'!B78</f>
        <v>MIHETO AKOUVI</v>
      </c>
      <c r="C82">
        <f>'Liste Linéaire_Togo'!C78</f>
        <v>45</v>
      </c>
      <c r="D82" t="str">
        <f>'Liste Linéaire_Togo'!D78</f>
        <v>[45-59]</v>
      </c>
      <c r="E82">
        <f>'Liste Linéaire_Togo'!E78</f>
        <v>0</v>
      </c>
      <c r="F82" t="str">
        <f>'Liste Linéaire_Togo'!F78</f>
        <v>Féminin</v>
      </c>
      <c r="G82" t="str">
        <f>'Liste Linéaire_Togo'!G78</f>
        <v>Ménagère</v>
      </c>
      <c r="H82" t="str">
        <f>'Liste Linéaire_Togo'!H78</f>
        <v>S/C 98682965/91729761</v>
      </c>
      <c r="I82" t="str">
        <f>'Liste Linéaire_Togo'!I78</f>
        <v>Dogboyou</v>
      </c>
      <c r="J82" t="str">
        <f>VLOOKUP(I82,CARTE!$C$1:$F$198,3,FALSE)</f>
        <v>6.493375</v>
      </c>
      <c r="K82" t="str">
        <f>VLOOKUP(I82,CARTE!$C$1:$F$198,4,FALSE)</f>
        <v>1.711843</v>
      </c>
      <c r="L82" t="str">
        <f>'Liste Linéaire_Togo'!M78</f>
        <v>USP AGBETIKO</v>
      </c>
      <c r="M82" t="str">
        <f>'Liste Linéaire_Togo'!N78</f>
        <v>BAS-MONO 2</v>
      </c>
      <c r="N82" t="str">
        <f>'Liste Linéaire_Togo'!O78</f>
        <v>BAS-MONO</v>
      </c>
      <c r="O82" t="str">
        <f>'Liste Linéaire_Togo'!P78</f>
        <v>MARITIME</v>
      </c>
      <c r="P82" s="23">
        <f>'Liste Linéaire_Togo'!Q78</f>
        <v>45587</v>
      </c>
      <c r="Q82" t="str">
        <f>'Liste Linéaire_Togo'!R78</f>
        <v>S43</v>
      </c>
      <c r="R82" s="23">
        <f>'Liste Linéaire_Togo'!S78</f>
        <v>45589</v>
      </c>
      <c r="S82" t="str">
        <f>'Liste Linéaire_Togo'!T78</f>
        <v>OUI</v>
      </c>
      <c r="T82" t="str">
        <f>'Liste Linéaire_Togo'!U78</f>
        <v>OUI</v>
      </c>
      <c r="U82" t="str">
        <f>'Liste Linéaire_Togo'!V78</f>
        <v>OUI</v>
      </c>
      <c r="V82" t="str">
        <f>'Liste Linéaire_Togo'!W78</f>
        <v>OUI</v>
      </c>
      <c r="W82" t="str">
        <f>'Liste Linéaire_Togo'!X78</f>
        <v>Oui</v>
      </c>
      <c r="X82" t="str">
        <f>'Liste Linéaire_Togo'!Y78</f>
        <v>Dyspnée</v>
      </c>
      <c r="Y82" t="str">
        <f>'Liste Linéaire_Togo'!Z78</f>
        <v>OUI</v>
      </c>
      <c r="Z82" t="str">
        <f>'Liste Linéaire_Togo'!AA78</f>
        <v>OUI</v>
      </c>
      <c r="AA82" t="str">
        <f>'Liste Linéaire_Togo'!AB78</f>
        <v>NON</v>
      </c>
      <c r="AB82" t="str">
        <f>'Liste Linéaire_Togo'!AC78</f>
        <v>NON</v>
      </c>
      <c r="AC82" t="str">
        <f>'Liste Linéaire_Togo'!AD78</f>
        <v>TdE+Eau de fleuve</v>
      </c>
      <c r="AD82" t="str">
        <f>'Liste Linéaire_Togo'!AE78</f>
        <v>NON</v>
      </c>
      <c r="AE82" t="str">
        <f>'Liste Linéaire_Togo'!AF78</f>
        <v>NON</v>
      </c>
      <c r="AF82" t="str">
        <f>'Liste Linéaire_Togo'!AG78</f>
        <v>NA</v>
      </c>
      <c r="AG82" t="str">
        <f>'Liste Linéaire_Togo'!AH78</f>
        <v>NA</v>
      </c>
      <c r="AH82" t="str">
        <f>'Liste Linéaire_Togo'!AI78</f>
        <v>Non</v>
      </c>
      <c r="AI82" s="23">
        <f>'Liste Linéaire_Togo'!AJ78</f>
        <v>45590</v>
      </c>
      <c r="AJ82" t="str">
        <f>'Liste Linéaire_Togo'!AK78</f>
        <v>dcd</v>
      </c>
      <c r="AK82" t="str">
        <f>'Liste Linéaire_Togo'!AL78</f>
        <v>suspect</v>
      </c>
      <c r="AL82" t="str">
        <f>'Liste Linéaire_Togo'!AM78</f>
        <v>Bas-Mono</v>
      </c>
      <c r="AM82" t="str">
        <f>'Liste Linéaire_Togo'!AN78</f>
        <v>Bas-Mono 2</v>
      </c>
      <c r="AN82" t="str">
        <f>'Liste Linéaire_Togo'!AO78</f>
        <v>Agbétiko</v>
      </c>
      <c r="AO82" t="str">
        <f>'Liste Linéaire_Togo'!AP78</f>
        <v>negatif</v>
      </c>
      <c r="AP82" t="str">
        <f>'Liste Linéaire_Togo'!L78</f>
        <v>Communauté</v>
      </c>
    </row>
    <row r="83" spans="1:42">
      <c r="A83">
        <f>'Liste Linéaire_Togo'!A79</f>
        <v>78</v>
      </c>
      <c r="B83" t="str">
        <f>'Liste Linéaire_Togo'!B79</f>
        <v>TOSSOU SOKPOHOE</v>
      </c>
      <c r="C83">
        <f>'Liste Linéaire_Togo'!C79</f>
        <v>68</v>
      </c>
      <c r="D83" t="str">
        <f>'Liste Linéaire_Togo'!D79</f>
        <v>[60 et plus]</v>
      </c>
      <c r="E83">
        <f>'Liste Linéaire_Togo'!E79</f>
        <v>0</v>
      </c>
      <c r="F83" t="str">
        <f>'Liste Linéaire_Togo'!F79</f>
        <v>Féminin</v>
      </c>
      <c r="G83" t="str">
        <f>'Liste Linéaire_Togo'!G79</f>
        <v>Ménagère</v>
      </c>
      <c r="H83" t="str">
        <f>'Liste Linéaire_Togo'!H79</f>
        <v>S/C 98682965/91729761</v>
      </c>
      <c r="I83" t="str">
        <f>'Liste Linéaire_Togo'!I79</f>
        <v>Dogboyou</v>
      </c>
      <c r="J83" t="str">
        <f>VLOOKUP(I83,CARTE!$C$1:$F$198,3,FALSE)</f>
        <v>6.493375</v>
      </c>
      <c r="K83" t="str">
        <f>VLOOKUP(I83,CARTE!$C$1:$F$198,4,FALSE)</f>
        <v>1.711843</v>
      </c>
      <c r="L83" t="str">
        <f>'Liste Linéaire_Togo'!M79</f>
        <v>USP AGBETIKO</v>
      </c>
      <c r="M83" t="str">
        <f>'Liste Linéaire_Togo'!N79</f>
        <v>BAS-MONO 2</v>
      </c>
      <c r="N83" t="str">
        <f>'Liste Linéaire_Togo'!O79</f>
        <v>BAS-MONO</v>
      </c>
      <c r="O83" t="str">
        <f>'Liste Linéaire_Togo'!P79</f>
        <v>MARITIME</v>
      </c>
      <c r="P83" s="23">
        <f>'Liste Linéaire_Togo'!Q79</f>
        <v>45589</v>
      </c>
      <c r="Q83" t="str">
        <f>'Liste Linéaire_Togo'!R79</f>
        <v>S43</v>
      </c>
      <c r="R83" s="23">
        <f>'Liste Linéaire_Togo'!S79</f>
        <v>45589</v>
      </c>
      <c r="S83" t="str">
        <f>'Liste Linéaire_Togo'!T79</f>
        <v>OUI</v>
      </c>
      <c r="T83" t="str">
        <f>'Liste Linéaire_Togo'!U79</f>
        <v>OUI</v>
      </c>
      <c r="U83" t="str">
        <f>'Liste Linéaire_Togo'!V79</f>
        <v>OUI</v>
      </c>
      <c r="V83" t="str">
        <f>'Liste Linéaire_Togo'!W79</f>
        <v>NON</v>
      </c>
      <c r="W83" t="str">
        <f>'Liste Linéaire_Togo'!X79</f>
        <v>Non</v>
      </c>
      <c r="X83" t="str">
        <f>'Liste Linéaire_Togo'!Y79</f>
        <v>NON</v>
      </c>
      <c r="Y83" t="str">
        <f>'Liste Linéaire_Togo'!Z79</f>
        <v>OUI</v>
      </c>
      <c r="Z83" t="str">
        <f>'Liste Linéaire_Togo'!AA79</f>
        <v>OUI</v>
      </c>
      <c r="AA83" t="str">
        <f>'Liste Linéaire_Togo'!AB79</f>
        <v>NON</v>
      </c>
      <c r="AB83" t="str">
        <f>'Liste Linéaire_Togo'!AC79</f>
        <v>NON</v>
      </c>
      <c r="AC83" t="str">
        <f>'Liste Linéaire_Togo'!AD79</f>
        <v>TdE+Eau de fleuve</v>
      </c>
      <c r="AD83" t="str">
        <f>'Liste Linéaire_Togo'!AE79</f>
        <v>NON</v>
      </c>
      <c r="AE83" t="str">
        <f>'Liste Linéaire_Togo'!AF79</f>
        <v>OUI</v>
      </c>
      <c r="AF83" t="str">
        <f>'Liste Linéaire_Togo'!AG79</f>
        <v>POSITIF</v>
      </c>
      <c r="AG83" t="str">
        <f>'Liste Linéaire_Togo'!AH79</f>
        <v>Positif O1 Ogawa</v>
      </c>
      <c r="AH83" t="str">
        <f>'Liste Linéaire_Togo'!AI79</f>
        <v>Oui</v>
      </c>
      <c r="AI83" s="23">
        <f>'Liste Linéaire_Togo'!AJ79</f>
        <v>45594</v>
      </c>
      <c r="AJ83" t="str">
        <f>'Liste Linéaire_Togo'!AK79</f>
        <v>Guéri</v>
      </c>
      <c r="AK83" t="str">
        <f>'Liste Linéaire_Togo'!AL79</f>
        <v>confirmé</v>
      </c>
      <c r="AL83" t="str">
        <f>'Liste Linéaire_Togo'!AM79</f>
        <v>Bas-Mono</v>
      </c>
      <c r="AM83" t="str">
        <f>'Liste Linéaire_Togo'!AN79</f>
        <v>Bas-Mono 2</v>
      </c>
      <c r="AN83" t="str">
        <f>'Liste Linéaire_Togo'!AO79</f>
        <v>Agbétiko</v>
      </c>
      <c r="AO83" t="str">
        <f>'Liste Linéaire_Togo'!AP79</f>
        <v>Positif</v>
      </c>
      <c r="AP83" t="str">
        <f>'Liste Linéaire_Togo'!L79</f>
        <v>Formation sanitaire</v>
      </c>
    </row>
    <row r="84" spans="1:42">
      <c r="A84">
        <f>'Liste Linéaire_Togo'!A80</f>
        <v>79</v>
      </c>
      <c r="B84" t="str">
        <f>'Liste Linéaire_Togo'!B80</f>
        <v>KOUKOU KODJO GEOFFROI</v>
      </c>
      <c r="C84">
        <f>'Liste Linéaire_Togo'!C80</f>
        <v>54</v>
      </c>
      <c r="D84" t="str">
        <f>'Liste Linéaire_Togo'!D80</f>
        <v>[45-59]</v>
      </c>
      <c r="E84">
        <f>'Liste Linéaire_Togo'!E80</f>
        <v>0</v>
      </c>
      <c r="F84" t="str">
        <f>'Liste Linéaire_Togo'!F80</f>
        <v>Masculin</v>
      </c>
      <c r="G84" t="str">
        <f>'Liste Linéaire_Togo'!G80</f>
        <v>Chauffeur</v>
      </c>
      <c r="H84">
        <f>'Liste Linéaire_Togo'!H80</f>
        <v>0</v>
      </c>
      <c r="I84" t="str">
        <f>'Liste Linéaire_Togo'!I80</f>
        <v>Atchanhoé</v>
      </c>
      <c r="J84" t="str">
        <f>VLOOKUP(I84,CARTE!$C$1:$F$198,3,FALSE)</f>
        <v>6.497394</v>
      </c>
      <c r="K84" t="str">
        <f>VLOOKUP(I84,CARTE!$C$1:$F$198,4,FALSE)</f>
        <v>1.711426</v>
      </c>
      <c r="L84" t="str">
        <f>'Liste Linéaire_Togo'!M80</f>
        <v>USP AGBETIKO</v>
      </c>
      <c r="M84" t="str">
        <f>'Liste Linéaire_Togo'!N80</f>
        <v>BAS-MONO 2</v>
      </c>
      <c r="N84" t="str">
        <f>'Liste Linéaire_Togo'!O80</f>
        <v>BAS-MONO</v>
      </c>
      <c r="O84" t="str">
        <f>'Liste Linéaire_Togo'!P80</f>
        <v>MARITIME</v>
      </c>
      <c r="P84" s="23">
        <f>'Liste Linéaire_Togo'!Q80</f>
        <v>45590</v>
      </c>
      <c r="Q84" t="str">
        <f>'Liste Linéaire_Togo'!R80</f>
        <v>S43</v>
      </c>
      <c r="R84" s="23">
        <f>'Liste Linéaire_Togo'!S80</f>
        <v>45591</v>
      </c>
      <c r="S84" t="str">
        <f>'Liste Linéaire_Togo'!T80</f>
        <v>OUI</v>
      </c>
      <c r="T84" t="str">
        <f>'Liste Linéaire_Togo'!U80</f>
        <v>OUI</v>
      </c>
      <c r="U84" t="str">
        <f>'Liste Linéaire_Togo'!V80</f>
        <v>OUI</v>
      </c>
      <c r="V84" t="str">
        <f>'Liste Linéaire_Togo'!W80</f>
        <v>NON</v>
      </c>
      <c r="W84" t="str">
        <f>'Liste Linéaire_Togo'!X80</f>
        <v>Non</v>
      </c>
      <c r="X84" t="str">
        <f>'Liste Linéaire_Togo'!Y80</f>
        <v>NON</v>
      </c>
      <c r="Y84" t="str">
        <f>'Liste Linéaire_Togo'!Z80</f>
        <v>OUI</v>
      </c>
      <c r="Z84" t="str">
        <f>'Liste Linéaire_Togo'!AA80</f>
        <v>OUI</v>
      </c>
      <c r="AA84" t="str">
        <f>'Liste Linéaire_Togo'!AB80</f>
        <v>NON</v>
      </c>
      <c r="AB84" t="str">
        <f>'Liste Linéaire_Togo'!AC80</f>
        <v>NON</v>
      </c>
      <c r="AC84" t="str">
        <f>'Liste Linéaire_Togo'!AD80</f>
        <v>TdE+Eau de fleuve</v>
      </c>
      <c r="AD84" t="str">
        <f>'Liste Linéaire_Togo'!AE80</f>
        <v>NON</v>
      </c>
      <c r="AE84" t="str">
        <f>'Liste Linéaire_Togo'!AF80</f>
        <v>OUI</v>
      </c>
      <c r="AF84" t="str">
        <f>'Liste Linéaire_Togo'!AG80</f>
        <v>POSITIF</v>
      </c>
      <c r="AG84" t="str">
        <f>'Liste Linéaire_Togo'!AH80</f>
        <v>Non fait</v>
      </c>
      <c r="AH84" t="str">
        <f>'Liste Linéaire_Togo'!AI80</f>
        <v>Oui</v>
      </c>
      <c r="AI84" s="23">
        <f>'Liste Linéaire_Togo'!AJ80</f>
        <v>45594</v>
      </c>
      <c r="AJ84" t="str">
        <f>'Liste Linéaire_Togo'!AK80</f>
        <v>Guéri</v>
      </c>
      <c r="AK84" t="str">
        <f>'Liste Linéaire_Togo'!AL80</f>
        <v>suspect</v>
      </c>
      <c r="AL84" t="str">
        <f>'Liste Linéaire_Togo'!AM80</f>
        <v>Bas-Mono</v>
      </c>
      <c r="AM84" t="str">
        <f>'Liste Linéaire_Togo'!AN80</f>
        <v>Bas-Mono 2</v>
      </c>
      <c r="AN84" t="str">
        <f>'Liste Linéaire_Togo'!AO80</f>
        <v>Agbétiko</v>
      </c>
      <c r="AO84" t="str">
        <f>'Liste Linéaire_Togo'!AP80</f>
        <v>negatif</v>
      </c>
      <c r="AP84" t="str">
        <f>'Liste Linéaire_Togo'!L80</f>
        <v>Formation sanitaire</v>
      </c>
    </row>
    <row r="85" spans="1:42">
      <c r="A85">
        <f>'Liste Linéaire_Togo'!A81</f>
        <v>80</v>
      </c>
      <c r="B85" t="str">
        <f>'Liste Linéaire_Togo'!B81</f>
        <v>DOVI KOUAMI</v>
      </c>
      <c r="C85">
        <f>'Liste Linéaire_Togo'!C81</f>
        <v>32</v>
      </c>
      <c r="D85" t="str">
        <f>'Liste Linéaire_Togo'!D81</f>
        <v>[15-44]</v>
      </c>
      <c r="E85">
        <f>'Liste Linéaire_Togo'!E81</f>
        <v>0</v>
      </c>
      <c r="F85" t="str">
        <f>'Liste Linéaire_Togo'!F81</f>
        <v>Masculin</v>
      </c>
      <c r="G85" t="str">
        <f>'Liste Linéaire_Togo'!G81</f>
        <v>Maçon</v>
      </c>
      <c r="H85" t="str">
        <f>'Liste Linéaire_Togo'!H81</f>
        <v>S/C 98682965/91729761</v>
      </c>
      <c r="I85" t="str">
        <f>'Liste Linéaire_Togo'!I81</f>
        <v>Dogboyou</v>
      </c>
      <c r="J85" t="str">
        <f>VLOOKUP(I85,CARTE!$C$1:$F$198,3,FALSE)</f>
        <v>6.493375</v>
      </c>
      <c r="K85" t="str">
        <f>VLOOKUP(I85,CARTE!$C$1:$F$198,4,FALSE)</f>
        <v>1.711843</v>
      </c>
      <c r="L85" t="str">
        <f>'Liste Linéaire_Togo'!M81</f>
        <v>USP AGBETIKO</v>
      </c>
      <c r="M85" t="str">
        <f>'Liste Linéaire_Togo'!N81</f>
        <v>BAS-MONO 2</v>
      </c>
      <c r="N85" t="str">
        <f>'Liste Linéaire_Togo'!O81</f>
        <v>BAS-MONO</v>
      </c>
      <c r="O85" t="str">
        <f>'Liste Linéaire_Togo'!P81</f>
        <v>MARITIME</v>
      </c>
      <c r="P85" s="23">
        <f>'Liste Linéaire_Togo'!Q81</f>
        <v>45591</v>
      </c>
      <c r="Q85" t="str">
        <f>'Liste Linéaire_Togo'!R81</f>
        <v>S43</v>
      </c>
      <c r="R85" s="23">
        <f>'Liste Linéaire_Togo'!S81</f>
        <v>45591</v>
      </c>
      <c r="S85" t="str">
        <f>'Liste Linéaire_Togo'!T81</f>
        <v>OUI</v>
      </c>
      <c r="T85" t="str">
        <f>'Liste Linéaire_Togo'!U81</f>
        <v>OUI</v>
      </c>
      <c r="U85" t="str">
        <f>'Liste Linéaire_Togo'!V81</f>
        <v>OUI</v>
      </c>
      <c r="V85" t="str">
        <f>'Liste Linéaire_Togo'!W81</f>
        <v>NON</v>
      </c>
      <c r="W85" t="str">
        <f>'Liste Linéaire_Togo'!X81</f>
        <v>Non</v>
      </c>
      <c r="X85" t="str">
        <f>'Liste Linéaire_Togo'!Y81</f>
        <v>NON</v>
      </c>
      <c r="Y85" t="str">
        <f>'Liste Linéaire_Togo'!Z81</f>
        <v>OUI</v>
      </c>
      <c r="Z85" t="str">
        <f>'Liste Linéaire_Togo'!AA81</f>
        <v>OUI</v>
      </c>
      <c r="AA85" t="str">
        <f>'Liste Linéaire_Togo'!AB81</f>
        <v>NON</v>
      </c>
      <c r="AB85" t="str">
        <f>'Liste Linéaire_Togo'!AC81</f>
        <v>NON</v>
      </c>
      <c r="AC85" t="str">
        <f>'Liste Linéaire_Togo'!AD81</f>
        <v>TdE+Eau de fleuve</v>
      </c>
      <c r="AD85" t="str">
        <f>'Liste Linéaire_Togo'!AE81</f>
        <v>NON</v>
      </c>
      <c r="AE85" t="str">
        <f>'Liste Linéaire_Togo'!AF81</f>
        <v>OUI</v>
      </c>
      <c r="AF85" t="str">
        <f>'Liste Linéaire_Togo'!AG81</f>
        <v>NEGATIF</v>
      </c>
      <c r="AG85" t="str">
        <f>'Liste Linéaire_Togo'!AH81</f>
        <v>NEGATIF</v>
      </c>
      <c r="AH85" t="str">
        <f>'Liste Linéaire_Togo'!AI81</f>
        <v>Oui</v>
      </c>
      <c r="AI85" s="23">
        <f>'Liste Linéaire_Togo'!AJ81</f>
        <v>45594</v>
      </c>
      <c r="AJ85" t="str">
        <f>'Liste Linéaire_Togo'!AK81</f>
        <v>Guéri</v>
      </c>
      <c r="AK85" t="str">
        <f>'Liste Linéaire_Togo'!AL81</f>
        <v>suspect</v>
      </c>
      <c r="AL85" t="str">
        <f>'Liste Linéaire_Togo'!AM81</f>
        <v>Bas-Mono</v>
      </c>
      <c r="AM85" t="str">
        <f>'Liste Linéaire_Togo'!AN81</f>
        <v>Bas-Mono 2</v>
      </c>
      <c r="AN85" t="str">
        <f>'Liste Linéaire_Togo'!AO81</f>
        <v>Agbétiko</v>
      </c>
      <c r="AO85" t="str">
        <f>'Liste Linéaire_Togo'!AP81</f>
        <v>negatif</v>
      </c>
      <c r="AP85" t="str">
        <f>'Liste Linéaire_Togo'!L81</f>
        <v>Formation sanitaire</v>
      </c>
    </row>
    <row r="86" spans="1:42">
      <c r="A86">
        <f>'Liste Linéaire_Togo'!A82</f>
        <v>81</v>
      </c>
      <c r="B86" t="str">
        <f>'Liste Linéaire_Togo'!B82</f>
        <v>AGBA SOGBOSSI</v>
      </c>
      <c r="C86">
        <f>'Liste Linéaire_Togo'!C82</f>
        <v>80</v>
      </c>
      <c r="D86" t="str">
        <f>'Liste Linéaire_Togo'!D82</f>
        <v>[60 et plus]</v>
      </c>
      <c r="E86">
        <f>'Liste Linéaire_Togo'!E82</f>
        <v>0</v>
      </c>
      <c r="F86" t="str">
        <f>'Liste Linéaire_Togo'!F82</f>
        <v>Féminin</v>
      </c>
      <c r="G86" t="str">
        <f>'Liste Linéaire_Togo'!G82</f>
        <v>Revendeur/se</v>
      </c>
      <c r="H86">
        <f>'Liste Linéaire_Togo'!H82</f>
        <v>0</v>
      </c>
      <c r="I86" t="str">
        <f>'Liste Linéaire_Togo'!I82</f>
        <v>Atchanhoé</v>
      </c>
      <c r="J86" t="str">
        <f>VLOOKUP(I86,CARTE!$C$1:$F$198,3,FALSE)</f>
        <v>6.497394</v>
      </c>
      <c r="K86" t="str">
        <f>VLOOKUP(I86,CARTE!$C$1:$F$198,4,FALSE)</f>
        <v>1.711426</v>
      </c>
      <c r="L86" t="str">
        <f>'Liste Linéaire_Togo'!M82</f>
        <v>USP AGBETIKO</v>
      </c>
      <c r="M86" t="str">
        <f>'Liste Linéaire_Togo'!N82</f>
        <v>BAS-MONO 2</v>
      </c>
      <c r="N86" t="str">
        <f>'Liste Linéaire_Togo'!O82</f>
        <v>BAS-MONO</v>
      </c>
      <c r="O86" t="str">
        <f>'Liste Linéaire_Togo'!P82</f>
        <v>MARITIME</v>
      </c>
      <c r="P86" s="23">
        <f>'Liste Linéaire_Togo'!Q82</f>
        <v>45582</v>
      </c>
      <c r="Q86" t="str">
        <f>'Liste Linéaire_Togo'!R82</f>
        <v>S42</v>
      </c>
      <c r="R86" s="23">
        <f>'Liste Linéaire_Togo'!S82</f>
        <v>45591</v>
      </c>
      <c r="S86" t="str">
        <f>'Liste Linéaire_Togo'!T82</f>
        <v>OUI</v>
      </c>
      <c r="T86" t="str">
        <f>'Liste Linéaire_Togo'!U82</f>
        <v>NON</v>
      </c>
      <c r="U86" t="str">
        <f>'Liste Linéaire_Togo'!V82</f>
        <v>NON</v>
      </c>
      <c r="V86" t="str">
        <f>'Liste Linéaire_Togo'!W82</f>
        <v>NON</v>
      </c>
      <c r="W86" t="str">
        <f>'Liste Linéaire_Togo'!X82</f>
        <v>Non</v>
      </c>
      <c r="X86" t="str">
        <f>'Liste Linéaire_Togo'!Y82</f>
        <v>NON</v>
      </c>
      <c r="Y86" t="str">
        <f>'Liste Linéaire_Togo'!Z82</f>
        <v>Ne sait pas</v>
      </c>
      <c r="Z86" t="str">
        <f>'Liste Linéaire_Togo'!AA82</f>
        <v>OUI</v>
      </c>
      <c r="AA86" t="str">
        <f>'Liste Linéaire_Togo'!AB82</f>
        <v>OUI</v>
      </c>
      <c r="AB86" t="str">
        <f>'Liste Linéaire_Togo'!AC82</f>
        <v>NON</v>
      </c>
      <c r="AC86" t="str">
        <f>'Liste Linéaire_Togo'!AD82</f>
        <v>TdE+Eau de fleuve</v>
      </c>
      <c r="AD86" t="str">
        <f>'Liste Linéaire_Togo'!AE82</f>
        <v>NON</v>
      </c>
      <c r="AE86" t="str">
        <f>'Liste Linéaire_Togo'!AF82</f>
        <v>NON</v>
      </c>
      <c r="AF86" t="str">
        <f>'Liste Linéaire_Togo'!AG82</f>
        <v>NA</v>
      </c>
      <c r="AG86" t="str">
        <f>'Liste Linéaire_Togo'!AH82</f>
        <v>NA</v>
      </c>
      <c r="AH86" t="str">
        <f>'Liste Linéaire_Togo'!AI82</f>
        <v>Non</v>
      </c>
      <c r="AI86" s="23">
        <f>'Liste Linéaire_Togo'!AJ82</f>
        <v>45587</v>
      </c>
      <c r="AJ86" t="str">
        <f>'Liste Linéaire_Togo'!AK82</f>
        <v>dcd</v>
      </c>
      <c r="AK86" t="str">
        <f>'Liste Linéaire_Togo'!AL82</f>
        <v>suspect</v>
      </c>
      <c r="AL86" t="str">
        <f>'Liste Linéaire_Togo'!AM82</f>
        <v>Bas-Mono</v>
      </c>
      <c r="AM86" t="str">
        <f>'Liste Linéaire_Togo'!AN82</f>
        <v>Bas-Mono 2</v>
      </c>
      <c r="AN86" t="str">
        <f>'Liste Linéaire_Togo'!AO82</f>
        <v>Agbétiko</v>
      </c>
      <c r="AO86" t="str">
        <f>'Liste Linéaire_Togo'!AP82</f>
        <v>negatif</v>
      </c>
      <c r="AP86" t="str">
        <f>'Liste Linéaire_Togo'!L82</f>
        <v>Communauté</v>
      </c>
    </row>
    <row r="87" spans="1:42">
      <c r="A87">
        <f>'Liste Linéaire_Togo'!A83</f>
        <v>82</v>
      </c>
      <c r="B87" t="str">
        <f>'Liste Linéaire_Togo'!B83</f>
        <v>KOUEGAN Adjo</v>
      </c>
      <c r="C87">
        <f>'Liste Linéaire_Togo'!C83</f>
        <v>60</v>
      </c>
      <c r="D87" t="str">
        <f>'Liste Linéaire_Togo'!D83</f>
        <v>[60 et plus]</v>
      </c>
      <c r="E87">
        <f>'Liste Linéaire_Togo'!E83</f>
        <v>0</v>
      </c>
      <c r="F87" t="str">
        <f>'Liste Linéaire_Togo'!F83</f>
        <v>Féminin</v>
      </c>
      <c r="G87" t="str">
        <f>'Liste Linéaire_Togo'!G83</f>
        <v>Ménagère</v>
      </c>
      <c r="H87">
        <f>'Liste Linéaire_Togo'!H83</f>
        <v>0</v>
      </c>
      <c r="I87" t="str">
        <f>'Liste Linéaire_Togo'!I83</f>
        <v>Atchanhoé</v>
      </c>
      <c r="J87" t="str">
        <f>VLOOKUP(I87,CARTE!$C$1:$F$198,3,FALSE)</f>
        <v>6.497394</v>
      </c>
      <c r="K87" t="str">
        <f>VLOOKUP(I87,CARTE!$C$1:$F$198,4,FALSE)</f>
        <v>1.711426</v>
      </c>
      <c r="L87" t="str">
        <f>'Liste Linéaire_Togo'!M83</f>
        <v>USP AGBETIKO</v>
      </c>
      <c r="M87" t="str">
        <f>'Liste Linéaire_Togo'!N83</f>
        <v>BAS-MONO 2</v>
      </c>
      <c r="N87" t="str">
        <f>'Liste Linéaire_Togo'!O83</f>
        <v>BAS-MONO</v>
      </c>
      <c r="O87" t="str">
        <f>'Liste Linéaire_Togo'!P83</f>
        <v>MARITIME</v>
      </c>
      <c r="P87" s="23">
        <f>'Liste Linéaire_Togo'!Q83</f>
        <v>45591</v>
      </c>
      <c r="Q87" t="str">
        <f>'Liste Linéaire_Togo'!R83</f>
        <v>S43</v>
      </c>
      <c r="R87" s="23">
        <f>'Liste Linéaire_Togo'!S83</f>
        <v>45591</v>
      </c>
      <c r="S87" t="str">
        <f>'Liste Linéaire_Togo'!T83</f>
        <v>OUI</v>
      </c>
      <c r="T87" t="str">
        <f>'Liste Linéaire_Togo'!U83</f>
        <v>NON</v>
      </c>
      <c r="U87" t="str">
        <f>'Liste Linéaire_Togo'!V83</f>
        <v>NON</v>
      </c>
      <c r="V87" t="str">
        <f>'Liste Linéaire_Togo'!W83</f>
        <v>NON</v>
      </c>
      <c r="W87" t="str">
        <f>'Liste Linéaire_Togo'!X83</f>
        <v>Non</v>
      </c>
      <c r="X87" t="str">
        <f>'Liste Linéaire_Togo'!Y83</f>
        <v>NON</v>
      </c>
      <c r="Y87" t="str">
        <f>'Liste Linéaire_Togo'!Z83</f>
        <v>OUI</v>
      </c>
      <c r="Z87" t="str">
        <f>'Liste Linéaire_Togo'!AA83</f>
        <v>OUI</v>
      </c>
      <c r="AA87" t="str">
        <f>'Liste Linéaire_Togo'!AB83</f>
        <v>OUI</v>
      </c>
      <c r="AB87" t="str">
        <f>'Liste Linéaire_Togo'!AC83</f>
        <v>NON</v>
      </c>
      <c r="AC87" t="str">
        <f>'Liste Linéaire_Togo'!AD83</f>
        <v>TdE+Eau de fleuve</v>
      </c>
      <c r="AD87" t="str">
        <f>'Liste Linéaire_Togo'!AE83</f>
        <v>NON</v>
      </c>
      <c r="AE87" t="str">
        <f>'Liste Linéaire_Togo'!AF83</f>
        <v>OUI</v>
      </c>
      <c r="AF87" t="str">
        <f>'Liste Linéaire_Togo'!AG83</f>
        <v>POSITIF</v>
      </c>
      <c r="AG87" t="str">
        <f>'Liste Linéaire_Togo'!AH83</f>
        <v>Positif O1 Ogawa</v>
      </c>
      <c r="AH87" t="str">
        <f>'Liste Linéaire_Togo'!AI83</f>
        <v>Oui</v>
      </c>
      <c r="AI87" s="23">
        <f>'Liste Linéaire_Togo'!AJ83</f>
        <v>45594</v>
      </c>
      <c r="AJ87" t="str">
        <f>'Liste Linéaire_Togo'!AK83</f>
        <v>Guéri</v>
      </c>
      <c r="AK87" t="str">
        <f>'Liste Linéaire_Togo'!AL83</f>
        <v>confirmé</v>
      </c>
      <c r="AL87" t="str">
        <f>'Liste Linéaire_Togo'!AM83</f>
        <v>Bas-Mono</v>
      </c>
      <c r="AM87" t="str">
        <f>'Liste Linéaire_Togo'!AN83</f>
        <v>Bas-Mono 2</v>
      </c>
      <c r="AN87" t="str">
        <f>'Liste Linéaire_Togo'!AO83</f>
        <v>Agbétiko</v>
      </c>
      <c r="AO87" t="str">
        <f>'Liste Linéaire_Togo'!AP83</f>
        <v>Positif</v>
      </c>
      <c r="AP87" t="str">
        <f>'Liste Linéaire_Togo'!L83</f>
        <v>Formation sanitaire</v>
      </c>
    </row>
    <row r="88" spans="1:42">
      <c r="A88">
        <f>'Liste Linéaire_Togo'!A84</f>
        <v>83</v>
      </c>
      <c r="B88" t="str">
        <f>'Liste Linéaire_Togo'!B84</f>
        <v>HOUNDJAGBE Olivier</v>
      </c>
      <c r="C88">
        <f>'Liste Linéaire_Togo'!C84</f>
        <v>54</v>
      </c>
      <c r="D88" t="str">
        <f>'Liste Linéaire_Togo'!D84</f>
        <v>[45-59]</v>
      </c>
      <c r="E88">
        <f>'Liste Linéaire_Togo'!E84</f>
        <v>0</v>
      </c>
      <c r="F88" t="str">
        <f>'Liste Linéaire_Togo'!F84</f>
        <v>Masculin</v>
      </c>
      <c r="G88" t="str">
        <f>'Liste Linéaire_Togo'!G84</f>
        <v>Cultivateur/trice</v>
      </c>
      <c r="H88">
        <f>'Liste Linéaire_Togo'!H84</f>
        <v>92124770</v>
      </c>
      <c r="I88" t="str">
        <f>'Liste Linéaire_Togo'!I84</f>
        <v>Dogboyou</v>
      </c>
      <c r="J88" t="str">
        <f>VLOOKUP(I88,CARTE!$C$1:$F$198,3,FALSE)</f>
        <v>6.493375</v>
      </c>
      <c r="K88" t="str">
        <f>VLOOKUP(I88,CARTE!$C$1:$F$198,4,FALSE)</f>
        <v>1.711843</v>
      </c>
      <c r="L88" t="str">
        <f>'Liste Linéaire_Togo'!M84</f>
        <v>USP AGBETIKO</v>
      </c>
      <c r="M88" t="str">
        <f>'Liste Linéaire_Togo'!N84</f>
        <v>BAS-MONO 2</v>
      </c>
      <c r="N88" t="str">
        <f>'Liste Linéaire_Togo'!O84</f>
        <v>BAS-MONO</v>
      </c>
      <c r="O88" t="str">
        <f>'Liste Linéaire_Togo'!P84</f>
        <v>MARITIME</v>
      </c>
      <c r="P88" s="23">
        <f>'Liste Linéaire_Togo'!Q84</f>
        <v>45594</v>
      </c>
      <c r="Q88" t="str">
        <f>'Liste Linéaire_Togo'!R84</f>
        <v>S44</v>
      </c>
      <c r="R88" s="23">
        <f>'Liste Linéaire_Togo'!S84</f>
        <v>45594</v>
      </c>
      <c r="S88" t="str">
        <f>'Liste Linéaire_Togo'!T84</f>
        <v>OUI</v>
      </c>
      <c r="T88" t="str">
        <f>'Liste Linéaire_Togo'!U84</f>
        <v>NON</v>
      </c>
      <c r="U88" t="str">
        <f>'Liste Linéaire_Togo'!V84</f>
        <v>NON</v>
      </c>
      <c r="V88" t="str">
        <f>'Liste Linéaire_Togo'!W84</f>
        <v>NON</v>
      </c>
      <c r="W88" t="str">
        <f>'Liste Linéaire_Togo'!X84</f>
        <v>Non</v>
      </c>
      <c r="X88" t="str">
        <f>'Liste Linéaire_Togo'!Y84</f>
        <v>NON</v>
      </c>
      <c r="Y88" t="str">
        <f>'Liste Linéaire_Togo'!Z84</f>
        <v>OUI</v>
      </c>
      <c r="Z88" t="str">
        <f>'Liste Linéaire_Togo'!AA84</f>
        <v>OUI</v>
      </c>
      <c r="AA88" t="str">
        <f>'Liste Linéaire_Togo'!AB84</f>
        <v>OUI</v>
      </c>
      <c r="AB88" t="str">
        <f>'Liste Linéaire_Togo'!AC84</f>
        <v>NON</v>
      </c>
      <c r="AC88" t="str">
        <f>'Liste Linéaire_Togo'!AD84</f>
        <v>TdE+Eau de fleuve</v>
      </c>
      <c r="AD88" t="str">
        <f>'Liste Linéaire_Togo'!AE84</f>
        <v>NON</v>
      </c>
      <c r="AE88" t="str">
        <f>'Liste Linéaire_Togo'!AF84</f>
        <v>OUI</v>
      </c>
      <c r="AF88" t="str">
        <f>'Liste Linéaire_Togo'!AG84</f>
        <v>NEGATIF</v>
      </c>
      <c r="AG88" t="str">
        <f>'Liste Linéaire_Togo'!AH84</f>
        <v>NEGATIF</v>
      </c>
      <c r="AH88" t="str">
        <f>'Liste Linéaire_Togo'!AI84</f>
        <v>Oui</v>
      </c>
      <c r="AI88" s="23">
        <f>'Liste Linéaire_Togo'!AJ84</f>
        <v>45597</v>
      </c>
      <c r="AJ88" t="str">
        <f>'Liste Linéaire_Togo'!AK84</f>
        <v>Guéri</v>
      </c>
      <c r="AK88" t="str">
        <f>'Liste Linéaire_Togo'!AL84</f>
        <v>suspect</v>
      </c>
      <c r="AL88" t="str">
        <f>'Liste Linéaire_Togo'!AM84</f>
        <v>Bas-Mono</v>
      </c>
      <c r="AM88" t="str">
        <f>'Liste Linéaire_Togo'!AN84</f>
        <v>Bas-Mono 2</v>
      </c>
      <c r="AN88" t="str">
        <f>'Liste Linéaire_Togo'!AO84</f>
        <v>Agbétiko</v>
      </c>
      <c r="AO88" t="str">
        <f>'Liste Linéaire_Togo'!AP84</f>
        <v>negatif</v>
      </c>
      <c r="AP88" t="str">
        <f>'Liste Linéaire_Togo'!L84</f>
        <v>Formation sanitaire</v>
      </c>
    </row>
    <row r="89" spans="1:42">
      <c r="A89">
        <f>'Liste Linéaire_Togo'!A85</f>
        <v>84</v>
      </c>
      <c r="B89" t="str">
        <f>'Liste Linéaire_Togo'!B85</f>
        <v>SOSSA-AKPA Anassi</v>
      </c>
      <c r="C89">
        <f>'Liste Linéaire_Togo'!C85</f>
        <v>35</v>
      </c>
      <c r="D89" t="str">
        <f>'Liste Linéaire_Togo'!D85</f>
        <v>[15-44]</v>
      </c>
      <c r="E89">
        <f>'Liste Linéaire_Togo'!E85</f>
        <v>0</v>
      </c>
      <c r="F89" t="str">
        <f>'Liste Linéaire_Togo'!F85</f>
        <v>Féminin</v>
      </c>
      <c r="G89" t="str">
        <f>'Liste Linéaire_Togo'!G85</f>
        <v>Cultivateur/trice</v>
      </c>
      <c r="H89">
        <f>'Liste Linéaire_Togo'!H85</f>
        <v>0</v>
      </c>
      <c r="I89" t="str">
        <f>'Liste Linéaire_Togo'!I85</f>
        <v>Avégbo</v>
      </c>
      <c r="J89" t="str">
        <f>VLOOKUP(I89,CARTE!$C$1:$F$198,3,FALSE)</f>
        <v>6.540833</v>
      </c>
      <c r="K89" t="str">
        <f>VLOOKUP(I89,CARTE!$C$1:$F$198,4,FALSE)</f>
        <v>1.695555</v>
      </c>
      <c r="L89" t="str">
        <f>'Liste Linéaire_Togo'!M85</f>
        <v>USP AGOME GLOZOU</v>
      </c>
      <c r="M89" t="str">
        <f>'Liste Linéaire_Togo'!N85</f>
        <v>BAS-MONO 1</v>
      </c>
      <c r="N89" t="str">
        <f>'Liste Linéaire_Togo'!O85</f>
        <v>BAS-MONO</v>
      </c>
      <c r="O89" t="str">
        <f>'Liste Linéaire_Togo'!P85</f>
        <v>MARITIME</v>
      </c>
      <c r="P89" s="23">
        <f>'Liste Linéaire_Togo'!Q85</f>
        <v>45588</v>
      </c>
      <c r="Q89" t="str">
        <f>'Liste Linéaire_Togo'!R85</f>
        <v>S43</v>
      </c>
      <c r="R89" s="23">
        <f>'Liste Linéaire_Togo'!S85</f>
        <v>45595</v>
      </c>
      <c r="S89" t="str">
        <f>'Liste Linéaire_Togo'!T85</f>
        <v>OUI</v>
      </c>
      <c r="T89" t="str">
        <f>'Liste Linéaire_Togo'!U85</f>
        <v>NON</v>
      </c>
      <c r="U89" t="str">
        <f>'Liste Linéaire_Togo'!V85</f>
        <v>NON</v>
      </c>
      <c r="V89" t="str">
        <f>'Liste Linéaire_Togo'!W85</f>
        <v>NON</v>
      </c>
      <c r="W89" t="str">
        <f>'Liste Linéaire_Togo'!X85</f>
        <v>Non</v>
      </c>
      <c r="X89" t="str">
        <f>'Liste Linéaire_Togo'!Y85</f>
        <v>NON</v>
      </c>
      <c r="Y89" t="str">
        <f>'Liste Linéaire_Togo'!Z85</f>
        <v>Ne sait pas</v>
      </c>
      <c r="Z89" t="str">
        <f>'Liste Linéaire_Togo'!AA85</f>
        <v>NON</v>
      </c>
      <c r="AA89" t="str">
        <f>'Liste Linéaire_Togo'!AB85</f>
        <v>NON</v>
      </c>
      <c r="AB89" t="str">
        <f>'Liste Linéaire_Togo'!AC85</f>
        <v>NON</v>
      </c>
      <c r="AC89" t="str">
        <f>'Liste Linéaire_Togo'!AD85</f>
        <v>TdE+Eau de fleuve</v>
      </c>
      <c r="AD89" t="str">
        <f>'Liste Linéaire_Togo'!AE85</f>
        <v>NON</v>
      </c>
      <c r="AE89" t="str">
        <f>'Liste Linéaire_Togo'!AF85</f>
        <v>OUI</v>
      </c>
      <c r="AF89" t="str">
        <f>'Liste Linéaire_Togo'!AG85</f>
        <v>NEGATIF</v>
      </c>
      <c r="AG89" t="str">
        <f>'Liste Linéaire_Togo'!AH85</f>
        <v>NEGATIF</v>
      </c>
      <c r="AH89" t="str">
        <f>'Liste Linéaire_Togo'!AI85</f>
        <v>Oui</v>
      </c>
      <c r="AI89" s="23">
        <f>'Liste Linéaire_Togo'!AJ85</f>
        <v>45597</v>
      </c>
      <c r="AJ89" t="str">
        <f>'Liste Linéaire_Togo'!AK85</f>
        <v>Guéri</v>
      </c>
      <c r="AK89" t="str">
        <f>'Liste Linéaire_Togo'!AL85</f>
        <v>suspect</v>
      </c>
      <c r="AL89" t="str">
        <f>'Liste Linéaire_Togo'!AM85</f>
        <v>Bas-Mono</v>
      </c>
      <c r="AM89" t="str">
        <f>'Liste Linéaire_Togo'!AN85</f>
        <v>Bas-Mono 2</v>
      </c>
      <c r="AN89" t="str">
        <f>'Liste Linéaire_Togo'!AO85</f>
        <v>Agome-Glozou</v>
      </c>
      <c r="AO89" t="str">
        <f>'Liste Linéaire_Togo'!AP85</f>
        <v>negatif</v>
      </c>
      <c r="AP89" t="str">
        <f>'Liste Linéaire_Togo'!L85</f>
        <v>Formation sanitaire</v>
      </c>
    </row>
    <row r="90" spans="1:42">
      <c r="A90">
        <f>'Liste Linéaire_Togo'!A86</f>
        <v>85</v>
      </c>
      <c r="B90" t="str">
        <f>'Liste Linéaire_Togo'!B86</f>
        <v>BOSSOU AMEKPO</v>
      </c>
      <c r="C90">
        <f>'Liste Linéaire_Togo'!C86</f>
        <v>65</v>
      </c>
      <c r="D90" t="str">
        <f>'Liste Linéaire_Togo'!D86</f>
        <v>[60 et plus]</v>
      </c>
      <c r="E90">
        <f>'Liste Linéaire_Togo'!E86</f>
        <v>0</v>
      </c>
      <c r="F90" t="str">
        <f>'Liste Linéaire_Togo'!F86</f>
        <v>Masculin</v>
      </c>
      <c r="G90" t="str">
        <f>'Liste Linéaire_Togo'!G86</f>
        <v>Cultivateur/trice</v>
      </c>
      <c r="H90">
        <f>'Liste Linéaire_Togo'!H86</f>
        <v>0</v>
      </c>
      <c r="I90" t="str">
        <f>'Liste Linéaire_Togo'!I86</f>
        <v>Avégbo</v>
      </c>
      <c r="J90" t="str">
        <f>VLOOKUP(I90,CARTE!$C$1:$F$198,3,FALSE)</f>
        <v>6.540833</v>
      </c>
      <c r="K90" t="str">
        <f>VLOOKUP(I90,CARTE!$C$1:$F$198,4,FALSE)</f>
        <v>1.695555</v>
      </c>
      <c r="L90" t="str">
        <f>'Liste Linéaire_Togo'!M86</f>
        <v>USP AGOME GLOZOU</v>
      </c>
      <c r="M90" t="str">
        <f>'Liste Linéaire_Togo'!N86</f>
        <v>BAS-MONO 1</v>
      </c>
      <c r="N90" t="str">
        <f>'Liste Linéaire_Togo'!O86</f>
        <v>BAS-MONO</v>
      </c>
      <c r="O90" t="str">
        <f>'Liste Linéaire_Togo'!P86</f>
        <v>MARITIME</v>
      </c>
      <c r="P90" s="23">
        <f>'Liste Linéaire_Togo'!Q86</f>
        <v>45594</v>
      </c>
      <c r="Q90" t="str">
        <f>'Liste Linéaire_Togo'!R86</f>
        <v>S44</v>
      </c>
      <c r="R90" s="23">
        <f>'Liste Linéaire_Togo'!S86</f>
        <v>45595</v>
      </c>
      <c r="S90" t="str">
        <f>'Liste Linéaire_Togo'!T86</f>
        <v>OUI</v>
      </c>
      <c r="T90" t="str">
        <f>'Liste Linéaire_Togo'!U86</f>
        <v>OUI</v>
      </c>
      <c r="U90" t="str">
        <f>'Liste Linéaire_Togo'!V86</f>
        <v>NON</v>
      </c>
      <c r="V90" t="str">
        <f>'Liste Linéaire_Togo'!W86</f>
        <v>NON</v>
      </c>
      <c r="W90" t="str">
        <f>'Liste Linéaire_Togo'!X86</f>
        <v>Non</v>
      </c>
      <c r="X90" t="str">
        <f>'Liste Linéaire_Togo'!Y86</f>
        <v>NON</v>
      </c>
      <c r="Y90" t="str">
        <f>'Liste Linéaire_Togo'!Z86</f>
        <v>Ne sait pas</v>
      </c>
      <c r="Z90" t="str">
        <f>'Liste Linéaire_Togo'!AA86</f>
        <v>NON</v>
      </c>
      <c r="AA90" t="str">
        <f>'Liste Linéaire_Togo'!AB86</f>
        <v>NON</v>
      </c>
      <c r="AB90" t="str">
        <f>'Liste Linéaire_Togo'!AC86</f>
        <v>NON</v>
      </c>
      <c r="AC90" t="str">
        <f>'Liste Linéaire_Togo'!AD86</f>
        <v>TdE+Eau de fleuve</v>
      </c>
      <c r="AD90" t="str">
        <f>'Liste Linéaire_Togo'!AE86</f>
        <v>NON</v>
      </c>
      <c r="AE90" t="str">
        <f>'Liste Linéaire_Togo'!AF86</f>
        <v>OUI</v>
      </c>
      <c r="AF90" t="str">
        <f>'Liste Linéaire_Togo'!AG86</f>
        <v>NEGATIF</v>
      </c>
      <c r="AG90" t="str">
        <f>'Liste Linéaire_Togo'!AH86</f>
        <v>NEGATIF</v>
      </c>
      <c r="AH90" t="str">
        <f>'Liste Linéaire_Togo'!AI86</f>
        <v>Oui</v>
      </c>
      <c r="AI90" s="23">
        <f>'Liste Linéaire_Togo'!AJ86</f>
        <v>45597</v>
      </c>
      <c r="AJ90" t="str">
        <f>'Liste Linéaire_Togo'!AK86</f>
        <v>Guéri</v>
      </c>
      <c r="AK90" t="str">
        <f>'Liste Linéaire_Togo'!AL86</f>
        <v>suspect</v>
      </c>
      <c r="AL90" t="str">
        <f>'Liste Linéaire_Togo'!AM86</f>
        <v>Bas-Mono</v>
      </c>
      <c r="AM90" t="str">
        <f>'Liste Linéaire_Togo'!AN86</f>
        <v>Bas-Mono 2</v>
      </c>
      <c r="AN90" t="str">
        <f>'Liste Linéaire_Togo'!AO86</f>
        <v>Agome-Glozou</v>
      </c>
      <c r="AO90" t="str">
        <f>'Liste Linéaire_Togo'!AP86</f>
        <v>negatif</v>
      </c>
      <c r="AP90" t="str">
        <f>'Liste Linéaire_Togo'!L86</f>
        <v>Communauté</v>
      </c>
    </row>
    <row r="91" spans="1:42">
      <c r="A91">
        <f>'Liste Linéaire_Togo'!A87</f>
        <v>86</v>
      </c>
      <c r="B91" t="str">
        <f>'Liste Linéaire_Togo'!B87</f>
        <v>KODJOVI Yawavi</v>
      </c>
      <c r="C91">
        <f>'Liste Linéaire_Togo'!C87</f>
        <v>29</v>
      </c>
      <c r="D91" t="str">
        <f>'Liste Linéaire_Togo'!D87</f>
        <v>[15-44]</v>
      </c>
      <c r="E91">
        <f>'Liste Linéaire_Togo'!E87</f>
        <v>0</v>
      </c>
      <c r="F91" t="str">
        <f>'Liste Linéaire_Togo'!F87</f>
        <v>Féminin</v>
      </c>
      <c r="G91" t="str">
        <f>'Liste Linéaire_Togo'!G87</f>
        <v>Cultivateur/trice</v>
      </c>
      <c r="H91">
        <f>'Liste Linéaire_Togo'!H87</f>
        <v>0</v>
      </c>
      <c r="I91" t="str">
        <f>'Liste Linéaire_Togo'!I87</f>
        <v>Dogboyou</v>
      </c>
      <c r="J91" t="str">
        <f>VLOOKUP(I91,CARTE!$C$1:$F$198,3,FALSE)</f>
        <v>6.493375</v>
      </c>
      <c r="K91" t="str">
        <f>VLOOKUP(I91,CARTE!$C$1:$F$198,4,FALSE)</f>
        <v>1.711843</v>
      </c>
      <c r="L91" t="str">
        <f>'Liste Linéaire_Togo'!M87</f>
        <v>USP AGBETIKO</v>
      </c>
      <c r="M91" t="str">
        <f>'Liste Linéaire_Togo'!N87</f>
        <v>BAS-MONO 2</v>
      </c>
      <c r="N91" t="str">
        <f>'Liste Linéaire_Togo'!O87</f>
        <v>BAS-MONO</v>
      </c>
      <c r="O91" t="str">
        <f>'Liste Linéaire_Togo'!P87</f>
        <v>MARITIME</v>
      </c>
      <c r="P91" s="23">
        <f>'Liste Linéaire_Togo'!Q87</f>
        <v>45592</v>
      </c>
      <c r="Q91" t="str">
        <f>'Liste Linéaire_Togo'!R87</f>
        <v>S43</v>
      </c>
      <c r="R91" s="23">
        <f>'Liste Linéaire_Togo'!S87</f>
        <v>45597</v>
      </c>
      <c r="S91" t="str">
        <f>'Liste Linéaire_Togo'!T87</f>
        <v>OUI</v>
      </c>
      <c r="T91" t="str">
        <f>'Liste Linéaire_Togo'!U87</f>
        <v>NON</v>
      </c>
      <c r="U91" t="str">
        <f>'Liste Linéaire_Togo'!V87</f>
        <v>NON</v>
      </c>
      <c r="V91" t="str">
        <f>'Liste Linéaire_Togo'!W87</f>
        <v>NON</v>
      </c>
      <c r="W91" t="str">
        <f>'Liste Linéaire_Togo'!X87</f>
        <v>Non</v>
      </c>
      <c r="X91" t="str">
        <f>'Liste Linéaire_Togo'!Y87</f>
        <v>NON</v>
      </c>
      <c r="Y91" t="str">
        <f>'Liste Linéaire_Togo'!Z87</f>
        <v>OUI</v>
      </c>
      <c r="Z91" t="str">
        <f>'Liste Linéaire_Togo'!AA87</f>
        <v>OUI</v>
      </c>
      <c r="AA91" t="str">
        <f>'Liste Linéaire_Togo'!AB87</f>
        <v>OUI</v>
      </c>
      <c r="AB91" t="str">
        <f>'Liste Linéaire_Togo'!AC87</f>
        <v>NON</v>
      </c>
      <c r="AC91" t="str">
        <f>'Liste Linéaire_Togo'!AD87</f>
        <v>TdE+Eau de fleuve</v>
      </c>
      <c r="AD91" t="str">
        <f>'Liste Linéaire_Togo'!AE87</f>
        <v>NON</v>
      </c>
      <c r="AE91" t="str">
        <f>'Liste Linéaire_Togo'!AF87</f>
        <v>OUI</v>
      </c>
      <c r="AF91" t="str">
        <f>'Liste Linéaire_Togo'!AG87</f>
        <v>NEGATIF</v>
      </c>
      <c r="AG91" t="str">
        <f>'Liste Linéaire_Togo'!AH87</f>
        <v>NEGATIF</v>
      </c>
      <c r="AH91" t="str">
        <f>'Liste Linéaire_Togo'!AI87</f>
        <v>Oui</v>
      </c>
      <c r="AI91" s="23">
        <f>'Liste Linéaire_Togo'!AJ87</f>
        <v>45598</v>
      </c>
      <c r="AJ91" t="str">
        <f>'Liste Linéaire_Togo'!AK87</f>
        <v>Guéri</v>
      </c>
      <c r="AK91" t="str">
        <f>'Liste Linéaire_Togo'!AL87</f>
        <v>suspect</v>
      </c>
      <c r="AL91" t="str">
        <f>'Liste Linéaire_Togo'!AM87</f>
        <v>Bas-Mono</v>
      </c>
      <c r="AM91" t="str">
        <f>'Liste Linéaire_Togo'!AN87</f>
        <v>Bas-Mono 2</v>
      </c>
      <c r="AN91" t="str">
        <f>'Liste Linéaire_Togo'!AO87</f>
        <v>Agbétiko</v>
      </c>
      <c r="AO91" t="str">
        <f>'Liste Linéaire_Togo'!AP87</f>
        <v>negatif</v>
      </c>
      <c r="AP91" t="str">
        <f>'Liste Linéaire_Togo'!L87</f>
        <v>Communauté</v>
      </c>
    </row>
    <row r="92" spans="1:42">
      <c r="A92">
        <f>'Liste Linéaire_Togo'!A88</f>
        <v>87</v>
      </c>
      <c r="B92" t="str">
        <f>'Liste Linéaire_Togo'!B88</f>
        <v>AZIAWO Adjo Florence</v>
      </c>
      <c r="C92">
        <f>'Liste Linéaire_Togo'!C88</f>
        <v>22</v>
      </c>
      <c r="D92" t="str">
        <f>'Liste Linéaire_Togo'!D88</f>
        <v>[15-44]</v>
      </c>
      <c r="E92">
        <f>'Liste Linéaire_Togo'!E88</f>
        <v>0</v>
      </c>
      <c r="F92" t="str">
        <f>'Liste Linéaire_Togo'!F88</f>
        <v>Féminin</v>
      </c>
      <c r="G92" t="str">
        <f>'Liste Linéaire_Togo'!G88</f>
        <v>Ménagère</v>
      </c>
      <c r="H92">
        <f>'Liste Linéaire_Togo'!H88</f>
        <v>98465496</v>
      </c>
      <c r="I92" t="str">
        <f>'Liste Linéaire_Togo'!I88</f>
        <v>Dogboyou</v>
      </c>
      <c r="J92" t="str">
        <f>VLOOKUP(I92,CARTE!$C$1:$F$198,3,FALSE)</f>
        <v>6.493375</v>
      </c>
      <c r="K92" t="str">
        <f>VLOOKUP(I92,CARTE!$C$1:$F$198,4,FALSE)</f>
        <v>1.711843</v>
      </c>
      <c r="L92" t="str">
        <f>'Liste Linéaire_Togo'!M88</f>
        <v>USP AGBETIKO</v>
      </c>
      <c r="M92" t="str">
        <f>'Liste Linéaire_Togo'!N88</f>
        <v>BAS-MONO 2</v>
      </c>
      <c r="N92" t="str">
        <f>'Liste Linéaire_Togo'!O88</f>
        <v>BAS-MONO</v>
      </c>
      <c r="O92" t="str">
        <f>'Liste Linéaire_Togo'!P88</f>
        <v>MARITIME</v>
      </c>
      <c r="P92" s="23">
        <f>'Liste Linéaire_Togo'!Q88</f>
        <v>45595</v>
      </c>
      <c r="Q92" t="str">
        <f>'Liste Linéaire_Togo'!R88</f>
        <v>S44</v>
      </c>
      <c r="R92" s="23">
        <f>'Liste Linéaire_Togo'!S88</f>
        <v>45597</v>
      </c>
      <c r="S92" t="str">
        <f>'Liste Linéaire_Togo'!T88</f>
        <v>OUI</v>
      </c>
      <c r="T92" t="str">
        <f>'Liste Linéaire_Togo'!U88</f>
        <v>NON</v>
      </c>
      <c r="U92" t="str">
        <f>'Liste Linéaire_Togo'!V88</f>
        <v>NON</v>
      </c>
      <c r="V92" t="str">
        <f>'Liste Linéaire_Togo'!W88</f>
        <v>NON</v>
      </c>
      <c r="W92" t="str">
        <f>'Liste Linéaire_Togo'!X88</f>
        <v>Non</v>
      </c>
      <c r="X92" t="str">
        <f>'Liste Linéaire_Togo'!Y88</f>
        <v>NON</v>
      </c>
      <c r="Y92" t="str">
        <f>'Liste Linéaire_Togo'!Z88</f>
        <v>OUI</v>
      </c>
      <c r="Z92" t="str">
        <f>'Liste Linéaire_Togo'!AA88</f>
        <v>OUI</v>
      </c>
      <c r="AA92" t="str">
        <f>'Liste Linéaire_Togo'!AB88</f>
        <v>OUI</v>
      </c>
      <c r="AB92" t="str">
        <f>'Liste Linéaire_Togo'!AC88</f>
        <v>NON</v>
      </c>
      <c r="AC92" t="str">
        <f>'Liste Linéaire_Togo'!AD88</f>
        <v>TdE+Eau de fleuve</v>
      </c>
      <c r="AD92" t="str">
        <f>'Liste Linéaire_Togo'!AE88</f>
        <v>NON</v>
      </c>
      <c r="AE92" t="str">
        <f>'Liste Linéaire_Togo'!AF88</f>
        <v>OUI</v>
      </c>
      <c r="AF92" t="str">
        <f>'Liste Linéaire_Togo'!AG88</f>
        <v>NEGATIF</v>
      </c>
      <c r="AG92" t="str">
        <f>'Liste Linéaire_Togo'!AH88</f>
        <v>NEGATIF</v>
      </c>
      <c r="AH92" t="str">
        <f>'Liste Linéaire_Togo'!AI88</f>
        <v>Oui</v>
      </c>
      <c r="AI92" s="23">
        <f>'Liste Linéaire_Togo'!AJ88</f>
        <v>45598</v>
      </c>
      <c r="AJ92" t="str">
        <f>'Liste Linéaire_Togo'!AK88</f>
        <v>Guéri</v>
      </c>
      <c r="AK92" t="str">
        <f>'Liste Linéaire_Togo'!AL88</f>
        <v>suspect</v>
      </c>
      <c r="AL92" t="str">
        <f>'Liste Linéaire_Togo'!AM88</f>
        <v>Bas-Mono</v>
      </c>
      <c r="AM92" t="str">
        <f>'Liste Linéaire_Togo'!AN88</f>
        <v>Bas-Mono 2</v>
      </c>
      <c r="AN92" t="str">
        <f>'Liste Linéaire_Togo'!AO88</f>
        <v>Agbétiko</v>
      </c>
      <c r="AO92" t="str">
        <f>'Liste Linéaire_Togo'!AP88</f>
        <v>negatif</v>
      </c>
      <c r="AP92" t="str">
        <f>'Liste Linéaire_Togo'!L88</f>
        <v>Communauté</v>
      </c>
    </row>
    <row r="93" spans="1:42">
      <c r="A93">
        <f>'Liste Linéaire_Togo'!A89</f>
        <v>88</v>
      </c>
      <c r="B93" t="str">
        <f>'Liste Linéaire_Togo'!B89</f>
        <v>HOUNKPATI Dosseh</v>
      </c>
      <c r="C93">
        <f>'Liste Linéaire_Togo'!C89</f>
        <v>65</v>
      </c>
      <c r="D93" t="str">
        <f>'Liste Linéaire_Togo'!D89</f>
        <v>[60 et plus]</v>
      </c>
      <c r="E93">
        <f>'Liste Linéaire_Togo'!E89</f>
        <v>0</v>
      </c>
      <c r="F93" t="str">
        <f>'Liste Linéaire_Togo'!F89</f>
        <v>Masculin</v>
      </c>
      <c r="G93" t="str">
        <f>'Liste Linéaire_Togo'!G89</f>
        <v>Cultivateur/trice</v>
      </c>
      <c r="H93">
        <f>'Liste Linéaire_Togo'!H89</f>
        <v>0</v>
      </c>
      <c r="I93" t="str">
        <f>'Liste Linéaire_Togo'!I89</f>
        <v>Dogboyou</v>
      </c>
      <c r="J93" t="str">
        <f>VLOOKUP(I93,CARTE!$C$1:$F$198,3,FALSE)</f>
        <v>6.493375</v>
      </c>
      <c r="K93" t="str">
        <f>VLOOKUP(I93,CARTE!$C$1:$F$198,4,FALSE)</f>
        <v>1.711843</v>
      </c>
      <c r="L93" t="str">
        <f>'Liste Linéaire_Togo'!M89</f>
        <v>USP AGBETIKO</v>
      </c>
      <c r="M93" t="str">
        <f>'Liste Linéaire_Togo'!N89</f>
        <v>BAS-MONO 2</v>
      </c>
      <c r="N93" t="str">
        <f>'Liste Linéaire_Togo'!O89</f>
        <v>BAS-MONO</v>
      </c>
      <c r="O93" t="str">
        <f>'Liste Linéaire_Togo'!P89</f>
        <v>MARITIME</v>
      </c>
      <c r="P93" s="23">
        <f>'Liste Linéaire_Togo'!Q89</f>
        <v>45597</v>
      </c>
      <c r="Q93" t="str">
        <f>'Liste Linéaire_Togo'!R89</f>
        <v>S44</v>
      </c>
      <c r="R93" s="23">
        <f>'Liste Linéaire_Togo'!S89</f>
        <v>45598</v>
      </c>
      <c r="S93" t="str">
        <f>'Liste Linéaire_Togo'!T89</f>
        <v>OUI</v>
      </c>
      <c r="T93" t="str">
        <f>'Liste Linéaire_Togo'!U89</f>
        <v>NON</v>
      </c>
      <c r="U93" t="str">
        <f>'Liste Linéaire_Togo'!V89</f>
        <v>NON</v>
      </c>
      <c r="V93" t="str">
        <f>'Liste Linéaire_Togo'!W89</f>
        <v>NON</v>
      </c>
      <c r="W93" t="str">
        <f>'Liste Linéaire_Togo'!X89</f>
        <v>Non</v>
      </c>
      <c r="X93" t="str">
        <f>'Liste Linéaire_Togo'!Y89</f>
        <v>NON</v>
      </c>
      <c r="Y93" t="str">
        <f>'Liste Linéaire_Togo'!Z89</f>
        <v>OUI</v>
      </c>
      <c r="Z93" t="str">
        <f>'Liste Linéaire_Togo'!AA89</f>
        <v>OUI</v>
      </c>
      <c r="AA93" t="str">
        <f>'Liste Linéaire_Togo'!AB89</f>
        <v>OUI</v>
      </c>
      <c r="AB93" t="str">
        <f>'Liste Linéaire_Togo'!AC89</f>
        <v>NON</v>
      </c>
      <c r="AC93" t="str">
        <f>'Liste Linéaire_Togo'!AD89</f>
        <v>TdE+Eau de fleuve</v>
      </c>
      <c r="AD93" t="str">
        <f>'Liste Linéaire_Togo'!AE89</f>
        <v>NON</v>
      </c>
      <c r="AE93" t="str">
        <f>'Liste Linéaire_Togo'!AF89</f>
        <v>OUI</v>
      </c>
      <c r="AF93" t="str">
        <f>'Liste Linéaire_Togo'!AG89</f>
        <v>NEGATIF</v>
      </c>
      <c r="AG93" t="str">
        <f>'Liste Linéaire_Togo'!AH89</f>
        <v>NEGATIF</v>
      </c>
      <c r="AH93" t="str">
        <f>'Liste Linéaire_Togo'!AI89</f>
        <v>Oui</v>
      </c>
      <c r="AI93" s="23">
        <f>'Liste Linéaire_Togo'!AJ89</f>
        <v>45600</v>
      </c>
      <c r="AJ93" t="str">
        <f>'Liste Linéaire_Togo'!AK89</f>
        <v>Guéri</v>
      </c>
      <c r="AK93" t="str">
        <f>'Liste Linéaire_Togo'!AL89</f>
        <v>suspect</v>
      </c>
      <c r="AL93" t="str">
        <f>'Liste Linéaire_Togo'!AM89</f>
        <v>Bas-Mono</v>
      </c>
      <c r="AM93" t="str">
        <f>'Liste Linéaire_Togo'!AN89</f>
        <v>Bas-Mono 2</v>
      </c>
      <c r="AN93" t="str">
        <f>'Liste Linéaire_Togo'!AO89</f>
        <v>Agbétiko</v>
      </c>
      <c r="AO93" t="str">
        <f>'Liste Linéaire_Togo'!AP89</f>
        <v>negatif</v>
      </c>
      <c r="AP93" t="str">
        <f>'Liste Linéaire_Togo'!L89</f>
        <v>Communauté</v>
      </c>
    </row>
    <row r="94" spans="1:42">
      <c r="A94">
        <f>'Liste Linéaire_Togo'!A90</f>
        <v>89</v>
      </c>
      <c r="B94" t="str">
        <f>'Liste Linéaire_Togo'!B90</f>
        <v>ATSOU Ablavi</v>
      </c>
      <c r="C94">
        <f>'Liste Linéaire_Togo'!C90</f>
        <v>5</v>
      </c>
      <c r="D94" t="str">
        <f>'Liste Linéaire_Togo'!D90</f>
        <v>[5-14]</v>
      </c>
      <c r="E94">
        <f>'Liste Linéaire_Togo'!E90</f>
        <v>0</v>
      </c>
      <c r="F94" t="str">
        <f>'Liste Linéaire_Togo'!F90</f>
        <v>Féminin</v>
      </c>
      <c r="G94" t="str">
        <f>'Liste Linéaire_Togo'!G90</f>
        <v>Enfant</v>
      </c>
      <c r="H94">
        <f>'Liste Linéaire_Togo'!H90</f>
        <v>71130254</v>
      </c>
      <c r="I94" t="str">
        <f>'Liste Linéaire_Togo'!I90</f>
        <v>Aloenou</v>
      </c>
      <c r="J94" t="str">
        <f>VLOOKUP(I94,CARTE!$C$1:$F$198,3,FALSE)</f>
        <v>6.5227778</v>
      </c>
      <c r="K94" t="str">
        <f>VLOOKUP(I94,CARTE!$C$1:$F$198,4,FALSE)</f>
        <v>1.546666</v>
      </c>
      <c r="L94" t="str">
        <f>'Liste Linéaire_Togo'!M90</f>
        <v>USP Agomé glozou</v>
      </c>
      <c r="M94" t="str">
        <f>'Liste Linéaire_Togo'!N90</f>
        <v>BAS-MONO 2</v>
      </c>
      <c r="N94" t="str">
        <f>'Liste Linéaire_Togo'!O90</f>
        <v>BAS-MONO</v>
      </c>
      <c r="O94" t="str">
        <f>'Liste Linéaire_Togo'!P90</f>
        <v>MARITIME</v>
      </c>
      <c r="P94" s="23">
        <f>'Liste Linéaire_Togo'!Q90</f>
        <v>45599</v>
      </c>
      <c r="Q94" t="str">
        <f>'Liste Linéaire_Togo'!R90</f>
        <v>S44</v>
      </c>
      <c r="R94" s="23">
        <f>'Liste Linéaire_Togo'!S90</f>
        <v>45600</v>
      </c>
      <c r="S94" t="str">
        <f>'Liste Linéaire_Togo'!T90</f>
        <v>OUI</v>
      </c>
      <c r="T94" t="str">
        <f>'Liste Linéaire_Togo'!U90</f>
        <v>NON</v>
      </c>
      <c r="U94" t="str">
        <f>'Liste Linéaire_Togo'!V90</f>
        <v>NON</v>
      </c>
      <c r="V94" t="str">
        <f>'Liste Linéaire_Togo'!W90</f>
        <v>NON</v>
      </c>
      <c r="W94" t="str">
        <f>'Liste Linéaire_Togo'!X90</f>
        <v>Non</v>
      </c>
      <c r="X94" t="str">
        <f>'Liste Linéaire_Togo'!Y90</f>
        <v>NON</v>
      </c>
      <c r="Y94" t="str">
        <f>'Liste Linéaire_Togo'!Z90</f>
        <v>OUI</v>
      </c>
      <c r="Z94" t="str">
        <f>'Liste Linéaire_Togo'!AA90</f>
        <v>OUI</v>
      </c>
      <c r="AA94" t="str">
        <f>'Liste Linéaire_Togo'!AB90</f>
        <v>OUI</v>
      </c>
      <c r="AB94" t="str">
        <f>'Liste Linéaire_Togo'!AC90</f>
        <v>NON</v>
      </c>
      <c r="AC94" t="str">
        <f>'Liste Linéaire_Togo'!AD90</f>
        <v>eau de puits</v>
      </c>
      <c r="AD94" t="str">
        <f>'Liste Linéaire_Togo'!AE90</f>
        <v>NON</v>
      </c>
      <c r="AE94" t="str">
        <f>'Liste Linéaire_Togo'!AF90</f>
        <v>OUI</v>
      </c>
      <c r="AF94" t="str">
        <f>'Liste Linéaire_Togo'!AG90</f>
        <v>NEGATIF</v>
      </c>
      <c r="AG94" t="str">
        <f>'Liste Linéaire_Togo'!AH90</f>
        <v>NEGATIF</v>
      </c>
      <c r="AH94" t="str">
        <f>'Liste Linéaire_Togo'!AI90</f>
        <v>Oui</v>
      </c>
      <c r="AI94" s="23">
        <f>'Liste Linéaire_Togo'!AJ90</f>
        <v>45601</v>
      </c>
      <c r="AJ94" t="str">
        <f>'Liste Linéaire_Togo'!AK90</f>
        <v>Guéri</v>
      </c>
      <c r="AK94" t="str">
        <f>'Liste Linéaire_Togo'!AL90</f>
        <v>suspect</v>
      </c>
      <c r="AL94" t="str">
        <f>'Liste Linéaire_Togo'!AM90</f>
        <v>Bas-Mono</v>
      </c>
      <c r="AM94" t="str">
        <f>'Liste Linéaire_Togo'!AN90</f>
        <v>Bas-Mono 1</v>
      </c>
      <c r="AN94" t="str">
        <f>'Liste Linéaire_Togo'!AO90</f>
        <v>Kpétsou</v>
      </c>
      <c r="AO94" t="str">
        <f>'Liste Linéaire_Togo'!AP90</f>
        <v>negatif</v>
      </c>
      <c r="AP94" t="str">
        <f>'Liste Linéaire_Togo'!L90</f>
        <v>Communauté</v>
      </c>
    </row>
    <row r="95" spans="1:42">
      <c r="A95">
        <f>'Liste Linéaire_Togo'!A91</f>
        <v>90</v>
      </c>
      <c r="B95" t="str">
        <f>'Liste Linéaire_Togo'!B91</f>
        <v>AKABE Yaovi</v>
      </c>
      <c r="C95">
        <f>'Liste Linéaire_Togo'!C91</f>
        <v>35</v>
      </c>
      <c r="D95" t="str">
        <f>'Liste Linéaire_Togo'!D91</f>
        <v>[15-44]</v>
      </c>
      <c r="E95">
        <f>'Liste Linéaire_Togo'!E91</f>
        <v>0</v>
      </c>
      <c r="F95" t="str">
        <f>'Liste Linéaire_Togo'!F91</f>
        <v>Masculin</v>
      </c>
      <c r="G95" t="str">
        <f>'Liste Linéaire_Togo'!G91</f>
        <v>Cultivateur/trice</v>
      </c>
      <c r="H95">
        <f>'Liste Linéaire_Togo'!H91</f>
        <v>0</v>
      </c>
      <c r="I95" t="str">
        <f>'Liste Linéaire_Togo'!I91</f>
        <v>Batonou, quatier Adjigo</v>
      </c>
      <c r="J95" t="str">
        <f>VLOOKUP(I95,CARTE!$C$1:$F$198,3,FALSE)</f>
        <v>6.4423469782211</v>
      </c>
      <c r="K95" t="str">
        <f>VLOOKUP(I95,CARTE!$C$1:$F$198,4,FALSE)</f>
        <v xml:space="preserve"> 1.7525687628133895</v>
      </c>
      <c r="L95" t="str">
        <f>'Liste Linéaire_Togo'!M91</f>
        <v>USP Batonou</v>
      </c>
      <c r="M95" t="str">
        <f>'Liste Linéaire_Togo'!N91</f>
        <v>BAS-MONO 2</v>
      </c>
      <c r="N95" t="str">
        <f>'Liste Linéaire_Togo'!O91</f>
        <v>BAS-MONO</v>
      </c>
      <c r="O95" t="str">
        <f>'Liste Linéaire_Togo'!P91</f>
        <v>MARITIME</v>
      </c>
      <c r="P95" s="23">
        <f>'Liste Linéaire_Togo'!Q91</f>
        <v>45605</v>
      </c>
      <c r="Q95" t="str">
        <f>'Liste Linéaire_Togo'!R91</f>
        <v>S45</v>
      </c>
      <c r="R95" s="23">
        <f>'Liste Linéaire_Togo'!S91</f>
        <v>45605</v>
      </c>
      <c r="S95" t="str">
        <f>'Liste Linéaire_Togo'!T91</f>
        <v>OUI</v>
      </c>
      <c r="T95" t="str">
        <f>'Liste Linéaire_Togo'!U91</f>
        <v>OUI</v>
      </c>
      <c r="U95" t="str">
        <f>'Liste Linéaire_Togo'!V91</f>
        <v>NON</v>
      </c>
      <c r="V95" t="str">
        <f>'Liste Linéaire_Togo'!W91</f>
        <v>NON</v>
      </c>
      <c r="W95" t="str">
        <f>'Liste Linéaire_Togo'!X91</f>
        <v>Non</v>
      </c>
      <c r="X95" t="str">
        <f>'Liste Linéaire_Togo'!Y91</f>
        <v>NON</v>
      </c>
      <c r="Y95" t="str">
        <f>'Liste Linéaire_Togo'!Z91</f>
        <v>Ne sait pas</v>
      </c>
      <c r="Z95" t="str">
        <f>'Liste Linéaire_Togo'!AA91</f>
        <v>NON</v>
      </c>
      <c r="AA95" t="str">
        <f>'Liste Linéaire_Togo'!AB91</f>
        <v>NON</v>
      </c>
      <c r="AB95" t="str">
        <f>'Liste Linéaire_Togo'!AC91</f>
        <v>NON</v>
      </c>
      <c r="AC95" t="str">
        <f>'Liste Linéaire_Togo'!AD91</f>
        <v>eau de puits</v>
      </c>
      <c r="AD95" t="str">
        <f>'Liste Linéaire_Togo'!AE91</f>
        <v>NON</v>
      </c>
      <c r="AE95" t="str">
        <f>'Liste Linéaire_Togo'!AF91</f>
        <v>OUI</v>
      </c>
      <c r="AF95" t="str">
        <f>'Liste Linéaire_Togo'!AG91</f>
        <v>POSITIF</v>
      </c>
      <c r="AG95" t="str">
        <f>'Liste Linéaire_Togo'!AH91</f>
        <v>NEGATIF</v>
      </c>
      <c r="AH95" t="str">
        <f>'Liste Linéaire_Togo'!AI91</f>
        <v>Oui</v>
      </c>
      <c r="AI95" s="23">
        <f>'Liste Linéaire_Togo'!AJ91</f>
        <v>0</v>
      </c>
      <c r="AJ95" t="str">
        <f>'Liste Linéaire_Togo'!AK91</f>
        <v>Guéri</v>
      </c>
      <c r="AK95" t="str">
        <f>'Liste Linéaire_Togo'!AL91</f>
        <v>suspect</v>
      </c>
      <c r="AL95" t="str">
        <f>'Liste Linéaire_Togo'!AM91</f>
        <v>Bas-Mono</v>
      </c>
      <c r="AM95" t="str">
        <f>'Liste Linéaire_Togo'!AN91</f>
        <v>Bas-Mono 2</v>
      </c>
      <c r="AN95" t="str">
        <f>'Liste Linéaire_Togo'!AO91</f>
        <v>Agome-Glozou</v>
      </c>
      <c r="AO95" t="str">
        <f>'Liste Linéaire_Togo'!AP91</f>
        <v>negatif</v>
      </c>
      <c r="AP95" t="str">
        <f>'Liste Linéaire_Togo'!L91</f>
        <v>Formation sanitaire</v>
      </c>
    </row>
    <row r="96" spans="1:42">
      <c r="A96">
        <f>'Liste Linéaire_Togo'!A92</f>
        <v>91</v>
      </c>
      <c r="B96" t="str">
        <f>'Liste Linéaire_Togo'!B92</f>
        <v>DAGLORIA LATIFA</v>
      </c>
      <c r="C96">
        <f>'Liste Linéaire_Togo'!C92</f>
        <v>9</v>
      </c>
      <c r="D96" t="str">
        <f>'Liste Linéaire_Togo'!D92</f>
        <v>[5-14]</v>
      </c>
      <c r="E96">
        <f>'Liste Linéaire_Togo'!E92</f>
        <v>0</v>
      </c>
      <c r="F96" t="str">
        <f>'Liste Linéaire_Togo'!F92</f>
        <v>Féminin</v>
      </c>
      <c r="G96" t="str">
        <f>'Liste Linéaire_Togo'!G92</f>
        <v>Elève</v>
      </c>
      <c r="H96">
        <f>'Liste Linéaire_Togo'!H92</f>
        <v>71987815</v>
      </c>
      <c r="I96" t="str">
        <f>'Liste Linéaire_Togo'!I92</f>
        <v>DJAMADJI</v>
      </c>
      <c r="J96" t="str">
        <f>VLOOKUP(I96,CARTE!$C$1:$F$198,3,FALSE)</f>
        <v>6.237265928242092</v>
      </c>
      <c r="K96" t="str">
        <f>VLOOKUP(I96,CARTE!$C$1:$F$198,4,FALSE)</f>
        <v xml:space="preserve"> 1.5713269352515131</v>
      </c>
      <c r="L96" t="str">
        <f>'Liste Linéaire_Togo'!M92</f>
        <v>CHP ANEHO</v>
      </c>
      <c r="M96" t="str">
        <f>'Liste Linéaire_Togo'!N92</f>
        <v>LACS 1</v>
      </c>
      <c r="N96" t="str">
        <f>'Liste Linéaire_Togo'!O92</f>
        <v>LACS</v>
      </c>
      <c r="O96" t="str">
        <f>'Liste Linéaire_Togo'!P92</f>
        <v>MARITIME</v>
      </c>
      <c r="P96" s="23">
        <f>'Liste Linéaire_Togo'!Q92</f>
        <v>45567</v>
      </c>
      <c r="Q96" t="str">
        <f>'Liste Linéaire_Togo'!R92</f>
        <v>S40</v>
      </c>
      <c r="R96" s="23">
        <f>'Liste Linéaire_Togo'!S92</f>
        <v>45567</v>
      </c>
      <c r="S96" t="str">
        <f>'Liste Linéaire_Togo'!T92</f>
        <v>OUI</v>
      </c>
      <c r="T96" t="str">
        <f>'Liste Linéaire_Togo'!U92</f>
        <v>OUI</v>
      </c>
      <c r="U96" t="str">
        <f>'Liste Linéaire_Togo'!V92</f>
        <v>NON</v>
      </c>
      <c r="V96" t="str">
        <f>'Liste Linéaire_Togo'!W92</f>
        <v>Oui</v>
      </c>
      <c r="W96" t="str">
        <f>'Liste Linéaire_Togo'!X92</f>
        <v>Oui</v>
      </c>
      <c r="X96" t="str">
        <f>'Liste Linéaire_Togo'!Y92</f>
        <v>NON</v>
      </c>
      <c r="Y96" t="str">
        <f>'Liste Linéaire_Togo'!Z92</f>
        <v>NON</v>
      </c>
      <c r="Z96" t="str">
        <f>'Liste Linéaire_Togo'!AA92</f>
        <v>NON</v>
      </c>
      <c r="AA96" t="str">
        <f>'Liste Linéaire_Togo'!AB92</f>
        <v>NON</v>
      </c>
      <c r="AB96" t="str">
        <f>'Liste Linéaire_Togo'!AC92</f>
        <v>NON</v>
      </c>
      <c r="AC96" t="str">
        <f>'Liste Linéaire_Togo'!AD92</f>
        <v>NON</v>
      </c>
      <c r="AD96" t="str">
        <f>'Liste Linéaire_Togo'!AE92</f>
        <v>NON</v>
      </c>
      <c r="AE96" t="str">
        <f>'Liste Linéaire_Togo'!AF92</f>
        <v>OUI</v>
      </c>
      <c r="AF96" t="str">
        <f>'Liste Linéaire_Togo'!AG92</f>
        <v>POSITIF</v>
      </c>
      <c r="AG96" t="str">
        <f>'Liste Linéaire_Togo'!AH92</f>
        <v>Positif O1 Ogawa</v>
      </c>
      <c r="AH96" t="str">
        <f>'Liste Linéaire_Togo'!AI92</f>
        <v>Oui</v>
      </c>
      <c r="AI96" s="23">
        <f>'Liste Linéaire_Togo'!AJ92</f>
        <v>45572</v>
      </c>
      <c r="AJ96" t="str">
        <f>'Liste Linéaire_Togo'!AK92</f>
        <v>Guéri</v>
      </c>
      <c r="AK96" t="str">
        <f>'Liste Linéaire_Togo'!AL92</f>
        <v>confirmé</v>
      </c>
      <c r="AL96" t="str">
        <f>'Liste Linéaire_Togo'!AM92</f>
        <v>Lacs</v>
      </c>
      <c r="AM96" t="str">
        <f>'Liste Linéaire_Togo'!AN92</f>
        <v>Lacs 1</v>
      </c>
      <c r="AN96" t="str">
        <f>'Liste Linéaire_Togo'!AO92</f>
        <v>Aného</v>
      </c>
      <c r="AO96" t="str">
        <f>'Liste Linéaire_Togo'!AP92</f>
        <v>Positif</v>
      </c>
      <c r="AP96" t="str">
        <f>'Liste Linéaire_Togo'!L92</f>
        <v>Formation Sanitaire</v>
      </c>
    </row>
    <row r="97" spans="1:42">
      <c r="A97">
        <f>'Liste Linéaire_Togo'!A93</f>
        <v>92</v>
      </c>
      <c r="B97" t="str">
        <f>'Liste Linéaire_Togo'!B93</f>
        <v>DAGLORIA  TADOU</v>
      </c>
      <c r="C97">
        <f>'Liste Linéaire_Togo'!C93</f>
        <v>6</v>
      </c>
      <c r="D97" t="str">
        <f>'Liste Linéaire_Togo'!D93</f>
        <v>[5-14]</v>
      </c>
      <c r="E97">
        <f>'Liste Linéaire_Togo'!E93</f>
        <v>0</v>
      </c>
      <c r="F97" t="str">
        <f>'Liste Linéaire_Togo'!F93</f>
        <v>Masculin</v>
      </c>
      <c r="G97" t="str">
        <f>'Liste Linéaire_Togo'!G93</f>
        <v>Elève</v>
      </c>
      <c r="H97">
        <f>'Liste Linéaire_Togo'!H93</f>
        <v>71987815</v>
      </c>
      <c r="I97" t="str">
        <f>'Liste Linéaire_Togo'!I93</f>
        <v>DJAMADJI</v>
      </c>
      <c r="J97" t="str">
        <f>VLOOKUP(I97,CARTE!$C$1:$F$198,3,FALSE)</f>
        <v>6.237265928242092</v>
      </c>
      <c r="K97" t="str">
        <f>VLOOKUP(I97,CARTE!$C$1:$F$198,4,FALSE)</f>
        <v xml:space="preserve"> 1.5713269352515131</v>
      </c>
      <c r="L97" t="str">
        <f>'Liste Linéaire_Togo'!M93</f>
        <v>POLYCLINIQUE D'ANEHO</v>
      </c>
      <c r="M97" t="str">
        <f>'Liste Linéaire_Togo'!N93</f>
        <v>LACS 1</v>
      </c>
      <c r="N97" t="str">
        <f>'Liste Linéaire_Togo'!O93</f>
        <v>LACS</v>
      </c>
      <c r="O97" t="str">
        <f>'Liste Linéaire_Togo'!P93</f>
        <v>MARITIME</v>
      </c>
      <c r="P97" s="23">
        <f>'Liste Linéaire_Togo'!Q93</f>
        <v>45564</v>
      </c>
      <c r="Q97" t="str">
        <f>'Liste Linéaire_Togo'!R93</f>
        <v>S39</v>
      </c>
      <c r="R97" s="23">
        <f>'Liste Linéaire_Togo'!S93</f>
        <v>45564</v>
      </c>
      <c r="S97" t="str">
        <f>'Liste Linéaire_Togo'!T93</f>
        <v>OUI</v>
      </c>
      <c r="T97" t="str">
        <f>'Liste Linéaire_Togo'!U93</f>
        <v>OUI</v>
      </c>
      <c r="U97" t="str">
        <f>'Liste Linéaire_Togo'!V93</f>
        <v>NON</v>
      </c>
      <c r="V97" t="str">
        <f>'Liste Linéaire_Togo'!W93</f>
        <v>NON</v>
      </c>
      <c r="W97" t="str">
        <f>'Liste Linéaire_Togo'!X93</f>
        <v>Non</v>
      </c>
      <c r="X97" t="str">
        <f>'Liste Linéaire_Togo'!Y93</f>
        <v xml:space="preserve">FIEVRE </v>
      </c>
      <c r="Y97" t="str">
        <f>'Liste Linéaire_Togo'!Z93</f>
        <v>OUI</v>
      </c>
      <c r="Z97" t="str">
        <f>'Liste Linéaire_Togo'!AA93</f>
        <v>NON</v>
      </c>
      <c r="AA97" t="str">
        <f>'Liste Linéaire_Togo'!AB93</f>
        <v>NON</v>
      </c>
      <c r="AB97" t="str">
        <f>'Liste Linéaire_Togo'!AC93</f>
        <v>NON</v>
      </c>
      <c r="AC97" t="str">
        <f>'Liste Linéaire_Togo'!AD93</f>
        <v>NON</v>
      </c>
      <c r="AD97" t="str">
        <f>'Liste Linéaire_Togo'!AE93</f>
        <v>NON</v>
      </c>
      <c r="AE97" t="str">
        <f>'Liste Linéaire_Togo'!AF93</f>
        <v>NON</v>
      </c>
      <c r="AF97" t="str">
        <f>'Liste Linéaire_Togo'!AG93</f>
        <v>NA</v>
      </c>
      <c r="AG97" t="str">
        <f>'Liste Linéaire_Togo'!AH93</f>
        <v>NA</v>
      </c>
      <c r="AH97" t="str">
        <f>'Liste Linéaire_Togo'!AI93</f>
        <v>Non</v>
      </c>
      <c r="AI97" s="23">
        <f>'Liste Linéaire_Togo'!AJ93</f>
        <v>0</v>
      </c>
      <c r="AJ97" t="str">
        <f>'Liste Linéaire_Togo'!AK93</f>
        <v>Guéri</v>
      </c>
      <c r="AK97" t="str">
        <f>'Liste Linéaire_Togo'!AL93</f>
        <v>suspect</v>
      </c>
      <c r="AL97" t="str">
        <f>'Liste Linéaire_Togo'!AM93</f>
        <v>Lacs</v>
      </c>
      <c r="AM97" t="str">
        <f>'Liste Linéaire_Togo'!AN93</f>
        <v>Lacs 1</v>
      </c>
      <c r="AN97" t="str">
        <f>'Liste Linéaire_Togo'!AO93</f>
        <v>Aného</v>
      </c>
      <c r="AO97" t="str">
        <f>'Liste Linéaire_Togo'!AP93</f>
        <v>negatif</v>
      </c>
      <c r="AP97" t="str">
        <f>'Liste Linéaire_Togo'!L93</f>
        <v>Formation Sanitaire</v>
      </c>
    </row>
    <row r="98" spans="1:42">
      <c r="A98">
        <f>'Liste Linéaire_Togo'!A94</f>
        <v>93</v>
      </c>
      <c r="B98" t="str">
        <f>'Liste Linéaire_Togo'!B94</f>
        <v>DAGLORIA SAODATOU</v>
      </c>
      <c r="C98">
        <f>'Liste Linéaire_Togo'!C94</f>
        <v>3</v>
      </c>
      <c r="D98" t="str">
        <f>'Liste Linéaire_Togo'!D94</f>
        <v>[2-4]</v>
      </c>
      <c r="E98">
        <f>'Liste Linéaire_Togo'!E94</f>
        <v>0</v>
      </c>
      <c r="F98" t="str">
        <f>'Liste Linéaire_Togo'!F94</f>
        <v>Féminin</v>
      </c>
      <c r="G98" t="str">
        <f>'Liste Linéaire_Togo'!G94</f>
        <v>Enfant moins de 4ans</v>
      </c>
      <c r="H98">
        <f>'Liste Linéaire_Togo'!H94</f>
        <v>71987815</v>
      </c>
      <c r="I98" t="str">
        <f>'Liste Linéaire_Togo'!I94</f>
        <v>DJAMADJI</v>
      </c>
      <c r="J98" t="str">
        <f>VLOOKUP(I98,CARTE!$C$1:$F$198,3,FALSE)</f>
        <v>6.237265928242092</v>
      </c>
      <c r="K98" t="str">
        <f>VLOOKUP(I98,CARTE!$C$1:$F$198,4,FALSE)</f>
        <v xml:space="preserve"> 1.5713269352515131</v>
      </c>
      <c r="L98" t="str">
        <f>'Liste Linéaire_Togo'!M94</f>
        <v>POLYCLINIQUE D'ANEHO</v>
      </c>
      <c r="M98" t="str">
        <f>'Liste Linéaire_Togo'!N94</f>
        <v>LACS 1</v>
      </c>
      <c r="N98" t="str">
        <f>'Liste Linéaire_Togo'!O94</f>
        <v>LACS</v>
      </c>
      <c r="O98" t="str">
        <f>'Liste Linéaire_Togo'!P94</f>
        <v>MARITIME</v>
      </c>
      <c r="P98" s="23">
        <f>'Liste Linéaire_Togo'!Q94</f>
        <v>45566</v>
      </c>
      <c r="Q98" t="str">
        <f>'Liste Linéaire_Togo'!R94</f>
        <v>S40</v>
      </c>
      <c r="R98" s="23">
        <f>'Liste Linéaire_Togo'!S94</f>
        <v>45566</v>
      </c>
      <c r="S98" t="str">
        <f>'Liste Linéaire_Togo'!T94</f>
        <v>OUI</v>
      </c>
      <c r="T98" t="str">
        <f>'Liste Linéaire_Togo'!U94</f>
        <v>OUI</v>
      </c>
      <c r="U98" t="str">
        <f>'Liste Linéaire_Togo'!V94</f>
        <v>NON</v>
      </c>
      <c r="V98" t="str">
        <f>'Liste Linéaire_Togo'!W94</f>
        <v>Oui</v>
      </c>
      <c r="W98" t="str">
        <f>'Liste Linéaire_Togo'!X94</f>
        <v>Oui</v>
      </c>
      <c r="X98" t="str">
        <f>'Liste Linéaire_Togo'!Y94</f>
        <v>NON</v>
      </c>
      <c r="Y98" t="str">
        <f>'Liste Linéaire_Togo'!Z94</f>
        <v>OUI</v>
      </c>
      <c r="Z98" t="str">
        <f>'Liste Linéaire_Togo'!AA94</f>
        <v>NON</v>
      </c>
      <c r="AA98" t="str">
        <f>'Liste Linéaire_Togo'!AB94</f>
        <v>NON</v>
      </c>
      <c r="AB98" t="str">
        <f>'Liste Linéaire_Togo'!AC94</f>
        <v>NON</v>
      </c>
      <c r="AC98" t="str">
        <f>'Liste Linéaire_Togo'!AD94</f>
        <v>NON</v>
      </c>
      <c r="AD98" t="str">
        <f>'Liste Linéaire_Togo'!AE94</f>
        <v>NON</v>
      </c>
      <c r="AE98" t="str">
        <f>'Liste Linéaire_Togo'!AF94</f>
        <v>NON</v>
      </c>
      <c r="AF98" t="str">
        <f>'Liste Linéaire_Togo'!AG94</f>
        <v>NA</v>
      </c>
      <c r="AG98" t="str">
        <f>'Liste Linéaire_Togo'!AH94</f>
        <v>NA</v>
      </c>
      <c r="AH98" t="str">
        <f>'Liste Linéaire_Togo'!AI94</f>
        <v>Non</v>
      </c>
      <c r="AI98" s="23">
        <f>'Liste Linéaire_Togo'!AJ94</f>
        <v>0</v>
      </c>
      <c r="AJ98" t="str">
        <f>'Liste Linéaire_Togo'!AK94</f>
        <v>Guéri</v>
      </c>
      <c r="AK98" t="str">
        <f>'Liste Linéaire_Togo'!AL94</f>
        <v>suspect</v>
      </c>
      <c r="AL98" t="str">
        <f>'Liste Linéaire_Togo'!AM94</f>
        <v>Lacs</v>
      </c>
      <c r="AM98" t="str">
        <f>'Liste Linéaire_Togo'!AN94</f>
        <v>Lacs 1</v>
      </c>
      <c r="AN98" t="str">
        <f>'Liste Linéaire_Togo'!AO94</f>
        <v>Aného</v>
      </c>
      <c r="AO98" t="str">
        <f>'Liste Linéaire_Togo'!AP94</f>
        <v>negatif</v>
      </c>
      <c r="AP98" t="str">
        <f>'Liste Linéaire_Togo'!L94</f>
        <v>Formation Sanitaire</v>
      </c>
    </row>
    <row r="99" spans="1:42">
      <c r="A99">
        <f>'Liste Linéaire_Togo'!A95</f>
        <v>94</v>
      </c>
      <c r="B99" t="str">
        <f>'Liste Linéaire_Togo'!B95</f>
        <v>LAWSON DEDE</v>
      </c>
      <c r="C99">
        <f>'Liste Linéaire_Togo'!C95</f>
        <v>58</v>
      </c>
      <c r="D99" t="str">
        <f>'Liste Linéaire_Togo'!D95</f>
        <v>[45-59]</v>
      </c>
      <c r="E99">
        <f>'Liste Linéaire_Togo'!E95</f>
        <v>0</v>
      </c>
      <c r="F99" t="str">
        <f>'Liste Linéaire_Togo'!F95</f>
        <v>Féminin</v>
      </c>
      <c r="G99" t="str">
        <f>'Liste Linéaire_Togo'!G95</f>
        <v>Revendeur/se</v>
      </c>
      <c r="H99">
        <f>'Liste Linéaire_Togo'!H95</f>
        <v>97716719</v>
      </c>
      <c r="I99" t="str">
        <f>'Liste Linéaire_Togo'!I95</f>
        <v>DJAMADJI</v>
      </c>
      <c r="J99" t="str">
        <f>VLOOKUP(I99,CARTE!$C$1:$F$198,3,FALSE)</f>
        <v>6.237265928242092</v>
      </c>
      <c r="K99" t="str">
        <f>VLOOKUP(I99,CARTE!$C$1:$F$198,4,FALSE)</f>
        <v xml:space="preserve"> 1.5713269352515131</v>
      </c>
      <c r="L99" t="str">
        <f>'Liste Linéaire_Togo'!M95</f>
        <v>POLYCLINIQUE D'ANEHO</v>
      </c>
      <c r="M99" t="str">
        <f>'Liste Linéaire_Togo'!N95</f>
        <v>LACS 1</v>
      </c>
      <c r="N99" t="str">
        <f>'Liste Linéaire_Togo'!O95</f>
        <v>LACS</v>
      </c>
      <c r="O99" t="str">
        <f>'Liste Linéaire_Togo'!P95</f>
        <v>MARITIME</v>
      </c>
      <c r="P99" s="23">
        <f>'Liste Linéaire_Togo'!Q95</f>
        <v>45562</v>
      </c>
      <c r="Q99" t="str">
        <f>'Liste Linéaire_Togo'!R95</f>
        <v>S39</v>
      </c>
      <c r="R99" s="23">
        <f>'Liste Linéaire_Togo'!S95</f>
        <v>45562</v>
      </c>
      <c r="S99" t="str">
        <f>'Liste Linéaire_Togo'!T95</f>
        <v>OUI</v>
      </c>
      <c r="T99" t="str">
        <f>'Liste Linéaire_Togo'!U95</f>
        <v>NON</v>
      </c>
      <c r="U99" t="str">
        <f>'Liste Linéaire_Togo'!V95</f>
        <v>NON</v>
      </c>
      <c r="V99" t="str">
        <f>'Liste Linéaire_Togo'!W95</f>
        <v>NON</v>
      </c>
      <c r="W99" t="str">
        <f>'Liste Linéaire_Togo'!X95</f>
        <v>Non</v>
      </c>
      <c r="X99" t="str">
        <f>'Liste Linéaire_Togo'!Y95</f>
        <v>NON</v>
      </c>
      <c r="Y99" t="str">
        <f>'Liste Linéaire_Togo'!Z95</f>
        <v>OUI</v>
      </c>
      <c r="Z99" t="str">
        <f>'Liste Linéaire_Togo'!AA95</f>
        <v>NON</v>
      </c>
      <c r="AA99" t="str">
        <f>'Liste Linéaire_Togo'!AB95</f>
        <v>NON</v>
      </c>
      <c r="AB99" t="str">
        <f>'Liste Linéaire_Togo'!AC95</f>
        <v>NON</v>
      </c>
      <c r="AC99" t="str">
        <f>'Liste Linéaire_Togo'!AD95</f>
        <v>NON</v>
      </c>
      <c r="AD99" t="str">
        <f>'Liste Linéaire_Togo'!AE95</f>
        <v>NON</v>
      </c>
      <c r="AE99" t="str">
        <f>'Liste Linéaire_Togo'!AF95</f>
        <v>NON</v>
      </c>
      <c r="AF99" t="str">
        <f>'Liste Linéaire_Togo'!AG95</f>
        <v>NA</v>
      </c>
      <c r="AG99" t="str">
        <f>'Liste Linéaire_Togo'!AH95</f>
        <v>NA</v>
      </c>
      <c r="AH99" t="str">
        <f>'Liste Linéaire_Togo'!AI95</f>
        <v>Non</v>
      </c>
      <c r="AI99" s="23">
        <f>'Liste Linéaire_Togo'!AJ95</f>
        <v>0</v>
      </c>
      <c r="AJ99" t="str">
        <f>'Liste Linéaire_Togo'!AK95</f>
        <v>Guéri</v>
      </c>
      <c r="AK99" t="str">
        <f>'Liste Linéaire_Togo'!AL95</f>
        <v>suspect</v>
      </c>
      <c r="AL99" t="str">
        <f>'Liste Linéaire_Togo'!AM95</f>
        <v>Lacs</v>
      </c>
      <c r="AM99" t="str">
        <f>'Liste Linéaire_Togo'!AN95</f>
        <v>Lacs 1</v>
      </c>
      <c r="AN99" t="str">
        <f>'Liste Linéaire_Togo'!AO95</f>
        <v>Aného</v>
      </c>
      <c r="AO99" t="str">
        <f>'Liste Linéaire_Togo'!AP95</f>
        <v>negatif</v>
      </c>
      <c r="AP99" t="str">
        <f>'Liste Linéaire_Togo'!L95</f>
        <v>Communauté</v>
      </c>
    </row>
    <row r="100" spans="1:42">
      <c r="A100">
        <f>'Liste Linéaire_Togo'!A96</f>
        <v>95</v>
      </c>
      <c r="B100" t="str">
        <f>'Liste Linéaire_Togo'!B96</f>
        <v>GOKA FELIX</v>
      </c>
      <c r="C100">
        <f>'Liste Linéaire_Togo'!C96</f>
        <v>20</v>
      </c>
      <c r="D100" t="str">
        <f>'Liste Linéaire_Togo'!D96</f>
        <v>[15-44]</v>
      </c>
      <c r="E100">
        <f>'Liste Linéaire_Togo'!E96</f>
        <v>0</v>
      </c>
      <c r="F100" t="str">
        <f>'Liste Linéaire_Togo'!F96</f>
        <v>Masculin</v>
      </c>
      <c r="G100" t="str">
        <f>'Liste Linéaire_Togo'!G96</f>
        <v>Elève</v>
      </c>
      <c r="H100">
        <f>'Liste Linéaire_Togo'!H96</f>
        <v>71987815</v>
      </c>
      <c r="I100" t="str">
        <f>'Liste Linéaire_Togo'!I96</f>
        <v>DJAMADJI</v>
      </c>
      <c r="J100" t="str">
        <f>VLOOKUP(I100,CARTE!$C$1:$F$198,3,FALSE)</f>
        <v>6.237265928242092</v>
      </c>
      <c r="K100" t="str">
        <f>VLOOKUP(I100,CARTE!$C$1:$F$198,4,FALSE)</f>
        <v xml:space="preserve"> 1.5713269352515131</v>
      </c>
      <c r="L100" t="str">
        <f>'Liste Linéaire_Togo'!M96</f>
        <v>CHP ANEHO</v>
      </c>
      <c r="M100" t="str">
        <f>'Liste Linéaire_Togo'!N96</f>
        <v>LACS 1</v>
      </c>
      <c r="N100" t="str">
        <f>'Liste Linéaire_Togo'!O96</f>
        <v>LACS</v>
      </c>
      <c r="O100" t="str">
        <f>'Liste Linéaire_Togo'!P96</f>
        <v>MARITIME</v>
      </c>
      <c r="P100" s="23">
        <f>'Liste Linéaire_Togo'!Q96</f>
        <v>45567</v>
      </c>
      <c r="Q100" t="str">
        <f>'Liste Linéaire_Togo'!R96</f>
        <v>S40</v>
      </c>
      <c r="R100" s="23">
        <f>'Liste Linéaire_Togo'!S96</f>
        <v>45569</v>
      </c>
      <c r="S100" t="str">
        <f>'Liste Linéaire_Togo'!T96</f>
        <v>OUI</v>
      </c>
      <c r="T100" t="str">
        <f>'Liste Linéaire_Togo'!U96</f>
        <v>OUI</v>
      </c>
      <c r="U100" t="str">
        <f>'Liste Linéaire_Togo'!V96</f>
        <v>NON</v>
      </c>
      <c r="V100" t="str">
        <f>'Liste Linéaire_Togo'!W96</f>
        <v>OUI</v>
      </c>
      <c r="W100" t="str">
        <f>'Liste Linéaire_Togo'!X96</f>
        <v>Oui</v>
      </c>
      <c r="X100" t="str">
        <f>'Liste Linéaire_Togo'!Y96</f>
        <v>NON</v>
      </c>
      <c r="Y100" t="str">
        <f>'Liste Linéaire_Togo'!Z96</f>
        <v>OUI</v>
      </c>
      <c r="Z100" t="str">
        <f>'Liste Linéaire_Togo'!AA96</f>
        <v>NON</v>
      </c>
      <c r="AA100" t="str">
        <f>'Liste Linéaire_Togo'!AB96</f>
        <v>NON</v>
      </c>
      <c r="AB100" t="str">
        <f>'Liste Linéaire_Togo'!AC96</f>
        <v>NON</v>
      </c>
      <c r="AC100" t="str">
        <f>'Liste Linéaire_Togo'!AD96</f>
        <v>NON</v>
      </c>
      <c r="AD100" t="str">
        <f>'Liste Linéaire_Togo'!AE96</f>
        <v>NON</v>
      </c>
      <c r="AE100" t="str">
        <f>'Liste Linéaire_Togo'!AF96</f>
        <v>NON</v>
      </c>
      <c r="AF100" t="str">
        <f>'Liste Linéaire_Togo'!AG96</f>
        <v>NA</v>
      </c>
      <c r="AG100" t="str">
        <f>'Liste Linéaire_Togo'!AH96</f>
        <v>NA</v>
      </c>
      <c r="AH100" t="str">
        <f>'Liste Linéaire_Togo'!AI96</f>
        <v>Oui</v>
      </c>
      <c r="AI100" s="23">
        <f>'Liste Linéaire_Togo'!AJ96</f>
        <v>45572</v>
      </c>
      <c r="AJ100" t="str">
        <f>'Liste Linéaire_Togo'!AK96</f>
        <v>Guéri</v>
      </c>
      <c r="AK100" t="str">
        <f>'Liste Linéaire_Togo'!AL96</f>
        <v>suspect</v>
      </c>
      <c r="AL100" t="str">
        <f>'Liste Linéaire_Togo'!AM96</f>
        <v>Lacs</v>
      </c>
      <c r="AM100" t="str">
        <f>'Liste Linéaire_Togo'!AN96</f>
        <v>Lacs 1</v>
      </c>
      <c r="AN100" t="str">
        <f>'Liste Linéaire_Togo'!AO96</f>
        <v>Aného</v>
      </c>
      <c r="AO100" t="str">
        <f>'Liste Linéaire_Togo'!AP96</f>
        <v>negatif</v>
      </c>
      <c r="AP100" t="str">
        <f>'Liste Linéaire_Togo'!L96</f>
        <v>Communauté</v>
      </c>
    </row>
    <row r="101" spans="1:42">
      <c r="A101">
        <f>'Liste Linéaire_Togo'!A97</f>
        <v>96</v>
      </c>
      <c r="B101" t="str">
        <f>'Liste Linéaire_Togo'!B97</f>
        <v>KOEGAN  ADAMA</v>
      </c>
      <c r="C101">
        <f>'Liste Linéaire_Togo'!C97</f>
        <v>79</v>
      </c>
      <c r="D101" t="str">
        <f>'Liste Linéaire_Togo'!D97</f>
        <v>[60 et plus]</v>
      </c>
      <c r="E101">
        <f>'Liste Linéaire_Togo'!E97</f>
        <v>0</v>
      </c>
      <c r="F101" t="str">
        <f>'Liste Linéaire_Togo'!F97</f>
        <v>Masculin</v>
      </c>
      <c r="G101" t="str">
        <f>'Liste Linéaire_Togo'!G97</f>
        <v>RETRAITE</v>
      </c>
      <c r="H101" t="str">
        <f>'Liste Linéaire_Togo'!H97</f>
        <v>96107090/99921843</v>
      </c>
      <c r="I101" t="str">
        <f>'Liste Linéaire_Togo'!I97</f>
        <v>DJAMADJI</v>
      </c>
      <c r="J101" t="str">
        <f>VLOOKUP(I101,CARTE!$C$1:$F$198,3,FALSE)</f>
        <v>6.237265928242092</v>
      </c>
      <c r="K101" t="str">
        <f>VLOOKUP(I101,CARTE!$C$1:$F$198,4,FALSE)</f>
        <v xml:space="preserve"> 1.5713269352515131</v>
      </c>
      <c r="L101" t="str">
        <f>'Liste Linéaire_Togo'!M97</f>
        <v>CHP ANEHO</v>
      </c>
      <c r="M101" t="str">
        <f>'Liste Linéaire_Togo'!N97</f>
        <v>LACS 1</v>
      </c>
      <c r="N101" t="str">
        <f>'Liste Linéaire_Togo'!O97</f>
        <v>LACS</v>
      </c>
      <c r="O101" t="str">
        <f>'Liste Linéaire_Togo'!P97</f>
        <v>MARITIME</v>
      </c>
      <c r="P101" s="23">
        <f>'Liste Linéaire_Togo'!Q97</f>
        <v>45567</v>
      </c>
      <c r="Q101" t="str">
        <f>'Liste Linéaire_Togo'!R97</f>
        <v>S40</v>
      </c>
      <c r="R101" s="23">
        <f>'Liste Linéaire_Togo'!S97</f>
        <v>45568</v>
      </c>
      <c r="S101" t="str">
        <f>'Liste Linéaire_Togo'!T97</f>
        <v>OUI</v>
      </c>
      <c r="T101" t="str">
        <f>'Liste Linéaire_Togo'!U97</f>
        <v>OUI</v>
      </c>
      <c r="U101" t="str">
        <f>'Liste Linéaire_Togo'!V97</f>
        <v>NON</v>
      </c>
      <c r="V101" t="str">
        <f>'Liste Linéaire_Togo'!W97</f>
        <v>OUI</v>
      </c>
      <c r="W101" t="str">
        <f>'Liste Linéaire_Togo'!X97</f>
        <v>Oui</v>
      </c>
      <c r="X101" t="str">
        <f>'Liste Linéaire_Togo'!Y97</f>
        <v>NON</v>
      </c>
      <c r="Y101" t="str">
        <f>'Liste Linéaire_Togo'!Z97</f>
        <v>OUI</v>
      </c>
      <c r="Z101" t="str">
        <f>'Liste Linéaire_Togo'!AA97</f>
        <v>NON</v>
      </c>
      <c r="AA101" t="str">
        <f>'Liste Linéaire_Togo'!AB97</f>
        <v>NON</v>
      </c>
      <c r="AB101" t="str">
        <f>'Liste Linéaire_Togo'!AC97</f>
        <v>NON</v>
      </c>
      <c r="AC101" t="str">
        <f>'Liste Linéaire_Togo'!AD97</f>
        <v>NON</v>
      </c>
      <c r="AD101" t="str">
        <f>'Liste Linéaire_Togo'!AE97</f>
        <v>NON</v>
      </c>
      <c r="AE101" t="str">
        <f>'Liste Linéaire_Togo'!AF97</f>
        <v>OUI</v>
      </c>
      <c r="AF101" t="str">
        <f>'Liste Linéaire_Togo'!AG97</f>
        <v>POSITIF</v>
      </c>
      <c r="AG101" t="str">
        <f>'Liste Linéaire_Togo'!AH97</f>
        <v>Positif O1 Ogawa</v>
      </c>
      <c r="AH101" t="str">
        <f>'Liste Linéaire_Togo'!AI97</f>
        <v>Oui</v>
      </c>
      <c r="AI101" s="23">
        <f>'Liste Linéaire_Togo'!AJ97</f>
        <v>45572</v>
      </c>
      <c r="AJ101" t="str">
        <f>'Liste Linéaire_Togo'!AK97</f>
        <v>Guéri</v>
      </c>
      <c r="AK101" t="str">
        <f>'Liste Linéaire_Togo'!AL97</f>
        <v>confirmé</v>
      </c>
      <c r="AL101" t="str">
        <f>'Liste Linéaire_Togo'!AM97</f>
        <v>Lacs</v>
      </c>
      <c r="AM101" t="str">
        <f>'Liste Linéaire_Togo'!AN97</f>
        <v>Lacs 1</v>
      </c>
      <c r="AN101" t="str">
        <f>'Liste Linéaire_Togo'!AO97</f>
        <v>Aného</v>
      </c>
      <c r="AO101" t="str">
        <f>'Liste Linéaire_Togo'!AP97</f>
        <v>Positif</v>
      </c>
      <c r="AP101" t="str">
        <f>'Liste Linéaire_Togo'!L97</f>
        <v>Formation Sanitaire</v>
      </c>
    </row>
    <row r="102" spans="1:42">
      <c r="A102">
        <f>'Liste Linéaire_Togo'!A98</f>
        <v>97</v>
      </c>
      <c r="B102" t="str">
        <f>'Liste Linéaire_Togo'!B98</f>
        <v>MISSEWU CLEMENT</v>
      </c>
      <c r="C102">
        <f>'Liste Linéaire_Togo'!C98</f>
        <v>18</v>
      </c>
      <c r="D102" t="str">
        <f>'Liste Linéaire_Togo'!D98</f>
        <v>[15-44]</v>
      </c>
      <c r="E102">
        <f>'Liste Linéaire_Togo'!E98</f>
        <v>0</v>
      </c>
      <c r="F102" t="str">
        <f>'Liste Linéaire_Togo'!F98</f>
        <v>Masculin</v>
      </c>
      <c r="G102" t="str">
        <f>'Liste Linéaire_Togo'!G98</f>
        <v>Elève</v>
      </c>
      <c r="H102">
        <f>'Liste Linéaire_Togo'!H98</f>
        <v>99338323</v>
      </c>
      <c r="I102" t="str">
        <f>'Liste Linéaire_Togo'!I98</f>
        <v>MEDEROS</v>
      </c>
      <c r="J102" t="str">
        <f>VLOOKUP(I102,CARTE!$C$1:$F$198,3,FALSE)</f>
        <v>6.270782053118657</v>
      </c>
      <c r="K102" t="str">
        <f>VLOOKUP(I102,CARTE!$C$1:$F$198,4,FALSE)</f>
        <v xml:space="preserve"> 1.672305618314484</v>
      </c>
      <c r="L102" t="str">
        <f>'Liste Linéaire_Togo'!M98</f>
        <v>USP AGOUEGAN</v>
      </c>
      <c r="M102" t="str">
        <f>'Liste Linéaire_Togo'!N98</f>
        <v>LACS 2</v>
      </c>
      <c r="N102" t="str">
        <f>'Liste Linéaire_Togo'!O98</f>
        <v>LACS</v>
      </c>
      <c r="O102" t="str">
        <f>'Liste Linéaire_Togo'!P98</f>
        <v>MARITIME</v>
      </c>
      <c r="P102" s="23">
        <f>'Liste Linéaire_Togo'!Q98</f>
        <v>45568</v>
      </c>
      <c r="Q102" t="str">
        <f>'Liste Linéaire_Togo'!R98</f>
        <v>S40</v>
      </c>
      <c r="R102" s="23">
        <f>'Liste Linéaire_Togo'!S98</f>
        <v>45569</v>
      </c>
      <c r="S102" t="str">
        <f>'Liste Linéaire_Togo'!T98</f>
        <v>OUI</v>
      </c>
      <c r="T102" t="str">
        <f>'Liste Linéaire_Togo'!U98</f>
        <v>OUI</v>
      </c>
      <c r="U102" t="str">
        <f>'Liste Linéaire_Togo'!V98</f>
        <v>OUI</v>
      </c>
      <c r="V102" t="str">
        <f>'Liste Linéaire_Togo'!W98</f>
        <v>NON</v>
      </c>
      <c r="W102" t="str">
        <f>'Liste Linéaire_Togo'!X98</f>
        <v>Non</v>
      </c>
      <c r="X102" t="str">
        <f>'Liste Linéaire_Togo'!Y98</f>
        <v>NON</v>
      </c>
      <c r="Y102" t="str">
        <f>'Liste Linéaire_Togo'!Z98</f>
        <v>NON</v>
      </c>
      <c r="Z102" t="str">
        <f>'Liste Linéaire_Togo'!AA98</f>
        <v>NON</v>
      </c>
      <c r="AA102" t="str">
        <f>'Liste Linéaire_Togo'!AB98</f>
        <v>NON</v>
      </c>
      <c r="AB102" t="str">
        <f>'Liste Linéaire_Togo'!AC98</f>
        <v>NON</v>
      </c>
      <c r="AC102" t="str">
        <f>'Liste Linéaire_Togo'!AD98</f>
        <v>NON</v>
      </c>
      <c r="AD102" t="str">
        <f>'Liste Linéaire_Togo'!AE98</f>
        <v>NON</v>
      </c>
      <c r="AE102" t="str">
        <f>'Liste Linéaire_Togo'!AF98</f>
        <v>OUI</v>
      </c>
      <c r="AF102" t="str">
        <f>'Liste Linéaire_Togo'!AG98</f>
        <v>NEGATIF</v>
      </c>
      <c r="AG102" t="str">
        <f>'Liste Linéaire_Togo'!AH98</f>
        <v>NA</v>
      </c>
      <c r="AH102" t="str">
        <f>'Liste Linéaire_Togo'!AI98</f>
        <v>Oui</v>
      </c>
      <c r="AI102" s="23">
        <f>'Liste Linéaire_Togo'!AJ98</f>
        <v>45571</v>
      </c>
      <c r="AJ102" t="str">
        <f>'Liste Linéaire_Togo'!AK98</f>
        <v>Guéri</v>
      </c>
      <c r="AK102" t="str">
        <f>'Liste Linéaire_Togo'!AL98</f>
        <v>suspect</v>
      </c>
      <c r="AL102" t="str">
        <f>'Liste Linéaire_Togo'!AM98</f>
        <v>Lacs</v>
      </c>
      <c r="AM102" t="str">
        <f>'Liste Linéaire_Togo'!AN98</f>
        <v>Lacs 2</v>
      </c>
      <c r="AN102" t="str">
        <f>'Liste Linéaire_Togo'!AO98</f>
        <v>Agouégan</v>
      </c>
      <c r="AO102" t="str">
        <f>'Liste Linéaire_Togo'!AP98</f>
        <v>negatif</v>
      </c>
      <c r="AP102" t="str">
        <f>'Liste Linéaire_Togo'!L98</f>
        <v>Formation Sanitaire</v>
      </c>
    </row>
    <row r="103" spans="1:42">
      <c r="A103">
        <f>'Liste Linéaire_Togo'!A99</f>
        <v>98</v>
      </c>
      <c r="B103" t="str">
        <f>'Liste Linéaire_Togo'!B99</f>
        <v>ADJOH MAMAN</v>
      </c>
      <c r="C103">
        <f>'Liste Linéaire_Togo'!C99</f>
        <v>50</v>
      </c>
      <c r="D103" t="str">
        <f>'Liste Linéaire_Togo'!D99</f>
        <v>[45-59]</v>
      </c>
      <c r="E103">
        <f>'Liste Linéaire_Togo'!E99</f>
        <v>0</v>
      </c>
      <c r="F103" t="str">
        <f>'Liste Linéaire_Togo'!F99</f>
        <v>Féminin</v>
      </c>
      <c r="G103" t="str">
        <f>'Liste Linéaire_Togo'!G99</f>
        <v>Revendeur/se</v>
      </c>
      <c r="H103">
        <f>'Liste Linéaire_Togo'!H99</f>
        <v>99338323</v>
      </c>
      <c r="I103" t="str">
        <f>'Liste Linéaire_Togo'!I99</f>
        <v>MEDEROS</v>
      </c>
      <c r="J103" t="str">
        <f>VLOOKUP(I103,CARTE!$C$1:$F$198,3,FALSE)</f>
        <v>6.270782053118657</v>
      </c>
      <c r="K103" t="str">
        <f>VLOOKUP(I103,CARTE!$C$1:$F$198,4,FALSE)</f>
        <v xml:space="preserve"> 1.672305618314484</v>
      </c>
      <c r="L103" t="str">
        <f>'Liste Linéaire_Togo'!M99</f>
        <v>USP AGOUEGAN</v>
      </c>
      <c r="M103" t="str">
        <f>'Liste Linéaire_Togo'!N99</f>
        <v>LACS 2</v>
      </c>
      <c r="N103" t="str">
        <f>'Liste Linéaire_Togo'!O99</f>
        <v>LACS</v>
      </c>
      <c r="O103" t="str">
        <f>'Liste Linéaire_Togo'!P99</f>
        <v>MARITIME</v>
      </c>
      <c r="P103" s="23">
        <f>'Liste Linéaire_Togo'!Q99</f>
        <v>45568</v>
      </c>
      <c r="Q103" t="str">
        <f>'Liste Linéaire_Togo'!R99</f>
        <v>S40</v>
      </c>
      <c r="R103" s="23">
        <f>'Liste Linéaire_Togo'!S99</f>
        <v>45569</v>
      </c>
      <c r="S103" t="str">
        <f>'Liste Linéaire_Togo'!T99</f>
        <v>OUI</v>
      </c>
      <c r="T103" t="str">
        <f>'Liste Linéaire_Togo'!U99</f>
        <v>NON</v>
      </c>
      <c r="U103" t="str">
        <f>'Liste Linéaire_Togo'!V99</f>
        <v>OUI</v>
      </c>
      <c r="V103" t="str">
        <f>'Liste Linéaire_Togo'!W99</f>
        <v>NON</v>
      </c>
      <c r="W103" t="str">
        <f>'Liste Linéaire_Togo'!X99</f>
        <v>Non</v>
      </c>
      <c r="X103" t="str">
        <f>'Liste Linéaire_Togo'!Y99</f>
        <v>NON</v>
      </c>
      <c r="Y103" t="str">
        <f>'Liste Linéaire_Togo'!Z99</f>
        <v>NON</v>
      </c>
      <c r="Z103" t="str">
        <f>'Liste Linéaire_Togo'!AA99</f>
        <v>NON</v>
      </c>
      <c r="AA103" t="str">
        <f>'Liste Linéaire_Togo'!AB99</f>
        <v>NON</v>
      </c>
      <c r="AB103" t="str">
        <f>'Liste Linéaire_Togo'!AC99</f>
        <v>NON</v>
      </c>
      <c r="AC103" t="str">
        <f>'Liste Linéaire_Togo'!AD99</f>
        <v>NON</v>
      </c>
      <c r="AD103" t="str">
        <f>'Liste Linéaire_Togo'!AE99</f>
        <v>NON</v>
      </c>
      <c r="AE103" t="str">
        <f>'Liste Linéaire_Togo'!AF99</f>
        <v>OUI</v>
      </c>
      <c r="AF103" t="str">
        <f>'Liste Linéaire_Togo'!AG99</f>
        <v>NEGATIF</v>
      </c>
      <c r="AG103" t="str">
        <f>'Liste Linéaire_Togo'!AH99</f>
        <v>NEGATIF</v>
      </c>
      <c r="AH103" t="str">
        <f>'Liste Linéaire_Togo'!AI99</f>
        <v>Oui</v>
      </c>
      <c r="AI103" s="23">
        <f>'Liste Linéaire_Togo'!AJ99</f>
        <v>45571</v>
      </c>
      <c r="AJ103" t="str">
        <f>'Liste Linéaire_Togo'!AK99</f>
        <v>Guéri</v>
      </c>
      <c r="AK103" t="str">
        <f>'Liste Linéaire_Togo'!AL99</f>
        <v>suspect</v>
      </c>
      <c r="AL103" t="str">
        <f>'Liste Linéaire_Togo'!AM99</f>
        <v>Lacs</v>
      </c>
      <c r="AM103" t="str">
        <f>'Liste Linéaire_Togo'!AN99</f>
        <v>Lacs 2</v>
      </c>
      <c r="AN103" t="str">
        <f>'Liste Linéaire_Togo'!AO99</f>
        <v>Agouégan</v>
      </c>
      <c r="AO103" t="str">
        <f>'Liste Linéaire_Togo'!AP99</f>
        <v>negatif</v>
      </c>
      <c r="AP103" t="str">
        <f>'Liste Linéaire_Togo'!L99</f>
        <v>Formation Sanitaire</v>
      </c>
    </row>
    <row r="104" spans="1:42">
      <c r="A104">
        <f>'Liste Linéaire_Togo'!A100</f>
        <v>99</v>
      </c>
      <c r="B104" t="str">
        <f>'Liste Linéaire_Togo'!B100</f>
        <v>GAOUSSOU IDA</v>
      </c>
      <c r="C104">
        <f>'Liste Linéaire_Togo'!C100</f>
        <v>0</v>
      </c>
      <c r="D104" t="str">
        <f>'Liste Linéaire_Togo'!D100</f>
        <v>[0-2]</v>
      </c>
      <c r="E104">
        <f>'Liste Linéaire_Togo'!E100</f>
        <v>43</v>
      </c>
      <c r="F104" t="str">
        <f>'Liste Linéaire_Togo'!F100</f>
        <v>Féminin</v>
      </c>
      <c r="G104" t="str">
        <f>'Liste Linéaire_Togo'!G100</f>
        <v>Enfant moins de 4ans</v>
      </c>
      <c r="H104">
        <f>'Liste Linéaire_Togo'!H100</f>
        <v>99338323</v>
      </c>
      <c r="I104" t="str">
        <f>'Liste Linéaire_Togo'!I100</f>
        <v>MEDEROS</v>
      </c>
      <c r="J104" t="str">
        <f>VLOOKUP(I104,CARTE!$C$1:$F$198,3,FALSE)</f>
        <v>6.270782053118657</v>
      </c>
      <c r="K104" t="str">
        <f>VLOOKUP(I104,CARTE!$C$1:$F$198,4,FALSE)</f>
        <v xml:space="preserve"> 1.672305618314484</v>
      </c>
      <c r="L104" t="str">
        <f>'Liste Linéaire_Togo'!M100</f>
        <v xml:space="preserve">USP AGOUEGAN </v>
      </c>
      <c r="M104" t="str">
        <f>'Liste Linéaire_Togo'!N100</f>
        <v>LACS 2</v>
      </c>
      <c r="N104" t="str">
        <f>'Liste Linéaire_Togo'!O100</f>
        <v>LACS</v>
      </c>
      <c r="O104" t="str">
        <f>'Liste Linéaire_Togo'!P100</f>
        <v>MARITIME</v>
      </c>
      <c r="P104" s="23">
        <f>'Liste Linéaire_Togo'!Q100</f>
        <v>45568</v>
      </c>
      <c r="Q104" t="str">
        <f>'Liste Linéaire_Togo'!R100</f>
        <v>S40</v>
      </c>
      <c r="R104" s="23">
        <f>'Liste Linéaire_Togo'!S100</f>
        <v>45569</v>
      </c>
      <c r="S104" t="str">
        <f>'Liste Linéaire_Togo'!T100</f>
        <v>OUI</v>
      </c>
      <c r="T104" t="str">
        <f>'Liste Linéaire_Togo'!U100</f>
        <v>OUI</v>
      </c>
      <c r="U104" t="str">
        <f>'Liste Linéaire_Togo'!V100</f>
        <v>NON</v>
      </c>
      <c r="V104" t="str">
        <f>'Liste Linéaire_Togo'!W100</f>
        <v>NON</v>
      </c>
      <c r="W104" t="str">
        <f>'Liste Linéaire_Togo'!X100</f>
        <v>Non</v>
      </c>
      <c r="X104" t="str">
        <f>'Liste Linéaire_Togo'!Y100</f>
        <v xml:space="preserve">FIEVRE </v>
      </c>
      <c r="Y104" t="str">
        <f>'Liste Linéaire_Togo'!Z100</f>
        <v>NON</v>
      </c>
      <c r="Z104" t="str">
        <f>'Liste Linéaire_Togo'!AA100</f>
        <v>NON</v>
      </c>
      <c r="AA104" t="str">
        <f>'Liste Linéaire_Togo'!AB100</f>
        <v>NON</v>
      </c>
      <c r="AB104" t="str">
        <f>'Liste Linéaire_Togo'!AC100</f>
        <v>NON</v>
      </c>
      <c r="AC104" t="str">
        <f>'Liste Linéaire_Togo'!AD100</f>
        <v>NON</v>
      </c>
      <c r="AD104" t="str">
        <f>'Liste Linéaire_Togo'!AE100</f>
        <v>NON</v>
      </c>
      <c r="AE104" t="str">
        <f>'Liste Linéaire_Togo'!AF100</f>
        <v>NON</v>
      </c>
      <c r="AF104" t="str">
        <f>'Liste Linéaire_Togo'!AG100</f>
        <v>NA</v>
      </c>
      <c r="AG104" t="str">
        <f>'Liste Linéaire_Togo'!AH100</f>
        <v>NA</v>
      </c>
      <c r="AH104" t="str">
        <f>'Liste Linéaire_Togo'!AI100</f>
        <v>Oui</v>
      </c>
      <c r="AI104" s="23">
        <f>'Liste Linéaire_Togo'!AJ100</f>
        <v>45571</v>
      </c>
      <c r="AJ104" t="str">
        <f>'Liste Linéaire_Togo'!AK100</f>
        <v>Guéri</v>
      </c>
      <c r="AK104" t="str">
        <f>'Liste Linéaire_Togo'!AL100</f>
        <v>suspect</v>
      </c>
      <c r="AL104" t="str">
        <f>'Liste Linéaire_Togo'!AM100</f>
        <v>Lacs</v>
      </c>
      <c r="AM104" t="str">
        <f>'Liste Linéaire_Togo'!AN100</f>
        <v>Lacs 2</v>
      </c>
      <c r="AN104" t="str">
        <f>'Liste Linéaire_Togo'!AO100</f>
        <v>Agouégan</v>
      </c>
      <c r="AO104" t="str">
        <f>'Liste Linéaire_Togo'!AP100</f>
        <v>negatif</v>
      </c>
      <c r="AP104" t="str">
        <f>'Liste Linéaire_Togo'!L100</f>
        <v>Communauté</v>
      </c>
    </row>
    <row r="105" spans="1:42">
      <c r="A105">
        <f>'Liste Linéaire_Togo'!A101</f>
        <v>100</v>
      </c>
      <c r="B105" t="str">
        <f>'Liste Linéaire_Togo'!B101</f>
        <v>ADETONA ADEBIONA</v>
      </c>
      <c r="C105">
        <f>'Liste Linéaire_Togo'!C101</f>
        <v>49</v>
      </c>
      <c r="D105" t="str">
        <f>'Liste Linéaire_Togo'!D101</f>
        <v>[45-59]</v>
      </c>
      <c r="E105">
        <f>'Liste Linéaire_Togo'!E101</f>
        <v>0</v>
      </c>
      <c r="F105" t="str">
        <f>'Liste Linéaire_Togo'!F101</f>
        <v>Féminin</v>
      </c>
      <c r="G105" t="str">
        <f>'Liste Linéaire_Togo'!G101</f>
        <v>Revendeur/se</v>
      </c>
      <c r="H105">
        <f>'Liste Linéaire_Togo'!H101</f>
        <v>99338323</v>
      </c>
      <c r="I105" t="str">
        <f>'Liste Linéaire_Togo'!I101</f>
        <v>MEDEROS</v>
      </c>
      <c r="J105" t="str">
        <f>VLOOKUP(I105,CARTE!$C$1:$F$198,3,FALSE)</f>
        <v>6.270782053118657</v>
      </c>
      <c r="K105" t="str">
        <f>VLOOKUP(I105,CARTE!$C$1:$F$198,4,FALSE)</f>
        <v xml:space="preserve"> 1.672305618314484</v>
      </c>
      <c r="L105" t="str">
        <f>'Liste Linéaire_Togo'!M101</f>
        <v>USP AGOUEGAN</v>
      </c>
      <c r="M105" t="str">
        <f>'Liste Linéaire_Togo'!N101</f>
        <v>LACS 2</v>
      </c>
      <c r="N105" t="str">
        <f>'Liste Linéaire_Togo'!O101</f>
        <v>LACS</v>
      </c>
      <c r="O105" t="str">
        <f>'Liste Linéaire_Togo'!P101</f>
        <v>MARITIME</v>
      </c>
      <c r="P105" s="23">
        <f>'Liste Linéaire_Togo'!Q101</f>
        <v>45568</v>
      </c>
      <c r="Q105" t="str">
        <f>'Liste Linéaire_Togo'!R101</f>
        <v>S40</v>
      </c>
      <c r="R105" s="23">
        <f>'Liste Linéaire_Togo'!S101</f>
        <v>45569</v>
      </c>
      <c r="S105" t="str">
        <f>'Liste Linéaire_Togo'!T101</f>
        <v>OUI</v>
      </c>
      <c r="T105" t="str">
        <f>'Liste Linéaire_Togo'!U101</f>
        <v>NON</v>
      </c>
      <c r="U105" t="str">
        <f>'Liste Linéaire_Togo'!V101</f>
        <v>OUI</v>
      </c>
      <c r="V105" t="str">
        <f>'Liste Linéaire_Togo'!W101</f>
        <v>NON</v>
      </c>
      <c r="W105" t="str">
        <f>'Liste Linéaire_Togo'!X101</f>
        <v>Non</v>
      </c>
      <c r="X105" t="str">
        <f>'Liste Linéaire_Togo'!Y101</f>
        <v xml:space="preserve">ASTHENIE, FIEVRE </v>
      </c>
      <c r="Y105" t="str">
        <f>'Liste Linéaire_Togo'!Z101</f>
        <v>NON</v>
      </c>
      <c r="Z105" t="str">
        <f>'Liste Linéaire_Togo'!AA101</f>
        <v>NON</v>
      </c>
      <c r="AA105" t="str">
        <f>'Liste Linéaire_Togo'!AB101</f>
        <v>NON</v>
      </c>
      <c r="AB105" t="str">
        <f>'Liste Linéaire_Togo'!AC101</f>
        <v>NON</v>
      </c>
      <c r="AC105" t="str">
        <f>'Liste Linéaire_Togo'!AD101</f>
        <v>NON</v>
      </c>
      <c r="AD105" t="str">
        <f>'Liste Linéaire_Togo'!AE101</f>
        <v>NON</v>
      </c>
      <c r="AE105" t="str">
        <f>'Liste Linéaire_Togo'!AF101</f>
        <v>OUI</v>
      </c>
      <c r="AF105" t="str">
        <f>'Liste Linéaire_Togo'!AG101</f>
        <v>NEGATIF</v>
      </c>
      <c r="AG105" t="str">
        <f>'Liste Linéaire_Togo'!AH101</f>
        <v>NEGATIF</v>
      </c>
      <c r="AH105" t="str">
        <f>'Liste Linéaire_Togo'!AI101</f>
        <v>Oui</v>
      </c>
      <c r="AI105" s="23">
        <f>'Liste Linéaire_Togo'!AJ101</f>
        <v>45571</v>
      </c>
      <c r="AJ105" t="str">
        <f>'Liste Linéaire_Togo'!AK101</f>
        <v>Guéri</v>
      </c>
      <c r="AK105" t="str">
        <f>'Liste Linéaire_Togo'!AL101</f>
        <v>suspect</v>
      </c>
      <c r="AL105" t="str">
        <f>'Liste Linéaire_Togo'!AM101</f>
        <v>Lacs</v>
      </c>
      <c r="AM105" t="str">
        <f>'Liste Linéaire_Togo'!AN101</f>
        <v>Lacs 2</v>
      </c>
      <c r="AN105" t="str">
        <f>'Liste Linéaire_Togo'!AO101</f>
        <v>Agouégan</v>
      </c>
      <c r="AO105" t="str">
        <f>'Liste Linéaire_Togo'!AP101</f>
        <v>negatif</v>
      </c>
      <c r="AP105" t="str">
        <f>'Liste Linéaire_Togo'!L101</f>
        <v>Formation Sanitaire</v>
      </c>
    </row>
    <row r="106" spans="1:42">
      <c r="A106">
        <f>'Liste Linéaire_Togo'!A102</f>
        <v>101</v>
      </c>
      <c r="B106" t="str">
        <f>'Liste Linéaire_Togo'!B102</f>
        <v>KLIKO ZAKARI</v>
      </c>
      <c r="C106">
        <f>'Liste Linéaire_Togo'!C102</f>
        <v>14</v>
      </c>
      <c r="D106" t="str">
        <f>'Liste Linéaire_Togo'!D102</f>
        <v>[5-14]</v>
      </c>
      <c r="E106">
        <f>'Liste Linéaire_Togo'!E102</f>
        <v>0</v>
      </c>
      <c r="F106" t="str">
        <f>'Liste Linéaire_Togo'!F102</f>
        <v>Masculin</v>
      </c>
      <c r="G106" t="str">
        <f>'Liste Linéaire_Togo'!G102</f>
        <v>Elève</v>
      </c>
      <c r="H106">
        <f>'Liste Linéaire_Togo'!H102</f>
        <v>70698344</v>
      </c>
      <c r="I106" t="str">
        <f>'Liste Linéaire_Togo'!I102</f>
        <v>MEDEROS</v>
      </c>
      <c r="J106" t="str">
        <f>VLOOKUP(I106,CARTE!$C$1:$F$198,3,FALSE)</f>
        <v>6.270782053118657</v>
      </c>
      <c r="K106" t="str">
        <f>VLOOKUP(I106,CARTE!$C$1:$F$198,4,FALSE)</f>
        <v xml:space="preserve"> 1.672305618314484</v>
      </c>
      <c r="L106" t="str">
        <f>'Liste Linéaire_Togo'!M102</f>
        <v xml:space="preserve">USP AGOUEGAN </v>
      </c>
      <c r="M106" t="str">
        <f>'Liste Linéaire_Togo'!N102</f>
        <v>LACS 2</v>
      </c>
      <c r="N106" t="str">
        <f>'Liste Linéaire_Togo'!O102</f>
        <v>LACS</v>
      </c>
      <c r="O106" t="str">
        <f>'Liste Linéaire_Togo'!P102</f>
        <v>MARITIME</v>
      </c>
      <c r="P106" s="23">
        <f>'Liste Linéaire_Togo'!Q102</f>
        <v>45568</v>
      </c>
      <c r="Q106" t="str">
        <f>'Liste Linéaire_Togo'!R102</f>
        <v>S40</v>
      </c>
      <c r="R106" s="23">
        <f>'Liste Linéaire_Togo'!S102</f>
        <v>45569</v>
      </c>
      <c r="S106" t="str">
        <f>'Liste Linéaire_Togo'!T102</f>
        <v>OUI</v>
      </c>
      <c r="T106" t="str">
        <f>'Liste Linéaire_Togo'!U102</f>
        <v>Oui</v>
      </c>
      <c r="U106" t="str">
        <f>'Liste Linéaire_Togo'!V102</f>
        <v>NON</v>
      </c>
      <c r="V106" t="str">
        <f>'Liste Linéaire_Togo'!W102</f>
        <v>NON</v>
      </c>
      <c r="W106" t="str">
        <f>'Liste Linéaire_Togo'!X102</f>
        <v>Non</v>
      </c>
      <c r="X106" t="str">
        <f>'Liste Linéaire_Togo'!Y102</f>
        <v>FIEVRE</v>
      </c>
      <c r="Y106" t="str">
        <f>'Liste Linéaire_Togo'!Z102</f>
        <v>NON</v>
      </c>
      <c r="Z106" t="str">
        <f>'Liste Linéaire_Togo'!AA102</f>
        <v>NON</v>
      </c>
      <c r="AA106" t="str">
        <f>'Liste Linéaire_Togo'!AB102</f>
        <v>NON</v>
      </c>
      <c r="AB106" t="str">
        <f>'Liste Linéaire_Togo'!AC102</f>
        <v>NON</v>
      </c>
      <c r="AC106" t="str">
        <f>'Liste Linéaire_Togo'!AD102</f>
        <v>NON</v>
      </c>
      <c r="AD106" t="str">
        <f>'Liste Linéaire_Togo'!AE102</f>
        <v>NON</v>
      </c>
      <c r="AE106" t="str">
        <f>'Liste Linéaire_Togo'!AF102</f>
        <v>NON</v>
      </c>
      <c r="AF106" t="str">
        <f>'Liste Linéaire_Togo'!AG102</f>
        <v>NA</v>
      </c>
      <c r="AG106" t="str">
        <f>'Liste Linéaire_Togo'!AH102</f>
        <v>NA</v>
      </c>
      <c r="AH106" t="str">
        <f>'Liste Linéaire_Togo'!AI102</f>
        <v>Oui</v>
      </c>
      <c r="AI106" s="23">
        <f>'Liste Linéaire_Togo'!AJ102</f>
        <v>45571</v>
      </c>
      <c r="AJ106" t="str">
        <f>'Liste Linéaire_Togo'!AK102</f>
        <v>Guéri</v>
      </c>
      <c r="AK106" t="str">
        <f>'Liste Linéaire_Togo'!AL102</f>
        <v>suspect</v>
      </c>
      <c r="AL106" t="str">
        <f>'Liste Linéaire_Togo'!AM102</f>
        <v>Lacs</v>
      </c>
      <c r="AM106" t="str">
        <f>'Liste Linéaire_Togo'!AN102</f>
        <v>Lacs 2</v>
      </c>
      <c r="AN106" t="str">
        <f>'Liste Linéaire_Togo'!AO102</f>
        <v>Agouégan</v>
      </c>
      <c r="AO106" t="str">
        <f>'Liste Linéaire_Togo'!AP102</f>
        <v>negatif</v>
      </c>
      <c r="AP106" t="str">
        <f>'Liste Linéaire_Togo'!L102</f>
        <v>Communauté</v>
      </c>
    </row>
    <row r="107" spans="1:42">
      <c r="A107">
        <f>'Liste Linéaire_Togo'!A103</f>
        <v>102</v>
      </c>
      <c r="B107" t="str">
        <f>'Liste Linéaire_Togo'!B103</f>
        <v>OBEY ADEKETOU</v>
      </c>
      <c r="C107">
        <f>'Liste Linéaire_Togo'!C103</f>
        <v>18</v>
      </c>
      <c r="D107" t="str">
        <f>'Liste Linéaire_Togo'!D103</f>
        <v>[15-44]</v>
      </c>
      <c r="E107">
        <f>'Liste Linéaire_Togo'!E103</f>
        <v>0</v>
      </c>
      <c r="F107" t="str">
        <f>'Liste Linéaire_Togo'!F103</f>
        <v>Féminin</v>
      </c>
      <c r="G107" t="str">
        <f>'Liste Linéaire_Togo'!G103</f>
        <v>Revendeur/se</v>
      </c>
      <c r="H107">
        <f>'Liste Linéaire_Togo'!H103</f>
        <v>99338323</v>
      </c>
      <c r="I107" t="str">
        <f>'Liste Linéaire_Togo'!I103</f>
        <v>MEDEROS</v>
      </c>
      <c r="J107" t="str">
        <f>VLOOKUP(I107,CARTE!$C$1:$F$198,3,FALSE)</f>
        <v>6.270782053118657</v>
      </c>
      <c r="K107" t="str">
        <f>VLOOKUP(I107,CARTE!$C$1:$F$198,4,FALSE)</f>
        <v xml:space="preserve"> 1.672305618314484</v>
      </c>
      <c r="L107" t="str">
        <f>'Liste Linéaire_Togo'!M103</f>
        <v>USP AGOUEGAN</v>
      </c>
      <c r="M107" t="str">
        <f>'Liste Linéaire_Togo'!N103</f>
        <v>LACS 2</v>
      </c>
      <c r="N107" t="str">
        <f>'Liste Linéaire_Togo'!O103</f>
        <v>LACS</v>
      </c>
      <c r="O107" t="str">
        <f>'Liste Linéaire_Togo'!P103</f>
        <v>MARITIME</v>
      </c>
      <c r="P107" s="23">
        <f>'Liste Linéaire_Togo'!Q103</f>
        <v>45568</v>
      </c>
      <c r="Q107" t="str">
        <f>'Liste Linéaire_Togo'!R103</f>
        <v>S40</v>
      </c>
      <c r="R107" s="23">
        <f>'Liste Linéaire_Togo'!S103</f>
        <v>45569</v>
      </c>
      <c r="S107" t="str">
        <f>'Liste Linéaire_Togo'!T103</f>
        <v>OUI</v>
      </c>
      <c r="T107" t="str">
        <f>'Liste Linéaire_Togo'!U103</f>
        <v>OUI</v>
      </c>
      <c r="U107" t="str">
        <f>'Liste Linéaire_Togo'!V103</f>
        <v>NON</v>
      </c>
      <c r="V107" t="str">
        <f>'Liste Linéaire_Togo'!W103</f>
        <v>NON</v>
      </c>
      <c r="W107" t="str">
        <f>'Liste Linéaire_Togo'!X103</f>
        <v>Non</v>
      </c>
      <c r="X107" t="str">
        <f>'Liste Linéaire_Togo'!Y103</f>
        <v>NON</v>
      </c>
      <c r="Y107" t="str">
        <f>'Liste Linéaire_Togo'!Z103</f>
        <v>NON</v>
      </c>
      <c r="Z107" t="str">
        <f>'Liste Linéaire_Togo'!AA103</f>
        <v>NON</v>
      </c>
      <c r="AA107" t="str">
        <f>'Liste Linéaire_Togo'!AB103</f>
        <v>NON</v>
      </c>
      <c r="AB107" t="str">
        <f>'Liste Linéaire_Togo'!AC103</f>
        <v>NON</v>
      </c>
      <c r="AC107" t="str">
        <f>'Liste Linéaire_Togo'!AD103</f>
        <v>NON</v>
      </c>
      <c r="AD107" t="str">
        <f>'Liste Linéaire_Togo'!AE103</f>
        <v>NON</v>
      </c>
      <c r="AE107" t="str">
        <f>'Liste Linéaire_Togo'!AF103</f>
        <v>NON</v>
      </c>
      <c r="AF107" t="str">
        <f>'Liste Linéaire_Togo'!AG103</f>
        <v>NA</v>
      </c>
      <c r="AG107" t="str">
        <f>'Liste Linéaire_Togo'!AH103</f>
        <v>NA</v>
      </c>
      <c r="AH107" t="str">
        <f>'Liste Linéaire_Togo'!AI103</f>
        <v>Oui</v>
      </c>
      <c r="AI107" s="23">
        <f>'Liste Linéaire_Togo'!AJ103</f>
        <v>45571</v>
      </c>
      <c r="AJ107" t="str">
        <f>'Liste Linéaire_Togo'!AK103</f>
        <v>Guéri</v>
      </c>
      <c r="AK107" t="str">
        <f>'Liste Linéaire_Togo'!AL103</f>
        <v>suspect</v>
      </c>
      <c r="AL107" t="str">
        <f>'Liste Linéaire_Togo'!AM103</f>
        <v>Lacs</v>
      </c>
      <c r="AM107" t="str">
        <f>'Liste Linéaire_Togo'!AN103</f>
        <v>Lacs 2</v>
      </c>
      <c r="AN107" t="str">
        <f>'Liste Linéaire_Togo'!AO103</f>
        <v>Agouégan</v>
      </c>
      <c r="AO107" t="str">
        <f>'Liste Linéaire_Togo'!AP103</f>
        <v>negatif</v>
      </c>
      <c r="AP107" t="str">
        <f>'Liste Linéaire_Togo'!L103</f>
        <v>Communauté</v>
      </c>
    </row>
    <row r="108" spans="1:42">
      <c r="A108">
        <f>'Liste Linéaire_Togo'!A104</f>
        <v>103</v>
      </c>
      <c r="B108" t="str">
        <f>'Liste Linéaire_Togo'!B104</f>
        <v xml:space="preserve">AGBESSI CHRISTINE </v>
      </c>
      <c r="C108">
        <f>'Liste Linéaire_Togo'!C104</f>
        <v>33</v>
      </c>
      <c r="D108" t="str">
        <f>'Liste Linéaire_Togo'!D104</f>
        <v>[15-44]</v>
      </c>
      <c r="E108">
        <f>'Liste Linéaire_Togo'!E104</f>
        <v>0</v>
      </c>
      <c r="F108" t="str">
        <f>'Liste Linéaire_Togo'!F104</f>
        <v>Féminin</v>
      </c>
      <c r="G108" t="str">
        <f>'Liste Linéaire_Togo'!G104</f>
        <v>Couture</v>
      </c>
      <c r="H108">
        <f>'Liste Linéaire_Togo'!H104</f>
        <v>70104629</v>
      </c>
      <c r="I108" t="str">
        <f>'Liste Linéaire_Togo'!I104</f>
        <v>MEDEROS</v>
      </c>
      <c r="J108" t="str">
        <f>VLOOKUP(I108,CARTE!$C$1:$F$198,3,FALSE)</f>
        <v>6.270782053118657</v>
      </c>
      <c r="K108" t="str">
        <f>VLOOKUP(I108,CARTE!$C$1:$F$198,4,FALSE)</f>
        <v xml:space="preserve"> 1.672305618314484</v>
      </c>
      <c r="L108" t="str">
        <f>'Liste Linéaire_Togo'!M104</f>
        <v xml:space="preserve">USP AGOUEGAN </v>
      </c>
      <c r="M108" t="str">
        <f>'Liste Linéaire_Togo'!N104</f>
        <v>LACS 2</v>
      </c>
      <c r="N108" t="str">
        <f>'Liste Linéaire_Togo'!O104</f>
        <v>LACS</v>
      </c>
      <c r="O108" t="str">
        <f>'Liste Linéaire_Togo'!P104</f>
        <v>MARITIME</v>
      </c>
      <c r="P108" s="23">
        <f>'Liste Linéaire_Togo'!Q104</f>
        <v>45568</v>
      </c>
      <c r="Q108" t="str">
        <f>'Liste Linéaire_Togo'!R104</f>
        <v>S40</v>
      </c>
      <c r="R108" s="23">
        <f>'Liste Linéaire_Togo'!S104</f>
        <v>45569</v>
      </c>
      <c r="S108" t="str">
        <f>'Liste Linéaire_Togo'!T104</f>
        <v>OUI</v>
      </c>
      <c r="T108" t="str">
        <f>'Liste Linéaire_Togo'!U104</f>
        <v>NON</v>
      </c>
      <c r="U108" t="str">
        <f>'Liste Linéaire_Togo'!V104</f>
        <v>NON</v>
      </c>
      <c r="V108" t="str">
        <f>'Liste Linéaire_Togo'!W104</f>
        <v>NON</v>
      </c>
      <c r="W108" t="str">
        <f>'Liste Linéaire_Togo'!X104</f>
        <v>Non</v>
      </c>
      <c r="X108" t="str">
        <f>'Liste Linéaire_Togo'!Y104</f>
        <v>NON</v>
      </c>
      <c r="Y108" t="str">
        <f>'Liste Linéaire_Togo'!Z104</f>
        <v>NON</v>
      </c>
      <c r="Z108" t="str">
        <f>'Liste Linéaire_Togo'!AA104</f>
        <v>NON</v>
      </c>
      <c r="AA108" t="str">
        <f>'Liste Linéaire_Togo'!AB104</f>
        <v>NON</v>
      </c>
      <c r="AB108" t="str">
        <f>'Liste Linéaire_Togo'!AC104</f>
        <v>NON</v>
      </c>
      <c r="AC108" t="str">
        <f>'Liste Linéaire_Togo'!AD104</f>
        <v>NON</v>
      </c>
      <c r="AD108" t="str">
        <f>'Liste Linéaire_Togo'!AE104</f>
        <v>NON</v>
      </c>
      <c r="AE108" t="str">
        <f>'Liste Linéaire_Togo'!AF104</f>
        <v>NON</v>
      </c>
      <c r="AF108" t="str">
        <f>'Liste Linéaire_Togo'!AG104</f>
        <v>NA</v>
      </c>
      <c r="AG108" t="str">
        <f>'Liste Linéaire_Togo'!AH104</f>
        <v>NA</v>
      </c>
      <c r="AH108" t="str">
        <f>'Liste Linéaire_Togo'!AI104</f>
        <v>Oui</v>
      </c>
      <c r="AI108" s="23">
        <f>'Liste Linéaire_Togo'!AJ104</f>
        <v>45571</v>
      </c>
      <c r="AJ108" t="str">
        <f>'Liste Linéaire_Togo'!AK104</f>
        <v>Guéri</v>
      </c>
      <c r="AK108" t="str">
        <f>'Liste Linéaire_Togo'!AL104</f>
        <v>suspect</v>
      </c>
      <c r="AL108" t="str">
        <f>'Liste Linéaire_Togo'!AM104</f>
        <v>Lacs</v>
      </c>
      <c r="AM108" t="str">
        <f>'Liste Linéaire_Togo'!AN104</f>
        <v>Lacs 2</v>
      </c>
      <c r="AN108" t="str">
        <f>'Liste Linéaire_Togo'!AO104</f>
        <v>Agouégan</v>
      </c>
      <c r="AO108" t="str">
        <f>'Liste Linéaire_Togo'!AP104</f>
        <v>negatif</v>
      </c>
      <c r="AP108" t="str">
        <f>'Liste Linéaire_Togo'!L104</f>
        <v>Communauté</v>
      </c>
    </row>
    <row r="109" spans="1:42">
      <c r="A109">
        <f>'Liste Linéaire_Togo'!A105</f>
        <v>104</v>
      </c>
      <c r="B109" t="str">
        <f>'Liste Linéaire_Togo'!B105</f>
        <v>SADJISSOU CHERIFA</v>
      </c>
      <c r="C109">
        <f>'Liste Linéaire_Togo'!C105</f>
        <v>2</v>
      </c>
      <c r="D109" t="str">
        <f>'Liste Linéaire_Togo'!D105</f>
        <v>[0-2]</v>
      </c>
      <c r="E109">
        <f>'Liste Linéaire_Togo'!E105</f>
        <v>0</v>
      </c>
      <c r="F109" t="str">
        <f>'Liste Linéaire_Togo'!F105</f>
        <v>Féminin</v>
      </c>
      <c r="G109" t="str">
        <f>'Liste Linéaire_Togo'!G105</f>
        <v>Enfant moins de 4ans</v>
      </c>
      <c r="H109">
        <f>'Liste Linéaire_Togo'!H105</f>
        <v>99338323</v>
      </c>
      <c r="I109" t="str">
        <f>'Liste Linéaire_Togo'!I105</f>
        <v>MEDEROS</v>
      </c>
      <c r="J109" t="str">
        <f>VLOOKUP(I109,CARTE!$C$1:$F$198,3,FALSE)</f>
        <v>6.270782053118657</v>
      </c>
      <c r="K109" t="str">
        <f>VLOOKUP(I109,CARTE!$C$1:$F$198,4,FALSE)</f>
        <v xml:space="preserve"> 1.672305618314484</v>
      </c>
      <c r="L109" t="str">
        <f>'Liste Linéaire_Togo'!M105</f>
        <v xml:space="preserve">USP AGOUEGAN </v>
      </c>
      <c r="M109" t="str">
        <f>'Liste Linéaire_Togo'!N105</f>
        <v>LACS 2</v>
      </c>
      <c r="N109" t="str">
        <f>'Liste Linéaire_Togo'!O105</f>
        <v>LACS</v>
      </c>
      <c r="O109" t="str">
        <f>'Liste Linéaire_Togo'!P105</f>
        <v>MARITIME</v>
      </c>
      <c r="P109" s="23">
        <f>'Liste Linéaire_Togo'!Q105</f>
        <v>45570</v>
      </c>
      <c r="Q109" t="str">
        <f>'Liste Linéaire_Togo'!R105</f>
        <v>S40</v>
      </c>
      <c r="R109" s="23">
        <f>'Liste Linéaire_Togo'!S105</f>
        <v>45570</v>
      </c>
      <c r="S109" t="str">
        <f>'Liste Linéaire_Togo'!T105</f>
        <v>OUI</v>
      </c>
      <c r="T109" t="str">
        <f>'Liste Linéaire_Togo'!U105</f>
        <v>OUI</v>
      </c>
      <c r="U109" t="str">
        <f>'Liste Linéaire_Togo'!V105</f>
        <v>NON</v>
      </c>
      <c r="V109" t="str">
        <f>'Liste Linéaire_Togo'!W105</f>
        <v>NON</v>
      </c>
      <c r="W109" t="str">
        <f>'Liste Linéaire_Togo'!X105</f>
        <v>Non</v>
      </c>
      <c r="X109" t="str">
        <f>'Liste Linéaire_Togo'!Y105</f>
        <v>NON</v>
      </c>
      <c r="Y109" t="str">
        <f>'Liste Linéaire_Togo'!Z105</f>
        <v>NON</v>
      </c>
      <c r="Z109" t="str">
        <f>'Liste Linéaire_Togo'!AA105</f>
        <v>NON</v>
      </c>
      <c r="AA109" t="str">
        <f>'Liste Linéaire_Togo'!AB105</f>
        <v>NON</v>
      </c>
      <c r="AB109" t="str">
        <f>'Liste Linéaire_Togo'!AC105</f>
        <v>NON</v>
      </c>
      <c r="AC109" t="str">
        <f>'Liste Linéaire_Togo'!AD105</f>
        <v>NON</v>
      </c>
      <c r="AD109" t="str">
        <f>'Liste Linéaire_Togo'!AE105</f>
        <v>NON</v>
      </c>
      <c r="AE109" t="str">
        <f>'Liste Linéaire_Togo'!AF105</f>
        <v>NON</v>
      </c>
      <c r="AF109" t="str">
        <f>'Liste Linéaire_Togo'!AG105</f>
        <v>NA</v>
      </c>
      <c r="AG109" t="str">
        <f>'Liste Linéaire_Togo'!AH105</f>
        <v>NA</v>
      </c>
      <c r="AH109" t="str">
        <f>'Liste Linéaire_Togo'!AI105</f>
        <v>Oui</v>
      </c>
      <c r="AI109" s="23">
        <f>'Liste Linéaire_Togo'!AJ105</f>
        <v>45571</v>
      </c>
      <c r="AJ109" t="str">
        <f>'Liste Linéaire_Togo'!AK105</f>
        <v>Guéri</v>
      </c>
      <c r="AK109" t="str">
        <f>'Liste Linéaire_Togo'!AL105</f>
        <v>suspect</v>
      </c>
      <c r="AL109" t="str">
        <f>'Liste Linéaire_Togo'!AM105</f>
        <v>Lacs</v>
      </c>
      <c r="AM109" t="str">
        <f>'Liste Linéaire_Togo'!AN105</f>
        <v>Lacs 2</v>
      </c>
      <c r="AN109" t="str">
        <f>'Liste Linéaire_Togo'!AO105</f>
        <v>Agouégan</v>
      </c>
      <c r="AO109" t="str">
        <f>'Liste Linéaire_Togo'!AP105</f>
        <v>negatif</v>
      </c>
      <c r="AP109" t="str">
        <f>'Liste Linéaire_Togo'!L105</f>
        <v>Communauté</v>
      </c>
    </row>
    <row r="110" spans="1:42">
      <c r="A110">
        <f>'Liste Linéaire_Togo'!A106</f>
        <v>105</v>
      </c>
      <c r="B110" t="str">
        <f>'Liste Linéaire_Togo'!B106</f>
        <v>AGBEGNIGAN  AFI</v>
      </c>
      <c r="C110">
        <f>'Liste Linéaire_Togo'!C106</f>
        <v>28</v>
      </c>
      <c r="D110" t="str">
        <f>'Liste Linéaire_Togo'!D106</f>
        <v>[15-44]</v>
      </c>
      <c r="E110">
        <f>'Liste Linéaire_Togo'!E106</f>
        <v>0</v>
      </c>
      <c r="F110" t="str">
        <f>'Liste Linéaire_Togo'!F106</f>
        <v>Féminin</v>
      </c>
      <c r="G110" t="str">
        <f>'Liste Linéaire_Togo'!G106</f>
        <v>Revendeur/se</v>
      </c>
      <c r="H110">
        <f>'Liste Linéaire_Togo'!H106</f>
        <v>97097040</v>
      </c>
      <c r="I110" t="str">
        <f>'Liste Linéaire_Togo'!I106</f>
        <v>DJEKVI</v>
      </c>
      <c r="J110" t="str">
        <f>VLOOKUP(I110,CARTE!$C$1:$F$198,3,FALSE)</f>
        <v>6.232565928242092</v>
      </c>
      <c r="K110" t="str">
        <f>VLOOKUP(I110,CARTE!$C$1:$F$198,4,FALSE)</f>
        <v xml:space="preserve"> 1.6113269352515131</v>
      </c>
      <c r="L110" t="str">
        <f>'Liste Linéaire_Togo'!M106</f>
        <v>POLYCLINIQUE D'ANEHO</v>
      </c>
      <c r="M110" t="str">
        <f>'Liste Linéaire_Togo'!N106</f>
        <v>LACS 1</v>
      </c>
      <c r="N110" t="str">
        <f>'Liste Linéaire_Togo'!O106</f>
        <v>LACS</v>
      </c>
      <c r="O110" t="str">
        <f>'Liste Linéaire_Togo'!P106</f>
        <v>MARITIME</v>
      </c>
      <c r="P110" s="23">
        <f>'Liste Linéaire_Togo'!Q106</f>
        <v>45571</v>
      </c>
      <c r="Q110" t="str">
        <f>'Liste Linéaire_Togo'!R106</f>
        <v>S40</v>
      </c>
      <c r="R110" s="23">
        <f>'Liste Linéaire_Togo'!S106</f>
        <v>45571</v>
      </c>
      <c r="S110" t="str">
        <f>'Liste Linéaire_Togo'!T106</f>
        <v>OUI</v>
      </c>
      <c r="T110" t="str">
        <f>'Liste Linéaire_Togo'!U106</f>
        <v>OUI</v>
      </c>
      <c r="U110" t="str">
        <f>'Liste Linéaire_Togo'!V106</f>
        <v>NON</v>
      </c>
      <c r="V110" t="str">
        <f>'Liste Linéaire_Togo'!W106</f>
        <v>NON</v>
      </c>
      <c r="W110" t="str">
        <f>'Liste Linéaire_Togo'!X106</f>
        <v>Non</v>
      </c>
      <c r="X110" t="str">
        <f>'Liste Linéaire_Togo'!Y106</f>
        <v>NON</v>
      </c>
      <c r="Y110" t="str">
        <f>'Liste Linéaire_Togo'!Z106</f>
        <v>NON</v>
      </c>
      <c r="Z110" t="str">
        <f>'Liste Linéaire_Togo'!AA106</f>
        <v>NON</v>
      </c>
      <c r="AA110" t="str">
        <f>'Liste Linéaire_Togo'!AB106</f>
        <v>NON</v>
      </c>
      <c r="AB110" t="str">
        <f>'Liste Linéaire_Togo'!AC106</f>
        <v>NON</v>
      </c>
      <c r="AC110" t="str">
        <f>'Liste Linéaire_Togo'!AD106</f>
        <v>NON</v>
      </c>
      <c r="AD110" t="str">
        <f>'Liste Linéaire_Togo'!AE106</f>
        <v>NON</v>
      </c>
      <c r="AE110" t="str">
        <f>'Liste Linéaire_Togo'!AF106</f>
        <v>OUI</v>
      </c>
      <c r="AF110" t="str">
        <f>'Liste Linéaire_Togo'!AG106</f>
        <v>POSITIF</v>
      </c>
      <c r="AG110" t="str">
        <f>'Liste Linéaire_Togo'!AH106</f>
        <v>Positif O1 Ogawa</v>
      </c>
      <c r="AH110" t="str">
        <f>'Liste Linéaire_Togo'!AI106</f>
        <v>Oui</v>
      </c>
      <c r="AI110" s="23">
        <f>'Liste Linéaire_Togo'!AJ106</f>
        <v>45573</v>
      </c>
      <c r="AJ110" t="str">
        <f>'Liste Linéaire_Togo'!AK106</f>
        <v>Guéri</v>
      </c>
      <c r="AK110" t="str">
        <f>'Liste Linéaire_Togo'!AL106</f>
        <v>confirmé</v>
      </c>
      <c r="AL110" t="str">
        <f>'Liste Linéaire_Togo'!AM106</f>
        <v>Lacs</v>
      </c>
      <c r="AM110" t="str">
        <f>'Liste Linéaire_Togo'!AN106</f>
        <v>Lacs 1</v>
      </c>
      <c r="AN110" t="str">
        <f>'Liste Linéaire_Togo'!AO106</f>
        <v>AdjIdo</v>
      </c>
      <c r="AO110" t="str">
        <f>'Liste Linéaire_Togo'!AP106</f>
        <v>Positif</v>
      </c>
      <c r="AP110" t="str">
        <f>'Liste Linéaire_Togo'!L106</f>
        <v>Formation Sanitaire</v>
      </c>
    </row>
    <row r="111" spans="1:42">
      <c r="A111">
        <f>'Liste Linéaire_Togo'!A107</f>
        <v>106</v>
      </c>
      <c r="B111" t="str">
        <f>'Liste Linéaire_Togo'!B107</f>
        <v>TOBOSSOU  SAM</v>
      </c>
      <c r="C111">
        <f>'Liste Linéaire_Togo'!C107</f>
        <v>36</v>
      </c>
      <c r="D111" t="str">
        <f>'Liste Linéaire_Togo'!D107</f>
        <v>[15-44]</v>
      </c>
      <c r="E111">
        <f>'Liste Linéaire_Togo'!E107</f>
        <v>36</v>
      </c>
      <c r="F111" t="str">
        <f>'Liste Linéaire_Togo'!F107</f>
        <v>Masculin</v>
      </c>
      <c r="G111" t="str">
        <f>'Liste Linéaire_Togo'!G107</f>
        <v>Maçon</v>
      </c>
      <c r="H111">
        <f>'Liste Linéaire_Togo'!H107</f>
        <v>92459688</v>
      </c>
      <c r="I111" t="str">
        <f>'Liste Linéaire_Togo'!I107</f>
        <v>N'LESSI</v>
      </c>
      <c r="J111" t="str">
        <f>VLOOKUP(I111,CARTE!$C$1:$F$198,3,FALSE)</f>
        <v>6.227396584278712</v>
      </c>
      <c r="K111" t="str">
        <f>VLOOKUP(I111,CARTE!$C$1:$F$198,4,FALSE)</f>
        <v xml:space="preserve"> 1.5825646909844922</v>
      </c>
      <c r="L111" t="str">
        <f>'Liste Linéaire_Togo'!M107</f>
        <v>POLYCLINIQUE D'ANEHO</v>
      </c>
      <c r="M111" t="str">
        <f>'Liste Linéaire_Togo'!N107</f>
        <v>LACS 1</v>
      </c>
      <c r="N111" t="str">
        <f>'Liste Linéaire_Togo'!O107</f>
        <v>LACS</v>
      </c>
      <c r="O111" t="str">
        <f>'Liste Linéaire_Togo'!P107</f>
        <v>MARITIME</v>
      </c>
      <c r="P111" s="23">
        <f>'Liste Linéaire_Togo'!Q107</f>
        <v>45571</v>
      </c>
      <c r="Q111" t="str">
        <f>'Liste Linéaire_Togo'!R107</f>
        <v>S40</v>
      </c>
      <c r="R111" s="23">
        <f>'Liste Linéaire_Togo'!S107</f>
        <v>45571</v>
      </c>
      <c r="S111" t="str">
        <f>'Liste Linéaire_Togo'!T107</f>
        <v>OUI</v>
      </c>
      <c r="T111" t="str">
        <f>'Liste Linéaire_Togo'!U107</f>
        <v>OUI</v>
      </c>
      <c r="U111" t="str">
        <f>'Liste Linéaire_Togo'!V107</f>
        <v>NON</v>
      </c>
      <c r="V111" t="str">
        <f>'Liste Linéaire_Togo'!W107</f>
        <v>NON</v>
      </c>
      <c r="W111" t="str">
        <f>'Liste Linéaire_Togo'!X107</f>
        <v>Non</v>
      </c>
      <c r="X111" t="str">
        <f>'Liste Linéaire_Togo'!Y107</f>
        <v>NON</v>
      </c>
      <c r="Y111" t="str">
        <f>'Liste Linéaire_Togo'!Z107</f>
        <v>NON</v>
      </c>
      <c r="Z111" t="str">
        <f>'Liste Linéaire_Togo'!AA107</f>
        <v>NON</v>
      </c>
      <c r="AA111" t="str">
        <f>'Liste Linéaire_Togo'!AB107</f>
        <v>NON</v>
      </c>
      <c r="AB111" t="str">
        <f>'Liste Linéaire_Togo'!AC107</f>
        <v>NON</v>
      </c>
      <c r="AC111" t="str">
        <f>'Liste Linéaire_Togo'!AD107</f>
        <v>NON</v>
      </c>
      <c r="AD111" t="str">
        <f>'Liste Linéaire_Togo'!AE107</f>
        <v>NON</v>
      </c>
      <c r="AE111" t="str">
        <f>'Liste Linéaire_Togo'!AF107</f>
        <v>OUI</v>
      </c>
      <c r="AF111" t="str">
        <f>'Liste Linéaire_Togo'!AG107</f>
        <v>POSITIF</v>
      </c>
      <c r="AG111" t="str">
        <f>'Liste Linéaire_Togo'!AH107</f>
        <v>Positif O1 Ogawa</v>
      </c>
      <c r="AH111" t="str">
        <f>'Liste Linéaire_Togo'!AI107</f>
        <v>Oui</v>
      </c>
      <c r="AI111" s="23">
        <f>'Liste Linéaire_Togo'!AJ107</f>
        <v>45574</v>
      </c>
      <c r="AJ111" t="str">
        <f>'Liste Linéaire_Togo'!AK107</f>
        <v>Guéri</v>
      </c>
      <c r="AK111" t="str">
        <f>'Liste Linéaire_Togo'!AL107</f>
        <v>confirmé</v>
      </c>
      <c r="AL111" t="str">
        <f>'Liste Linéaire_Togo'!AM107</f>
        <v>Lacs</v>
      </c>
      <c r="AM111" t="str">
        <f>'Liste Linéaire_Togo'!AN107</f>
        <v>Lacs 1</v>
      </c>
      <c r="AN111" t="str">
        <f>'Liste Linéaire_Togo'!AO107</f>
        <v>Aného</v>
      </c>
      <c r="AO111" t="str">
        <f>'Liste Linéaire_Togo'!AP107</f>
        <v>Positif</v>
      </c>
      <c r="AP111" t="str">
        <f>'Liste Linéaire_Togo'!L107</f>
        <v>Formation Sanitaire</v>
      </c>
    </row>
    <row r="112" spans="1:42">
      <c r="A112">
        <f>'Liste Linéaire_Togo'!A108</f>
        <v>107</v>
      </c>
      <c r="B112" t="str">
        <f>'Liste Linéaire_Togo'!B108</f>
        <v>LAKSSIBOU  MAKATA</v>
      </c>
      <c r="C112">
        <f>'Liste Linéaire_Togo'!C108</f>
        <v>22</v>
      </c>
      <c r="D112" t="str">
        <f>'Liste Linéaire_Togo'!D108</f>
        <v>[15-44]</v>
      </c>
      <c r="E112">
        <f>'Liste Linéaire_Togo'!E108</f>
        <v>0</v>
      </c>
      <c r="F112" t="str">
        <f>'Liste Linéaire_Togo'!F108</f>
        <v>Féminin</v>
      </c>
      <c r="G112" t="str">
        <f>'Liste Linéaire_Togo'!G108</f>
        <v>Ménagère</v>
      </c>
      <c r="H112">
        <f>'Liste Linéaire_Togo'!H108</f>
        <v>92217142</v>
      </c>
      <c r="I112" t="str">
        <f>'Liste Linéaire_Togo'!I108</f>
        <v>ZONGO</v>
      </c>
      <c r="J112" t="str">
        <f>VLOOKUP(I112,CARTE!$C$1:$F$198,3,FALSE)</f>
        <v>6.234928331889</v>
      </c>
      <c r="K112" t="str">
        <f>VLOOKUP(I112,CARTE!$C$1:$F$198,4,FALSE)</f>
        <v xml:space="preserve"> 1.615224647621934</v>
      </c>
      <c r="L112" t="str">
        <f>'Liste Linéaire_Togo'!M108</f>
        <v>POLYCLINIQUE D'ANEHO</v>
      </c>
      <c r="M112" t="str">
        <f>'Liste Linéaire_Togo'!N108</f>
        <v>LACS 1</v>
      </c>
      <c r="N112" t="str">
        <f>'Liste Linéaire_Togo'!O108</f>
        <v>LACS</v>
      </c>
      <c r="O112" t="str">
        <f>'Liste Linéaire_Togo'!P108</f>
        <v>MARITIME</v>
      </c>
      <c r="P112" s="23">
        <f>'Liste Linéaire_Togo'!Q108</f>
        <v>45569</v>
      </c>
      <c r="Q112" t="str">
        <f>'Liste Linéaire_Togo'!R108</f>
        <v>S40</v>
      </c>
      <c r="R112" s="23">
        <f>'Liste Linéaire_Togo'!S108</f>
        <v>45572</v>
      </c>
      <c r="S112" t="str">
        <f>'Liste Linéaire_Togo'!T108</f>
        <v>OUI</v>
      </c>
      <c r="T112" t="str">
        <f>'Liste Linéaire_Togo'!U108</f>
        <v>OUI</v>
      </c>
      <c r="U112" t="str">
        <f>'Liste Linéaire_Togo'!V108</f>
        <v>OUI</v>
      </c>
      <c r="V112" t="str">
        <f>'Liste Linéaire_Togo'!W108</f>
        <v>NON</v>
      </c>
      <c r="W112" t="str">
        <f>'Liste Linéaire_Togo'!X108</f>
        <v>Non</v>
      </c>
      <c r="X112" t="str">
        <f>'Liste Linéaire_Togo'!Y108</f>
        <v>NON</v>
      </c>
      <c r="Y112" t="str">
        <f>'Liste Linéaire_Togo'!Z108</f>
        <v>NON</v>
      </c>
      <c r="Z112" t="str">
        <f>'Liste Linéaire_Togo'!AA108</f>
        <v>NON</v>
      </c>
      <c r="AA112" t="str">
        <f>'Liste Linéaire_Togo'!AB108</f>
        <v>NON</v>
      </c>
      <c r="AB112" t="str">
        <f>'Liste Linéaire_Togo'!AC108</f>
        <v>NON</v>
      </c>
      <c r="AC112" t="str">
        <f>'Liste Linéaire_Togo'!AD108</f>
        <v>NON</v>
      </c>
      <c r="AD112" t="str">
        <f>'Liste Linéaire_Togo'!AE108</f>
        <v>NON</v>
      </c>
      <c r="AE112" t="str">
        <f>'Liste Linéaire_Togo'!AF108</f>
        <v>OUI</v>
      </c>
      <c r="AF112" t="str">
        <f>'Liste Linéaire_Togo'!AG108</f>
        <v>NEGATIF</v>
      </c>
      <c r="AG112" t="str">
        <f>'Liste Linéaire_Togo'!AH108</f>
        <v>NEGATIF</v>
      </c>
      <c r="AH112" t="str">
        <f>'Liste Linéaire_Togo'!AI108</f>
        <v>Non</v>
      </c>
      <c r="AI112" s="23">
        <f>'Liste Linéaire_Togo'!AJ108</f>
        <v>0</v>
      </c>
      <c r="AJ112" t="str">
        <f>'Liste Linéaire_Togo'!AK108</f>
        <v>Guéri</v>
      </c>
      <c r="AK112" t="str">
        <f>'Liste Linéaire_Togo'!AL108</f>
        <v>suspect</v>
      </c>
      <c r="AL112" t="str">
        <f>'Liste Linéaire_Togo'!AM108</f>
        <v>Lacs</v>
      </c>
      <c r="AM112" t="str">
        <f>'Liste Linéaire_Togo'!AN108</f>
        <v>Lacs 1</v>
      </c>
      <c r="AN112" t="str">
        <f>'Liste Linéaire_Togo'!AO108</f>
        <v>AdjIdo</v>
      </c>
      <c r="AO112" t="str">
        <f>'Liste Linéaire_Togo'!AP108</f>
        <v>negatif</v>
      </c>
      <c r="AP112" t="str">
        <f>'Liste Linéaire_Togo'!L108</f>
        <v>Formation Sanitaire</v>
      </c>
    </row>
    <row r="113" spans="1:42">
      <c r="A113">
        <f>'Liste Linéaire_Togo'!A109</f>
        <v>108</v>
      </c>
      <c r="B113" t="str">
        <f>'Liste Linéaire_Togo'!B109</f>
        <v>ADANHOUME  FLORENT</v>
      </c>
      <c r="C113">
        <f>'Liste Linéaire_Togo'!C109</f>
        <v>31</v>
      </c>
      <c r="D113" t="str">
        <f>'Liste Linéaire_Togo'!D109</f>
        <v>[15-44]</v>
      </c>
      <c r="E113">
        <f>'Liste Linéaire_Togo'!E109</f>
        <v>0</v>
      </c>
      <c r="F113" t="str">
        <f>'Liste Linéaire_Togo'!F109</f>
        <v>Masculin</v>
      </c>
      <c r="G113" t="str">
        <f>'Liste Linéaire_Togo'!G109</f>
        <v>Pêcheur</v>
      </c>
      <c r="H113">
        <f>'Liste Linéaire_Togo'!H109</f>
        <v>99729539</v>
      </c>
      <c r="I113" t="str">
        <f>'Liste Linéaire_Togo'!I109</f>
        <v>JERICHO</v>
      </c>
      <c r="J113" t="str">
        <f>VLOOKUP(I113,CARTE!$C$1:$F$198,3,FALSE)</f>
        <v>6.234928331889</v>
      </c>
      <c r="K113" t="str">
        <f>VLOOKUP(I113,CARTE!$C$1:$F$198,4,FALSE)</f>
        <v xml:space="preserve"> 1.615224647621934</v>
      </c>
      <c r="L113" t="str">
        <f>'Liste Linéaire_Togo'!M109</f>
        <v>POLYCLINIQUE D'ANEHO</v>
      </c>
      <c r="M113" t="str">
        <f>'Liste Linéaire_Togo'!N109</f>
        <v>LACS 1</v>
      </c>
      <c r="N113" t="str">
        <f>'Liste Linéaire_Togo'!O109</f>
        <v>LACS</v>
      </c>
      <c r="O113" t="str">
        <f>'Liste Linéaire_Togo'!P109</f>
        <v>MARITIME</v>
      </c>
      <c r="P113" s="23">
        <f>'Liste Linéaire_Togo'!Q109</f>
        <v>45572</v>
      </c>
      <c r="Q113" t="str">
        <f>'Liste Linéaire_Togo'!R109</f>
        <v>S41</v>
      </c>
      <c r="R113" s="23">
        <f>'Liste Linéaire_Togo'!S109</f>
        <v>45573</v>
      </c>
      <c r="S113" t="str">
        <f>'Liste Linéaire_Togo'!T109</f>
        <v>OUI</v>
      </c>
      <c r="T113" t="str">
        <f>'Liste Linéaire_Togo'!U109</f>
        <v>NON</v>
      </c>
      <c r="U113" t="str">
        <f>'Liste Linéaire_Togo'!V109</f>
        <v>NON</v>
      </c>
      <c r="V113" t="str">
        <f>'Liste Linéaire_Togo'!W109</f>
        <v>NON</v>
      </c>
      <c r="W113" t="str">
        <f>'Liste Linéaire_Togo'!X109</f>
        <v>Non</v>
      </c>
      <c r="X113" t="str">
        <f>'Liste Linéaire_Togo'!Y109</f>
        <v>NON</v>
      </c>
      <c r="Y113" t="str">
        <f>'Liste Linéaire_Togo'!Z109</f>
        <v>NON</v>
      </c>
      <c r="Z113" t="str">
        <f>'Liste Linéaire_Togo'!AA109</f>
        <v>NON</v>
      </c>
      <c r="AA113" t="str">
        <f>'Liste Linéaire_Togo'!AB109</f>
        <v>NON</v>
      </c>
      <c r="AB113" t="str">
        <f>'Liste Linéaire_Togo'!AC109</f>
        <v>NON</v>
      </c>
      <c r="AC113" t="str">
        <f>'Liste Linéaire_Togo'!AD109</f>
        <v>NON</v>
      </c>
      <c r="AD113" t="str">
        <f>'Liste Linéaire_Togo'!AE109</f>
        <v>NON</v>
      </c>
      <c r="AE113" t="str">
        <f>'Liste Linéaire_Togo'!AF109</f>
        <v>OUI</v>
      </c>
      <c r="AF113" t="str">
        <f>'Liste Linéaire_Togo'!AG109</f>
        <v>POSITIF</v>
      </c>
      <c r="AG113" t="str">
        <f>'Liste Linéaire_Togo'!AH109</f>
        <v>Positif O1 Ogawa</v>
      </c>
      <c r="AH113" t="str">
        <f>'Liste Linéaire_Togo'!AI109</f>
        <v>Oui</v>
      </c>
      <c r="AI113" s="23">
        <f>'Liste Linéaire_Togo'!AJ109</f>
        <v>45574</v>
      </c>
      <c r="AJ113" t="str">
        <f>'Liste Linéaire_Togo'!AK109</f>
        <v>Guéri</v>
      </c>
      <c r="AK113" t="str">
        <f>'Liste Linéaire_Togo'!AL109</f>
        <v>confirmé</v>
      </c>
      <c r="AL113" t="str">
        <f>'Liste Linéaire_Togo'!AM109</f>
        <v>Lacs</v>
      </c>
      <c r="AM113" t="str">
        <f>'Liste Linéaire_Togo'!AN109</f>
        <v>Lacs 1</v>
      </c>
      <c r="AN113" t="str">
        <f>'Liste Linéaire_Togo'!AO109</f>
        <v>AdjIdo</v>
      </c>
      <c r="AO113" t="str">
        <f>'Liste Linéaire_Togo'!AP109</f>
        <v>Positif</v>
      </c>
      <c r="AP113" t="str">
        <f>'Liste Linéaire_Togo'!L109</f>
        <v>Formation Sanitaire</v>
      </c>
    </row>
    <row r="114" spans="1:42">
      <c r="A114">
        <f>'Liste Linéaire_Togo'!A110</f>
        <v>109</v>
      </c>
      <c r="B114" t="str">
        <f>'Liste Linéaire_Togo'!B110</f>
        <v>KOUDOTO  KOKOU LANDRY</v>
      </c>
      <c r="C114">
        <f>'Liste Linéaire_Togo'!C110</f>
        <v>15</v>
      </c>
      <c r="D114" t="str">
        <f>'Liste Linéaire_Togo'!D110</f>
        <v>[15-44]</v>
      </c>
      <c r="E114">
        <f>'Liste Linéaire_Togo'!E110</f>
        <v>0</v>
      </c>
      <c r="F114" t="str">
        <f>'Liste Linéaire_Togo'!F110</f>
        <v>Masculin</v>
      </c>
      <c r="G114" t="str">
        <f>'Liste Linéaire_Togo'!G110</f>
        <v>Pêcheur</v>
      </c>
      <c r="H114">
        <f>'Liste Linéaire_Togo'!H110</f>
        <v>98666864</v>
      </c>
      <c r="I114" t="str">
        <f>'Liste Linéaire_Togo'!I110</f>
        <v>DJAMADJI</v>
      </c>
      <c r="J114" t="str">
        <f>VLOOKUP(I114,CARTE!$C$1:$F$198,3,FALSE)</f>
        <v>6.237265928242092</v>
      </c>
      <c r="K114" t="str">
        <f>VLOOKUP(I114,CARTE!$C$1:$F$198,4,FALSE)</f>
        <v xml:space="preserve"> 1.5713269352515131</v>
      </c>
      <c r="L114" t="str">
        <f>'Liste Linéaire_Togo'!M110</f>
        <v>POLYCLINIQUE D'ANEHO</v>
      </c>
      <c r="M114" t="str">
        <f>'Liste Linéaire_Togo'!N110</f>
        <v>LACS 1</v>
      </c>
      <c r="N114" t="str">
        <f>'Liste Linéaire_Togo'!O110</f>
        <v>LACS</v>
      </c>
      <c r="O114" t="str">
        <f>'Liste Linéaire_Togo'!P110</f>
        <v>MARITIME</v>
      </c>
      <c r="P114" s="23">
        <f>'Liste Linéaire_Togo'!Q110</f>
        <v>45574</v>
      </c>
      <c r="Q114" t="str">
        <f>'Liste Linéaire_Togo'!R110</f>
        <v>S41</v>
      </c>
      <c r="R114" s="23">
        <f>'Liste Linéaire_Togo'!S110</f>
        <v>45574</v>
      </c>
      <c r="S114" t="str">
        <f>'Liste Linéaire_Togo'!T110</f>
        <v>OUI</v>
      </c>
      <c r="T114" t="str">
        <f>'Liste Linéaire_Togo'!U110</f>
        <v>OUI</v>
      </c>
      <c r="U114" t="str">
        <f>'Liste Linéaire_Togo'!V110</f>
        <v>NON</v>
      </c>
      <c r="V114" t="str">
        <f>'Liste Linéaire_Togo'!W110</f>
        <v>OUI</v>
      </c>
      <c r="W114" t="str">
        <f>'Liste Linéaire_Togo'!X110</f>
        <v>Oui</v>
      </c>
      <c r="X114" t="str">
        <f>'Liste Linéaire_Togo'!Y110</f>
        <v>NON</v>
      </c>
      <c r="Y114" t="str">
        <f>'Liste Linéaire_Togo'!Z110</f>
        <v>NON</v>
      </c>
      <c r="Z114" t="str">
        <f>'Liste Linéaire_Togo'!AA110</f>
        <v>NON</v>
      </c>
      <c r="AA114" t="str">
        <f>'Liste Linéaire_Togo'!AB110</f>
        <v>NON</v>
      </c>
      <c r="AB114" t="str">
        <f>'Liste Linéaire_Togo'!AC110</f>
        <v>NON</v>
      </c>
      <c r="AC114" t="str">
        <f>'Liste Linéaire_Togo'!AD110</f>
        <v>NON</v>
      </c>
      <c r="AD114" t="str">
        <f>'Liste Linéaire_Togo'!AE110</f>
        <v>NON</v>
      </c>
      <c r="AE114" t="str">
        <f>'Liste Linéaire_Togo'!AF110</f>
        <v>Oui</v>
      </c>
      <c r="AF114" t="str">
        <f>'Liste Linéaire_Togo'!AG110</f>
        <v>POSITIF</v>
      </c>
      <c r="AG114" t="str">
        <f>'Liste Linéaire_Togo'!AH110</f>
        <v>Positif O1 Ogawa</v>
      </c>
      <c r="AH114" t="str">
        <f>'Liste Linéaire_Togo'!AI110</f>
        <v>Oui</v>
      </c>
      <c r="AI114" s="23">
        <f>'Liste Linéaire_Togo'!AJ110</f>
        <v>45576</v>
      </c>
      <c r="AJ114" t="str">
        <f>'Liste Linéaire_Togo'!AK110</f>
        <v>Guéri</v>
      </c>
      <c r="AK114" t="str">
        <f>'Liste Linéaire_Togo'!AL110</f>
        <v>confirmé</v>
      </c>
      <c r="AL114" t="str">
        <f>'Liste Linéaire_Togo'!AM110</f>
        <v>Lacs</v>
      </c>
      <c r="AM114" t="str">
        <f>'Liste Linéaire_Togo'!AN110</f>
        <v>Lacs 1</v>
      </c>
      <c r="AN114" t="str">
        <f>'Liste Linéaire_Togo'!AO110</f>
        <v>Aného</v>
      </c>
      <c r="AO114" t="str">
        <f>'Liste Linéaire_Togo'!AP110</f>
        <v>Positif</v>
      </c>
      <c r="AP114" t="str">
        <f>'Liste Linéaire_Togo'!L110</f>
        <v>Formation Sanitaire</v>
      </c>
    </row>
    <row r="115" spans="1:42">
      <c r="A115">
        <f>'Liste Linéaire_Togo'!A111</f>
        <v>110</v>
      </c>
      <c r="B115" t="str">
        <f>'Liste Linéaire_Togo'!B111</f>
        <v>NANIVI   NATUS</v>
      </c>
      <c r="C115">
        <f>'Liste Linéaire_Togo'!C111</f>
        <v>34</v>
      </c>
      <c r="D115" t="str">
        <f>'Liste Linéaire_Togo'!D111</f>
        <v>[15-44]</v>
      </c>
      <c r="E115">
        <f>'Liste Linéaire_Togo'!E111</f>
        <v>0</v>
      </c>
      <c r="F115" t="str">
        <f>'Liste Linéaire_Togo'!F111</f>
        <v>Masculin</v>
      </c>
      <c r="G115" t="str">
        <f>'Liste Linéaire_Togo'!G111</f>
        <v>Pêcheur</v>
      </c>
      <c r="H115">
        <f>'Liste Linéaire_Togo'!H111</f>
        <v>99802229</v>
      </c>
      <c r="I115" t="str">
        <f>'Liste Linéaire_Togo'!I111</f>
        <v>TOGBECONDJI</v>
      </c>
      <c r="J115" t="str">
        <f>VLOOKUP(I115,CARTE!$C$1:$F$198,3,FALSE)</f>
        <v>6.280782053118657</v>
      </c>
      <c r="K115" t="str">
        <f>VLOOKUP(I115,CARTE!$C$1:$F$198,4,FALSE)</f>
        <v xml:space="preserve"> 1.762305618314484</v>
      </c>
      <c r="L115" t="str">
        <f>'Liste Linéaire_Togo'!M111</f>
        <v>POLYCLINIQUE D'ANEHO</v>
      </c>
      <c r="M115" t="str">
        <f>'Liste Linéaire_Togo'!N111</f>
        <v>LACS 1</v>
      </c>
      <c r="N115" t="str">
        <f>'Liste Linéaire_Togo'!O111</f>
        <v>LACS</v>
      </c>
      <c r="O115" t="str">
        <f>'Liste Linéaire_Togo'!P111</f>
        <v>MARITIME</v>
      </c>
      <c r="P115" s="23">
        <f>'Liste Linéaire_Togo'!Q111</f>
        <v>45575</v>
      </c>
      <c r="Q115" t="str">
        <f>'Liste Linéaire_Togo'!R111</f>
        <v>S41</v>
      </c>
      <c r="R115" s="23">
        <f>'Liste Linéaire_Togo'!S111</f>
        <v>45575</v>
      </c>
      <c r="S115" t="str">
        <f>'Liste Linéaire_Togo'!T111</f>
        <v>OUI</v>
      </c>
      <c r="T115" t="str">
        <f>'Liste Linéaire_Togo'!U111</f>
        <v>OUI</v>
      </c>
      <c r="U115" t="str">
        <f>'Liste Linéaire_Togo'!V111</f>
        <v>NON</v>
      </c>
      <c r="V115" t="str">
        <f>'Liste Linéaire_Togo'!W111</f>
        <v>OUI</v>
      </c>
      <c r="W115" t="str">
        <f>'Liste Linéaire_Togo'!X111</f>
        <v>Oui</v>
      </c>
      <c r="X115" t="str">
        <f>'Liste Linéaire_Togo'!Y111</f>
        <v>NON</v>
      </c>
      <c r="Y115" t="str">
        <f>'Liste Linéaire_Togo'!Z111</f>
        <v>NON</v>
      </c>
      <c r="Z115" t="str">
        <f>'Liste Linéaire_Togo'!AA111</f>
        <v>NON</v>
      </c>
      <c r="AA115" t="str">
        <f>'Liste Linéaire_Togo'!AB111</f>
        <v>NON</v>
      </c>
      <c r="AB115" t="str">
        <f>'Liste Linéaire_Togo'!AC111</f>
        <v>NON</v>
      </c>
      <c r="AC115" t="str">
        <f>'Liste Linéaire_Togo'!AD111</f>
        <v>NON</v>
      </c>
      <c r="AD115" t="str">
        <f>'Liste Linéaire_Togo'!AE111</f>
        <v>NON</v>
      </c>
      <c r="AE115" t="str">
        <f>'Liste Linéaire_Togo'!AF111</f>
        <v>Oui</v>
      </c>
      <c r="AF115" t="str">
        <f>'Liste Linéaire_Togo'!AG111</f>
        <v>POSITIF</v>
      </c>
      <c r="AG115" t="str">
        <f>'Liste Linéaire_Togo'!AH111</f>
        <v>Positif O1 Ogawa</v>
      </c>
      <c r="AH115" t="str">
        <f>'Liste Linéaire_Togo'!AI111</f>
        <v>Oui</v>
      </c>
      <c r="AI115" s="23">
        <f>'Liste Linéaire_Togo'!AJ111</f>
        <v>45579</v>
      </c>
      <c r="AJ115" t="str">
        <f>'Liste Linéaire_Togo'!AK111</f>
        <v>Guéri</v>
      </c>
      <c r="AK115" t="str">
        <f>'Liste Linéaire_Togo'!AL111</f>
        <v>confirmé</v>
      </c>
      <c r="AL115" t="str">
        <f>'Liste Linéaire_Togo'!AM111</f>
        <v>Lacs</v>
      </c>
      <c r="AM115" t="str">
        <f>'Liste Linéaire_Togo'!AN111</f>
        <v>Lacs 2</v>
      </c>
      <c r="AN115" t="str">
        <f>'Liste Linéaire_Togo'!AO111</f>
        <v>Agouégan</v>
      </c>
      <c r="AO115" t="str">
        <f>'Liste Linéaire_Togo'!AP111</f>
        <v>Positif</v>
      </c>
      <c r="AP115" t="str">
        <f>'Liste Linéaire_Togo'!L111</f>
        <v>Formation Sanitaire</v>
      </c>
    </row>
    <row r="116" spans="1:42">
      <c r="A116">
        <f>'Liste Linéaire_Togo'!A112</f>
        <v>111</v>
      </c>
      <c r="B116" t="str">
        <f>'Liste Linéaire_Togo'!B112</f>
        <v>FOLLYGAH LAURENA</v>
      </c>
      <c r="C116">
        <f>'Liste Linéaire_Togo'!C112</f>
        <v>2</v>
      </c>
      <c r="D116" t="str">
        <f>'Liste Linéaire_Togo'!D112</f>
        <v>[0-2]</v>
      </c>
      <c r="E116">
        <f>'Liste Linéaire_Togo'!E112</f>
        <v>0</v>
      </c>
      <c r="F116" t="str">
        <f>'Liste Linéaire_Togo'!F112</f>
        <v>Féminin</v>
      </c>
      <c r="G116" t="str">
        <f>'Liste Linéaire_Togo'!G112</f>
        <v>Enfant moins de 4ans</v>
      </c>
      <c r="H116">
        <f>'Liste Linéaire_Togo'!H112</f>
        <v>92287346</v>
      </c>
      <c r="I116" t="str">
        <f>'Liste Linéaire_Togo'!I112</f>
        <v>Assoucondji</v>
      </c>
      <c r="J116" t="str">
        <f>VLOOKUP(I116,CARTE!$C$1:$F$198,3,FALSE)</f>
        <v>6.280782053118657</v>
      </c>
      <c r="K116" t="str">
        <f>VLOOKUP(I116,CARTE!$C$1:$F$198,4,FALSE)</f>
        <v xml:space="preserve"> 1.762305618314484</v>
      </c>
      <c r="L116" t="str">
        <f>'Liste Linéaire_Togo'!M112</f>
        <v>AZIAGBACONDJI</v>
      </c>
      <c r="M116" t="str">
        <f>'Liste Linéaire_Togo'!N112</f>
        <v>LACS 1</v>
      </c>
      <c r="N116" t="str">
        <f>'Liste Linéaire_Togo'!O112</f>
        <v>LACS</v>
      </c>
      <c r="O116" t="str">
        <f>'Liste Linéaire_Togo'!P112</f>
        <v>MARITIME</v>
      </c>
      <c r="P116" s="23">
        <f>'Liste Linéaire_Togo'!Q112</f>
        <v>45576</v>
      </c>
      <c r="Q116" t="str">
        <f>'Liste Linéaire_Togo'!R112</f>
        <v>S41</v>
      </c>
      <c r="R116" s="23">
        <f>'Liste Linéaire_Togo'!S112</f>
        <v>45576</v>
      </c>
      <c r="S116" t="str">
        <f>'Liste Linéaire_Togo'!T112</f>
        <v>OUI</v>
      </c>
      <c r="T116" t="str">
        <f>'Liste Linéaire_Togo'!U112</f>
        <v>OUI</v>
      </c>
      <c r="U116" t="str">
        <f>'Liste Linéaire_Togo'!V112</f>
        <v>NON</v>
      </c>
      <c r="V116" t="str">
        <f>'Liste Linéaire_Togo'!W112</f>
        <v>OUI</v>
      </c>
      <c r="W116" t="str">
        <f>'Liste Linéaire_Togo'!X112</f>
        <v>Oui</v>
      </c>
      <c r="X116" t="str">
        <f>'Liste Linéaire_Togo'!Y112</f>
        <v>NON</v>
      </c>
      <c r="Y116" t="str">
        <f>'Liste Linéaire_Togo'!Z112</f>
        <v>NON</v>
      </c>
      <c r="Z116" t="str">
        <f>'Liste Linéaire_Togo'!AA112</f>
        <v>NON</v>
      </c>
      <c r="AA116" t="str">
        <f>'Liste Linéaire_Togo'!AB112</f>
        <v>NON</v>
      </c>
      <c r="AB116" t="str">
        <f>'Liste Linéaire_Togo'!AC112</f>
        <v>NON</v>
      </c>
      <c r="AC116" t="str">
        <f>'Liste Linéaire_Togo'!AD112</f>
        <v>NON</v>
      </c>
      <c r="AD116" t="str">
        <f>'Liste Linéaire_Togo'!AE112</f>
        <v>NON</v>
      </c>
      <c r="AE116" t="str">
        <f>'Liste Linéaire_Togo'!AF112</f>
        <v>Oui</v>
      </c>
      <c r="AF116" t="str">
        <f>'Liste Linéaire_Togo'!AG112</f>
        <v>NEGATIF</v>
      </c>
      <c r="AG116" t="str">
        <f>'Liste Linéaire_Togo'!AH112</f>
        <v>NEGATIF</v>
      </c>
      <c r="AH116" t="str">
        <f>'Liste Linéaire_Togo'!AI112</f>
        <v>Non</v>
      </c>
      <c r="AI116" s="23">
        <f>'Liste Linéaire_Togo'!AJ112</f>
        <v>0</v>
      </c>
      <c r="AJ116" t="str">
        <f>'Liste Linéaire_Togo'!AK112</f>
        <v>Guéri</v>
      </c>
      <c r="AK116" t="str">
        <f>'Liste Linéaire_Togo'!AL112</f>
        <v>suspect</v>
      </c>
      <c r="AL116" t="str">
        <f>'Liste Linéaire_Togo'!AM112</f>
        <v>Lacs</v>
      </c>
      <c r="AM116" t="str">
        <f>'Liste Linéaire_Togo'!AN112</f>
        <v>Lacs 1</v>
      </c>
      <c r="AN116" t="str">
        <f>'Liste Linéaire_Togo'!AO112</f>
        <v>AdjIdo</v>
      </c>
      <c r="AO116" t="str">
        <f>'Liste Linéaire_Togo'!AP112</f>
        <v>negatif</v>
      </c>
      <c r="AP116" t="str">
        <f>'Liste Linéaire_Togo'!L112</f>
        <v>Formation Sanitaire</v>
      </c>
    </row>
    <row r="117" spans="1:42">
      <c r="A117">
        <f>'Liste Linéaire_Togo'!A113</f>
        <v>112</v>
      </c>
      <c r="B117" t="str">
        <f>'Liste Linéaire_Togo'!B113</f>
        <v>DOEVI SOULE</v>
      </c>
      <c r="C117">
        <f>'Liste Linéaire_Togo'!C113</f>
        <v>45</v>
      </c>
      <c r="D117" t="str">
        <f>'Liste Linéaire_Togo'!D113</f>
        <v>[45-59]</v>
      </c>
      <c r="E117">
        <f>'Liste Linéaire_Togo'!E113</f>
        <v>0</v>
      </c>
      <c r="F117" t="str">
        <f>'Liste Linéaire_Togo'!F113</f>
        <v>Masculin</v>
      </c>
      <c r="G117" t="str">
        <f>'Liste Linéaire_Togo'!G113</f>
        <v>TAXI MOTO</v>
      </c>
      <c r="H117">
        <f>'Liste Linéaire_Togo'!H113</f>
        <v>99626591</v>
      </c>
      <c r="I117" t="str">
        <f>'Liste Linéaire_Togo'!I113</f>
        <v>AGBATALANZO</v>
      </c>
      <c r="J117" t="str">
        <f>VLOOKUP(I117,CARTE!$C$1:$F$198,3,FALSE)</f>
        <v>6.227265928242092</v>
      </c>
      <c r="K117" t="str">
        <f>VLOOKUP(I117,CARTE!$C$1:$F$198,4,FALSE)</f>
        <v xml:space="preserve"> 1.5813269352515131</v>
      </c>
      <c r="L117" t="str">
        <f>'Liste Linéaire_Togo'!M113</f>
        <v>GBODJOME</v>
      </c>
      <c r="M117" t="str">
        <f>'Liste Linéaire_Togo'!N113</f>
        <v>LACS 3</v>
      </c>
      <c r="N117" t="str">
        <f>'Liste Linéaire_Togo'!O113</f>
        <v>LACS</v>
      </c>
      <c r="O117" t="str">
        <f>'Liste Linéaire_Togo'!P113</f>
        <v>MARITIME</v>
      </c>
      <c r="P117" s="23">
        <f>'Liste Linéaire_Togo'!Q113</f>
        <v>45576</v>
      </c>
      <c r="Q117" t="str">
        <f>'Liste Linéaire_Togo'!R113</f>
        <v>S41</v>
      </c>
      <c r="R117" s="23">
        <f>'Liste Linéaire_Togo'!S113</f>
        <v>45576</v>
      </c>
      <c r="S117" t="str">
        <f>'Liste Linéaire_Togo'!T113</f>
        <v>OUI</v>
      </c>
      <c r="T117" t="str">
        <f>'Liste Linéaire_Togo'!U113</f>
        <v>OUI</v>
      </c>
      <c r="U117" t="str">
        <f>'Liste Linéaire_Togo'!V113</f>
        <v>NON</v>
      </c>
      <c r="V117" t="str">
        <f>'Liste Linéaire_Togo'!W113</f>
        <v>OUI</v>
      </c>
      <c r="W117" t="str">
        <f>'Liste Linéaire_Togo'!X113</f>
        <v>Oui</v>
      </c>
      <c r="X117" t="str">
        <f>'Liste Linéaire_Togo'!Y113</f>
        <v>NON</v>
      </c>
      <c r="Y117" t="str">
        <f>'Liste Linéaire_Togo'!Z113</f>
        <v>NON</v>
      </c>
      <c r="Z117" t="str">
        <f>'Liste Linéaire_Togo'!AA113</f>
        <v>OUI</v>
      </c>
      <c r="AA117" t="str">
        <f>'Liste Linéaire_Togo'!AB113</f>
        <v>OUI</v>
      </c>
      <c r="AB117" t="str">
        <f>'Liste Linéaire_Togo'!AC113</f>
        <v>OUI</v>
      </c>
      <c r="AC117" t="str">
        <f>'Liste Linéaire_Togo'!AD113</f>
        <v>OUI</v>
      </c>
      <c r="AD117" t="str">
        <f>'Liste Linéaire_Togo'!AE113</f>
        <v>NON</v>
      </c>
      <c r="AE117" t="str">
        <f>'Liste Linéaire_Togo'!AF113</f>
        <v>OUI</v>
      </c>
      <c r="AF117" t="str">
        <f>'Liste Linéaire_Togo'!AG113</f>
        <v>POSITIF</v>
      </c>
      <c r="AG117" t="str">
        <f>'Liste Linéaire_Togo'!AH113</f>
        <v>Positif O1 Ogawa</v>
      </c>
      <c r="AH117" t="str">
        <f>'Liste Linéaire_Togo'!AI113</f>
        <v>Oui</v>
      </c>
      <c r="AI117" s="23">
        <f>'Liste Linéaire_Togo'!AJ113</f>
        <v>45581</v>
      </c>
      <c r="AJ117" t="str">
        <f>'Liste Linéaire_Togo'!AK113</f>
        <v>Guéri</v>
      </c>
      <c r="AK117" t="str">
        <f>'Liste Linéaire_Togo'!AL113</f>
        <v>confirmé</v>
      </c>
      <c r="AL117" t="str">
        <f>'Liste Linéaire_Togo'!AM113</f>
        <v>Lacs</v>
      </c>
      <c r="AM117" t="str">
        <f>'Liste Linéaire_Togo'!AN113</f>
        <v>Lacs 3</v>
      </c>
      <c r="AN117" t="str">
        <f>'Liste Linéaire_Togo'!AO113</f>
        <v>Agbodrafo</v>
      </c>
      <c r="AO117" t="str">
        <f>'Liste Linéaire_Togo'!AP113</f>
        <v>Positif</v>
      </c>
      <c r="AP117" t="str">
        <f>'Liste Linéaire_Togo'!L113</f>
        <v>Formation Sanitaire</v>
      </c>
    </row>
    <row r="118" spans="1:42">
      <c r="A118">
        <f>'Liste Linéaire_Togo'!A114</f>
        <v>113</v>
      </c>
      <c r="B118" t="str">
        <f>'Liste Linéaire_Togo'!B114</f>
        <v>ADJAYI  AKPENE</v>
      </c>
      <c r="C118">
        <f>'Liste Linéaire_Togo'!C114</f>
        <v>23</v>
      </c>
      <c r="D118" t="str">
        <f>'Liste Linéaire_Togo'!D114</f>
        <v>[15-44]</v>
      </c>
      <c r="E118">
        <f>'Liste Linéaire_Togo'!E114</f>
        <v>0</v>
      </c>
      <c r="F118" t="str">
        <f>'Liste Linéaire_Togo'!F114</f>
        <v>Féminin</v>
      </c>
      <c r="G118" t="str">
        <f>'Liste Linéaire_Togo'!G114</f>
        <v>Ménagère</v>
      </c>
      <c r="H118">
        <f>'Liste Linéaire_Togo'!H114</f>
        <v>99802229</v>
      </c>
      <c r="I118" t="str">
        <f>'Liste Linéaire_Togo'!I114</f>
        <v>TOGBECONDJI</v>
      </c>
      <c r="J118" t="str">
        <f>VLOOKUP(I118,CARTE!$C$1:$F$198,3,FALSE)</f>
        <v>6.280782053118657</v>
      </c>
      <c r="K118" t="str">
        <f>VLOOKUP(I118,CARTE!$C$1:$F$198,4,FALSE)</f>
        <v xml:space="preserve"> 1.762305618314484</v>
      </c>
      <c r="L118" t="str">
        <f>'Liste Linéaire_Togo'!M114</f>
        <v>POLYCLINIQUE D'ANEHO</v>
      </c>
      <c r="M118" t="str">
        <f>'Liste Linéaire_Togo'!N114</f>
        <v>LACS 1</v>
      </c>
      <c r="N118" t="str">
        <f>'Liste Linéaire_Togo'!O114</f>
        <v>LACS</v>
      </c>
      <c r="O118" t="str">
        <f>'Liste Linéaire_Togo'!P114</f>
        <v>MARITIME</v>
      </c>
      <c r="P118" s="23">
        <f>'Liste Linéaire_Togo'!Q114</f>
        <v>45576</v>
      </c>
      <c r="Q118" t="str">
        <f>'Liste Linéaire_Togo'!R114</f>
        <v>S41</v>
      </c>
      <c r="R118" s="23">
        <f>'Liste Linéaire_Togo'!S114</f>
        <v>45576</v>
      </c>
      <c r="S118" t="str">
        <f>'Liste Linéaire_Togo'!T114</f>
        <v>OUI</v>
      </c>
      <c r="T118" t="str">
        <f>'Liste Linéaire_Togo'!U114</f>
        <v>OUI</v>
      </c>
      <c r="U118" t="str">
        <f>'Liste Linéaire_Togo'!V114</f>
        <v>NON</v>
      </c>
      <c r="V118" t="str">
        <f>'Liste Linéaire_Togo'!W114</f>
        <v>NON</v>
      </c>
      <c r="W118" t="str">
        <f>'Liste Linéaire_Togo'!X114</f>
        <v>Non</v>
      </c>
      <c r="X118" t="str">
        <f>'Liste Linéaire_Togo'!Y114</f>
        <v>NON</v>
      </c>
      <c r="Y118" t="str">
        <f>'Liste Linéaire_Togo'!Z114</f>
        <v>OUI</v>
      </c>
      <c r="Z118" t="str">
        <f>'Liste Linéaire_Togo'!AA114</f>
        <v>NON</v>
      </c>
      <c r="AA118" t="str">
        <f>'Liste Linéaire_Togo'!AB114</f>
        <v>NON</v>
      </c>
      <c r="AB118" t="str">
        <f>'Liste Linéaire_Togo'!AC114</f>
        <v>NON</v>
      </c>
      <c r="AC118" t="str">
        <f>'Liste Linéaire_Togo'!AD114</f>
        <v>NON</v>
      </c>
      <c r="AD118" t="str">
        <f>'Liste Linéaire_Togo'!AE114</f>
        <v>NON</v>
      </c>
      <c r="AE118" t="str">
        <f>'Liste Linéaire_Togo'!AF114</f>
        <v>OUI</v>
      </c>
      <c r="AF118" t="str">
        <f>'Liste Linéaire_Togo'!AG114</f>
        <v>POSITIF</v>
      </c>
      <c r="AG118" t="str">
        <f>'Liste Linéaire_Togo'!AH114</f>
        <v>Positif O1 Ogawa</v>
      </c>
      <c r="AH118" t="str">
        <f>'Liste Linéaire_Togo'!AI114</f>
        <v>Oui</v>
      </c>
      <c r="AI118" s="23">
        <f>'Liste Linéaire_Togo'!AJ114</f>
        <v>45579</v>
      </c>
      <c r="AJ118" t="str">
        <f>'Liste Linéaire_Togo'!AK114</f>
        <v>Guéri</v>
      </c>
      <c r="AK118" t="str">
        <f>'Liste Linéaire_Togo'!AL114</f>
        <v>confirmé</v>
      </c>
      <c r="AL118" t="str">
        <f>'Liste Linéaire_Togo'!AM114</f>
        <v>Lacs</v>
      </c>
      <c r="AM118" t="str">
        <f>'Liste Linéaire_Togo'!AN114</f>
        <v>Lacs 2</v>
      </c>
      <c r="AN118" t="str">
        <f>'Liste Linéaire_Togo'!AO114</f>
        <v>Agouégan</v>
      </c>
      <c r="AO118" t="str">
        <f>'Liste Linéaire_Togo'!AP114</f>
        <v>Positif</v>
      </c>
      <c r="AP118" t="str">
        <f>'Liste Linéaire_Togo'!L114</f>
        <v>Formation Sanitaire</v>
      </c>
    </row>
    <row r="119" spans="1:42">
      <c r="A119">
        <f>'Liste Linéaire_Togo'!A115</f>
        <v>114</v>
      </c>
      <c r="B119" t="str">
        <f>'Liste Linéaire_Togo'!B115</f>
        <v>DJIWOMENEKO  TONYEVIADJI</v>
      </c>
      <c r="C119">
        <f>'Liste Linéaire_Togo'!C115</f>
        <v>35</v>
      </c>
      <c r="D119" t="str">
        <f>'Liste Linéaire_Togo'!D115</f>
        <v>[15-44]</v>
      </c>
      <c r="E119">
        <f>'Liste Linéaire_Togo'!E115</f>
        <v>0</v>
      </c>
      <c r="F119" t="str">
        <f>'Liste Linéaire_Togo'!F115</f>
        <v>Masculin</v>
      </c>
      <c r="G119" t="str">
        <f>'Liste Linéaire_Togo'!G115</f>
        <v>Pêcheur</v>
      </c>
      <c r="H119">
        <f>'Liste Linéaire_Togo'!H115</f>
        <v>99802229</v>
      </c>
      <c r="I119" t="str">
        <f>'Liste Linéaire_Togo'!I115</f>
        <v>TOGBECONDJI</v>
      </c>
      <c r="J119" t="str">
        <f>VLOOKUP(I119,CARTE!$C$1:$F$198,3,FALSE)</f>
        <v>6.280782053118657</v>
      </c>
      <c r="K119" t="str">
        <f>VLOOKUP(I119,CARTE!$C$1:$F$198,4,FALSE)</f>
        <v xml:space="preserve"> 1.762305618314484</v>
      </c>
      <c r="L119" t="str">
        <f>'Liste Linéaire_Togo'!M115</f>
        <v>POLYCLINIQUE D'ANEHO</v>
      </c>
      <c r="M119" t="str">
        <f>'Liste Linéaire_Togo'!N115</f>
        <v>LACS 1</v>
      </c>
      <c r="N119" t="str">
        <f>'Liste Linéaire_Togo'!O115</f>
        <v>LACS</v>
      </c>
      <c r="O119" t="str">
        <f>'Liste Linéaire_Togo'!P115</f>
        <v>MARITIME</v>
      </c>
      <c r="P119" s="23">
        <f>'Liste Linéaire_Togo'!Q115</f>
        <v>45576</v>
      </c>
      <c r="Q119" t="str">
        <f>'Liste Linéaire_Togo'!R115</f>
        <v>S41</v>
      </c>
      <c r="R119" s="23">
        <f>'Liste Linéaire_Togo'!S115</f>
        <v>45576</v>
      </c>
      <c r="S119" t="str">
        <f>'Liste Linéaire_Togo'!T115</f>
        <v>OUI</v>
      </c>
      <c r="T119" t="str">
        <f>'Liste Linéaire_Togo'!U115</f>
        <v>OUI</v>
      </c>
      <c r="U119" t="str">
        <f>'Liste Linéaire_Togo'!V115</f>
        <v>NON</v>
      </c>
      <c r="V119" t="str">
        <f>'Liste Linéaire_Togo'!W115</f>
        <v>NON</v>
      </c>
      <c r="W119" t="str">
        <f>'Liste Linéaire_Togo'!X115</f>
        <v>Non</v>
      </c>
      <c r="X119" t="str">
        <f>'Liste Linéaire_Togo'!Y115</f>
        <v>NON</v>
      </c>
      <c r="Y119" t="str">
        <f>'Liste Linéaire_Togo'!Z115</f>
        <v>OUI</v>
      </c>
      <c r="Z119" t="str">
        <f>'Liste Linéaire_Togo'!AA115</f>
        <v>NON</v>
      </c>
      <c r="AA119" t="str">
        <f>'Liste Linéaire_Togo'!AB115</f>
        <v>NON</v>
      </c>
      <c r="AB119" t="str">
        <f>'Liste Linéaire_Togo'!AC115</f>
        <v>NON</v>
      </c>
      <c r="AC119" t="str">
        <f>'Liste Linéaire_Togo'!AD115</f>
        <v>NON</v>
      </c>
      <c r="AD119" t="str">
        <f>'Liste Linéaire_Togo'!AE115</f>
        <v>NON</v>
      </c>
      <c r="AE119" t="str">
        <f>'Liste Linéaire_Togo'!AF115</f>
        <v>OUI</v>
      </c>
      <c r="AF119" t="str">
        <f>'Liste Linéaire_Togo'!AG115</f>
        <v>POSITIF</v>
      </c>
      <c r="AG119" t="str">
        <f>'Liste Linéaire_Togo'!AH115</f>
        <v>Positif O1 Ogawa</v>
      </c>
      <c r="AH119" t="str">
        <f>'Liste Linéaire_Togo'!AI115</f>
        <v>Oui</v>
      </c>
      <c r="AI119" s="23">
        <f>'Liste Linéaire_Togo'!AJ115</f>
        <v>45579</v>
      </c>
      <c r="AJ119" t="str">
        <f>'Liste Linéaire_Togo'!AK115</f>
        <v>Guéri</v>
      </c>
      <c r="AK119" t="str">
        <f>'Liste Linéaire_Togo'!AL115</f>
        <v>confirmé</v>
      </c>
      <c r="AL119" t="str">
        <f>'Liste Linéaire_Togo'!AM115</f>
        <v>Lacs</v>
      </c>
      <c r="AM119" t="str">
        <f>'Liste Linéaire_Togo'!AN115</f>
        <v>Lacs 2</v>
      </c>
      <c r="AN119" t="str">
        <f>'Liste Linéaire_Togo'!AO115</f>
        <v>Agouégan</v>
      </c>
      <c r="AO119" t="str">
        <f>'Liste Linéaire_Togo'!AP115</f>
        <v>Positif</v>
      </c>
      <c r="AP119" t="str">
        <f>'Liste Linéaire_Togo'!L115</f>
        <v>Formation Sanitaire</v>
      </c>
    </row>
    <row r="120" spans="1:42">
      <c r="A120">
        <f>'Liste Linéaire_Togo'!A116</f>
        <v>115</v>
      </c>
      <c r="B120" t="str">
        <f>'Liste Linéaire_Togo'!B116</f>
        <v>AYANOU  JUSTIN</v>
      </c>
      <c r="C120">
        <f>'Liste Linéaire_Togo'!C116</f>
        <v>0</v>
      </c>
      <c r="D120" t="str">
        <f>'Liste Linéaire_Togo'!D116</f>
        <v>[0-2]</v>
      </c>
      <c r="E120" t="str">
        <f>'Liste Linéaire_Togo'!E116</f>
        <v>7 mois</v>
      </c>
      <c r="F120" t="str">
        <f>'Liste Linéaire_Togo'!F116</f>
        <v>Masculin</v>
      </c>
      <c r="G120" t="str">
        <f>'Liste Linéaire_Togo'!G116</f>
        <v>Enfant moins de 4ans</v>
      </c>
      <c r="H120">
        <f>'Liste Linéaire_Togo'!H116</f>
        <v>0</v>
      </c>
      <c r="I120" t="str">
        <f>'Liste Linéaire_Togo'!I116</f>
        <v>JERICHO</v>
      </c>
      <c r="J120" t="str">
        <f>VLOOKUP(I120,CARTE!$C$1:$F$198,3,FALSE)</f>
        <v>6.234928331889</v>
      </c>
      <c r="K120" t="str">
        <f>VLOOKUP(I120,CARTE!$C$1:$F$198,4,FALSE)</f>
        <v xml:space="preserve"> 1.615224647621934</v>
      </c>
      <c r="L120" t="str">
        <f>'Liste Linéaire_Togo'!M116</f>
        <v>POLYCLINIQUE D'ANEHO</v>
      </c>
      <c r="M120" t="str">
        <f>'Liste Linéaire_Togo'!N116</f>
        <v>LACS 1</v>
      </c>
      <c r="N120" t="str">
        <f>'Liste Linéaire_Togo'!O116</f>
        <v>LACS</v>
      </c>
      <c r="O120" t="str">
        <f>'Liste Linéaire_Togo'!P116</f>
        <v>MARITIME</v>
      </c>
      <c r="P120" s="23">
        <f>'Liste Linéaire_Togo'!Q116</f>
        <v>45576</v>
      </c>
      <c r="Q120" t="str">
        <f>'Liste Linéaire_Togo'!R116</f>
        <v>S41</v>
      </c>
      <c r="R120" s="23">
        <f>'Liste Linéaire_Togo'!S116</f>
        <v>45576</v>
      </c>
      <c r="S120" t="str">
        <f>'Liste Linéaire_Togo'!T116</f>
        <v>OUI</v>
      </c>
      <c r="T120" t="str">
        <f>'Liste Linéaire_Togo'!U116</f>
        <v>OUI</v>
      </c>
      <c r="U120" t="str">
        <f>'Liste Linéaire_Togo'!V116</f>
        <v>NON</v>
      </c>
      <c r="V120" t="str">
        <f>'Liste Linéaire_Togo'!W116</f>
        <v>NON</v>
      </c>
      <c r="W120" t="str">
        <f>'Liste Linéaire_Togo'!X116</f>
        <v>Non</v>
      </c>
      <c r="X120" t="str">
        <f>'Liste Linéaire_Togo'!Y116</f>
        <v>NON</v>
      </c>
      <c r="Y120" t="str">
        <f>'Liste Linéaire_Togo'!Z116</f>
        <v>NON</v>
      </c>
      <c r="Z120" t="str">
        <f>'Liste Linéaire_Togo'!AA116</f>
        <v>NON</v>
      </c>
      <c r="AA120" t="str">
        <f>'Liste Linéaire_Togo'!AB116</f>
        <v>NON</v>
      </c>
      <c r="AB120" t="str">
        <f>'Liste Linéaire_Togo'!AC116</f>
        <v>NON</v>
      </c>
      <c r="AC120" t="str">
        <f>'Liste Linéaire_Togo'!AD116</f>
        <v>NON</v>
      </c>
      <c r="AD120" t="str">
        <f>'Liste Linéaire_Togo'!AE116</f>
        <v>NON</v>
      </c>
      <c r="AE120" t="str">
        <f>'Liste Linéaire_Togo'!AF116</f>
        <v>OUI</v>
      </c>
      <c r="AF120" t="str">
        <f>'Liste Linéaire_Togo'!AG116</f>
        <v>NEGATIF</v>
      </c>
      <c r="AG120" t="str">
        <f>'Liste Linéaire_Togo'!AH116</f>
        <v>NEGATIF</v>
      </c>
      <c r="AH120" t="str">
        <f>'Liste Linéaire_Togo'!AI116</f>
        <v>Non</v>
      </c>
      <c r="AI120" s="23">
        <f>'Liste Linéaire_Togo'!AJ116</f>
        <v>45576</v>
      </c>
      <c r="AJ120" t="str">
        <f>'Liste Linéaire_Togo'!AK116</f>
        <v>Guéri</v>
      </c>
      <c r="AK120" t="str">
        <f>'Liste Linéaire_Togo'!AL116</f>
        <v>suspect</v>
      </c>
      <c r="AL120" t="str">
        <f>'Liste Linéaire_Togo'!AM116</f>
        <v>Lacs</v>
      </c>
      <c r="AM120" t="str">
        <f>'Liste Linéaire_Togo'!AN116</f>
        <v>Lacs 1</v>
      </c>
      <c r="AN120" t="str">
        <f>'Liste Linéaire_Togo'!AO116</f>
        <v>AdjIdo</v>
      </c>
      <c r="AO120" t="str">
        <f>'Liste Linéaire_Togo'!AP116</f>
        <v>negatif</v>
      </c>
      <c r="AP120" t="str">
        <f>'Liste Linéaire_Togo'!L116</f>
        <v>Formation Sanitaire</v>
      </c>
    </row>
    <row r="121" spans="1:42">
      <c r="A121">
        <f>'Liste Linéaire_Togo'!A117</f>
        <v>116</v>
      </c>
      <c r="B121" t="str">
        <f>'Liste Linéaire_Togo'!B117</f>
        <v>ADOURAMAN  ADJARA</v>
      </c>
      <c r="C121">
        <f>'Liste Linéaire_Togo'!C117</f>
        <v>48</v>
      </c>
      <c r="D121" t="str">
        <f>'Liste Linéaire_Togo'!D117</f>
        <v>[45-59]</v>
      </c>
      <c r="E121">
        <f>'Liste Linéaire_Togo'!E117</f>
        <v>0</v>
      </c>
      <c r="F121" t="str">
        <f>'Liste Linéaire_Togo'!F117</f>
        <v>Féminin</v>
      </c>
      <c r="G121" t="str">
        <f>'Liste Linéaire_Togo'!G117</f>
        <v>Ménagère</v>
      </c>
      <c r="H121">
        <f>'Liste Linéaire_Togo'!H117</f>
        <v>0</v>
      </c>
      <c r="I121" t="str">
        <f>'Liste Linéaire_Togo'!I117</f>
        <v>VOYAGEUSE</v>
      </c>
      <c r="J121" t="str">
        <f>VLOOKUP(I121,CARTE!$C$1:$F$198,3,FALSE)</f>
        <v>6.280782053118657</v>
      </c>
      <c r="K121" t="str">
        <f>VLOOKUP(I121,CARTE!$C$1:$F$198,4,FALSE)</f>
        <v xml:space="preserve"> 1.762305618314484</v>
      </c>
      <c r="L121" t="str">
        <f>'Liste Linéaire_Togo'!M117</f>
        <v>POLYCLINIQUE D'ANEHO</v>
      </c>
      <c r="M121" t="str">
        <f>'Liste Linéaire_Togo'!N117</f>
        <v>LACS 1</v>
      </c>
      <c r="N121" t="str">
        <f>'Liste Linéaire_Togo'!O117</f>
        <v>LACS</v>
      </c>
      <c r="O121" t="str">
        <f>'Liste Linéaire_Togo'!P117</f>
        <v>MARITIME</v>
      </c>
      <c r="P121" s="23">
        <f>'Liste Linéaire_Togo'!Q117</f>
        <v>45576</v>
      </c>
      <c r="Q121" t="str">
        <f>'Liste Linéaire_Togo'!R117</f>
        <v>S41</v>
      </c>
      <c r="R121" s="23">
        <f>'Liste Linéaire_Togo'!S117</f>
        <v>45576</v>
      </c>
      <c r="S121" t="str">
        <f>'Liste Linéaire_Togo'!T117</f>
        <v>OUI</v>
      </c>
      <c r="T121" t="str">
        <f>'Liste Linéaire_Togo'!U117</f>
        <v>OUI</v>
      </c>
      <c r="U121" t="str">
        <f>'Liste Linéaire_Togo'!V117</f>
        <v>NON</v>
      </c>
      <c r="V121" t="str">
        <f>'Liste Linéaire_Togo'!W117</f>
        <v>OUI</v>
      </c>
      <c r="W121" t="str">
        <f>'Liste Linéaire_Togo'!X117</f>
        <v>Oui</v>
      </c>
      <c r="X121" t="str">
        <f>'Liste Linéaire_Togo'!Y117</f>
        <v>NON</v>
      </c>
      <c r="Y121" t="str">
        <f>'Liste Linéaire_Togo'!Z117</f>
        <v>NON</v>
      </c>
      <c r="Z121" t="str">
        <f>'Liste Linéaire_Togo'!AA117</f>
        <v>NON</v>
      </c>
      <c r="AA121" t="str">
        <f>'Liste Linéaire_Togo'!AB117</f>
        <v>NON</v>
      </c>
      <c r="AB121" t="str">
        <f>'Liste Linéaire_Togo'!AC117</f>
        <v>NON</v>
      </c>
      <c r="AC121" t="str">
        <f>'Liste Linéaire_Togo'!AD117</f>
        <v>NON</v>
      </c>
      <c r="AD121" t="str">
        <f>'Liste Linéaire_Togo'!AE117</f>
        <v>NON</v>
      </c>
      <c r="AE121" t="str">
        <f>'Liste Linéaire_Togo'!AF117</f>
        <v>OUI</v>
      </c>
      <c r="AF121" t="str">
        <f>'Liste Linéaire_Togo'!AG117</f>
        <v>NEGATIF</v>
      </c>
      <c r="AG121" t="str">
        <f>'Liste Linéaire_Togo'!AH117</f>
        <v>NEGATIF</v>
      </c>
      <c r="AH121" t="str">
        <f>'Liste Linéaire_Togo'!AI117</f>
        <v>Oui</v>
      </c>
      <c r="AI121" s="23">
        <f>'Liste Linéaire_Togo'!AJ117</f>
        <v>45577</v>
      </c>
      <c r="AJ121" t="str">
        <f>'Liste Linéaire_Togo'!AK117</f>
        <v>Guéri</v>
      </c>
      <c r="AK121" t="str">
        <f>'Liste Linéaire_Togo'!AL117</f>
        <v>suspect</v>
      </c>
      <c r="AL121" t="str">
        <f>'Liste Linéaire_Togo'!AM117</f>
        <v>Lacs</v>
      </c>
      <c r="AM121" t="str">
        <f>'Liste Linéaire_Togo'!AN117</f>
        <v>Lacs 2</v>
      </c>
      <c r="AN121" t="str">
        <f>'Liste Linéaire_Togo'!AO117</f>
        <v>Agouégan</v>
      </c>
      <c r="AO121" t="str">
        <f>'Liste Linéaire_Togo'!AP117</f>
        <v>negatif</v>
      </c>
      <c r="AP121" t="str">
        <f>'Liste Linéaire_Togo'!L117</f>
        <v>Formation Sanitaire</v>
      </c>
    </row>
    <row r="122" spans="1:42">
      <c r="A122">
        <f>'Liste Linéaire_Togo'!A118</f>
        <v>117</v>
      </c>
      <c r="B122" t="str">
        <f>'Liste Linéaire_Togo'!B118</f>
        <v>GBADOE   KANGNI HUGUES</v>
      </c>
      <c r="C122">
        <f>'Liste Linéaire_Togo'!C118</f>
        <v>0</v>
      </c>
      <c r="D122" t="str">
        <f>'Liste Linéaire_Togo'!D118</f>
        <v>[0-2]</v>
      </c>
      <c r="E122" t="str">
        <f>'Liste Linéaire_Togo'!E118</f>
        <v>6 MOIS</v>
      </c>
      <c r="F122" t="str">
        <f>'Liste Linéaire_Togo'!F118</f>
        <v>Masculin</v>
      </c>
      <c r="G122" t="str">
        <f>'Liste Linéaire_Togo'!G118</f>
        <v>Enfant moins de 4ans</v>
      </c>
      <c r="H122">
        <f>'Liste Linéaire_Togo'!H118</f>
        <v>0</v>
      </c>
      <c r="I122" t="str">
        <f>'Liste Linéaire_Togo'!I118</f>
        <v>AKLAKOU NOBLOKOME</v>
      </c>
      <c r="J122" t="str">
        <f>VLOOKUP(I122,CARTE!$C$1:$F$198,3,FALSE)</f>
        <v>6.310782053118657</v>
      </c>
      <c r="K122" t="str">
        <f>VLOOKUP(I122,CARTE!$C$1:$F$198,4,FALSE)</f>
        <v xml:space="preserve"> 1.76305618314484</v>
      </c>
      <c r="L122" t="str">
        <f>'Liste Linéaire_Togo'!M118</f>
        <v>AKLAKOU</v>
      </c>
      <c r="M122" t="str">
        <f>'Liste Linéaire_Togo'!N118</f>
        <v>LACS 2</v>
      </c>
      <c r="N122" t="str">
        <f>'Liste Linéaire_Togo'!O118</f>
        <v>LACS</v>
      </c>
      <c r="O122" t="str">
        <f>'Liste Linéaire_Togo'!P118</f>
        <v>MARITIME</v>
      </c>
      <c r="P122" s="23">
        <f>'Liste Linéaire_Togo'!Q118</f>
        <v>45578</v>
      </c>
      <c r="Q122" t="str">
        <f>'Liste Linéaire_Togo'!R118</f>
        <v>S41</v>
      </c>
      <c r="R122" s="23">
        <f>'Liste Linéaire_Togo'!S118</f>
        <v>45579</v>
      </c>
      <c r="S122" t="str">
        <f>'Liste Linéaire_Togo'!T118</f>
        <v>OUI</v>
      </c>
      <c r="T122" t="str">
        <f>'Liste Linéaire_Togo'!U118</f>
        <v>OUI</v>
      </c>
      <c r="U122" t="str">
        <f>'Liste Linéaire_Togo'!V118</f>
        <v>NON</v>
      </c>
      <c r="V122" t="str">
        <f>'Liste Linéaire_Togo'!W118</f>
        <v>OUI</v>
      </c>
      <c r="W122" t="str">
        <f>'Liste Linéaire_Togo'!X118</f>
        <v>Oui</v>
      </c>
      <c r="X122" t="str">
        <f>'Liste Linéaire_Togo'!Y118</f>
        <v>NON</v>
      </c>
      <c r="Y122" t="str">
        <f>'Liste Linéaire_Togo'!Z118</f>
        <v>NON</v>
      </c>
      <c r="Z122" t="str">
        <f>'Liste Linéaire_Togo'!AA118</f>
        <v>NON</v>
      </c>
      <c r="AA122" t="str">
        <f>'Liste Linéaire_Togo'!AB118</f>
        <v>NON</v>
      </c>
      <c r="AB122" t="str">
        <f>'Liste Linéaire_Togo'!AC118</f>
        <v>NON</v>
      </c>
      <c r="AC122" t="str">
        <f>'Liste Linéaire_Togo'!AD118</f>
        <v>NON</v>
      </c>
      <c r="AD122" t="str">
        <f>'Liste Linéaire_Togo'!AE118</f>
        <v>NON</v>
      </c>
      <c r="AE122" t="str">
        <f>'Liste Linéaire_Togo'!AF118</f>
        <v>OUI</v>
      </c>
      <c r="AF122" t="str">
        <f>'Liste Linéaire_Togo'!AG118</f>
        <v>NEGATIF</v>
      </c>
      <c r="AG122" t="str">
        <f>'Liste Linéaire_Togo'!AH118</f>
        <v>NEGATIF</v>
      </c>
      <c r="AH122" t="str">
        <f>'Liste Linéaire_Togo'!AI118</f>
        <v>Non</v>
      </c>
      <c r="AI122" s="23">
        <f>'Liste Linéaire_Togo'!AJ118</f>
        <v>45580</v>
      </c>
      <c r="AJ122" t="str">
        <f>'Liste Linéaire_Togo'!AK118</f>
        <v>Guéri</v>
      </c>
      <c r="AK122" t="str">
        <f>'Liste Linéaire_Togo'!AL118</f>
        <v>suspect</v>
      </c>
      <c r="AL122" t="str">
        <f>'Liste Linéaire_Togo'!AM118</f>
        <v>Lacs</v>
      </c>
      <c r="AM122" t="str">
        <f>'Liste Linéaire_Togo'!AN118</f>
        <v>Lacs 4</v>
      </c>
      <c r="AN122" t="str">
        <f>'Liste Linéaire_Togo'!AO118</f>
        <v>Aklakou</v>
      </c>
      <c r="AO122" t="str">
        <f>'Liste Linéaire_Togo'!AP118</f>
        <v>negatif</v>
      </c>
      <c r="AP122" t="str">
        <f>'Liste Linéaire_Togo'!L118</f>
        <v>Formation Sanitaire</v>
      </c>
    </row>
    <row r="123" spans="1:42">
      <c r="A123">
        <f>'Liste Linéaire_Togo'!A119</f>
        <v>118</v>
      </c>
      <c r="B123" t="str">
        <f>'Liste Linéaire_Togo'!B119</f>
        <v>MOUMOUNI  MYRIAM</v>
      </c>
      <c r="C123">
        <f>'Liste Linéaire_Togo'!C119</f>
        <v>14</v>
      </c>
      <c r="D123" t="str">
        <f>'Liste Linéaire_Togo'!D119</f>
        <v>[5-14]</v>
      </c>
      <c r="E123">
        <f>'Liste Linéaire_Togo'!E119</f>
        <v>0</v>
      </c>
      <c r="F123" t="str">
        <f>'Liste Linéaire_Togo'!F119</f>
        <v>Féminin</v>
      </c>
      <c r="G123" t="str">
        <f>'Liste Linéaire_Togo'!G119</f>
        <v>Elève</v>
      </c>
      <c r="H123">
        <f>'Liste Linéaire_Togo'!H119</f>
        <v>70606368</v>
      </c>
      <c r="I123" t="str">
        <f>'Liste Linéaire_Togo'!I119</f>
        <v>ZEBE</v>
      </c>
      <c r="J123" t="str">
        <f>VLOOKUP(I123,CARTE!$C$1:$F$198,3,FALSE)</f>
        <v>6.227265928242092</v>
      </c>
      <c r="K123" t="str">
        <f>VLOOKUP(I123,CARTE!$C$1:$F$198,4,FALSE)</f>
        <v xml:space="preserve"> 1.5813269352515131</v>
      </c>
      <c r="L123" t="str">
        <f>'Liste Linéaire_Togo'!M119</f>
        <v>POLYCLINIQUE D'ANEHO</v>
      </c>
      <c r="M123" t="str">
        <f>'Liste Linéaire_Togo'!N119</f>
        <v>LACS 1</v>
      </c>
      <c r="N123" t="str">
        <f>'Liste Linéaire_Togo'!O119</f>
        <v>LACS</v>
      </c>
      <c r="O123" t="str">
        <f>'Liste Linéaire_Togo'!P119</f>
        <v>MARITIME</v>
      </c>
      <c r="P123" s="23">
        <f>'Liste Linéaire_Togo'!Q119</f>
        <v>45577</v>
      </c>
      <c r="Q123" t="str">
        <f>'Liste Linéaire_Togo'!R119</f>
        <v>S41</v>
      </c>
      <c r="R123" s="23">
        <f>'Liste Linéaire_Togo'!S119</f>
        <v>45579</v>
      </c>
      <c r="S123" t="str">
        <f>'Liste Linéaire_Togo'!T119</f>
        <v>OUI</v>
      </c>
      <c r="T123" t="str">
        <f>'Liste Linéaire_Togo'!U119</f>
        <v>OUI</v>
      </c>
      <c r="U123" t="str">
        <f>'Liste Linéaire_Togo'!V119</f>
        <v>NON</v>
      </c>
      <c r="V123" t="str">
        <f>'Liste Linéaire_Togo'!W119</f>
        <v>OUI</v>
      </c>
      <c r="W123" t="str">
        <f>'Liste Linéaire_Togo'!X119</f>
        <v>Oui</v>
      </c>
      <c r="X123" t="str">
        <f>'Liste Linéaire_Togo'!Y119</f>
        <v>NON</v>
      </c>
      <c r="Y123" t="str">
        <f>'Liste Linéaire_Togo'!Z119</f>
        <v>NON</v>
      </c>
      <c r="Z123" t="str">
        <f>'Liste Linéaire_Togo'!AA119</f>
        <v>NON</v>
      </c>
      <c r="AA123" t="str">
        <f>'Liste Linéaire_Togo'!AB119</f>
        <v>NON</v>
      </c>
      <c r="AB123" t="str">
        <f>'Liste Linéaire_Togo'!AC119</f>
        <v>NON</v>
      </c>
      <c r="AC123" t="str">
        <f>'Liste Linéaire_Togo'!AD119</f>
        <v>NON</v>
      </c>
      <c r="AD123" t="str">
        <f>'Liste Linéaire_Togo'!AE119</f>
        <v>NON</v>
      </c>
      <c r="AE123" t="str">
        <f>'Liste Linéaire_Togo'!AF119</f>
        <v>OUI</v>
      </c>
      <c r="AF123" t="str">
        <f>'Liste Linéaire_Togo'!AG119</f>
        <v>NEGATIF</v>
      </c>
      <c r="AG123" t="str">
        <f>'Liste Linéaire_Togo'!AH119</f>
        <v>NEGATIF</v>
      </c>
      <c r="AH123" t="str">
        <f>'Liste Linéaire_Togo'!AI119</f>
        <v>Oui</v>
      </c>
      <c r="AI123" s="23">
        <f>'Liste Linéaire_Togo'!AJ119</f>
        <v>45580</v>
      </c>
      <c r="AJ123" t="str">
        <f>'Liste Linéaire_Togo'!AK119</f>
        <v>Guéri</v>
      </c>
      <c r="AK123" t="str">
        <f>'Liste Linéaire_Togo'!AL119</f>
        <v>suspect</v>
      </c>
      <c r="AL123" t="str">
        <f>'Liste Linéaire_Togo'!AM119</f>
        <v>Lacs</v>
      </c>
      <c r="AM123" t="str">
        <f>'Liste Linéaire_Togo'!AN119</f>
        <v>Lacs 1</v>
      </c>
      <c r="AN123" t="str">
        <f>'Liste Linéaire_Togo'!AO119</f>
        <v>AdjIdo</v>
      </c>
      <c r="AO123" t="str">
        <f>'Liste Linéaire_Togo'!AP119</f>
        <v>negatif</v>
      </c>
      <c r="AP123" t="str">
        <f>'Liste Linéaire_Togo'!L119</f>
        <v>Formation Sanitaire</v>
      </c>
    </row>
    <row r="124" spans="1:42">
      <c r="A124">
        <f>'Liste Linéaire_Togo'!A120</f>
        <v>119</v>
      </c>
      <c r="B124" t="str">
        <f>'Liste Linéaire_Togo'!B120</f>
        <v>LOKO   ADELASSI</v>
      </c>
      <c r="C124">
        <f>'Liste Linéaire_Togo'!C120</f>
        <v>70</v>
      </c>
      <c r="D124" t="str">
        <f>'Liste Linéaire_Togo'!D120</f>
        <v>[60 et plus]</v>
      </c>
      <c r="E124">
        <f>'Liste Linéaire_Togo'!E120</f>
        <v>0</v>
      </c>
      <c r="F124" t="str">
        <f>'Liste Linéaire_Togo'!F120</f>
        <v>Féminin</v>
      </c>
      <c r="G124" t="str">
        <f>'Liste Linéaire_Togo'!G120</f>
        <v>Ménagère</v>
      </c>
      <c r="H124">
        <f>'Liste Linéaire_Togo'!H120</f>
        <v>0</v>
      </c>
      <c r="I124" t="str">
        <f>'Liste Linéaire_Togo'!I120</f>
        <v>SIVAME</v>
      </c>
      <c r="J124" t="str">
        <f>VLOOKUP(I124,CARTE!$C$1:$F$198,3,FALSE)</f>
        <v>6.227265928242092</v>
      </c>
      <c r="K124" t="str">
        <f>VLOOKUP(I124,CARTE!$C$1:$F$198,4,FALSE)</f>
        <v xml:space="preserve"> 1.5813269352515131</v>
      </c>
      <c r="L124" t="str">
        <f>'Liste Linéaire_Togo'!M120</f>
        <v>SEKO</v>
      </c>
      <c r="M124" t="str">
        <f>'Liste Linéaire_Togo'!N120</f>
        <v>LACS 2</v>
      </c>
      <c r="N124" t="str">
        <f>'Liste Linéaire_Togo'!O120</f>
        <v>LACS</v>
      </c>
      <c r="O124" t="str">
        <f>'Liste Linéaire_Togo'!P120</f>
        <v>MARITIME</v>
      </c>
      <c r="P124" s="23">
        <f>'Liste Linéaire_Togo'!Q120</f>
        <v>45578</v>
      </c>
      <c r="Q124" t="str">
        <f>'Liste Linéaire_Togo'!R120</f>
        <v>S41</v>
      </c>
      <c r="R124" s="23">
        <f>'Liste Linéaire_Togo'!S120</f>
        <v>45579</v>
      </c>
      <c r="S124" t="str">
        <f>'Liste Linéaire_Togo'!T120</f>
        <v>OUI</v>
      </c>
      <c r="T124" t="str">
        <f>'Liste Linéaire_Togo'!U120</f>
        <v>OUI</v>
      </c>
      <c r="U124" t="str">
        <f>'Liste Linéaire_Togo'!V120</f>
        <v>NON</v>
      </c>
      <c r="V124" t="str">
        <f>'Liste Linéaire_Togo'!W120</f>
        <v>OUI</v>
      </c>
      <c r="W124" t="str">
        <f>'Liste Linéaire_Togo'!X120</f>
        <v>Oui</v>
      </c>
      <c r="X124" t="str">
        <f>'Liste Linéaire_Togo'!Y120</f>
        <v>NON</v>
      </c>
      <c r="Y124" t="str">
        <f>'Liste Linéaire_Togo'!Z120</f>
        <v>NON</v>
      </c>
      <c r="Z124" t="str">
        <f>'Liste Linéaire_Togo'!AA120</f>
        <v>OUI</v>
      </c>
      <c r="AA124" t="str">
        <f>'Liste Linéaire_Togo'!AB120</f>
        <v>OUI</v>
      </c>
      <c r="AB124" t="str">
        <f>'Liste Linéaire_Togo'!AC120</f>
        <v>OUI</v>
      </c>
      <c r="AC124" t="str">
        <f>'Liste Linéaire_Togo'!AD120</f>
        <v>NON</v>
      </c>
      <c r="AD124" t="str">
        <f>'Liste Linéaire_Togo'!AE120</f>
        <v>NON</v>
      </c>
      <c r="AE124" t="str">
        <f>'Liste Linéaire_Togo'!AF120</f>
        <v>OUI</v>
      </c>
      <c r="AF124" t="str">
        <f>'Liste Linéaire_Togo'!AG120</f>
        <v>NEGATIF</v>
      </c>
      <c r="AG124" t="str">
        <f>'Liste Linéaire_Togo'!AH120</f>
        <v>NEGATIF</v>
      </c>
      <c r="AH124" t="str">
        <f>'Liste Linéaire_Togo'!AI120</f>
        <v>Non</v>
      </c>
      <c r="AI124" s="23">
        <f>'Liste Linéaire_Togo'!AJ120</f>
        <v>45580</v>
      </c>
      <c r="AJ124" t="str">
        <f>'Liste Linéaire_Togo'!AK120</f>
        <v>Guéri</v>
      </c>
      <c r="AK124" t="str">
        <f>'Liste Linéaire_Togo'!AL120</f>
        <v>suspect</v>
      </c>
      <c r="AL124" t="str">
        <f>'Liste Linéaire_Togo'!AM120</f>
        <v>Lacs</v>
      </c>
      <c r="AM124" t="str">
        <f>'Liste Linéaire_Togo'!AN120</f>
        <v>Lacs 2</v>
      </c>
      <c r="AN124" t="str">
        <f>'Liste Linéaire_Togo'!AO120</f>
        <v>Agouégan</v>
      </c>
      <c r="AO124" t="str">
        <f>'Liste Linéaire_Togo'!AP120</f>
        <v>negatif</v>
      </c>
      <c r="AP124" t="str">
        <f>'Liste Linéaire_Togo'!L120</f>
        <v>Formation Sanitaire</v>
      </c>
    </row>
    <row r="125" spans="1:42">
      <c r="A125">
        <f>'Liste Linéaire_Togo'!A121</f>
        <v>120</v>
      </c>
      <c r="B125" t="str">
        <f>'Liste Linéaire_Togo'!B121</f>
        <v>DEGBE  KOAMI</v>
      </c>
      <c r="C125">
        <f>'Liste Linéaire_Togo'!C121</f>
        <v>40</v>
      </c>
      <c r="D125" t="str">
        <f>'Liste Linéaire_Togo'!D121</f>
        <v>[15-44]</v>
      </c>
      <c r="E125">
        <f>'Liste Linéaire_Togo'!E121</f>
        <v>0</v>
      </c>
      <c r="F125" t="str">
        <f>'Liste Linéaire_Togo'!F121</f>
        <v>Masculin</v>
      </c>
      <c r="G125" t="str">
        <f>'Liste Linéaire_Togo'!G121</f>
        <v>Cultivateur/trice</v>
      </c>
      <c r="H125">
        <f>'Liste Linéaire_Togo'!H121</f>
        <v>90230644</v>
      </c>
      <c r="I125" t="str">
        <f>'Liste Linéaire_Togo'!I121</f>
        <v>GANAVE</v>
      </c>
      <c r="J125" t="str">
        <f>VLOOKUP(I125,CARTE!$C$1:$F$198,3,FALSE)</f>
        <v>6.310782053118657</v>
      </c>
      <c r="K125" t="str">
        <f>VLOOKUP(I125,CARTE!$C$1:$F$198,4,FALSE)</f>
        <v xml:space="preserve"> 1.76305618314484</v>
      </c>
      <c r="L125" t="str">
        <f>'Liste Linéaire_Togo'!M121</f>
        <v>GANAVE</v>
      </c>
      <c r="M125" t="str">
        <f>'Liste Linéaire_Togo'!N121</f>
        <v>LACS 4</v>
      </c>
      <c r="N125" t="str">
        <f>'Liste Linéaire_Togo'!O121</f>
        <v>LACS</v>
      </c>
      <c r="O125" t="str">
        <f>'Liste Linéaire_Togo'!P121</f>
        <v>MARITIME</v>
      </c>
      <c r="P125" s="23">
        <f>'Liste Linéaire_Togo'!Q121</f>
        <v>45579</v>
      </c>
      <c r="Q125" t="str">
        <f>'Liste Linéaire_Togo'!R121</f>
        <v>S42</v>
      </c>
      <c r="R125" s="23">
        <f>'Liste Linéaire_Togo'!S121</f>
        <v>45581</v>
      </c>
      <c r="S125" t="str">
        <f>'Liste Linéaire_Togo'!T121</f>
        <v>OUI</v>
      </c>
      <c r="T125" t="str">
        <f>'Liste Linéaire_Togo'!U121</f>
        <v>OUI</v>
      </c>
      <c r="U125" t="str">
        <f>'Liste Linéaire_Togo'!V121</f>
        <v>NON</v>
      </c>
      <c r="V125" t="str">
        <f>'Liste Linéaire_Togo'!W121</f>
        <v>OUI</v>
      </c>
      <c r="W125" t="str">
        <f>'Liste Linéaire_Togo'!X121</f>
        <v>Oui</v>
      </c>
      <c r="X125" t="str">
        <f>'Liste Linéaire_Togo'!Y121</f>
        <v>NON</v>
      </c>
      <c r="Y125" t="str">
        <f>'Liste Linéaire_Togo'!Z121</f>
        <v>NON</v>
      </c>
      <c r="Z125" t="str">
        <f>'Liste Linéaire_Togo'!AA121</f>
        <v>NON</v>
      </c>
      <c r="AA125" t="str">
        <f>'Liste Linéaire_Togo'!AB121</f>
        <v>NON</v>
      </c>
      <c r="AB125" t="str">
        <f>'Liste Linéaire_Togo'!AC121</f>
        <v>NON</v>
      </c>
      <c r="AC125" t="str">
        <f>'Liste Linéaire_Togo'!AD121</f>
        <v>NON</v>
      </c>
      <c r="AD125" t="str">
        <f>'Liste Linéaire_Togo'!AE121</f>
        <v>NON</v>
      </c>
      <c r="AE125" t="str">
        <f>'Liste Linéaire_Togo'!AF121</f>
        <v>OUI</v>
      </c>
      <c r="AF125" t="str">
        <f>'Liste Linéaire_Togo'!AG121</f>
        <v>POSITIF</v>
      </c>
      <c r="AG125" t="str">
        <f>'Liste Linéaire_Togo'!AH121</f>
        <v>Positif O1 Ogawa</v>
      </c>
      <c r="AH125" t="str">
        <f>'Liste Linéaire_Togo'!AI121</f>
        <v>Oui</v>
      </c>
      <c r="AI125" s="23">
        <f>'Liste Linéaire_Togo'!AJ121</f>
        <v>45584</v>
      </c>
      <c r="AJ125" t="str">
        <f>'Liste Linéaire_Togo'!AK121</f>
        <v>Guéri</v>
      </c>
      <c r="AK125" t="str">
        <f>'Liste Linéaire_Togo'!AL121</f>
        <v>confirmé</v>
      </c>
      <c r="AL125" t="str">
        <f>'Liste Linéaire_Togo'!AM121</f>
        <v>Lacs</v>
      </c>
      <c r="AM125" t="str">
        <f>'Liste Linéaire_Togo'!AN121</f>
        <v>Lacs 4</v>
      </c>
      <c r="AN125" t="str">
        <f>'Liste Linéaire_Togo'!AO121</f>
        <v>Ganavé</v>
      </c>
      <c r="AO125" t="str">
        <f>'Liste Linéaire_Togo'!AP121</f>
        <v>Positif</v>
      </c>
      <c r="AP125" t="str">
        <f>'Liste Linéaire_Togo'!L121</f>
        <v>Formation Sanitaire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3" t="e">
        <f>'Liste Linéaire_Togo'!#REF!</f>
        <v>#REF!</v>
      </c>
      <c r="Q126" t="e">
        <f>'Liste Linéaire_Togo'!#REF!</f>
        <v>#REF!</v>
      </c>
      <c r="R126" s="23"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3"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3" t="e">
        <f>'Liste Linéaire_Togo'!#REF!</f>
        <v>#REF!</v>
      </c>
      <c r="Q127" t="e">
        <f>'Liste Linéaire_Togo'!#REF!</f>
        <v>#REF!</v>
      </c>
      <c r="R127" s="23"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3"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CODJA  AGNES</v>
      </c>
      <c r="C128">
        <f>'Liste Linéaire_Togo'!C122</f>
        <v>11</v>
      </c>
      <c r="D128" t="str">
        <f>'Liste Linéaire_Togo'!D122</f>
        <v>[5-14]</v>
      </c>
      <c r="E128">
        <f>'Liste Linéaire_Togo'!E122</f>
        <v>0</v>
      </c>
      <c r="F128" t="str">
        <f>'Liste Linéaire_Togo'!F122</f>
        <v>Féminin</v>
      </c>
      <c r="G128" t="str">
        <f>'Liste Linéaire_Togo'!G122</f>
        <v>Elève</v>
      </c>
      <c r="H128">
        <f>'Liste Linéaire_Togo'!H122</f>
        <v>96149021</v>
      </c>
      <c r="I128" t="str">
        <f>'Liste Linéaire_Togo'!I122</f>
        <v>NLESSI</v>
      </c>
      <c r="J128" t="str">
        <f>VLOOKUP(I128,CARTE!$C$1:$F$198,3,FALSE)</f>
        <v>6.227396584278712</v>
      </c>
      <c r="K128" t="str">
        <f>VLOOKUP(I128,CARTE!$C$1:$F$198,4,FALSE)</f>
        <v xml:space="preserve"> 1.5825646909844922</v>
      </c>
      <c r="L128" t="str">
        <f>'Liste Linéaire_Togo'!M122</f>
        <v>POLYCLINIQUE D'ANEHO</v>
      </c>
      <c r="M128" t="str">
        <f>'Liste Linéaire_Togo'!N122</f>
        <v>LACS 1</v>
      </c>
      <c r="N128" t="str">
        <f>'Liste Linéaire_Togo'!O122</f>
        <v>LACS</v>
      </c>
      <c r="O128" t="str">
        <f>'Liste Linéaire_Togo'!P122</f>
        <v>MARITIME</v>
      </c>
      <c r="P128" s="23">
        <f>'Liste Linéaire_Togo'!Q122</f>
        <v>45584</v>
      </c>
      <c r="Q128" t="str">
        <f>'Liste Linéaire_Togo'!R122</f>
        <v>S42</v>
      </c>
      <c r="R128" s="23">
        <f>'Liste Linéaire_Togo'!S122</f>
        <v>45585</v>
      </c>
      <c r="S128" t="str">
        <f>'Liste Linéaire_Togo'!T122</f>
        <v>OUI</v>
      </c>
      <c r="T128" t="str">
        <f>'Liste Linéaire_Togo'!U122</f>
        <v>OUI</v>
      </c>
      <c r="U128" t="str">
        <f>'Liste Linéaire_Togo'!V122</f>
        <v>NON</v>
      </c>
      <c r="V128" t="str">
        <f>'Liste Linéaire_Togo'!W122</f>
        <v>OUI</v>
      </c>
      <c r="W128" t="str">
        <f>'Liste Linéaire_Togo'!X122</f>
        <v>Oui</v>
      </c>
      <c r="X128" t="str">
        <f>'Liste Linéaire_Togo'!Y122</f>
        <v>NON</v>
      </c>
      <c r="Y128" t="str">
        <f>'Liste Linéaire_Togo'!Z122</f>
        <v>NON</v>
      </c>
      <c r="Z128" t="str">
        <f>'Liste Linéaire_Togo'!AA122</f>
        <v>NON</v>
      </c>
      <c r="AA128" t="str">
        <f>'Liste Linéaire_Togo'!AB122</f>
        <v>NON</v>
      </c>
      <c r="AB128" t="str">
        <f>'Liste Linéaire_Togo'!AC122</f>
        <v>NON</v>
      </c>
      <c r="AC128" t="str">
        <f>'Liste Linéaire_Togo'!AD122</f>
        <v>NON</v>
      </c>
      <c r="AD128" t="str">
        <f>'Liste Linéaire_Togo'!AE122</f>
        <v>NON</v>
      </c>
      <c r="AE128" t="str">
        <f>'Liste Linéaire_Togo'!AF122</f>
        <v>OUI</v>
      </c>
      <c r="AF128" t="str">
        <f>'Liste Linéaire_Togo'!AG122</f>
        <v>POSITIF</v>
      </c>
      <c r="AG128" t="str">
        <f>'Liste Linéaire_Togo'!AH122</f>
        <v>Positif O1 Ogawa</v>
      </c>
      <c r="AH128" t="str">
        <f>'Liste Linéaire_Togo'!AI122</f>
        <v>Oui</v>
      </c>
      <c r="AI128" s="23">
        <f>'Liste Linéaire_Togo'!AJ122</f>
        <v>45587</v>
      </c>
      <c r="AJ128" t="str">
        <f>'Liste Linéaire_Togo'!AK122</f>
        <v>Guéri</v>
      </c>
      <c r="AK128" t="str">
        <f>'Liste Linéaire_Togo'!AL122</f>
        <v>confirmé</v>
      </c>
      <c r="AL128" t="str">
        <f>'Liste Linéaire_Togo'!AM122</f>
        <v>Lacs</v>
      </c>
      <c r="AM128" t="str">
        <f>'Liste Linéaire_Togo'!AN122</f>
        <v>Lacs 1</v>
      </c>
      <c r="AN128" t="str">
        <f>'Liste Linéaire_Togo'!AO122</f>
        <v>Aného</v>
      </c>
      <c r="AO128" t="str">
        <f>'Liste Linéaire_Togo'!AP122</f>
        <v>Positif</v>
      </c>
      <c r="AP128" t="str">
        <f>'Liste Linéaire_Togo'!L122</f>
        <v>Formation Sanitaire</v>
      </c>
    </row>
    <row r="129" spans="1:42">
      <c r="A129">
        <f>'Liste Linéaire_Togo'!A123</f>
        <v>122</v>
      </c>
      <c r="B129" t="str">
        <f>'Liste Linéaire_Togo'!B123</f>
        <v>MONTCHON  YAO</v>
      </c>
      <c r="C129">
        <f>'Liste Linéaire_Togo'!C123</f>
        <v>56</v>
      </c>
      <c r="D129" t="str">
        <f>'Liste Linéaire_Togo'!D123</f>
        <v>[45-59]</v>
      </c>
      <c r="E129">
        <f>'Liste Linéaire_Togo'!E123</f>
        <v>0</v>
      </c>
      <c r="F129" t="str">
        <f>'Liste Linéaire_Togo'!F123</f>
        <v>Masculin</v>
      </c>
      <c r="G129" t="str">
        <f>'Liste Linéaire_Togo'!G123</f>
        <v>Agent de sécurité</v>
      </c>
      <c r="H129">
        <f>'Liste Linéaire_Togo'!H123</f>
        <v>98935263</v>
      </c>
      <c r="I129" t="str">
        <f>'Liste Linéaire_Togo'!I123</f>
        <v>NOVOTON</v>
      </c>
      <c r="J129" t="str">
        <f>VLOOKUP(I129,CARTE!$C$1:$F$198,3,FALSE)</f>
        <v>6.20782053118657</v>
      </c>
      <c r="K129" t="str">
        <f>VLOOKUP(I129,CARTE!$C$1:$F$198,4,FALSE)</f>
        <v xml:space="preserve"> 1.45305618314484</v>
      </c>
      <c r="L129" t="str">
        <f>'Liste Linéaire_Togo'!M123</f>
        <v>KPEME</v>
      </c>
      <c r="M129" t="str">
        <f>'Liste Linéaire_Togo'!N123</f>
        <v>LACS 3</v>
      </c>
      <c r="N129" t="str">
        <f>'Liste Linéaire_Togo'!O123</f>
        <v>LACS</v>
      </c>
      <c r="O129" t="str">
        <f>'Liste Linéaire_Togo'!P123</f>
        <v>MARITIME</v>
      </c>
      <c r="P129" s="23">
        <f>'Liste Linéaire_Togo'!Q123</f>
        <v>45584</v>
      </c>
      <c r="Q129" t="str">
        <f>'Liste Linéaire_Togo'!R123</f>
        <v>S42</v>
      </c>
      <c r="R129" s="23">
        <f>'Liste Linéaire_Togo'!S123</f>
        <v>45585</v>
      </c>
      <c r="S129" t="str">
        <f>'Liste Linéaire_Togo'!T123</f>
        <v>OUI</v>
      </c>
      <c r="T129" t="str">
        <f>'Liste Linéaire_Togo'!U123</f>
        <v>NON</v>
      </c>
      <c r="U129" t="str">
        <f>'Liste Linéaire_Togo'!V123</f>
        <v>NON</v>
      </c>
      <c r="V129" t="str">
        <f>'Liste Linéaire_Togo'!W123</f>
        <v>NON</v>
      </c>
      <c r="W129" t="str">
        <f>'Liste Linéaire_Togo'!X123</f>
        <v>Non</v>
      </c>
      <c r="X129" t="str">
        <f>'Liste Linéaire_Togo'!Y123</f>
        <v>NON</v>
      </c>
      <c r="Y129" t="str">
        <f>'Liste Linéaire_Togo'!Z123</f>
        <v>NON</v>
      </c>
      <c r="Z129" t="str">
        <f>'Liste Linéaire_Togo'!AA123</f>
        <v>NON</v>
      </c>
      <c r="AA129" t="str">
        <f>'Liste Linéaire_Togo'!AB123</f>
        <v>NON</v>
      </c>
      <c r="AB129" t="str">
        <f>'Liste Linéaire_Togo'!AC123</f>
        <v>NON</v>
      </c>
      <c r="AC129" t="str">
        <f>'Liste Linéaire_Togo'!AD123</f>
        <v>NON</v>
      </c>
      <c r="AD129" t="str">
        <f>'Liste Linéaire_Togo'!AE123</f>
        <v>NON</v>
      </c>
      <c r="AE129" t="str">
        <f>'Liste Linéaire_Togo'!AF123</f>
        <v>OUI</v>
      </c>
      <c r="AF129" t="str">
        <f>'Liste Linéaire_Togo'!AG123</f>
        <v>NEGATIF</v>
      </c>
      <c r="AG129" t="str">
        <f>'Liste Linéaire_Togo'!AH123</f>
        <v>NEGATIF</v>
      </c>
      <c r="AH129" t="str">
        <f>'Liste Linéaire_Togo'!AI123</f>
        <v>Non</v>
      </c>
      <c r="AI129" s="23">
        <f>'Liste Linéaire_Togo'!AJ123</f>
        <v>0</v>
      </c>
      <c r="AJ129" t="str">
        <f>'Liste Linéaire_Togo'!AK123</f>
        <v>Guéri</v>
      </c>
      <c r="AK129" t="str">
        <f>'Liste Linéaire_Togo'!AL123</f>
        <v>suspect</v>
      </c>
      <c r="AL129" t="str">
        <f>'Liste Linéaire_Togo'!AM123</f>
        <v>Lacs</v>
      </c>
      <c r="AM129" t="str">
        <f>'Liste Linéaire_Togo'!AN123</f>
        <v>Lacs 3</v>
      </c>
      <c r="AN129" t="str">
        <f>'Liste Linéaire_Togo'!AO123</f>
        <v>Agbodrafo</v>
      </c>
      <c r="AO129" t="str">
        <f>'Liste Linéaire_Togo'!AP123</f>
        <v>negatif</v>
      </c>
      <c r="AP129" t="str">
        <f>'Liste Linéaire_Togo'!L123</f>
        <v>Formation Sanitaire</v>
      </c>
    </row>
    <row r="130" spans="1:42">
      <c r="A130">
        <f>'Liste Linéaire_Togo'!A124</f>
        <v>123</v>
      </c>
      <c r="B130" t="str">
        <f>'Liste Linéaire_Togo'!B124</f>
        <v>LAWSON LATE</v>
      </c>
      <c r="C130">
        <f>'Liste Linéaire_Togo'!C124</f>
        <v>31</v>
      </c>
      <c r="D130" t="str">
        <f>'Liste Linéaire_Togo'!D124</f>
        <v>[15-44]</v>
      </c>
      <c r="E130">
        <f>'Liste Linéaire_Togo'!E124</f>
        <v>0</v>
      </c>
      <c r="F130" t="str">
        <f>'Liste Linéaire_Togo'!F124</f>
        <v>Masculin</v>
      </c>
      <c r="G130" t="str">
        <f>'Liste Linéaire_Togo'!G124</f>
        <v>Maçon</v>
      </c>
      <c r="H130">
        <f>'Liste Linéaire_Togo'!H124</f>
        <v>96269007</v>
      </c>
      <c r="I130" t="str">
        <f>'Liste Linéaire_Togo'!I124</f>
        <v>ABALOCONDJI</v>
      </c>
      <c r="J130" t="str">
        <f>VLOOKUP(I130,CARTE!$C$1:$F$198,3,FALSE)</f>
        <v>6.25782053118657</v>
      </c>
      <c r="K130" t="str">
        <f>VLOOKUP(I130,CARTE!$C$1:$F$198,4,FALSE)</f>
        <v xml:space="preserve"> 1.61305618314484</v>
      </c>
      <c r="L130" t="str">
        <f>'Liste Linéaire_Togo'!M124</f>
        <v>GLIDJI</v>
      </c>
      <c r="M130" t="str">
        <f>'Liste Linéaire_Togo'!N124</f>
        <v>LACS 1</v>
      </c>
      <c r="N130" t="str">
        <f>'Liste Linéaire_Togo'!O124</f>
        <v>LACS</v>
      </c>
      <c r="O130" t="str">
        <f>'Liste Linéaire_Togo'!P124</f>
        <v>MARITIME</v>
      </c>
      <c r="P130" s="23">
        <f>'Liste Linéaire_Togo'!Q124</f>
        <v>45584</v>
      </c>
      <c r="Q130" t="str">
        <f>'Liste Linéaire_Togo'!R124</f>
        <v>S42</v>
      </c>
      <c r="R130" s="23">
        <f>'Liste Linéaire_Togo'!S124</f>
        <v>45586</v>
      </c>
      <c r="S130" t="str">
        <f>'Liste Linéaire_Togo'!T124</f>
        <v>OUI</v>
      </c>
      <c r="T130" t="str">
        <f>'Liste Linéaire_Togo'!U124</f>
        <v>OUI</v>
      </c>
      <c r="U130" t="str">
        <f>'Liste Linéaire_Togo'!V124</f>
        <v>NON</v>
      </c>
      <c r="V130" t="str">
        <f>'Liste Linéaire_Togo'!W124</f>
        <v>OUI</v>
      </c>
      <c r="W130" t="str">
        <f>'Liste Linéaire_Togo'!X124</f>
        <v>Oui</v>
      </c>
      <c r="X130" t="str">
        <f>'Liste Linéaire_Togo'!Y124</f>
        <v>NON</v>
      </c>
      <c r="Y130" t="str">
        <f>'Liste Linéaire_Togo'!Z124</f>
        <v>NON</v>
      </c>
      <c r="Z130" t="str">
        <f>'Liste Linéaire_Togo'!AA124</f>
        <v>NON</v>
      </c>
      <c r="AA130" t="str">
        <f>'Liste Linéaire_Togo'!AB124</f>
        <v>NON</v>
      </c>
      <c r="AB130" t="str">
        <f>'Liste Linéaire_Togo'!AC124</f>
        <v>NON</v>
      </c>
      <c r="AC130" t="str">
        <f>'Liste Linéaire_Togo'!AD124</f>
        <v>NON</v>
      </c>
      <c r="AD130" t="str">
        <f>'Liste Linéaire_Togo'!AE124</f>
        <v>NON</v>
      </c>
      <c r="AE130" t="str">
        <f>'Liste Linéaire_Togo'!AF124</f>
        <v>OUI</v>
      </c>
      <c r="AF130" t="str">
        <f>'Liste Linéaire_Togo'!AG124</f>
        <v>POSITIF</v>
      </c>
      <c r="AG130" t="str">
        <f>'Liste Linéaire_Togo'!AH124</f>
        <v>Positif O1 Ogawa</v>
      </c>
      <c r="AH130" t="str">
        <f>'Liste Linéaire_Togo'!AI124</f>
        <v>Oui</v>
      </c>
      <c r="AI130" s="23">
        <f>'Liste Linéaire_Togo'!AJ124</f>
        <v>45590</v>
      </c>
      <c r="AJ130" t="str">
        <f>'Liste Linéaire_Togo'!AK124</f>
        <v>Guéri</v>
      </c>
      <c r="AK130" t="str">
        <f>'Liste Linéaire_Togo'!AL124</f>
        <v>confirmé</v>
      </c>
      <c r="AL130" t="str">
        <f>'Liste Linéaire_Togo'!AM124</f>
        <v>Lacs</v>
      </c>
      <c r="AM130" t="str">
        <f>'Liste Linéaire_Togo'!AN124</f>
        <v>Lacs 1</v>
      </c>
      <c r="AN130" t="str">
        <f>'Liste Linéaire_Togo'!AO124</f>
        <v>Glidji</v>
      </c>
      <c r="AO130" t="str">
        <f>'Liste Linéaire_Togo'!AP124</f>
        <v>Positif</v>
      </c>
      <c r="AP130" t="str">
        <f>'Liste Linéaire_Togo'!L124</f>
        <v>Formation Sanitaire</v>
      </c>
    </row>
    <row r="131" spans="1:42">
      <c r="A131">
        <f>'Liste Linéaire_Togo'!A125</f>
        <v>124</v>
      </c>
      <c r="B131" t="str">
        <f>'Liste Linéaire_Togo'!B125</f>
        <v>GBESSOYI  EPHRAIM</v>
      </c>
      <c r="C131">
        <f>'Liste Linéaire_Togo'!C125</f>
        <v>25</v>
      </c>
      <c r="D131" t="str">
        <f>'Liste Linéaire_Togo'!D125</f>
        <v>[15-44]</v>
      </c>
      <c r="E131">
        <f>'Liste Linéaire_Togo'!E125</f>
        <v>0</v>
      </c>
      <c r="F131" t="str">
        <f>'Liste Linéaire_Togo'!F125</f>
        <v>Masculin</v>
      </c>
      <c r="G131" t="str">
        <f>'Liste Linéaire_Togo'!G125</f>
        <v xml:space="preserve">MENUISIER </v>
      </c>
      <c r="H131">
        <f>'Liste Linéaire_Togo'!H125</f>
        <v>91581976</v>
      </c>
      <c r="I131" t="str">
        <f>'Liste Linéaire_Togo'!I125</f>
        <v>FANTECOME</v>
      </c>
      <c r="J131" t="str">
        <f>VLOOKUP(I131,CARTE!$C$1:$F$198,3,FALSE)</f>
        <v>6.23928331889</v>
      </c>
      <c r="K131" t="str">
        <f>VLOOKUP(I131,CARTE!$C$1:$F$198,4,FALSE)</f>
        <v xml:space="preserve"> 1.622224647621934</v>
      </c>
      <c r="L131" t="str">
        <f>'Liste Linéaire_Togo'!M125</f>
        <v>POLYCLINIQUE D'ANEHO</v>
      </c>
      <c r="M131" t="str">
        <f>'Liste Linéaire_Togo'!N125</f>
        <v>LACS 1</v>
      </c>
      <c r="N131" t="str">
        <f>'Liste Linéaire_Togo'!O125</f>
        <v>LACS</v>
      </c>
      <c r="O131" t="str">
        <f>'Liste Linéaire_Togo'!P125</f>
        <v>MARITIME</v>
      </c>
      <c r="P131" s="23">
        <f>'Liste Linéaire_Togo'!Q125</f>
        <v>45586</v>
      </c>
      <c r="Q131" t="str">
        <f>'Liste Linéaire_Togo'!R125</f>
        <v>S43</v>
      </c>
      <c r="R131" s="23">
        <f>'Liste Linéaire_Togo'!S125</f>
        <v>45587</v>
      </c>
      <c r="S131" t="str">
        <f>'Liste Linéaire_Togo'!T125</f>
        <v>OUI</v>
      </c>
      <c r="T131" t="str">
        <f>'Liste Linéaire_Togo'!U125</f>
        <v>OUI</v>
      </c>
      <c r="U131" t="str">
        <f>'Liste Linéaire_Togo'!V125</f>
        <v>NON</v>
      </c>
      <c r="V131" t="str">
        <f>'Liste Linéaire_Togo'!W125</f>
        <v>OUI</v>
      </c>
      <c r="W131" t="str">
        <f>'Liste Linéaire_Togo'!X125</f>
        <v>Oui</v>
      </c>
      <c r="X131" t="str">
        <f>'Liste Linéaire_Togo'!Y125</f>
        <v>NON</v>
      </c>
      <c r="Y131" t="str">
        <f>'Liste Linéaire_Togo'!Z125</f>
        <v>NON</v>
      </c>
      <c r="Z131" t="str">
        <f>'Liste Linéaire_Togo'!AA125</f>
        <v>NON</v>
      </c>
      <c r="AA131" t="str">
        <f>'Liste Linéaire_Togo'!AB125</f>
        <v>NON</v>
      </c>
      <c r="AB131" t="str">
        <f>'Liste Linéaire_Togo'!AC125</f>
        <v>NON</v>
      </c>
      <c r="AC131" t="str">
        <f>'Liste Linéaire_Togo'!AD125</f>
        <v>NON</v>
      </c>
      <c r="AD131" t="str">
        <f>'Liste Linéaire_Togo'!AE125</f>
        <v>NON</v>
      </c>
      <c r="AE131" t="str">
        <f>'Liste Linéaire_Togo'!AF125</f>
        <v>OUI</v>
      </c>
      <c r="AF131" t="str">
        <f>'Liste Linéaire_Togo'!AG125</f>
        <v>POSITIF</v>
      </c>
      <c r="AG131" t="str">
        <f>'Liste Linéaire_Togo'!AH125</f>
        <v>Positif O1 Ogawa</v>
      </c>
      <c r="AH131" t="str">
        <f>'Liste Linéaire_Togo'!AI125</f>
        <v>Oui</v>
      </c>
      <c r="AI131" s="23">
        <f>'Liste Linéaire_Togo'!AJ125</f>
        <v>45590</v>
      </c>
      <c r="AJ131" t="str">
        <f>'Liste Linéaire_Togo'!AK125</f>
        <v>Guéri</v>
      </c>
      <c r="AK131" t="str">
        <f>'Liste Linéaire_Togo'!AL125</f>
        <v>confirmé</v>
      </c>
      <c r="AL131" t="str">
        <f>'Liste Linéaire_Togo'!AM125</f>
        <v>Lacs</v>
      </c>
      <c r="AM131" t="str">
        <f>'Liste Linéaire_Togo'!AN125</f>
        <v>Lacs 1</v>
      </c>
      <c r="AN131" t="str">
        <f>'Liste Linéaire_Togo'!AO125</f>
        <v>Aného</v>
      </c>
      <c r="AO131" t="str">
        <f>'Liste Linéaire_Togo'!AP125</f>
        <v>Positif</v>
      </c>
      <c r="AP131" t="str">
        <f>'Liste Linéaire_Togo'!L125</f>
        <v>Formation Sanitaire</v>
      </c>
    </row>
    <row r="132" spans="1:42">
      <c r="A132">
        <f>'Liste Linéaire_Togo'!A126</f>
        <v>125</v>
      </c>
      <c r="B132" t="str">
        <f>'Liste Linéaire_Togo'!B126</f>
        <v>SOSSOU  YAOVI</v>
      </c>
      <c r="C132">
        <f>'Liste Linéaire_Togo'!C126</f>
        <v>32</v>
      </c>
      <c r="D132" t="str">
        <f>'Liste Linéaire_Togo'!D126</f>
        <v>[15-44]</v>
      </c>
      <c r="E132">
        <f>'Liste Linéaire_Togo'!E126</f>
        <v>0</v>
      </c>
      <c r="F132" t="str">
        <f>'Liste Linéaire_Togo'!F126</f>
        <v>Masculin</v>
      </c>
      <c r="G132" t="str">
        <f>'Liste Linéaire_Togo'!G126</f>
        <v>DESSINATEUR BATIMENT</v>
      </c>
      <c r="H132">
        <f>'Liste Linéaire_Togo'!H126</f>
        <v>97146311</v>
      </c>
      <c r="I132" t="str">
        <f>'Liste Linéaire_Togo'!I126</f>
        <v>NLESSI</v>
      </c>
      <c r="J132" t="str">
        <f>VLOOKUP(I132,CARTE!$C$1:$F$198,3,FALSE)</f>
        <v>6.227396584278712</v>
      </c>
      <c r="K132" t="str">
        <f>VLOOKUP(I132,CARTE!$C$1:$F$198,4,FALSE)</f>
        <v xml:space="preserve"> 1.5825646909844922</v>
      </c>
      <c r="L132" t="str">
        <f>'Liste Linéaire_Togo'!M126</f>
        <v>POLYCLINIQUE D'ANEHO</v>
      </c>
      <c r="M132" t="str">
        <f>'Liste Linéaire_Togo'!N126</f>
        <v>LACS 1</v>
      </c>
      <c r="N132" t="str">
        <f>'Liste Linéaire_Togo'!O126</f>
        <v>LACS</v>
      </c>
      <c r="O132" t="str">
        <f>'Liste Linéaire_Togo'!P126</f>
        <v>MARITIME</v>
      </c>
      <c r="P132" s="23">
        <f>'Liste Linéaire_Togo'!Q126</f>
        <v>45588</v>
      </c>
      <c r="Q132" t="str">
        <f>'Liste Linéaire_Togo'!R126</f>
        <v>S43</v>
      </c>
      <c r="R132" s="23">
        <f>'Liste Linéaire_Togo'!S126</f>
        <v>45588</v>
      </c>
      <c r="S132" t="str">
        <f>'Liste Linéaire_Togo'!T126</f>
        <v>OUI</v>
      </c>
      <c r="T132" t="str">
        <f>'Liste Linéaire_Togo'!U126</f>
        <v>OUI</v>
      </c>
      <c r="U132" t="str">
        <f>'Liste Linéaire_Togo'!V126</f>
        <v>NON</v>
      </c>
      <c r="V132" t="str">
        <f>'Liste Linéaire_Togo'!W126</f>
        <v>NON</v>
      </c>
      <c r="W132" t="str">
        <f>'Liste Linéaire_Togo'!X126</f>
        <v>Non</v>
      </c>
      <c r="X132" t="str">
        <f>'Liste Linéaire_Togo'!Y126</f>
        <v>NON</v>
      </c>
      <c r="Y132" t="str">
        <f>'Liste Linéaire_Togo'!Z126</f>
        <v>NON</v>
      </c>
      <c r="Z132" t="str">
        <f>'Liste Linéaire_Togo'!AA126</f>
        <v>NON</v>
      </c>
      <c r="AA132" t="str">
        <f>'Liste Linéaire_Togo'!AB126</f>
        <v>NON</v>
      </c>
      <c r="AB132" t="str">
        <f>'Liste Linéaire_Togo'!AC126</f>
        <v>NON</v>
      </c>
      <c r="AC132" t="str">
        <f>'Liste Linéaire_Togo'!AD126</f>
        <v>NON</v>
      </c>
      <c r="AD132" t="str">
        <f>'Liste Linéaire_Togo'!AE126</f>
        <v>NON</v>
      </c>
      <c r="AE132" t="str">
        <f>'Liste Linéaire_Togo'!AF126</f>
        <v>OUI</v>
      </c>
      <c r="AF132" t="str">
        <f>'Liste Linéaire_Togo'!AG126</f>
        <v>POSITIF</v>
      </c>
      <c r="AG132" t="str">
        <f>'Liste Linéaire_Togo'!AH126</f>
        <v>Positif O1 Ogawa</v>
      </c>
      <c r="AH132" t="str">
        <f>'Liste Linéaire_Togo'!AI126</f>
        <v>Oui</v>
      </c>
      <c r="AI132" s="23">
        <f>'Liste Linéaire_Togo'!AJ126</f>
        <v>45590</v>
      </c>
      <c r="AJ132" t="str">
        <f>'Liste Linéaire_Togo'!AK126</f>
        <v>Guéri</v>
      </c>
      <c r="AK132" t="str">
        <f>'Liste Linéaire_Togo'!AL126</f>
        <v>confirmé</v>
      </c>
      <c r="AL132" t="str">
        <f>'Liste Linéaire_Togo'!AM126</f>
        <v>Lacs</v>
      </c>
      <c r="AM132" t="str">
        <f>'Liste Linéaire_Togo'!AN126</f>
        <v>Lacs 1</v>
      </c>
      <c r="AN132" t="str">
        <f>'Liste Linéaire_Togo'!AO126</f>
        <v>Aného</v>
      </c>
      <c r="AO132" t="str">
        <f>'Liste Linéaire_Togo'!AP126</f>
        <v>Positif</v>
      </c>
      <c r="AP132" t="str">
        <f>'Liste Linéaire_Togo'!L126</f>
        <v>Formation Sanitaire</v>
      </c>
    </row>
    <row r="133" spans="1:42">
      <c r="A133">
        <f>'Liste Linéaire_Togo'!A127</f>
        <v>126</v>
      </c>
      <c r="B133" t="str">
        <f>'Liste Linéaire_Togo'!B127</f>
        <v>ADJALO  ANTOINNETTE</v>
      </c>
      <c r="C133">
        <f>'Liste Linéaire_Togo'!C127</f>
        <v>30</v>
      </c>
      <c r="D133" t="str">
        <f>'Liste Linéaire_Togo'!D127</f>
        <v>[15-44]</v>
      </c>
      <c r="E133">
        <f>'Liste Linéaire_Togo'!E127</f>
        <v>0</v>
      </c>
      <c r="F133" t="str">
        <f>'Liste Linéaire_Togo'!F127</f>
        <v>Féminin</v>
      </c>
      <c r="G133" t="str">
        <f>'Liste Linéaire_Togo'!G127</f>
        <v>Ménagère</v>
      </c>
      <c r="H133">
        <f>'Liste Linéaire_Togo'!H127</f>
        <v>92298224</v>
      </c>
      <c r="I133" t="str">
        <f>'Liste Linéaire_Togo'!I127</f>
        <v>HEMAZRO</v>
      </c>
      <c r="J133" t="str">
        <f>VLOOKUP(I133,CARTE!$C$1:$F$198,3,FALSE)</f>
        <v>6.257265928242092</v>
      </c>
      <c r="K133" t="str">
        <f>VLOOKUP(I133,CARTE!$C$1:$F$198,4,FALSE)</f>
        <v xml:space="preserve"> 1.6013269352515131</v>
      </c>
      <c r="L133" t="str">
        <f>'Liste Linéaire_Togo'!M127</f>
        <v>GLIDJI</v>
      </c>
      <c r="M133" t="str">
        <f>'Liste Linéaire_Togo'!N127</f>
        <v>LACS 1</v>
      </c>
      <c r="N133" t="str">
        <f>'Liste Linéaire_Togo'!O127</f>
        <v>LACS</v>
      </c>
      <c r="O133" t="str">
        <f>'Liste Linéaire_Togo'!P127</f>
        <v>MARITIME</v>
      </c>
      <c r="P133" s="23">
        <f>'Liste Linéaire_Togo'!Q127</f>
        <v>45587</v>
      </c>
      <c r="Q133" t="str">
        <f>'Liste Linéaire_Togo'!R127</f>
        <v>S43</v>
      </c>
      <c r="R133" s="23">
        <f>'Liste Linéaire_Togo'!S127</f>
        <v>45588</v>
      </c>
      <c r="S133" t="str">
        <f>'Liste Linéaire_Togo'!T127</f>
        <v>OUI</v>
      </c>
      <c r="T133" t="str">
        <f>'Liste Linéaire_Togo'!U127</f>
        <v>OUI</v>
      </c>
      <c r="U133" t="str">
        <f>'Liste Linéaire_Togo'!V127</f>
        <v>NON</v>
      </c>
      <c r="V133" t="str">
        <f>'Liste Linéaire_Togo'!W127</f>
        <v>NON</v>
      </c>
      <c r="W133" t="str">
        <f>'Liste Linéaire_Togo'!X127</f>
        <v>Non</v>
      </c>
      <c r="X133" t="str">
        <f>'Liste Linéaire_Togo'!Y127</f>
        <v>NON</v>
      </c>
      <c r="Y133" t="str">
        <f>'Liste Linéaire_Togo'!Z127</f>
        <v>NON</v>
      </c>
      <c r="Z133" t="str">
        <f>'Liste Linéaire_Togo'!AA127</f>
        <v>NON</v>
      </c>
      <c r="AA133" t="str">
        <f>'Liste Linéaire_Togo'!AB127</f>
        <v>NON</v>
      </c>
      <c r="AB133" t="str">
        <f>'Liste Linéaire_Togo'!AC127</f>
        <v>NON</v>
      </c>
      <c r="AC133" t="str">
        <f>'Liste Linéaire_Togo'!AD127</f>
        <v>NON</v>
      </c>
      <c r="AD133" t="str">
        <f>'Liste Linéaire_Togo'!AE127</f>
        <v>NON</v>
      </c>
      <c r="AE133" t="str">
        <f>'Liste Linéaire_Togo'!AF127</f>
        <v>OUI</v>
      </c>
      <c r="AF133" t="str">
        <f>'Liste Linéaire_Togo'!AG127</f>
        <v>NEGATIF</v>
      </c>
      <c r="AG133" t="str">
        <f>'Liste Linéaire_Togo'!AH127</f>
        <v>NEGATIF</v>
      </c>
      <c r="AH133" t="str">
        <f>'Liste Linéaire_Togo'!AI127</f>
        <v>Non</v>
      </c>
      <c r="AI133" s="23">
        <f>'Liste Linéaire_Togo'!AJ127</f>
        <v>0</v>
      </c>
      <c r="AJ133" t="str">
        <f>'Liste Linéaire_Togo'!AK127</f>
        <v>Guéri</v>
      </c>
      <c r="AK133" t="str">
        <f>'Liste Linéaire_Togo'!AL127</f>
        <v>suspect</v>
      </c>
      <c r="AL133" t="str">
        <f>'Liste Linéaire_Togo'!AM127</f>
        <v>Lacs</v>
      </c>
      <c r="AM133" t="str">
        <f>'Liste Linéaire_Togo'!AN127</f>
        <v>Lacs 1</v>
      </c>
      <c r="AN133" t="str">
        <f>'Liste Linéaire_Togo'!AO127</f>
        <v>Glidji</v>
      </c>
      <c r="AO133" t="str">
        <f>'Liste Linéaire_Togo'!AP127</f>
        <v>negatif</v>
      </c>
      <c r="AP133" t="str">
        <f>'Liste Linéaire_Togo'!L127</f>
        <v>Formation Sanitaire</v>
      </c>
    </row>
    <row r="134" spans="1:42">
      <c r="A134">
        <f>'Liste Linéaire_Togo'!A128</f>
        <v>127</v>
      </c>
      <c r="B134" t="str">
        <f>'Liste Linéaire_Togo'!B128</f>
        <v>AMEKALO  ADJO</v>
      </c>
      <c r="C134">
        <f>'Liste Linéaire_Togo'!C128</f>
        <v>22</v>
      </c>
      <c r="D134" t="str">
        <f>'Liste Linéaire_Togo'!D128</f>
        <v>[15-44]</v>
      </c>
      <c r="E134">
        <f>'Liste Linéaire_Togo'!E128</f>
        <v>0</v>
      </c>
      <c r="F134" t="str">
        <f>'Liste Linéaire_Togo'!F128</f>
        <v>Féminin</v>
      </c>
      <c r="G134" t="str">
        <f>'Liste Linéaire_Togo'!G128</f>
        <v>Ménagère</v>
      </c>
      <c r="H134">
        <f>'Liste Linéaire_Togo'!H128</f>
        <v>70021875</v>
      </c>
      <c r="I134" t="str">
        <f>'Liste Linéaire_Togo'!I128</f>
        <v>GLIDJI</v>
      </c>
      <c r="J134" t="str">
        <f>VLOOKUP(I134,CARTE!$C$1:$F$198,3,FALSE)</f>
        <v>6.257265928242092</v>
      </c>
      <c r="K134" t="str">
        <f>VLOOKUP(I134,CARTE!$C$1:$F$198,4,FALSE)</f>
        <v xml:space="preserve"> 1.6013269352515131</v>
      </c>
      <c r="L134" t="str">
        <f>'Liste Linéaire_Togo'!M128</f>
        <v>GLIDJI</v>
      </c>
      <c r="M134" t="str">
        <f>'Liste Linéaire_Togo'!N128</f>
        <v>LACS 1</v>
      </c>
      <c r="N134" t="str">
        <f>'Liste Linéaire_Togo'!O128</f>
        <v>LACS</v>
      </c>
      <c r="O134" t="str">
        <f>'Liste Linéaire_Togo'!P128</f>
        <v>MARITIME</v>
      </c>
      <c r="P134" s="23">
        <f>'Liste Linéaire_Togo'!Q128</f>
        <v>45586</v>
      </c>
      <c r="Q134" t="str">
        <f>'Liste Linéaire_Togo'!R128</f>
        <v>S43</v>
      </c>
      <c r="R134" s="23">
        <f>'Liste Linéaire_Togo'!S128</f>
        <v>45587</v>
      </c>
      <c r="S134" t="str">
        <f>'Liste Linéaire_Togo'!T128</f>
        <v>OUI</v>
      </c>
      <c r="T134" t="str">
        <f>'Liste Linéaire_Togo'!U128</f>
        <v>NON</v>
      </c>
      <c r="U134" t="str">
        <f>'Liste Linéaire_Togo'!V128</f>
        <v>NON</v>
      </c>
      <c r="V134" t="str">
        <f>'Liste Linéaire_Togo'!W128</f>
        <v>NON</v>
      </c>
      <c r="W134" t="str">
        <f>'Liste Linéaire_Togo'!X128</f>
        <v>Non</v>
      </c>
      <c r="X134" t="str">
        <f>'Liste Linéaire_Togo'!Y128</f>
        <v>NON</v>
      </c>
      <c r="Y134" t="str">
        <f>'Liste Linéaire_Togo'!Z128</f>
        <v>NON</v>
      </c>
      <c r="Z134" t="str">
        <f>'Liste Linéaire_Togo'!AA128</f>
        <v>NON</v>
      </c>
      <c r="AA134" t="str">
        <f>'Liste Linéaire_Togo'!AB128</f>
        <v>NON</v>
      </c>
      <c r="AB134" t="str">
        <f>'Liste Linéaire_Togo'!AC128</f>
        <v>NON</v>
      </c>
      <c r="AC134" t="str">
        <f>'Liste Linéaire_Togo'!AD128</f>
        <v>NON</v>
      </c>
      <c r="AD134" t="str">
        <f>'Liste Linéaire_Togo'!AE128</f>
        <v>NON</v>
      </c>
      <c r="AE134" t="str">
        <f>'Liste Linéaire_Togo'!AF128</f>
        <v>OUI</v>
      </c>
      <c r="AF134" t="str">
        <f>'Liste Linéaire_Togo'!AG128</f>
        <v>NEGATIF</v>
      </c>
      <c r="AG134" t="str">
        <f>'Liste Linéaire_Togo'!AH128</f>
        <v>NEGATIF</v>
      </c>
      <c r="AH134" t="str">
        <f>'Liste Linéaire_Togo'!AI128</f>
        <v>Non</v>
      </c>
      <c r="AI134" s="23">
        <f>'Liste Linéaire_Togo'!AJ128</f>
        <v>0</v>
      </c>
      <c r="AJ134" t="str">
        <f>'Liste Linéaire_Togo'!AK128</f>
        <v>Guéri</v>
      </c>
      <c r="AK134" t="str">
        <f>'Liste Linéaire_Togo'!AL128</f>
        <v>suspect</v>
      </c>
      <c r="AL134" t="str">
        <f>'Liste Linéaire_Togo'!AM128</f>
        <v>Lacs</v>
      </c>
      <c r="AM134" t="str">
        <f>'Liste Linéaire_Togo'!AN128</f>
        <v>Lacs 1</v>
      </c>
      <c r="AN134" t="str">
        <f>'Liste Linéaire_Togo'!AO128</f>
        <v>Glidji</v>
      </c>
      <c r="AO134" t="str">
        <f>'Liste Linéaire_Togo'!AP128</f>
        <v>negatif</v>
      </c>
      <c r="AP134" t="str">
        <f>'Liste Linéaire_Togo'!L128</f>
        <v>Formation Sanitaire</v>
      </c>
    </row>
    <row r="135" spans="1:42">
      <c r="A135">
        <f>'Liste Linéaire_Togo'!A129</f>
        <v>128</v>
      </c>
      <c r="B135" t="str">
        <f>'Liste Linéaire_Togo'!B129</f>
        <v>ATOUTO  LOUIS</v>
      </c>
      <c r="C135">
        <f>'Liste Linéaire_Togo'!C129</f>
        <v>3</v>
      </c>
      <c r="D135" t="str">
        <f>'Liste Linéaire_Togo'!D129</f>
        <v>[2-4]</v>
      </c>
      <c r="E135">
        <f>'Liste Linéaire_Togo'!E129</f>
        <v>0</v>
      </c>
      <c r="F135" t="str">
        <f>'Liste Linéaire_Togo'!F129</f>
        <v>Masculin</v>
      </c>
      <c r="G135" t="str">
        <f>'Liste Linéaire_Togo'!G129</f>
        <v>Enfant moins de 4ans</v>
      </c>
      <c r="H135">
        <f>'Liste Linéaire_Togo'!H129</f>
        <v>70021875</v>
      </c>
      <c r="I135" t="str">
        <f>'Liste Linéaire_Togo'!I129</f>
        <v>GLIDJI SOGBOME</v>
      </c>
      <c r="J135" t="str">
        <f>VLOOKUP(I135,CARTE!$C$1:$F$198,3,FALSE)</f>
        <v>6.257265928242092</v>
      </c>
      <c r="K135" t="str">
        <f>VLOOKUP(I135,CARTE!$C$1:$F$198,4,FALSE)</f>
        <v xml:space="preserve"> 1.6013269352515131</v>
      </c>
      <c r="L135" t="str">
        <f>'Liste Linéaire_Togo'!M129</f>
        <v>GLIDJI</v>
      </c>
      <c r="M135" t="str">
        <f>'Liste Linéaire_Togo'!N129</f>
        <v>LACS 1</v>
      </c>
      <c r="N135" t="str">
        <f>'Liste Linéaire_Togo'!O129</f>
        <v>LACS</v>
      </c>
      <c r="O135" t="str">
        <f>'Liste Linéaire_Togo'!P129</f>
        <v>MARITIME</v>
      </c>
      <c r="P135" s="23">
        <f>'Liste Linéaire_Togo'!Q129</f>
        <v>45587</v>
      </c>
      <c r="Q135" t="str">
        <f>'Liste Linéaire_Togo'!R129</f>
        <v>S43</v>
      </c>
      <c r="R135" s="23">
        <f>'Liste Linéaire_Togo'!S129</f>
        <v>45587</v>
      </c>
      <c r="S135" t="str">
        <f>'Liste Linéaire_Togo'!T129</f>
        <v>OUI</v>
      </c>
      <c r="T135" t="str">
        <f>'Liste Linéaire_Togo'!U129</f>
        <v>OUI</v>
      </c>
      <c r="U135" t="str">
        <f>'Liste Linéaire_Togo'!V129</f>
        <v>NON</v>
      </c>
      <c r="V135" t="str">
        <f>'Liste Linéaire_Togo'!W129</f>
        <v>OUI</v>
      </c>
      <c r="W135" t="str">
        <f>'Liste Linéaire_Togo'!X129</f>
        <v>Oui</v>
      </c>
      <c r="X135" t="str">
        <f>'Liste Linéaire_Togo'!Y129</f>
        <v>NON</v>
      </c>
      <c r="Y135" t="str">
        <f>'Liste Linéaire_Togo'!Z129</f>
        <v>NON</v>
      </c>
      <c r="Z135" t="str">
        <f>'Liste Linéaire_Togo'!AA129</f>
        <v>NON</v>
      </c>
      <c r="AA135" t="str">
        <f>'Liste Linéaire_Togo'!AB129</f>
        <v>NON</v>
      </c>
      <c r="AB135" t="str">
        <f>'Liste Linéaire_Togo'!AC129</f>
        <v>NON</v>
      </c>
      <c r="AC135" t="str">
        <f>'Liste Linéaire_Togo'!AD129</f>
        <v>NON</v>
      </c>
      <c r="AD135" t="str">
        <f>'Liste Linéaire_Togo'!AE129</f>
        <v>NON</v>
      </c>
      <c r="AE135" t="str">
        <f>'Liste Linéaire_Togo'!AF129</f>
        <v>OUI</v>
      </c>
      <c r="AF135" t="str">
        <f>'Liste Linéaire_Togo'!AG129</f>
        <v>NEGATIF</v>
      </c>
      <c r="AG135" t="str">
        <f>'Liste Linéaire_Togo'!AH129</f>
        <v>NEGATIF</v>
      </c>
      <c r="AH135" t="str">
        <f>'Liste Linéaire_Togo'!AI129</f>
        <v>Non</v>
      </c>
      <c r="AI135" s="23">
        <f>'Liste Linéaire_Togo'!AJ129</f>
        <v>0</v>
      </c>
      <c r="AJ135" t="str">
        <f>'Liste Linéaire_Togo'!AK129</f>
        <v>Guéri</v>
      </c>
      <c r="AK135" t="str">
        <f>'Liste Linéaire_Togo'!AL129</f>
        <v>suspect</v>
      </c>
      <c r="AL135" t="str">
        <f>'Liste Linéaire_Togo'!AM129</f>
        <v>Lacs</v>
      </c>
      <c r="AM135" t="str">
        <f>'Liste Linéaire_Togo'!AN129</f>
        <v>Lacs 1</v>
      </c>
      <c r="AN135" t="str">
        <f>'Liste Linéaire_Togo'!AO129</f>
        <v>Glidji</v>
      </c>
      <c r="AO135" t="str">
        <f>'Liste Linéaire_Togo'!AP129</f>
        <v>negatif</v>
      </c>
      <c r="AP135" t="str">
        <f>'Liste Linéaire_Togo'!L129</f>
        <v>Formation Sanitaire</v>
      </c>
    </row>
    <row r="136" spans="1:42">
      <c r="A136">
        <f>'Liste Linéaire_Togo'!A130</f>
        <v>129</v>
      </c>
      <c r="B136" t="str">
        <f>'Liste Linéaire_Togo'!B130</f>
        <v>MENSAH-KOUTO  PETRICIA</v>
      </c>
      <c r="C136">
        <f>'Liste Linéaire_Togo'!C130</f>
        <v>42</v>
      </c>
      <c r="D136" t="str">
        <f>'Liste Linéaire_Togo'!D130</f>
        <v>[15-44]</v>
      </c>
      <c r="E136">
        <f>'Liste Linéaire_Togo'!E130</f>
        <v>0</v>
      </c>
      <c r="F136" t="str">
        <f>'Liste Linéaire_Togo'!F130</f>
        <v>Féminin</v>
      </c>
      <c r="G136" t="str">
        <f>'Liste Linéaire_Togo'!G130</f>
        <v>Ménagère</v>
      </c>
      <c r="H136">
        <f>'Liste Linéaire_Togo'!H130</f>
        <v>93600131</v>
      </c>
      <c r="I136" t="str">
        <f>'Liste Linéaire_Togo'!I130</f>
        <v>GLIDJI</v>
      </c>
      <c r="J136" t="str">
        <f>VLOOKUP(I136,CARTE!$C$1:$F$198,3,FALSE)</f>
        <v>6.257265928242092</v>
      </c>
      <c r="K136" t="str">
        <f>VLOOKUP(I136,CARTE!$C$1:$F$198,4,FALSE)</f>
        <v xml:space="preserve"> 1.6013269352515131</v>
      </c>
      <c r="L136" t="str">
        <f>'Liste Linéaire_Togo'!M130</f>
        <v>GLIDJI</v>
      </c>
      <c r="M136" t="str">
        <f>'Liste Linéaire_Togo'!N130</f>
        <v>LACS 1</v>
      </c>
      <c r="N136" t="str">
        <f>'Liste Linéaire_Togo'!O130</f>
        <v>LACS</v>
      </c>
      <c r="O136" t="str">
        <f>'Liste Linéaire_Togo'!P130</f>
        <v>MARITIME</v>
      </c>
      <c r="P136" s="23">
        <f>'Liste Linéaire_Togo'!Q130</f>
        <v>45583</v>
      </c>
      <c r="Q136" t="str">
        <f>'Liste Linéaire_Togo'!R130</f>
        <v>S42</v>
      </c>
      <c r="R136" s="23">
        <f>'Liste Linéaire_Togo'!S130</f>
        <v>45589</v>
      </c>
      <c r="S136" t="str">
        <f>'Liste Linéaire_Togo'!T130</f>
        <v>OUI</v>
      </c>
      <c r="T136" t="str">
        <f>'Liste Linéaire_Togo'!U130</f>
        <v>NON</v>
      </c>
      <c r="U136" t="str">
        <f>'Liste Linéaire_Togo'!V130</f>
        <v>NON</v>
      </c>
      <c r="V136" t="str">
        <f>'Liste Linéaire_Togo'!W130</f>
        <v>NON</v>
      </c>
      <c r="W136" t="str">
        <f>'Liste Linéaire_Togo'!X130</f>
        <v>Non</v>
      </c>
      <c r="X136" t="str">
        <f>'Liste Linéaire_Togo'!Y130</f>
        <v>NON</v>
      </c>
      <c r="Y136" t="str">
        <f>'Liste Linéaire_Togo'!Z130</f>
        <v>NON</v>
      </c>
      <c r="Z136" t="str">
        <f>'Liste Linéaire_Togo'!AA130</f>
        <v>NON</v>
      </c>
      <c r="AA136" t="str">
        <f>'Liste Linéaire_Togo'!AB130</f>
        <v>NON</v>
      </c>
      <c r="AB136" t="str">
        <f>'Liste Linéaire_Togo'!AC130</f>
        <v>NON</v>
      </c>
      <c r="AC136" t="str">
        <f>'Liste Linéaire_Togo'!AD130</f>
        <v>NON</v>
      </c>
      <c r="AD136" t="str">
        <f>'Liste Linéaire_Togo'!AE130</f>
        <v>NON</v>
      </c>
      <c r="AE136" t="str">
        <f>'Liste Linéaire_Togo'!AF130</f>
        <v>OUI</v>
      </c>
      <c r="AF136" t="str">
        <f>'Liste Linéaire_Togo'!AG130</f>
        <v>NEGATIF</v>
      </c>
      <c r="AG136" t="str">
        <f>'Liste Linéaire_Togo'!AH130</f>
        <v>NEGATIF</v>
      </c>
      <c r="AH136" t="str">
        <f>'Liste Linéaire_Togo'!AI130</f>
        <v>Non</v>
      </c>
      <c r="AI136" s="23">
        <f>'Liste Linéaire_Togo'!AJ130</f>
        <v>0</v>
      </c>
      <c r="AJ136" t="str">
        <f>'Liste Linéaire_Togo'!AK130</f>
        <v>Guéri</v>
      </c>
      <c r="AK136" t="str">
        <f>'Liste Linéaire_Togo'!AL130</f>
        <v>suspect</v>
      </c>
      <c r="AL136" t="str">
        <f>'Liste Linéaire_Togo'!AM130</f>
        <v>Lacs</v>
      </c>
      <c r="AM136" t="str">
        <f>'Liste Linéaire_Togo'!AN130</f>
        <v>Lacs 1</v>
      </c>
      <c r="AN136" t="str">
        <f>'Liste Linéaire_Togo'!AO130</f>
        <v>Glidji</v>
      </c>
      <c r="AO136" t="str">
        <f>'Liste Linéaire_Togo'!AP130</f>
        <v>negatif</v>
      </c>
      <c r="AP136" t="str">
        <f>'Liste Linéaire_Togo'!L130</f>
        <v>Formation Sanitaire</v>
      </c>
    </row>
    <row r="137" spans="1:42">
      <c r="A137">
        <f>'Liste Linéaire_Togo'!A131</f>
        <v>130</v>
      </c>
      <c r="B137" t="str">
        <f>'Liste Linéaire_Togo'!B131</f>
        <v xml:space="preserve">KOUDOTO  KOKOU </v>
      </c>
      <c r="C137">
        <f>'Liste Linéaire_Togo'!C131</f>
        <v>19</v>
      </c>
      <c r="D137" t="str">
        <f>'Liste Linéaire_Togo'!D131</f>
        <v>[15-44]</v>
      </c>
      <c r="E137">
        <f>'Liste Linéaire_Togo'!E131</f>
        <v>0</v>
      </c>
      <c r="F137" t="str">
        <f>'Liste Linéaire_Togo'!F131</f>
        <v>Masculin</v>
      </c>
      <c r="G137" t="str">
        <f>'Liste Linéaire_Togo'!G131</f>
        <v>Coiffure</v>
      </c>
      <c r="H137">
        <f>'Liste Linéaire_Togo'!H131</f>
        <v>92138804</v>
      </c>
      <c r="I137" t="str">
        <f>'Liste Linéaire_Togo'!I131</f>
        <v>NLESSI</v>
      </c>
      <c r="J137" t="str">
        <f>VLOOKUP(I137,CARTE!$C$1:$F$198,3,FALSE)</f>
        <v>6.227396584278712</v>
      </c>
      <c r="K137" t="str">
        <f>VLOOKUP(I137,CARTE!$C$1:$F$198,4,FALSE)</f>
        <v xml:space="preserve"> 1.5825646909844922</v>
      </c>
      <c r="L137" t="str">
        <f>'Liste Linéaire_Togo'!M131</f>
        <v>POLYCLINIQUE D'ANEHO</v>
      </c>
      <c r="M137" t="str">
        <f>'Liste Linéaire_Togo'!N131</f>
        <v>LACS 1</v>
      </c>
      <c r="N137" t="str">
        <f>'Liste Linéaire_Togo'!O131</f>
        <v>LACS</v>
      </c>
      <c r="O137" t="str">
        <f>'Liste Linéaire_Togo'!P131</f>
        <v>MARITIME</v>
      </c>
      <c r="P137" s="23">
        <f>'Liste Linéaire_Togo'!Q131</f>
        <v>45589</v>
      </c>
      <c r="Q137" t="str">
        <f>'Liste Linéaire_Togo'!R131</f>
        <v>S43</v>
      </c>
      <c r="R137" s="23">
        <f>'Liste Linéaire_Togo'!S131</f>
        <v>45589</v>
      </c>
      <c r="S137" t="str">
        <f>'Liste Linéaire_Togo'!T131</f>
        <v>OUI</v>
      </c>
      <c r="T137" t="str">
        <f>'Liste Linéaire_Togo'!U131</f>
        <v>NON</v>
      </c>
      <c r="U137" t="str">
        <f>'Liste Linéaire_Togo'!V131</f>
        <v>NON</v>
      </c>
      <c r="V137" t="str">
        <f>'Liste Linéaire_Togo'!W131</f>
        <v>NON</v>
      </c>
      <c r="W137" t="str">
        <f>'Liste Linéaire_Togo'!X131</f>
        <v>Non</v>
      </c>
      <c r="X137" t="str">
        <f>'Liste Linéaire_Togo'!Y131</f>
        <v>NON</v>
      </c>
      <c r="Y137" t="str">
        <f>'Liste Linéaire_Togo'!Z131</f>
        <v>NON</v>
      </c>
      <c r="Z137" t="str">
        <f>'Liste Linéaire_Togo'!AA131</f>
        <v>NON</v>
      </c>
      <c r="AA137" t="str">
        <f>'Liste Linéaire_Togo'!AB131</f>
        <v>NON</v>
      </c>
      <c r="AB137" t="str">
        <f>'Liste Linéaire_Togo'!AC131</f>
        <v>NON</v>
      </c>
      <c r="AC137" t="str">
        <f>'Liste Linéaire_Togo'!AD131</f>
        <v>NON</v>
      </c>
      <c r="AD137" t="str">
        <f>'Liste Linéaire_Togo'!AE131</f>
        <v>NON</v>
      </c>
      <c r="AE137" t="str">
        <f>'Liste Linéaire_Togo'!AF131</f>
        <v>OUI</v>
      </c>
      <c r="AF137" t="str">
        <f>'Liste Linéaire_Togo'!AG131</f>
        <v>NEGATIF</v>
      </c>
      <c r="AG137" t="str">
        <f>'Liste Linéaire_Togo'!AH131</f>
        <v>NEGATIF</v>
      </c>
      <c r="AH137" t="str">
        <f>'Liste Linéaire_Togo'!AI131</f>
        <v>Non</v>
      </c>
      <c r="AI137" s="23">
        <f>'Liste Linéaire_Togo'!AJ131</f>
        <v>0</v>
      </c>
      <c r="AJ137" t="str">
        <f>'Liste Linéaire_Togo'!AK131</f>
        <v>Guéri</v>
      </c>
      <c r="AK137" t="str">
        <f>'Liste Linéaire_Togo'!AL131</f>
        <v>suspect</v>
      </c>
      <c r="AL137" t="str">
        <f>'Liste Linéaire_Togo'!AM131</f>
        <v>Lacs</v>
      </c>
      <c r="AM137" t="str">
        <f>'Liste Linéaire_Togo'!AN131</f>
        <v>Lacs 1</v>
      </c>
      <c r="AN137" t="str">
        <f>'Liste Linéaire_Togo'!AO131</f>
        <v>Aného</v>
      </c>
      <c r="AO137" t="str">
        <f>'Liste Linéaire_Togo'!AP131</f>
        <v>negatif</v>
      </c>
      <c r="AP137" t="str">
        <f>'Liste Linéaire_Togo'!L131</f>
        <v>Formation Sanitaire</v>
      </c>
    </row>
    <row r="138" spans="1:42">
      <c r="A138">
        <f>'Liste Linéaire_Togo'!A132</f>
        <v>131</v>
      </c>
      <c r="B138" t="str">
        <f>'Liste Linéaire_Togo'!B132</f>
        <v>MENYE  AURELIE</v>
      </c>
      <c r="C138">
        <f>'Liste Linéaire_Togo'!C132</f>
        <v>10</v>
      </c>
      <c r="D138" t="str">
        <f>'Liste Linéaire_Togo'!D132</f>
        <v>[5-14]</v>
      </c>
      <c r="E138">
        <f>'Liste Linéaire_Togo'!E132</f>
        <v>0</v>
      </c>
      <c r="F138" t="str">
        <f>'Liste Linéaire_Togo'!F132</f>
        <v>Féminin</v>
      </c>
      <c r="G138" t="str">
        <f>'Liste Linéaire_Togo'!G132</f>
        <v>Elève</v>
      </c>
      <c r="H138">
        <f>'Liste Linéaire_Togo'!H132</f>
        <v>90092902</v>
      </c>
      <c r="I138" t="str">
        <f>'Liste Linéaire_Togo'!I132</f>
        <v>MESSAN CONDJI</v>
      </c>
      <c r="J138" t="str">
        <f>VLOOKUP(I138,CARTE!$C$1:$F$198,3,FALSE)</f>
        <v>6.23928331889</v>
      </c>
      <c r="K138" t="str">
        <f>VLOOKUP(I138,CARTE!$C$1:$F$198,4,FALSE)</f>
        <v xml:space="preserve"> 1.622224647621934</v>
      </c>
      <c r="L138" t="str">
        <f>'Liste Linéaire_Togo'!M132</f>
        <v>POLYCLINIQUE D'ANEHO</v>
      </c>
      <c r="M138" t="str">
        <f>'Liste Linéaire_Togo'!N132</f>
        <v>LACS 1</v>
      </c>
      <c r="N138" t="str">
        <f>'Liste Linéaire_Togo'!O132</f>
        <v>LACS</v>
      </c>
      <c r="O138" t="str">
        <f>'Liste Linéaire_Togo'!P132</f>
        <v>MARITIME</v>
      </c>
      <c r="P138" s="23">
        <f>'Liste Linéaire_Togo'!Q132</f>
        <v>45588</v>
      </c>
      <c r="Q138" t="str">
        <f>'Liste Linéaire_Togo'!R132</f>
        <v>S43</v>
      </c>
      <c r="R138" s="23">
        <f>'Liste Linéaire_Togo'!S132</f>
        <v>45589</v>
      </c>
      <c r="S138" t="str">
        <f>'Liste Linéaire_Togo'!T132</f>
        <v>OUI</v>
      </c>
      <c r="T138" t="str">
        <f>'Liste Linéaire_Togo'!U132</f>
        <v>NON</v>
      </c>
      <c r="U138" t="str">
        <f>'Liste Linéaire_Togo'!V132</f>
        <v>NON</v>
      </c>
      <c r="V138" t="str">
        <f>'Liste Linéaire_Togo'!W132</f>
        <v>NON</v>
      </c>
      <c r="W138" t="str">
        <f>'Liste Linéaire_Togo'!X132</f>
        <v>Non</v>
      </c>
      <c r="X138" t="str">
        <f>'Liste Linéaire_Togo'!Y132</f>
        <v>NON</v>
      </c>
      <c r="Y138" t="str">
        <f>'Liste Linéaire_Togo'!Z132</f>
        <v>NON</v>
      </c>
      <c r="Z138" t="str">
        <f>'Liste Linéaire_Togo'!AA132</f>
        <v>NON</v>
      </c>
      <c r="AA138" t="str">
        <f>'Liste Linéaire_Togo'!AB132</f>
        <v>NON</v>
      </c>
      <c r="AB138" t="str">
        <f>'Liste Linéaire_Togo'!AC132</f>
        <v>NON</v>
      </c>
      <c r="AC138" t="str">
        <f>'Liste Linéaire_Togo'!AD132</f>
        <v>NON</v>
      </c>
      <c r="AD138" t="str">
        <f>'Liste Linéaire_Togo'!AE132</f>
        <v>NON</v>
      </c>
      <c r="AE138" t="str">
        <f>'Liste Linéaire_Togo'!AF132</f>
        <v>OUI</v>
      </c>
      <c r="AF138" t="str">
        <f>'Liste Linéaire_Togo'!AG132</f>
        <v>NEGATIF</v>
      </c>
      <c r="AG138" t="str">
        <f>'Liste Linéaire_Togo'!AH132</f>
        <v>NEGATIF</v>
      </c>
      <c r="AH138" t="str">
        <f>'Liste Linéaire_Togo'!AI132</f>
        <v>Non</v>
      </c>
      <c r="AI138" s="23">
        <f>'Liste Linéaire_Togo'!AJ132</f>
        <v>0</v>
      </c>
      <c r="AJ138" t="str">
        <f>'Liste Linéaire_Togo'!AK132</f>
        <v>Guéri</v>
      </c>
      <c r="AK138" t="str">
        <f>'Liste Linéaire_Togo'!AL132</f>
        <v>suspect</v>
      </c>
      <c r="AL138" t="str">
        <f>'Liste Linéaire_Togo'!AM132</f>
        <v>Lacs</v>
      </c>
      <c r="AM138" t="str">
        <f>'Liste Linéaire_Togo'!AN132</f>
        <v>Lacs 2</v>
      </c>
      <c r="AN138" t="str">
        <f>'Liste Linéaire_Togo'!AO132</f>
        <v>Agouégan</v>
      </c>
      <c r="AO138" t="str">
        <f>'Liste Linéaire_Togo'!AP132</f>
        <v>negatif</v>
      </c>
      <c r="AP138" t="str">
        <f>'Liste Linéaire_Togo'!L132</f>
        <v>Formation Sanitaire</v>
      </c>
    </row>
    <row r="139" spans="1:42">
      <c r="A139">
        <f>'Liste Linéaire_Togo'!A133</f>
        <v>132</v>
      </c>
      <c r="B139" t="str">
        <f>'Liste Linéaire_Togo'!B133</f>
        <v>AMEGNONA PIERRE</v>
      </c>
      <c r="C139">
        <f>'Liste Linéaire_Togo'!C133</f>
        <v>32</v>
      </c>
      <c r="D139" t="str">
        <f>'Liste Linéaire_Togo'!D133</f>
        <v>[15-44]</v>
      </c>
      <c r="E139">
        <f>'Liste Linéaire_Togo'!E133</f>
        <v>0</v>
      </c>
      <c r="F139" t="str">
        <f>'Liste Linéaire_Togo'!F133</f>
        <v>Masculin</v>
      </c>
      <c r="G139" t="str">
        <f>'Liste Linéaire_Togo'!G133</f>
        <v>Maçon</v>
      </c>
      <c r="H139">
        <f>'Liste Linéaire_Togo'!H133</f>
        <v>98412647</v>
      </c>
      <c r="I139" t="str">
        <f>'Liste Linéaire_Togo'!I133</f>
        <v>DJAGBLE</v>
      </c>
      <c r="J139" t="str">
        <f>VLOOKUP(I139,CARTE!$C$1:$F$198,3,FALSE)</f>
        <v>6.240782053118657</v>
      </c>
      <c r="K139" t="str">
        <f>VLOOKUP(I139,CARTE!$C$1:$F$198,4,FALSE)</f>
        <v xml:space="preserve"> 1.292305618314484</v>
      </c>
      <c r="L139" t="str">
        <f>'Liste Linéaire_Togo'!M133</f>
        <v>Lacs</v>
      </c>
      <c r="M139" t="str">
        <f>'Liste Linéaire_Togo'!N133</f>
        <v>ZIO 1</v>
      </c>
      <c r="N139" t="str">
        <f>'Liste Linéaire_Togo'!O133</f>
        <v>LACS</v>
      </c>
      <c r="O139" t="str">
        <f>'Liste Linéaire_Togo'!P133</f>
        <v>MARITIME</v>
      </c>
      <c r="P139" s="23">
        <f>'Liste Linéaire_Togo'!Q133</f>
        <v>45584</v>
      </c>
      <c r="Q139" t="str">
        <f>'Liste Linéaire_Togo'!R133</f>
        <v>S42</v>
      </c>
      <c r="R139" s="23">
        <f>'Liste Linéaire_Togo'!S133</f>
        <v>45589</v>
      </c>
      <c r="S139" t="str">
        <f>'Liste Linéaire_Togo'!T133</f>
        <v>OUI</v>
      </c>
      <c r="T139" t="str">
        <f>'Liste Linéaire_Togo'!U133</f>
        <v>NON</v>
      </c>
      <c r="U139" t="str">
        <f>'Liste Linéaire_Togo'!V133</f>
        <v>NON</v>
      </c>
      <c r="V139" t="str">
        <f>'Liste Linéaire_Togo'!W133</f>
        <v>NON</v>
      </c>
      <c r="W139" t="str">
        <f>'Liste Linéaire_Togo'!X133</f>
        <v>Non</v>
      </c>
      <c r="X139" t="str">
        <f>'Liste Linéaire_Togo'!Y133</f>
        <v>NON</v>
      </c>
      <c r="Y139" t="str">
        <f>'Liste Linéaire_Togo'!Z133</f>
        <v>NON</v>
      </c>
      <c r="Z139" t="str">
        <f>'Liste Linéaire_Togo'!AA133</f>
        <v>NON</v>
      </c>
      <c r="AA139" t="str">
        <f>'Liste Linéaire_Togo'!AB133</f>
        <v>NON</v>
      </c>
      <c r="AB139" t="str">
        <f>'Liste Linéaire_Togo'!AC133</f>
        <v>NON</v>
      </c>
      <c r="AC139" t="str">
        <f>'Liste Linéaire_Togo'!AD133</f>
        <v>NON</v>
      </c>
      <c r="AD139" t="str">
        <f>'Liste Linéaire_Togo'!AE133</f>
        <v>NON</v>
      </c>
      <c r="AE139" t="str">
        <f>'Liste Linéaire_Togo'!AF133</f>
        <v>OUI</v>
      </c>
      <c r="AF139" t="str">
        <f>'Liste Linéaire_Togo'!AG133</f>
        <v>NEGATIF</v>
      </c>
      <c r="AG139" t="str">
        <f>'Liste Linéaire_Togo'!AH133</f>
        <v>NEGATIF</v>
      </c>
      <c r="AH139" t="str">
        <f>'Liste Linéaire_Togo'!AI133</f>
        <v>Non</v>
      </c>
      <c r="AI139" s="23">
        <f>'Liste Linéaire_Togo'!AJ133</f>
        <v>0</v>
      </c>
      <c r="AJ139" t="str">
        <f>'Liste Linéaire_Togo'!AK133</f>
        <v>Guéri</v>
      </c>
      <c r="AK139" t="str">
        <f>'Liste Linéaire_Togo'!AL133</f>
        <v>suspect</v>
      </c>
      <c r="AL139" t="str">
        <f>'Liste Linéaire_Togo'!AM133</f>
        <v>Zio</v>
      </c>
      <c r="AM139" t="str">
        <f>'Liste Linéaire_Togo'!AN133</f>
        <v>Zio 1</v>
      </c>
      <c r="AN139" t="str">
        <f>'Liste Linéaire_Togo'!AO133</f>
        <v>Djagblé</v>
      </c>
      <c r="AO139" t="str">
        <f>'Liste Linéaire_Togo'!AP133</f>
        <v>negatif</v>
      </c>
      <c r="AP139" t="str">
        <f>'Liste Linéaire_Togo'!L133</f>
        <v>Formation Sanitaire</v>
      </c>
    </row>
    <row r="140" spans="1:42">
      <c r="A140">
        <f>'Liste Linéaire_Togo'!A134</f>
        <v>133</v>
      </c>
      <c r="B140" t="str">
        <f>'Liste Linéaire_Togo'!B134</f>
        <v>LAWSON LATRE</v>
      </c>
      <c r="C140">
        <f>'Liste Linéaire_Togo'!C134</f>
        <v>29</v>
      </c>
      <c r="D140" t="str">
        <f>'Liste Linéaire_Togo'!D134</f>
        <v>[15-44]</v>
      </c>
      <c r="E140">
        <f>'Liste Linéaire_Togo'!E134</f>
        <v>0</v>
      </c>
      <c r="F140" t="str">
        <f>'Liste Linéaire_Togo'!F134</f>
        <v>Féminin</v>
      </c>
      <c r="G140" t="str">
        <f>'Liste Linéaire_Togo'!G134</f>
        <v>Revendeur/se</v>
      </c>
      <c r="H140">
        <f>'Liste Linéaire_Togo'!H134</f>
        <v>91515440</v>
      </c>
      <c r="I140" t="str">
        <f>'Liste Linéaire_Togo'!I134</f>
        <v>NLESSI</v>
      </c>
      <c r="J140" t="str">
        <f>VLOOKUP(I140,CARTE!$C$1:$F$198,3,FALSE)</f>
        <v>6.227396584278712</v>
      </c>
      <c r="K140" t="str">
        <f>VLOOKUP(I140,CARTE!$C$1:$F$198,4,FALSE)</f>
        <v xml:space="preserve"> 1.5825646909844922</v>
      </c>
      <c r="L140" t="str">
        <f>'Liste Linéaire_Togo'!M134</f>
        <v>POLYCLINIQUE D'ANEHO</v>
      </c>
      <c r="M140" t="str">
        <f>'Liste Linéaire_Togo'!N134</f>
        <v>LACS 1</v>
      </c>
      <c r="N140" t="str">
        <f>'Liste Linéaire_Togo'!O134</f>
        <v>LACS</v>
      </c>
      <c r="O140" t="str">
        <f>'Liste Linéaire_Togo'!P134</f>
        <v>MARITIME</v>
      </c>
      <c r="P140" s="23">
        <f>'Liste Linéaire_Togo'!Q134</f>
        <v>45588</v>
      </c>
      <c r="Q140" t="str">
        <f>'Liste Linéaire_Togo'!R134</f>
        <v>S43</v>
      </c>
      <c r="R140" s="23">
        <f>'Liste Linéaire_Togo'!S134</f>
        <v>45589</v>
      </c>
      <c r="S140" t="str">
        <f>'Liste Linéaire_Togo'!T134</f>
        <v>OUI</v>
      </c>
      <c r="T140" t="str">
        <f>'Liste Linéaire_Togo'!U134</f>
        <v>NON</v>
      </c>
      <c r="U140" t="str">
        <f>'Liste Linéaire_Togo'!V134</f>
        <v>NON</v>
      </c>
      <c r="V140" t="str">
        <f>'Liste Linéaire_Togo'!W134</f>
        <v>NON</v>
      </c>
      <c r="W140" t="str">
        <f>'Liste Linéaire_Togo'!X134</f>
        <v>Non</v>
      </c>
      <c r="X140" t="str">
        <f>'Liste Linéaire_Togo'!Y134</f>
        <v>NON</v>
      </c>
      <c r="Y140" t="str">
        <f>'Liste Linéaire_Togo'!Z134</f>
        <v>NON</v>
      </c>
      <c r="Z140" t="str">
        <f>'Liste Linéaire_Togo'!AA134</f>
        <v>NON</v>
      </c>
      <c r="AA140" t="str">
        <f>'Liste Linéaire_Togo'!AB134</f>
        <v>NON</v>
      </c>
      <c r="AB140" t="str">
        <f>'Liste Linéaire_Togo'!AC134</f>
        <v>NON</v>
      </c>
      <c r="AC140" t="str">
        <f>'Liste Linéaire_Togo'!AD134</f>
        <v>NON</v>
      </c>
      <c r="AD140" t="str">
        <f>'Liste Linéaire_Togo'!AE134</f>
        <v>NON</v>
      </c>
      <c r="AE140" t="str">
        <f>'Liste Linéaire_Togo'!AF134</f>
        <v>OUI</v>
      </c>
      <c r="AF140" t="str">
        <f>'Liste Linéaire_Togo'!AG134</f>
        <v>NEGATIF</v>
      </c>
      <c r="AG140" t="str">
        <f>'Liste Linéaire_Togo'!AH134</f>
        <v>Positif O1 Ogawa</v>
      </c>
      <c r="AH140" t="str">
        <f>'Liste Linéaire_Togo'!AI134</f>
        <v>Non</v>
      </c>
      <c r="AI140" s="23">
        <f>'Liste Linéaire_Togo'!AJ134</f>
        <v>0</v>
      </c>
      <c r="AJ140" t="str">
        <f>'Liste Linéaire_Togo'!AK134</f>
        <v>Guéri</v>
      </c>
      <c r="AK140" t="str">
        <f>'Liste Linéaire_Togo'!AL134</f>
        <v>confirmé</v>
      </c>
      <c r="AL140" t="str">
        <f>'Liste Linéaire_Togo'!AM134</f>
        <v>Lacs</v>
      </c>
      <c r="AM140" t="str">
        <f>'Liste Linéaire_Togo'!AN134</f>
        <v>Lacs 1</v>
      </c>
      <c r="AN140" t="str">
        <f>'Liste Linéaire_Togo'!AO134</f>
        <v>Aného</v>
      </c>
      <c r="AO140" t="str">
        <f>'Liste Linéaire_Togo'!AP134</f>
        <v>Positif</v>
      </c>
      <c r="AP140" t="str">
        <f>'Liste Linéaire_Togo'!L134</f>
        <v>Formation Sanitaire</v>
      </c>
    </row>
    <row r="141" spans="1:42">
      <c r="A141">
        <f>'Liste Linéaire_Togo'!A135</f>
        <v>134</v>
      </c>
      <c r="B141" t="str">
        <f>'Liste Linéaire_Togo'!B135</f>
        <v>KATCHI  EUGENIE</v>
      </c>
      <c r="C141">
        <f>'Liste Linéaire_Togo'!C135</f>
        <v>25</v>
      </c>
      <c r="D141" t="str">
        <f>'Liste Linéaire_Togo'!D135</f>
        <v>[15-44]</v>
      </c>
      <c r="E141">
        <f>'Liste Linéaire_Togo'!E135</f>
        <v>0</v>
      </c>
      <c r="F141" t="str">
        <f>'Liste Linéaire_Togo'!F135</f>
        <v>Féminin</v>
      </c>
      <c r="G141" t="str">
        <f>'Liste Linéaire_Togo'!G135</f>
        <v>Ménagère</v>
      </c>
      <c r="H141">
        <f>'Liste Linéaire_Togo'!H135</f>
        <v>99671748</v>
      </c>
      <c r="I141" t="str">
        <f>'Liste Linéaire_Togo'!I135</f>
        <v>DJEKVI</v>
      </c>
      <c r="J141" t="str">
        <f>VLOOKUP(I141,CARTE!$C$1:$F$198,3,FALSE)</f>
        <v>6.232565928242092</v>
      </c>
      <c r="K141" t="str">
        <f>VLOOKUP(I141,CARTE!$C$1:$F$198,4,FALSE)</f>
        <v xml:space="preserve"> 1.6113269352515131</v>
      </c>
      <c r="L141" t="str">
        <f>'Liste Linéaire_Togo'!M135</f>
        <v>POLYCLINIQUE D'ANEHO</v>
      </c>
      <c r="M141" t="str">
        <f>'Liste Linéaire_Togo'!N135</f>
        <v>LACS 1</v>
      </c>
      <c r="N141" t="str">
        <f>'Liste Linéaire_Togo'!O135</f>
        <v>LACS</v>
      </c>
      <c r="O141" t="str">
        <f>'Liste Linéaire_Togo'!P135</f>
        <v>MARITIME</v>
      </c>
      <c r="P141" s="23">
        <f>'Liste Linéaire_Togo'!Q135</f>
        <v>45590</v>
      </c>
      <c r="Q141" t="str">
        <f>'Liste Linéaire_Togo'!R135</f>
        <v>S43</v>
      </c>
      <c r="R141" s="23">
        <f>'Liste Linéaire_Togo'!S135</f>
        <v>45590</v>
      </c>
      <c r="S141" t="str">
        <f>'Liste Linéaire_Togo'!T135</f>
        <v>OUI</v>
      </c>
      <c r="T141" t="str">
        <f>'Liste Linéaire_Togo'!U135</f>
        <v>OUI</v>
      </c>
      <c r="U141" t="str">
        <f>'Liste Linéaire_Togo'!V135</f>
        <v>NON</v>
      </c>
      <c r="V141" t="str">
        <f>'Liste Linéaire_Togo'!W135</f>
        <v>NON</v>
      </c>
      <c r="W141" t="str">
        <f>'Liste Linéaire_Togo'!X135</f>
        <v>Non</v>
      </c>
      <c r="X141" t="str">
        <f>'Liste Linéaire_Togo'!Y135</f>
        <v>NON</v>
      </c>
      <c r="Y141" t="str">
        <f>'Liste Linéaire_Togo'!Z135</f>
        <v>NON</v>
      </c>
      <c r="Z141" t="str">
        <f>'Liste Linéaire_Togo'!AA135</f>
        <v>NON</v>
      </c>
      <c r="AA141" t="str">
        <f>'Liste Linéaire_Togo'!AB135</f>
        <v>NON</v>
      </c>
      <c r="AB141" t="str">
        <f>'Liste Linéaire_Togo'!AC135</f>
        <v>NON</v>
      </c>
      <c r="AC141" t="str">
        <f>'Liste Linéaire_Togo'!AD135</f>
        <v>NON</v>
      </c>
      <c r="AD141" t="str">
        <f>'Liste Linéaire_Togo'!AE135</f>
        <v>NON</v>
      </c>
      <c r="AE141" t="str">
        <f>'Liste Linéaire_Togo'!AF135</f>
        <v>OUI</v>
      </c>
      <c r="AF141" t="str">
        <f>'Liste Linéaire_Togo'!AG135</f>
        <v>NEGATIF</v>
      </c>
      <c r="AG141" t="str">
        <f>'Liste Linéaire_Togo'!AH135</f>
        <v>NEGATIF</v>
      </c>
      <c r="AH141" t="str">
        <f>'Liste Linéaire_Togo'!AI135</f>
        <v>Non</v>
      </c>
      <c r="AI141" s="23">
        <f>'Liste Linéaire_Togo'!AJ135</f>
        <v>0</v>
      </c>
      <c r="AJ141" t="str">
        <f>'Liste Linéaire_Togo'!AK135</f>
        <v>Guéri</v>
      </c>
      <c r="AK141" t="str">
        <f>'Liste Linéaire_Togo'!AL135</f>
        <v>suspect</v>
      </c>
      <c r="AL141" t="str">
        <f>'Liste Linéaire_Togo'!AM135</f>
        <v>Lacs</v>
      </c>
      <c r="AM141" t="str">
        <f>'Liste Linéaire_Togo'!AN135</f>
        <v>Lacs 1</v>
      </c>
      <c r="AN141" t="str">
        <f>'Liste Linéaire_Togo'!AO135</f>
        <v>AdjIdo</v>
      </c>
      <c r="AO141" t="str">
        <f>'Liste Linéaire_Togo'!AP135</f>
        <v>negatif</v>
      </c>
      <c r="AP141" t="str">
        <f>'Liste Linéaire_Togo'!L135</f>
        <v>Formation Sanitaire</v>
      </c>
    </row>
    <row r="142" spans="1:42">
      <c r="A142">
        <f>'Liste Linéaire_Togo'!A136</f>
        <v>135</v>
      </c>
      <c r="B142" t="str">
        <f>'Liste Linéaire_Togo'!B136</f>
        <v>EDORH  LOGOSSI</v>
      </c>
      <c r="C142">
        <f>'Liste Linéaire_Togo'!C136</f>
        <v>72</v>
      </c>
      <c r="D142" t="str">
        <f>'Liste Linéaire_Togo'!D136</f>
        <v>[60 et plus]</v>
      </c>
      <c r="E142">
        <f>'Liste Linéaire_Togo'!E136</f>
        <v>0</v>
      </c>
      <c r="F142" t="str">
        <f>'Liste Linéaire_Togo'!F136</f>
        <v>Féminin</v>
      </c>
      <c r="G142" t="str">
        <f>'Liste Linéaire_Togo'!G136</f>
        <v>Ménagère</v>
      </c>
      <c r="H142">
        <f>'Liste Linéaire_Togo'!H136</f>
        <v>93229839</v>
      </c>
      <c r="I142" t="str">
        <f>'Liste Linéaire_Togo'!I136</f>
        <v>VOUDOUGBE</v>
      </c>
      <c r="J142" t="str">
        <f>VLOOKUP(I142,CARTE!$C$1:$F$198,3,FALSE)</f>
        <v>6.23928331889</v>
      </c>
      <c r="K142" t="str">
        <f>VLOOKUP(I142,CARTE!$C$1:$F$198,4,FALSE)</f>
        <v xml:space="preserve"> 1.622224647621934</v>
      </c>
      <c r="L142" t="str">
        <f>'Liste Linéaire_Togo'!M136</f>
        <v>AZIAGBACONDJI</v>
      </c>
      <c r="M142" t="str">
        <f>'Liste Linéaire_Togo'!N136</f>
        <v>LACS 1</v>
      </c>
      <c r="N142" t="str">
        <f>'Liste Linéaire_Togo'!O136</f>
        <v>LACS</v>
      </c>
      <c r="O142" t="str">
        <f>'Liste Linéaire_Togo'!P136</f>
        <v>MARITIME</v>
      </c>
      <c r="P142" s="23">
        <f>'Liste Linéaire_Togo'!Q136</f>
        <v>45590</v>
      </c>
      <c r="Q142" t="str">
        <f>'Liste Linéaire_Togo'!R136</f>
        <v>S43</v>
      </c>
      <c r="R142" s="23">
        <f>'Liste Linéaire_Togo'!S136</f>
        <v>45590</v>
      </c>
      <c r="S142" t="str">
        <f>'Liste Linéaire_Togo'!T136</f>
        <v>OUI</v>
      </c>
      <c r="T142" t="str">
        <f>'Liste Linéaire_Togo'!U136</f>
        <v>OUI</v>
      </c>
      <c r="U142" t="str">
        <f>'Liste Linéaire_Togo'!V136</f>
        <v>NON</v>
      </c>
      <c r="V142" t="str">
        <f>'Liste Linéaire_Togo'!W136</f>
        <v>NON</v>
      </c>
      <c r="W142" t="str">
        <f>'Liste Linéaire_Togo'!X136</f>
        <v>Non</v>
      </c>
      <c r="X142" t="str">
        <f>'Liste Linéaire_Togo'!Y136</f>
        <v>NON</v>
      </c>
      <c r="Y142" t="str">
        <f>'Liste Linéaire_Togo'!Z136</f>
        <v>NON</v>
      </c>
      <c r="Z142" t="str">
        <f>'Liste Linéaire_Togo'!AA136</f>
        <v>NON</v>
      </c>
      <c r="AA142" t="str">
        <f>'Liste Linéaire_Togo'!AB136</f>
        <v>NON</v>
      </c>
      <c r="AB142" t="str">
        <f>'Liste Linéaire_Togo'!AC136</f>
        <v>NON</v>
      </c>
      <c r="AC142" t="str">
        <f>'Liste Linéaire_Togo'!AD136</f>
        <v>NON</v>
      </c>
      <c r="AD142" t="str">
        <f>'Liste Linéaire_Togo'!AE136</f>
        <v>NON</v>
      </c>
      <c r="AE142" t="str">
        <f>'Liste Linéaire_Togo'!AF136</f>
        <v>OUI</v>
      </c>
      <c r="AF142" t="str">
        <f>'Liste Linéaire_Togo'!AG136</f>
        <v>NEGATIF</v>
      </c>
      <c r="AG142" t="str">
        <f>'Liste Linéaire_Togo'!AH136</f>
        <v>Positif O1 Ogawa</v>
      </c>
      <c r="AH142" t="str">
        <f>'Liste Linéaire_Togo'!AI136</f>
        <v>Non</v>
      </c>
      <c r="AI142" s="23">
        <f>'Liste Linéaire_Togo'!AJ136</f>
        <v>0</v>
      </c>
      <c r="AJ142" t="str">
        <f>'Liste Linéaire_Togo'!AK136</f>
        <v>Guéri</v>
      </c>
      <c r="AK142" t="str">
        <f>'Liste Linéaire_Togo'!AL136</f>
        <v>confirmé</v>
      </c>
      <c r="AL142" t="str">
        <f>'Liste Linéaire_Togo'!AM136</f>
        <v>Lacs</v>
      </c>
      <c r="AM142" t="str">
        <f>'Liste Linéaire_Togo'!AN136</f>
        <v>Lacs 1</v>
      </c>
      <c r="AN142" t="str">
        <f>'Liste Linéaire_Togo'!AO136</f>
        <v>AdjIdo</v>
      </c>
      <c r="AO142" t="str">
        <f>'Liste Linéaire_Togo'!AP136</f>
        <v>Positif</v>
      </c>
      <c r="AP142" t="str">
        <f>'Liste Linéaire_Togo'!L136</f>
        <v>Formation Sanitaire</v>
      </c>
    </row>
    <row r="143" spans="1:42">
      <c r="A143">
        <f>'Liste Linéaire_Togo'!A137</f>
        <v>136</v>
      </c>
      <c r="B143" t="str">
        <f>'Liste Linéaire_Togo'!B137</f>
        <v>ADANGLOE   KANGNI</v>
      </c>
      <c r="C143">
        <f>'Liste Linéaire_Togo'!C137</f>
        <v>40</v>
      </c>
      <c r="D143" t="str">
        <f>'Liste Linéaire_Togo'!D137</f>
        <v>[15-44]</v>
      </c>
      <c r="E143">
        <f>'Liste Linéaire_Togo'!E137</f>
        <v>0</v>
      </c>
      <c r="F143" t="str">
        <f>'Liste Linéaire_Togo'!F137</f>
        <v>Masculin</v>
      </c>
      <c r="G143" t="str">
        <f>'Liste Linéaire_Togo'!G137</f>
        <v>Pêcheur</v>
      </c>
      <c r="H143">
        <f>'Liste Linéaire_Togo'!H137</f>
        <v>97917417</v>
      </c>
      <c r="I143" t="str">
        <f>'Liste Linéaire_Togo'!I137</f>
        <v>NLESSI</v>
      </c>
      <c r="J143" t="str">
        <f>VLOOKUP(I143,CARTE!$C$1:$F$198,3,FALSE)</f>
        <v>6.227396584278712</v>
      </c>
      <c r="K143" t="str">
        <f>VLOOKUP(I143,CARTE!$C$1:$F$198,4,FALSE)</f>
        <v xml:space="preserve"> 1.5825646909844922</v>
      </c>
      <c r="L143" t="str">
        <f>'Liste Linéaire_Togo'!M137</f>
        <v>POLYCLINIQUE D'ANEHO</v>
      </c>
      <c r="M143" t="str">
        <f>'Liste Linéaire_Togo'!N137</f>
        <v>LACS 1</v>
      </c>
      <c r="N143" t="str">
        <f>'Liste Linéaire_Togo'!O137</f>
        <v>LACS</v>
      </c>
      <c r="O143" t="str">
        <f>'Liste Linéaire_Togo'!P137</f>
        <v>MARITIME</v>
      </c>
      <c r="P143" s="23">
        <f>'Liste Linéaire_Togo'!Q137</f>
        <v>45591</v>
      </c>
      <c r="Q143" t="str">
        <f>'Liste Linéaire_Togo'!R137</f>
        <v>S43</v>
      </c>
      <c r="R143" s="23">
        <f>'Liste Linéaire_Togo'!S137</f>
        <v>45591</v>
      </c>
      <c r="S143" t="str">
        <f>'Liste Linéaire_Togo'!T137</f>
        <v>OUI</v>
      </c>
      <c r="T143" t="str">
        <f>'Liste Linéaire_Togo'!U137</f>
        <v>NON</v>
      </c>
      <c r="U143" t="str">
        <f>'Liste Linéaire_Togo'!V137</f>
        <v>NON</v>
      </c>
      <c r="V143" t="str">
        <f>'Liste Linéaire_Togo'!W137</f>
        <v>NON</v>
      </c>
      <c r="W143" t="str">
        <f>'Liste Linéaire_Togo'!X137</f>
        <v>Non</v>
      </c>
      <c r="X143" t="str">
        <f>'Liste Linéaire_Togo'!Y137</f>
        <v>NON</v>
      </c>
      <c r="Y143" t="str">
        <f>'Liste Linéaire_Togo'!Z137</f>
        <v>NON</v>
      </c>
      <c r="Z143" t="str">
        <f>'Liste Linéaire_Togo'!AA137</f>
        <v>NON</v>
      </c>
      <c r="AA143" t="str">
        <f>'Liste Linéaire_Togo'!AB137</f>
        <v>NON</v>
      </c>
      <c r="AB143" t="str">
        <f>'Liste Linéaire_Togo'!AC137</f>
        <v>NON</v>
      </c>
      <c r="AC143" t="str">
        <f>'Liste Linéaire_Togo'!AD137</f>
        <v>NON</v>
      </c>
      <c r="AD143" t="str">
        <f>'Liste Linéaire_Togo'!AE137</f>
        <v>NON</v>
      </c>
      <c r="AE143" t="str">
        <f>'Liste Linéaire_Togo'!AF137</f>
        <v>OUI</v>
      </c>
      <c r="AF143" t="str">
        <f>'Liste Linéaire_Togo'!AG137</f>
        <v>NEGATIF</v>
      </c>
      <c r="AG143" t="str">
        <f>'Liste Linéaire_Togo'!AH137</f>
        <v>NEGATIF</v>
      </c>
      <c r="AH143" t="str">
        <f>'Liste Linéaire_Togo'!AI137</f>
        <v>Non</v>
      </c>
      <c r="AI143" s="23">
        <f>'Liste Linéaire_Togo'!AJ137</f>
        <v>0</v>
      </c>
      <c r="AJ143" t="str">
        <f>'Liste Linéaire_Togo'!AK137</f>
        <v>Guéri</v>
      </c>
      <c r="AK143" t="str">
        <f>'Liste Linéaire_Togo'!AL137</f>
        <v>suspect</v>
      </c>
      <c r="AL143" t="str">
        <f>'Liste Linéaire_Togo'!AM137</f>
        <v>Lacs</v>
      </c>
      <c r="AM143" t="str">
        <f>'Liste Linéaire_Togo'!AN137</f>
        <v>Lacs 1</v>
      </c>
      <c r="AN143" t="str">
        <f>'Liste Linéaire_Togo'!AO137</f>
        <v>Aného</v>
      </c>
      <c r="AO143" t="str">
        <f>'Liste Linéaire_Togo'!AP137</f>
        <v>negatif</v>
      </c>
      <c r="AP143" t="str">
        <f>'Liste Linéaire_Togo'!L137</f>
        <v>Formation Sanitaire</v>
      </c>
    </row>
    <row r="144" spans="1:42">
      <c r="A144">
        <f>'Liste Linéaire_Togo'!A138</f>
        <v>137</v>
      </c>
      <c r="B144" t="str">
        <f>'Liste Linéaire_Togo'!B138</f>
        <v>ASSIAMATE  SIVEDE</v>
      </c>
      <c r="C144">
        <f>'Liste Linéaire_Togo'!C138</f>
        <v>35</v>
      </c>
      <c r="D144" t="str">
        <f>'Liste Linéaire_Togo'!D138</f>
        <v>[15-44]</v>
      </c>
      <c r="E144">
        <f>'Liste Linéaire_Togo'!E138</f>
        <v>0</v>
      </c>
      <c r="F144" t="str">
        <f>'Liste Linéaire_Togo'!F138</f>
        <v>Féminin</v>
      </c>
      <c r="G144" t="str">
        <f>'Liste Linéaire_Togo'!G138</f>
        <v>Revendeur/se</v>
      </c>
      <c r="H144">
        <f>'Liste Linéaire_Togo'!H138</f>
        <v>99992262</v>
      </c>
      <c r="I144" t="str">
        <f>'Liste Linéaire_Togo'!I138</f>
        <v>GA CONDJI</v>
      </c>
      <c r="J144" t="str">
        <f>VLOOKUP(I144,CARTE!$C$1:$F$198,3,FALSE)</f>
        <v>6.23928331889</v>
      </c>
      <c r="K144" t="str">
        <f>VLOOKUP(I144,CARTE!$C$1:$F$198,4,FALSE)</f>
        <v xml:space="preserve"> 1.622224647621934</v>
      </c>
      <c r="L144" t="str">
        <f>'Liste Linéaire_Togo'!M138</f>
        <v>POLYCLINIQUE D'ANEHO</v>
      </c>
      <c r="M144" t="str">
        <f>'Liste Linéaire_Togo'!N138</f>
        <v>LACS 1</v>
      </c>
      <c r="N144" t="str">
        <f>'Liste Linéaire_Togo'!O138</f>
        <v>LACS</v>
      </c>
      <c r="O144" t="str">
        <f>'Liste Linéaire_Togo'!P138</f>
        <v>MARITIME</v>
      </c>
      <c r="P144" s="23">
        <f>'Liste Linéaire_Togo'!Q138</f>
        <v>45591</v>
      </c>
      <c r="Q144" t="str">
        <f>'Liste Linéaire_Togo'!R138</f>
        <v>S43</v>
      </c>
      <c r="R144" s="23">
        <f>'Liste Linéaire_Togo'!S138</f>
        <v>45591</v>
      </c>
      <c r="S144" t="str">
        <f>'Liste Linéaire_Togo'!T138</f>
        <v>OUI</v>
      </c>
      <c r="T144" t="str">
        <f>'Liste Linéaire_Togo'!U138</f>
        <v>OUI</v>
      </c>
      <c r="U144" t="str">
        <f>'Liste Linéaire_Togo'!V138</f>
        <v>NON</v>
      </c>
      <c r="V144" t="str">
        <f>'Liste Linéaire_Togo'!W138</f>
        <v>NON</v>
      </c>
      <c r="W144" t="str">
        <f>'Liste Linéaire_Togo'!X138</f>
        <v>Non</v>
      </c>
      <c r="X144" t="str">
        <f>'Liste Linéaire_Togo'!Y138</f>
        <v>NON</v>
      </c>
      <c r="Y144" t="str">
        <f>'Liste Linéaire_Togo'!Z138</f>
        <v>NON</v>
      </c>
      <c r="Z144" t="str">
        <f>'Liste Linéaire_Togo'!AA138</f>
        <v>NON</v>
      </c>
      <c r="AA144" t="str">
        <f>'Liste Linéaire_Togo'!AB138</f>
        <v>NON</v>
      </c>
      <c r="AB144" t="str">
        <f>'Liste Linéaire_Togo'!AC138</f>
        <v>NON</v>
      </c>
      <c r="AC144" t="str">
        <f>'Liste Linéaire_Togo'!AD138</f>
        <v>NON</v>
      </c>
      <c r="AD144" t="str">
        <f>'Liste Linéaire_Togo'!AE138</f>
        <v>NON</v>
      </c>
      <c r="AE144" t="str">
        <f>'Liste Linéaire_Togo'!AF138</f>
        <v>OUI</v>
      </c>
      <c r="AF144" t="str">
        <f>'Liste Linéaire_Togo'!AG138</f>
        <v>NEGATIF</v>
      </c>
      <c r="AG144" t="str">
        <f>'Liste Linéaire_Togo'!AH138</f>
        <v>NEGATIF</v>
      </c>
      <c r="AH144" t="str">
        <f>'Liste Linéaire_Togo'!AI138</f>
        <v>Non</v>
      </c>
      <c r="AI144" s="23">
        <f>'Liste Linéaire_Togo'!AJ138</f>
        <v>0</v>
      </c>
      <c r="AJ144" t="str">
        <f>'Liste Linéaire_Togo'!AK138</f>
        <v>Guéri</v>
      </c>
      <c r="AK144" t="str">
        <f>'Liste Linéaire_Togo'!AL138</f>
        <v>suspect</v>
      </c>
      <c r="AL144" t="str">
        <f>'Liste Linéaire_Togo'!AM138</f>
        <v>Lacs</v>
      </c>
      <c r="AM144" t="str">
        <f>'Liste Linéaire_Togo'!AN138</f>
        <v>Lacs 2</v>
      </c>
      <c r="AN144" t="str">
        <f>'Liste Linéaire_Togo'!AO138</f>
        <v>Agouégan</v>
      </c>
      <c r="AO144" t="str">
        <f>'Liste Linéaire_Togo'!AP138</f>
        <v>negatif</v>
      </c>
      <c r="AP144" t="str">
        <f>'Liste Linéaire_Togo'!L138</f>
        <v>Formation Sanitaire</v>
      </c>
    </row>
    <row r="145" spans="1:42">
      <c r="A145">
        <f>'Liste Linéaire_Togo'!A139</f>
        <v>138</v>
      </c>
      <c r="B145" t="str">
        <f>'Liste Linéaire_Togo'!B139</f>
        <v>WALLAS  MESSAN</v>
      </c>
      <c r="C145">
        <f>'Liste Linéaire_Togo'!C139</f>
        <v>57</v>
      </c>
      <c r="D145" t="str">
        <f>'Liste Linéaire_Togo'!D139</f>
        <v>[45-59]</v>
      </c>
      <c r="E145">
        <f>'Liste Linéaire_Togo'!E139</f>
        <v>0</v>
      </c>
      <c r="F145" t="str">
        <f>'Liste Linéaire_Togo'!F139</f>
        <v>Masculin</v>
      </c>
      <c r="G145" t="str">
        <f>'Liste Linéaire_Togo'!G139</f>
        <v>RETRAITE</v>
      </c>
      <c r="H145">
        <f>'Liste Linéaire_Togo'!H139</f>
        <v>92511942</v>
      </c>
      <c r="I145" t="str">
        <f>'Liste Linéaire_Togo'!I139</f>
        <v>BADJI</v>
      </c>
      <c r="J145" t="str">
        <f>VLOOKUP(I145,CARTE!$C$1:$F$198,3,FALSE)</f>
        <v>6.234928331889</v>
      </c>
      <c r="K145" t="str">
        <f>VLOOKUP(I145,CARTE!$C$1:$F$198,4,FALSE)</f>
        <v xml:space="preserve"> 1.615224647621934</v>
      </c>
      <c r="L145" t="str">
        <f>'Liste Linéaire_Togo'!M139</f>
        <v>POLYCLINIQUE D'ANEHO</v>
      </c>
      <c r="M145" t="str">
        <f>'Liste Linéaire_Togo'!N139</f>
        <v>LACS 1</v>
      </c>
      <c r="N145" t="str">
        <f>'Liste Linéaire_Togo'!O139</f>
        <v>LACS</v>
      </c>
      <c r="O145" t="str">
        <f>'Liste Linéaire_Togo'!P139</f>
        <v>MARITIME</v>
      </c>
      <c r="P145" s="23">
        <f>'Liste Linéaire_Togo'!Q139</f>
        <v>45596</v>
      </c>
      <c r="Q145" t="str">
        <f>'Liste Linéaire_Togo'!R139</f>
        <v>S44</v>
      </c>
      <c r="R145" s="23">
        <f>'Liste Linéaire_Togo'!S139</f>
        <v>45596</v>
      </c>
      <c r="S145" t="str">
        <f>'Liste Linéaire_Togo'!T139</f>
        <v>OUI</v>
      </c>
      <c r="T145" t="str">
        <f>'Liste Linéaire_Togo'!U139</f>
        <v>OUI</v>
      </c>
      <c r="U145" t="str">
        <f>'Liste Linéaire_Togo'!V139</f>
        <v>OUI</v>
      </c>
      <c r="V145" t="str">
        <f>'Liste Linéaire_Togo'!W139</f>
        <v>OUI</v>
      </c>
      <c r="W145" t="str">
        <f>'Liste Linéaire_Togo'!X139</f>
        <v>Oui</v>
      </c>
      <c r="X145" t="str">
        <f>'Liste Linéaire_Togo'!Y139</f>
        <v>NON</v>
      </c>
      <c r="Y145" t="str">
        <f>'Liste Linéaire_Togo'!Z139</f>
        <v>OUI</v>
      </c>
      <c r="Z145" t="str">
        <f>'Liste Linéaire_Togo'!AA139</f>
        <v>OUI</v>
      </c>
      <c r="AA145" t="str">
        <f>'Liste Linéaire_Togo'!AB139</f>
        <v>NON</v>
      </c>
      <c r="AB145" t="str">
        <f>'Liste Linéaire_Togo'!AC139</f>
        <v>NON</v>
      </c>
      <c r="AC145" t="str">
        <f>'Liste Linéaire_Togo'!AD139</f>
        <v>NON</v>
      </c>
      <c r="AD145" t="str">
        <f>'Liste Linéaire_Togo'!AE139</f>
        <v>NON</v>
      </c>
      <c r="AE145" t="str">
        <f>'Liste Linéaire_Togo'!AF139</f>
        <v>OUI</v>
      </c>
      <c r="AF145" t="str">
        <f>'Liste Linéaire_Togo'!AG139</f>
        <v>NEGATIF</v>
      </c>
      <c r="AG145" t="str">
        <f>'Liste Linéaire_Togo'!AH139</f>
        <v>Positif O1 Ogawa</v>
      </c>
      <c r="AH145" t="str">
        <f>'Liste Linéaire_Togo'!AI139</f>
        <v>Oui</v>
      </c>
      <c r="AI145" s="23">
        <f>'Liste Linéaire_Togo'!AJ139</f>
        <v>45601</v>
      </c>
      <c r="AJ145" t="str">
        <f>'Liste Linéaire_Togo'!AK139</f>
        <v>Guéri</v>
      </c>
      <c r="AK145" t="str">
        <f>'Liste Linéaire_Togo'!AL139</f>
        <v>confirmé</v>
      </c>
      <c r="AL145" t="str">
        <f>'Liste Linéaire_Togo'!AM139</f>
        <v>Lacs</v>
      </c>
      <c r="AM145" t="str">
        <f>'Liste Linéaire_Togo'!AN139</f>
        <v>Lacs 1</v>
      </c>
      <c r="AN145" t="str">
        <f>'Liste Linéaire_Togo'!AO139</f>
        <v>Aného</v>
      </c>
      <c r="AO145" t="str">
        <f>'Liste Linéaire_Togo'!AP139</f>
        <v>Positif</v>
      </c>
      <c r="AP145" t="str">
        <f>'Liste Linéaire_Togo'!L139</f>
        <v>Communauté</v>
      </c>
    </row>
    <row r="146" spans="1:42">
      <c r="A146">
        <f>'Liste Linéaire_Togo'!A140</f>
        <v>139</v>
      </c>
      <c r="B146" t="str">
        <f>'Liste Linéaire_Togo'!B140</f>
        <v>WALLAS   MAWUGNO</v>
      </c>
      <c r="C146">
        <f>'Liste Linéaire_Togo'!C140</f>
        <v>12</v>
      </c>
      <c r="D146" t="str">
        <f>'Liste Linéaire_Togo'!D140</f>
        <v>[5-14]</v>
      </c>
      <c r="E146">
        <f>'Liste Linéaire_Togo'!E140</f>
        <v>0</v>
      </c>
      <c r="F146" t="str">
        <f>'Liste Linéaire_Togo'!F140</f>
        <v>Masculin</v>
      </c>
      <c r="G146" t="str">
        <f>'Liste Linéaire_Togo'!G140</f>
        <v>SANS PROFESSION</v>
      </c>
      <c r="H146">
        <f>'Liste Linéaire_Togo'!H140</f>
        <v>92511942</v>
      </c>
      <c r="I146" t="str">
        <f>'Liste Linéaire_Togo'!I140</f>
        <v>BADJI</v>
      </c>
      <c r="J146" t="str">
        <f>VLOOKUP(I146,CARTE!$C$1:$F$198,3,FALSE)</f>
        <v>6.234928331889</v>
      </c>
      <c r="K146" t="str">
        <f>VLOOKUP(I146,CARTE!$C$1:$F$198,4,FALSE)</f>
        <v xml:space="preserve"> 1.615224647621934</v>
      </c>
      <c r="L146" t="str">
        <f>'Liste Linéaire_Togo'!M140</f>
        <v>POLYCLINIQUE D'ANEHO</v>
      </c>
      <c r="M146" t="str">
        <f>'Liste Linéaire_Togo'!N140</f>
        <v>LACS 1</v>
      </c>
      <c r="N146" t="str">
        <f>'Liste Linéaire_Togo'!O140</f>
        <v>LACS</v>
      </c>
      <c r="O146" t="str">
        <f>'Liste Linéaire_Togo'!P140</f>
        <v>MARITIME</v>
      </c>
      <c r="P146" s="23">
        <f>'Liste Linéaire_Togo'!Q140</f>
        <v>45593</v>
      </c>
      <c r="Q146" t="str">
        <f>'Liste Linéaire_Togo'!R140</f>
        <v>S44</v>
      </c>
      <c r="R146" s="23">
        <f>'Liste Linéaire_Togo'!S140</f>
        <v>45596</v>
      </c>
      <c r="S146" t="str">
        <f>'Liste Linéaire_Togo'!T140</f>
        <v>OUI</v>
      </c>
      <c r="T146" t="str">
        <f>'Liste Linéaire_Togo'!U140</f>
        <v>OUI</v>
      </c>
      <c r="U146" t="str">
        <f>'Liste Linéaire_Togo'!V140</f>
        <v>NON</v>
      </c>
      <c r="V146" t="str">
        <f>'Liste Linéaire_Togo'!W140</f>
        <v>OUI</v>
      </c>
      <c r="W146" t="str">
        <f>'Liste Linéaire_Togo'!X140</f>
        <v>Oui</v>
      </c>
      <c r="X146" t="str">
        <f>'Liste Linéaire_Togo'!Y140</f>
        <v>NON</v>
      </c>
      <c r="Y146" t="str">
        <f>'Liste Linéaire_Togo'!Z140</f>
        <v>NON</v>
      </c>
      <c r="Z146" t="str">
        <f>'Liste Linéaire_Togo'!AA140</f>
        <v>NON</v>
      </c>
      <c r="AA146" t="str">
        <f>'Liste Linéaire_Togo'!AB140</f>
        <v>NON</v>
      </c>
      <c r="AB146" t="str">
        <f>'Liste Linéaire_Togo'!AC140</f>
        <v>NON</v>
      </c>
      <c r="AC146" t="str">
        <f>'Liste Linéaire_Togo'!AD140</f>
        <v>NON</v>
      </c>
      <c r="AD146" t="str">
        <f>'Liste Linéaire_Togo'!AE140</f>
        <v>NON</v>
      </c>
      <c r="AE146" t="str">
        <f>'Liste Linéaire_Togo'!AF140</f>
        <v>NON</v>
      </c>
      <c r="AF146" t="str">
        <f>'Liste Linéaire_Togo'!AG140</f>
        <v>NA</v>
      </c>
      <c r="AG146" t="str">
        <f>'Liste Linéaire_Togo'!AH140</f>
        <v>NA</v>
      </c>
      <c r="AH146" t="str">
        <f>'Liste Linéaire_Togo'!AI140</f>
        <v>Non</v>
      </c>
      <c r="AI146" s="23">
        <f>'Liste Linéaire_Togo'!AJ140</f>
        <v>45593</v>
      </c>
      <c r="AJ146" t="str">
        <f>'Liste Linéaire_Togo'!AK140</f>
        <v>dcd</v>
      </c>
      <c r="AK146" t="str">
        <f>'Liste Linéaire_Togo'!AL140</f>
        <v>suspect</v>
      </c>
      <c r="AL146" t="str">
        <f>'Liste Linéaire_Togo'!AM140</f>
        <v>Lacs</v>
      </c>
      <c r="AM146" t="str">
        <f>'Liste Linéaire_Togo'!AN140</f>
        <v>Lacs 1</v>
      </c>
      <c r="AN146" t="str">
        <f>'Liste Linéaire_Togo'!AO140</f>
        <v>Aného</v>
      </c>
      <c r="AO146" t="str">
        <f>'Liste Linéaire_Togo'!AP140</f>
        <v>negatif</v>
      </c>
      <c r="AP146" t="str">
        <f>'Liste Linéaire_Togo'!L140</f>
        <v>Communauté</v>
      </c>
    </row>
    <row r="147" spans="1:42">
      <c r="A147">
        <f>'Liste Linéaire_Togo'!A141</f>
        <v>140</v>
      </c>
      <c r="B147" t="str">
        <f>'Liste Linéaire_Togo'!B141</f>
        <v>KOKOUVI  GREGOIRE</v>
      </c>
      <c r="C147">
        <f>'Liste Linéaire_Togo'!C141</f>
        <v>1</v>
      </c>
      <c r="D147" t="str">
        <f>'Liste Linéaire_Togo'!D141</f>
        <v>[0-2]</v>
      </c>
      <c r="E147">
        <f>'Liste Linéaire_Togo'!E141</f>
        <v>0</v>
      </c>
      <c r="F147" t="str">
        <f>'Liste Linéaire_Togo'!F141</f>
        <v>Masculin</v>
      </c>
      <c r="G147" t="str">
        <f>'Liste Linéaire_Togo'!G141</f>
        <v>Enfant moins de 4ans</v>
      </c>
      <c r="H147">
        <f>'Liste Linéaire_Togo'!H141</f>
        <v>0</v>
      </c>
      <c r="I147" t="str">
        <f>'Liste Linéaire_Togo'!I141</f>
        <v xml:space="preserve">AKLAKOU </v>
      </c>
      <c r="J147" t="str">
        <f>VLOOKUP(I147,CARTE!$C$1:$F$198,3,FALSE)</f>
        <v>6.310782053118657</v>
      </c>
      <c r="K147" t="str">
        <f>VLOOKUP(I147,CARTE!$C$1:$F$198,4,FALSE)</f>
        <v xml:space="preserve"> 1.76305618314484</v>
      </c>
      <c r="L147" t="str">
        <f>'Liste Linéaire_Togo'!M141</f>
        <v>AKLAKOU</v>
      </c>
      <c r="M147" t="str">
        <f>'Liste Linéaire_Togo'!N141</f>
        <v>LACS 2</v>
      </c>
      <c r="N147" t="str">
        <f>'Liste Linéaire_Togo'!O141</f>
        <v>LACS</v>
      </c>
      <c r="O147" t="str">
        <f>'Liste Linéaire_Togo'!P141</f>
        <v>MARITIME</v>
      </c>
      <c r="P147" s="23">
        <f>'Liste Linéaire_Togo'!Q141</f>
        <v>45596</v>
      </c>
      <c r="Q147" t="str">
        <f>'Liste Linéaire_Togo'!R141</f>
        <v>S44</v>
      </c>
      <c r="R147" s="23">
        <f>'Liste Linéaire_Togo'!S141</f>
        <v>45596</v>
      </c>
      <c r="S147" t="str">
        <f>'Liste Linéaire_Togo'!T141</f>
        <v>OUI</v>
      </c>
      <c r="T147" t="str">
        <f>'Liste Linéaire_Togo'!U141</f>
        <v>OUI</v>
      </c>
      <c r="U147" t="str">
        <f>'Liste Linéaire_Togo'!V141</f>
        <v>OUI</v>
      </c>
      <c r="V147" t="str">
        <f>'Liste Linéaire_Togo'!W141</f>
        <v>NON</v>
      </c>
      <c r="W147" t="str">
        <f>'Liste Linéaire_Togo'!X141</f>
        <v>Non</v>
      </c>
      <c r="X147" t="str">
        <f>'Liste Linéaire_Togo'!Y141</f>
        <v>NON</v>
      </c>
      <c r="Y147" t="str">
        <f>'Liste Linéaire_Togo'!Z141</f>
        <v>NON</v>
      </c>
      <c r="Z147" t="str">
        <f>'Liste Linéaire_Togo'!AA141</f>
        <v>NON</v>
      </c>
      <c r="AA147" t="str">
        <f>'Liste Linéaire_Togo'!AB141</f>
        <v>NON</v>
      </c>
      <c r="AB147" t="str">
        <f>'Liste Linéaire_Togo'!AC141</f>
        <v>NON</v>
      </c>
      <c r="AC147" t="str">
        <f>'Liste Linéaire_Togo'!AD141</f>
        <v>NON</v>
      </c>
      <c r="AD147" t="str">
        <f>'Liste Linéaire_Togo'!AE141</f>
        <v>NON</v>
      </c>
      <c r="AE147" t="str">
        <f>'Liste Linéaire_Togo'!AF141</f>
        <v>OUI</v>
      </c>
      <c r="AF147" t="str">
        <f>'Liste Linéaire_Togo'!AG141</f>
        <v>NEGATIF</v>
      </c>
      <c r="AG147" t="str">
        <f>'Liste Linéaire_Togo'!AH141</f>
        <v>NEGATIF</v>
      </c>
      <c r="AH147" t="str">
        <f>'Liste Linéaire_Togo'!AI141</f>
        <v>Non</v>
      </c>
      <c r="AI147" s="23">
        <f>'Liste Linéaire_Togo'!AJ141</f>
        <v>0</v>
      </c>
      <c r="AJ147" t="str">
        <f>'Liste Linéaire_Togo'!AK141</f>
        <v>Guéri</v>
      </c>
      <c r="AK147" t="str">
        <f>'Liste Linéaire_Togo'!AL141</f>
        <v>suspect</v>
      </c>
      <c r="AL147" t="str">
        <f>'Liste Linéaire_Togo'!AM141</f>
        <v>Lacs</v>
      </c>
      <c r="AM147" t="str">
        <f>'Liste Linéaire_Togo'!AN141</f>
        <v>Lacs 4</v>
      </c>
      <c r="AN147" t="str">
        <f>'Liste Linéaire_Togo'!AO141</f>
        <v>Aklakou</v>
      </c>
      <c r="AO147" t="str">
        <f>'Liste Linéaire_Togo'!AP141</f>
        <v>negatif</v>
      </c>
      <c r="AP147" t="str">
        <f>'Liste Linéaire_Togo'!L141</f>
        <v>Formation Sanitaire</v>
      </c>
    </row>
    <row r="148" spans="1:42">
      <c r="A148">
        <f>'Liste Linéaire_Togo'!A142</f>
        <v>141</v>
      </c>
      <c r="B148" t="str">
        <f>'Liste Linéaire_Togo'!B142</f>
        <v>KPONTON  FREEDOM</v>
      </c>
      <c r="C148">
        <f>'Liste Linéaire_Togo'!C142</f>
        <v>20</v>
      </c>
      <c r="D148" t="str">
        <f>'Liste Linéaire_Togo'!D142</f>
        <v>[15-44]</v>
      </c>
      <c r="E148">
        <f>'Liste Linéaire_Togo'!E142</f>
        <v>0</v>
      </c>
      <c r="F148" t="str">
        <f>'Liste Linéaire_Togo'!F142</f>
        <v>Masculin</v>
      </c>
      <c r="G148" t="str">
        <f>'Liste Linéaire_Togo'!G142</f>
        <v>Etudiant/te</v>
      </c>
      <c r="H148">
        <f>'Liste Linéaire_Togo'!H142</f>
        <v>92253828</v>
      </c>
      <c r="I148" t="str">
        <f>'Liste Linéaire_Togo'!I142</f>
        <v>VODOUGBE</v>
      </c>
      <c r="J148" t="str">
        <f>VLOOKUP(I148,CARTE!$C$1:$F$198,3,FALSE)</f>
        <v>6.23928331889</v>
      </c>
      <c r="K148" t="str">
        <f>VLOOKUP(I148,CARTE!$C$1:$F$198,4,FALSE)</f>
        <v xml:space="preserve"> 1.622224647621934</v>
      </c>
      <c r="L148" t="str">
        <f>'Liste Linéaire_Togo'!M142</f>
        <v>AZIAGBACONDJI</v>
      </c>
      <c r="M148" t="str">
        <f>'Liste Linéaire_Togo'!N142</f>
        <v>LACS 1</v>
      </c>
      <c r="N148" t="str">
        <f>'Liste Linéaire_Togo'!O142</f>
        <v>LACS</v>
      </c>
      <c r="O148" t="str">
        <f>'Liste Linéaire_Togo'!P142</f>
        <v>MARITIME</v>
      </c>
      <c r="P148" s="23">
        <f>'Liste Linéaire_Togo'!Q142</f>
        <v>45596</v>
      </c>
      <c r="Q148" t="str">
        <f>'Liste Linéaire_Togo'!R142</f>
        <v>S44</v>
      </c>
      <c r="R148" s="23">
        <f>'Liste Linéaire_Togo'!S142</f>
        <v>45596</v>
      </c>
      <c r="S148" t="str">
        <f>'Liste Linéaire_Togo'!T142</f>
        <v>OUI</v>
      </c>
      <c r="T148" t="str">
        <f>'Liste Linéaire_Togo'!U142</f>
        <v>OUI</v>
      </c>
      <c r="U148" t="str">
        <f>'Liste Linéaire_Togo'!V142</f>
        <v>NON</v>
      </c>
      <c r="V148" t="str">
        <f>'Liste Linéaire_Togo'!W142</f>
        <v>NON</v>
      </c>
      <c r="W148" t="str">
        <f>'Liste Linéaire_Togo'!X142</f>
        <v>Non</v>
      </c>
      <c r="X148" t="str">
        <f>'Liste Linéaire_Togo'!Y142</f>
        <v>NON</v>
      </c>
      <c r="Y148" t="str">
        <f>'Liste Linéaire_Togo'!Z142</f>
        <v>NON</v>
      </c>
      <c r="Z148" t="str">
        <f>'Liste Linéaire_Togo'!AA142</f>
        <v>NON</v>
      </c>
      <c r="AA148" t="str">
        <f>'Liste Linéaire_Togo'!AB142</f>
        <v>NON</v>
      </c>
      <c r="AB148" t="str">
        <f>'Liste Linéaire_Togo'!AC142</f>
        <v>NON</v>
      </c>
      <c r="AC148" t="str">
        <f>'Liste Linéaire_Togo'!AD142</f>
        <v>NON</v>
      </c>
      <c r="AD148" t="str">
        <f>'Liste Linéaire_Togo'!AE142</f>
        <v>NON</v>
      </c>
      <c r="AE148" t="str">
        <f>'Liste Linéaire_Togo'!AF142</f>
        <v>OUI</v>
      </c>
      <c r="AF148" t="str">
        <f>'Liste Linéaire_Togo'!AG142</f>
        <v>NEGATIF</v>
      </c>
      <c r="AG148" t="str">
        <f>'Liste Linéaire_Togo'!AH142</f>
        <v>NEGATIF</v>
      </c>
      <c r="AH148" t="str">
        <f>'Liste Linéaire_Togo'!AI142</f>
        <v>Non</v>
      </c>
      <c r="AI148" s="23">
        <f>'Liste Linéaire_Togo'!AJ142</f>
        <v>0</v>
      </c>
      <c r="AJ148" t="str">
        <f>'Liste Linéaire_Togo'!AK142</f>
        <v>Guéri</v>
      </c>
      <c r="AK148" t="str">
        <f>'Liste Linéaire_Togo'!AL142</f>
        <v>suspect</v>
      </c>
      <c r="AL148" t="str">
        <f>'Liste Linéaire_Togo'!AM142</f>
        <v>Lacs</v>
      </c>
      <c r="AM148" t="str">
        <f>'Liste Linéaire_Togo'!AN142</f>
        <v>Lacs 1</v>
      </c>
      <c r="AN148" t="str">
        <f>'Liste Linéaire_Togo'!AO142</f>
        <v>AdjIdo</v>
      </c>
      <c r="AO148" t="str">
        <f>'Liste Linéaire_Togo'!AP142</f>
        <v>negatif</v>
      </c>
      <c r="AP148" t="str">
        <f>'Liste Linéaire_Togo'!L142</f>
        <v>Formation Sanitaire</v>
      </c>
    </row>
    <row r="149" spans="1:42">
      <c r="A149">
        <f>'Liste Linéaire_Togo'!A143</f>
        <v>142</v>
      </c>
      <c r="B149" t="str">
        <f>'Liste Linéaire_Togo'!B143</f>
        <v>DAMAZOU DJIWONOU</v>
      </c>
      <c r="C149">
        <f>'Liste Linéaire_Togo'!C143</f>
        <v>42</v>
      </c>
      <c r="D149" t="str">
        <f>'Liste Linéaire_Togo'!D143</f>
        <v>[15-44]</v>
      </c>
      <c r="E149">
        <f>'Liste Linéaire_Togo'!E143</f>
        <v>0</v>
      </c>
      <c r="F149" t="str">
        <f>'Liste Linéaire_Togo'!F143</f>
        <v>Masculin</v>
      </c>
      <c r="G149" t="str">
        <f>'Liste Linéaire_Togo'!G143</f>
        <v>CHARCUTIER</v>
      </c>
      <c r="H149">
        <f>'Liste Linéaire_Togo'!H143</f>
        <v>97117073</v>
      </c>
      <c r="I149" t="str">
        <f>'Liste Linéaire_Togo'!I143</f>
        <v>PRISONNIER</v>
      </c>
      <c r="J149" t="str">
        <f>VLOOKUP(I149,CARTE!$C$1:$F$198,3,FALSE)</f>
        <v>6.234928331889</v>
      </c>
      <c r="K149" t="str">
        <f>VLOOKUP(I149,CARTE!$C$1:$F$198,4,FALSE)</f>
        <v xml:space="preserve"> 1.615224647621934</v>
      </c>
      <c r="L149" t="str">
        <f>'Liste Linéaire_Togo'!M143</f>
        <v>POLYCLINIQUE D'ANEHO</v>
      </c>
      <c r="M149" t="str">
        <f>'Liste Linéaire_Togo'!N143</f>
        <v>LACS 1</v>
      </c>
      <c r="N149" t="str">
        <f>'Liste Linéaire_Togo'!O143</f>
        <v>LACS</v>
      </c>
      <c r="O149" t="str">
        <f>'Liste Linéaire_Togo'!P143</f>
        <v>MARITIME</v>
      </c>
      <c r="P149" s="23">
        <f>'Liste Linéaire_Togo'!Q143</f>
        <v>45597</v>
      </c>
      <c r="Q149" t="str">
        <f>'Liste Linéaire_Togo'!R143</f>
        <v>S44</v>
      </c>
      <c r="R149" s="23">
        <f>'Liste Linéaire_Togo'!S143</f>
        <v>45597</v>
      </c>
      <c r="S149" t="str">
        <f>'Liste Linéaire_Togo'!T143</f>
        <v>OUI</v>
      </c>
      <c r="T149" t="str">
        <f>'Liste Linéaire_Togo'!U143</f>
        <v>OUI</v>
      </c>
      <c r="U149" t="str">
        <f>'Liste Linéaire_Togo'!V143</f>
        <v>OUI</v>
      </c>
      <c r="V149" t="str">
        <f>'Liste Linéaire_Togo'!W143</f>
        <v>NON</v>
      </c>
      <c r="W149" t="str">
        <f>'Liste Linéaire_Togo'!X143</f>
        <v>Non</v>
      </c>
      <c r="X149" t="str">
        <f>'Liste Linéaire_Togo'!Y143</f>
        <v>NON</v>
      </c>
      <c r="Y149" t="str">
        <f>'Liste Linéaire_Togo'!Z143</f>
        <v>NON</v>
      </c>
      <c r="Z149" t="str">
        <f>'Liste Linéaire_Togo'!AA143</f>
        <v>NON</v>
      </c>
      <c r="AA149" t="str">
        <f>'Liste Linéaire_Togo'!AB143</f>
        <v>NON</v>
      </c>
      <c r="AB149" t="str">
        <f>'Liste Linéaire_Togo'!AC143</f>
        <v>NON</v>
      </c>
      <c r="AC149" t="str">
        <f>'Liste Linéaire_Togo'!AD143</f>
        <v>NON</v>
      </c>
      <c r="AD149" t="str">
        <f>'Liste Linéaire_Togo'!AE143</f>
        <v>NON</v>
      </c>
      <c r="AE149" t="str">
        <f>'Liste Linéaire_Togo'!AF143</f>
        <v>OUI</v>
      </c>
      <c r="AF149" t="str">
        <f>'Liste Linéaire_Togo'!AG143</f>
        <v>NEGATIF</v>
      </c>
      <c r="AG149" t="str">
        <f>'Liste Linéaire_Togo'!AH143</f>
        <v>NEGATIF</v>
      </c>
      <c r="AH149" t="str">
        <f>'Liste Linéaire_Togo'!AI143</f>
        <v>Oui</v>
      </c>
      <c r="AI149" s="23">
        <f>'Liste Linéaire_Togo'!AJ143</f>
        <v>45601</v>
      </c>
      <c r="AJ149" t="str">
        <f>'Liste Linéaire_Togo'!AK143</f>
        <v>Guéri</v>
      </c>
      <c r="AK149" t="str">
        <f>'Liste Linéaire_Togo'!AL143</f>
        <v>suspect</v>
      </c>
      <c r="AL149" t="str">
        <f>'Liste Linéaire_Togo'!AM143</f>
        <v>Lacs</v>
      </c>
      <c r="AM149" t="str">
        <f>'Liste Linéaire_Togo'!AN143</f>
        <v>Lacs 1</v>
      </c>
      <c r="AN149" t="str">
        <f>'Liste Linéaire_Togo'!AO143</f>
        <v>Aného</v>
      </c>
      <c r="AO149" t="str">
        <f>'Liste Linéaire_Togo'!AP143</f>
        <v>negatif</v>
      </c>
      <c r="AP149" t="str">
        <f>'Liste Linéaire_Togo'!L143</f>
        <v>Formation Sanitaire</v>
      </c>
    </row>
    <row r="150" spans="1:42">
      <c r="A150">
        <f>'Liste Linéaire_Togo'!A144</f>
        <v>143</v>
      </c>
      <c r="B150" t="str">
        <f>'Liste Linéaire_Togo'!B144</f>
        <v>TCHAGLI  ESSI</v>
      </c>
      <c r="C150">
        <f>'Liste Linéaire_Togo'!C144</f>
        <v>26</v>
      </c>
      <c r="D150" t="str">
        <f>'Liste Linéaire_Togo'!D144</f>
        <v>[15-44]</v>
      </c>
      <c r="E150">
        <f>'Liste Linéaire_Togo'!E144</f>
        <v>0</v>
      </c>
      <c r="F150" t="str">
        <f>'Liste Linéaire_Togo'!F144</f>
        <v>Féminin</v>
      </c>
      <c r="G150" t="str">
        <f>'Liste Linéaire_Togo'!G144</f>
        <v>Revendeur/se</v>
      </c>
      <c r="H150">
        <f>'Liste Linéaire_Togo'!H144</f>
        <v>0</v>
      </c>
      <c r="I150" t="str">
        <f>'Liste Linéaire_Togo'!I144</f>
        <v>GOUMOUKOPE</v>
      </c>
      <c r="J150" t="str">
        <f>VLOOKUP(I150,CARTE!$C$1:$F$198,3,FALSE)</f>
        <v>6.210782053118657</v>
      </c>
      <c r="K150" t="str">
        <f>VLOOKUP(I150,CARTE!$C$1:$F$198,4,FALSE)</f>
        <v xml:space="preserve"> 1.522305618314484</v>
      </c>
      <c r="L150" t="str">
        <f>'Liste Linéaire_Togo'!M144</f>
        <v>GOUMOUKOPE</v>
      </c>
      <c r="M150" t="str">
        <f>'Liste Linéaire_Togo'!N144</f>
        <v>LACS 3</v>
      </c>
      <c r="N150" t="str">
        <f>'Liste Linéaire_Togo'!O144</f>
        <v>LACS</v>
      </c>
      <c r="O150" t="str">
        <f>'Liste Linéaire_Togo'!P144</f>
        <v>MARITIME</v>
      </c>
      <c r="P150" s="23">
        <f>'Liste Linéaire_Togo'!Q144</f>
        <v>45597</v>
      </c>
      <c r="Q150" t="str">
        <f>'Liste Linéaire_Togo'!R144</f>
        <v>S44</v>
      </c>
      <c r="R150" s="23">
        <f>'Liste Linéaire_Togo'!S144</f>
        <v>45597</v>
      </c>
      <c r="S150" t="str">
        <f>'Liste Linéaire_Togo'!T144</f>
        <v>OUI</v>
      </c>
      <c r="T150" t="str">
        <f>'Liste Linéaire_Togo'!U144</f>
        <v>OUI</v>
      </c>
      <c r="U150" t="str">
        <f>'Liste Linéaire_Togo'!V144</f>
        <v>OUI</v>
      </c>
      <c r="V150" t="str">
        <f>'Liste Linéaire_Togo'!W144</f>
        <v>NON</v>
      </c>
      <c r="W150" t="str">
        <f>'Liste Linéaire_Togo'!X144</f>
        <v>Non</v>
      </c>
      <c r="X150" t="str">
        <f>'Liste Linéaire_Togo'!Y144</f>
        <v>NON</v>
      </c>
      <c r="Y150" t="str">
        <f>'Liste Linéaire_Togo'!Z144</f>
        <v>NON</v>
      </c>
      <c r="Z150" t="str">
        <f>'Liste Linéaire_Togo'!AA144</f>
        <v>NON</v>
      </c>
      <c r="AA150" t="str">
        <f>'Liste Linéaire_Togo'!AB144</f>
        <v>NON</v>
      </c>
      <c r="AB150" t="str">
        <f>'Liste Linéaire_Togo'!AC144</f>
        <v>OUI</v>
      </c>
      <c r="AC150" t="str">
        <f>'Liste Linéaire_Togo'!AD144</f>
        <v>NON</v>
      </c>
      <c r="AD150" t="str">
        <f>'Liste Linéaire_Togo'!AE144</f>
        <v>NON</v>
      </c>
      <c r="AE150" t="str">
        <f>'Liste Linéaire_Togo'!AF144</f>
        <v>OUI</v>
      </c>
      <c r="AF150" t="str">
        <f>'Liste Linéaire_Togo'!AG144</f>
        <v>NEGATIF</v>
      </c>
      <c r="AG150" t="str">
        <f>'Liste Linéaire_Togo'!AH144</f>
        <v>NEGATIF</v>
      </c>
      <c r="AH150" t="str">
        <f>'Liste Linéaire_Togo'!AI144</f>
        <v>Oui</v>
      </c>
      <c r="AI150" s="23">
        <f>'Liste Linéaire_Togo'!AJ144</f>
        <v>45601</v>
      </c>
      <c r="AJ150" t="str">
        <f>'Liste Linéaire_Togo'!AK144</f>
        <v>Guéri</v>
      </c>
      <c r="AK150" t="str">
        <f>'Liste Linéaire_Togo'!AL144</f>
        <v>suspect</v>
      </c>
      <c r="AL150" t="str">
        <f>'Liste Linéaire_Togo'!AM144</f>
        <v>Lacs</v>
      </c>
      <c r="AM150" t="str">
        <f>'Liste Linéaire_Togo'!AN144</f>
        <v>Lacs 3</v>
      </c>
      <c r="AN150" t="str">
        <f>'Liste Linéaire_Togo'!AO144</f>
        <v>Agbodrafo</v>
      </c>
      <c r="AO150" t="str">
        <f>'Liste Linéaire_Togo'!AP144</f>
        <v>negatif</v>
      </c>
      <c r="AP150" t="str">
        <f>'Liste Linéaire_Togo'!L144</f>
        <v>Formation Sanitaire</v>
      </c>
    </row>
    <row r="151" spans="1:42">
      <c r="A151">
        <f>'Liste Linéaire_Togo'!A145</f>
        <v>144</v>
      </c>
      <c r="B151" t="str">
        <f>'Liste Linéaire_Togo'!B145</f>
        <v xml:space="preserve">DOGBE DOSSEH </v>
      </c>
      <c r="C151">
        <f>'Liste Linéaire_Togo'!C145</f>
        <v>56</v>
      </c>
      <c r="D151" t="str">
        <f>'Liste Linéaire_Togo'!D145</f>
        <v>[45-59]</v>
      </c>
      <c r="E151">
        <f>'Liste Linéaire_Togo'!E145</f>
        <v>0</v>
      </c>
      <c r="F151" t="str">
        <f>'Liste Linéaire_Togo'!F145</f>
        <v>Masculin</v>
      </c>
      <c r="G151" t="str">
        <f>'Liste Linéaire_Togo'!G145</f>
        <v>Pêcheur</v>
      </c>
      <c r="H151">
        <f>'Liste Linéaire_Togo'!H145</f>
        <v>71032104</v>
      </c>
      <c r="I151" t="str">
        <f>'Liste Linéaire_Togo'!I145</f>
        <v>HABITAT</v>
      </c>
      <c r="J151" t="str">
        <f>VLOOKUP(I151,CARTE!$C$1:$F$198,3,FALSE)</f>
        <v>6.234928331889</v>
      </c>
      <c r="K151" t="str">
        <f>VLOOKUP(I151,CARTE!$C$1:$F$198,4,FALSE)</f>
        <v xml:space="preserve"> 1.615224647621934</v>
      </c>
      <c r="L151" t="str">
        <f>'Liste Linéaire_Togo'!M145</f>
        <v>AZIAGBACONDJI</v>
      </c>
      <c r="M151" t="str">
        <f>'Liste Linéaire_Togo'!N145</f>
        <v>LACS 1</v>
      </c>
      <c r="N151" t="str">
        <f>'Liste Linéaire_Togo'!O145</f>
        <v>LACS</v>
      </c>
      <c r="O151" t="str">
        <f>'Liste Linéaire_Togo'!P145</f>
        <v>MARITIME</v>
      </c>
      <c r="P151" s="23">
        <f>'Liste Linéaire_Togo'!Q145</f>
        <v>45596</v>
      </c>
      <c r="Q151" t="str">
        <f>'Liste Linéaire_Togo'!R145</f>
        <v>S44</v>
      </c>
      <c r="R151" s="23">
        <f>'Liste Linéaire_Togo'!S145</f>
        <v>45597</v>
      </c>
      <c r="S151" t="str">
        <f>'Liste Linéaire_Togo'!T145</f>
        <v>OUI</v>
      </c>
      <c r="T151" t="str">
        <f>'Liste Linéaire_Togo'!U145</f>
        <v>OUI</v>
      </c>
      <c r="U151" t="str">
        <f>'Liste Linéaire_Togo'!V145</f>
        <v>OUI</v>
      </c>
      <c r="V151" t="str">
        <f>'Liste Linéaire_Togo'!W145</f>
        <v>OUI</v>
      </c>
      <c r="W151" t="str">
        <f>'Liste Linéaire_Togo'!X145</f>
        <v>Oui</v>
      </c>
      <c r="X151" t="str">
        <f>'Liste Linéaire_Togo'!Y145</f>
        <v>NON</v>
      </c>
      <c r="Y151" t="str">
        <f>'Liste Linéaire_Togo'!Z145</f>
        <v>NON</v>
      </c>
      <c r="Z151" t="str">
        <f>'Liste Linéaire_Togo'!AA145</f>
        <v>NON</v>
      </c>
      <c r="AA151" t="str">
        <f>'Liste Linéaire_Togo'!AB145</f>
        <v>NON</v>
      </c>
      <c r="AB151" t="str">
        <f>'Liste Linéaire_Togo'!AC145</f>
        <v>NON</v>
      </c>
      <c r="AC151" t="str">
        <f>'Liste Linéaire_Togo'!AD145</f>
        <v>NON</v>
      </c>
      <c r="AD151" t="str">
        <f>'Liste Linéaire_Togo'!AE145</f>
        <v>NON</v>
      </c>
      <c r="AE151" t="str">
        <f>'Liste Linéaire_Togo'!AF145</f>
        <v>OUI</v>
      </c>
      <c r="AF151" t="str">
        <f>'Liste Linéaire_Togo'!AG145</f>
        <v>NEGATIF</v>
      </c>
      <c r="AG151" t="str">
        <f>'Liste Linéaire_Togo'!AH145</f>
        <v>NEGATIF</v>
      </c>
      <c r="AH151" t="str">
        <f>'Liste Linéaire_Togo'!AI145</f>
        <v>Oui</v>
      </c>
      <c r="AI151" s="23">
        <f>'Liste Linéaire_Togo'!AJ145</f>
        <v>45601</v>
      </c>
      <c r="AJ151" t="str">
        <f>'Liste Linéaire_Togo'!AK145</f>
        <v>Guéri</v>
      </c>
      <c r="AK151" t="str">
        <f>'Liste Linéaire_Togo'!AL145</f>
        <v>suspect</v>
      </c>
      <c r="AL151" t="str">
        <f>'Liste Linéaire_Togo'!AM145</f>
        <v>Lacs</v>
      </c>
      <c r="AM151" t="str">
        <f>'Liste Linéaire_Togo'!AN145</f>
        <v>Lacs 1</v>
      </c>
      <c r="AN151" t="str">
        <f>'Liste Linéaire_Togo'!AO145</f>
        <v>AdjIdo</v>
      </c>
      <c r="AO151" t="str">
        <f>'Liste Linéaire_Togo'!AP145</f>
        <v>negatif</v>
      </c>
      <c r="AP151" t="str">
        <f>'Liste Linéaire_Togo'!L145</f>
        <v>Communauté</v>
      </c>
    </row>
    <row r="152" spans="1:42">
      <c r="A152">
        <f>'Liste Linéaire_Togo'!A146</f>
        <v>145</v>
      </c>
      <c r="B152" t="str">
        <f>'Liste Linéaire_Togo'!B146</f>
        <v>DOTSE  PATRICIA</v>
      </c>
      <c r="C152">
        <f>'Liste Linéaire_Togo'!C146</f>
        <v>19</v>
      </c>
      <c r="D152" t="str">
        <f>'Liste Linéaire_Togo'!D146</f>
        <v>[15-44]</v>
      </c>
      <c r="E152">
        <f>'Liste Linéaire_Togo'!E146</f>
        <v>0</v>
      </c>
      <c r="F152" t="str">
        <f>'Liste Linéaire_Togo'!F146</f>
        <v>Féminin</v>
      </c>
      <c r="G152" t="str">
        <f>'Liste Linéaire_Togo'!G146</f>
        <v>Elève</v>
      </c>
      <c r="H152" t="str">
        <f>'Liste Linéaire_Togo'!H146</f>
        <v>71836533/71870276</v>
      </c>
      <c r="I152" t="str">
        <f>'Liste Linéaire_Togo'!I146</f>
        <v>JERICHO</v>
      </c>
      <c r="J152" t="str">
        <f>VLOOKUP(I152,CARTE!$C$1:$F$198,3,FALSE)</f>
        <v>6.234928331889</v>
      </c>
      <c r="K152" t="str">
        <f>VLOOKUP(I152,CARTE!$C$1:$F$198,4,FALSE)</f>
        <v xml:space="preserve"> 1.615224647621934</v>
      </c>
      <c r="L152" t="str">
        <f>'Liste Linéaire_Togo'!M146</f>
        <v>POLYCLINIQUE D'ANEHO</v>
      </c>
      <c r="M152" t="str">
        <f>'Liste Linéaire_Togo'!N146</f>
        <v>LACS 1</v>
      </c>
      <c r="N152" t="str">
        <f>'Liste Linéaire_Togo'!O146</f>
        <v>LACS</v>
      </c>
      <c r="O152" t="str">
        <f>'Liste Linéaire_Togo'!P146</f>
        <v>MARITIME</v>
      </c>
      <c r="P152" s="23">
        <f>'Liste Linéaire_Togo'!Q146</f>
        <v>45597</v>
      </c>
      <c r="Q152" t="str">
        <f>'Liste Linéaire_Togo'!R146</f>
        <v>S44</v>
      </c>
      <c r="R152" s="23">
        <f>'Liste Linéaire_Togo'!S146</f>
        <v>45598</v>
      </c>
      <c r="S152" t="str">
        <f>'Liste Linéaire_Togo'!T146</f>
        <v>OUI</v>
      </c>
      <c r="T152" t="str">
        <f>'Liste Linéaire_Togo'!U146</f>
        <v>OUI</v>
      </c>
      <c r="U152" t="str">
        <f>'Liste Linéaire_Togo'!V146</f>
        <v>NON</v>
      </c>
      <c r="V152" t="str">
        <f>'Liste Linéaire_Togo'!W146</f>
        <v>OUI</v>
      </c>
      <c r="W152" t="str">
        <f>'Liste Linéaire_Togo'!X146</f>
        <v>Oui</v>
      </c>
      <c r="X152" t="str">
        <f>'Liste Linéaire_Togo'!Y146</f>
        <v>NON</v>
      </c>
      <c r="Y152" t="str">
        <f>'Liste Linéaire_Togo'!Z146</f>
        <v>NON</v>
      </c>
      <c r="Z152" t="str">
        <f>'Liste Linéaire_Togo'!AA146</f>
        <v>NON</v>
      </c>
      <c r="AA152" t="str">
        <f>'Liste Linéaire_Togo'!AB146</f>
        <v>NON</v>
      </c>
      <c r="AB152" t="str">
        <f>'Liste Linéaire_Togo'!AC146</f>
        <v>NON</v>
      </c>
      <c r="AC152" t="str">
        <f>'Liste Linéaire_Togo'!AD146</f>
        <v>NON</v>
      </c>
      <c r="AD152" t="str">
        <f>'Liste Linéaire_Togo'!AE146</f>
        <v>NON</v>
      </c>
      <c r="AE152" t="str">
        <f>'Liste Linéaire_Togo'!AF146</f>
        <v>OUI</v>
      </c>
      <c r="AF152" t="str">
        <f>'Liste Linéaire_Togo'!AG146</f>
        <v>NEGATIF</v>
      </c>
      <c r="AG152" t="str">
        <f>'Liste Linéaire_Togo'!AH146</f>
        <v>NEGATIF</v>
      </c>
      <c r="AH152" t="str">
        <f>'Liste Linéaire_Togo'!AI146</f>
        <v>Oui</v>
      </c>
      <c r="AI152" s="23">
        <f>'Liste Linéaire_Togo'!AJ146</f>
        <v>45601</v>
      </c>
      <c r="AJ152" t="str">
        <f>'Liste Linéaire_Togo'!AK146</f>
        <v>Guéri</v>
      </c>
      <c r="AK152" t="str">
        <f>'Liste Linéaire_Togo'!AL146</f>
        <v>suspect</v>
      </c>
      <c r="AL152" t="str">
        <f>'Liste Linéaire_Togo'!AM146</f>
        <v>Lacs</v>
      </c>
      <c r="AM152" t="str">
        <f>'Liste Linéaire_Togo'!AN146</f>
        <v>Lacs 1</v>
      </c>
      <c r="AN152" t="str">
        <f>'Liste Linéaire_Togo'!AO146</f>
        <v>AdjIdo</v>
      </c>
      <c r="AO152" t="str">
        <f>'Liste Linéaire_Togo'!AP146</f>
        <v>negatif</v>
      </c>
      <c r="AP152" t="str">
        <f>'Liste Linéaire_Togo'!L146</f>
        <v>Formation Sanitaire</v>
      </c>
    </row>
    <row r="153" spans="1:42">
      <c r="A153">
        <f>'Liste Linéaire_Togo'!A147</f>
        <v>146</v>
      </c>
      <c r="B153" t="str">
        <f>'Liste Linéaire_Togo'!B147</f>
        <v>KOUKOUZOU KOMLAVI</v>
      </c>
      <c r="C153">
        <f>'Liste Linéaire_Togo'!C147</f>
        <v>48</v>
      </c>
      <c r="D153" t="str">
        <f>'Liste Linéaire_Togo'!D147</f>
        <v>[45-59]</v>
      </c>
      <c r="E153">
        <f>'Liste Linéaire_Togo'!E147</f>
        <v>0</v>
      </c>
      <c r="F153" t="str">
        <f>'Liste Linéaire_Togo'!F147</f>
        <v>Masculin</v>
      </c>
      <c r="G153" t="str">
        <f>'Liste Linéaire_Togo'!G147</f>
        <v>SOUDEUR</v>
      </c>
      <c r="H153">
        <f>'Liste Linéaire_Togo'!H147</f>
        <v>70077522</v>
      </c>
      <c r="I153" t="str">
        <f>'Liste Linéaire_Togo'!I147</f>
        <v>DEGBENOU</v>
      </c>
      <c r="J153" t="str">
        <f>VLOOKUP(I153,CARTE!$C$1:$F$198,3,FALSE)</f>
        <v>6.234928331889</v>
      </c>
      <c r="K153" t="str">
        <f>VLOOKUP(I153,CARTE!$C$1:$F$198,4,FALSE)</f>
        <v xml:space="preserve"> 1.615224647621934</v>
      </c>
      <c r="L153" t="str">
        <f>'Liste Linéaire_Togo'!M147</f>
        <v>POLYCLINIQUE D'ANEHO</v>
      </c>
      <c r="M153" t="str">
        <f>'Liste Linéaire_Togo'!N147</f>
        <v>LACS 1</v>
      </c>
      <c r="N153" t="str">
        <f>'Liste Linéaire_Togo'!O147</f>
        <v>LACS</v>
      </c>
      <c r="O153" t="str">
        <f>'Liste Linéaire_Togo'!P147</f>
        <v>MARITIME</v>
      </c>
      <c r="P153" s="23">
        <f>'Liste Linéaire_Togo'!Q147</f>
        <v>45598</v>
      </c>
      <c r="Q153" t="str">
        <f>'Liste Linéaire_Togo'!R147</f>
        <v>S44</v>
      </c>
      <c r="R153" s="23">
        <f>'Liste Linéaire_Togo'!S147</f>
        <v>45598</v>
      </c>
      <c r="S153" t="str">
        <f>'Liste Linéaire_Togo'!T147</f>
        <v>OUI</v>
      </c>
      <c r="T153" t="str">
        <f>'Liste Linéaire_Togo'!U147</f>
        <v>OUI</v>
      </c>
      <c r="U153" t="str">
        <f>'Liste Linéaire_Togo'!V147</f>
        <v>NON</v>
      </c>
      <c r="V153" t="str">
        <f>'Liste Linéaire_Togo'!W147</f>
        <v>NON</v>
      </c>
      <c r="W153" t="str">
        <f>'Liste Linéaire_Togo'!X147</f>
        <v>Non</v>
      </c>
      <c r="X153" t="str">
        <f>'Liste Linéaire_Togo'!Y147</f>
        <v>NON</v>
      </c>
      <c r="Y153" t="str">
        <f>'Liste Linéaire_Togo'!Z147</f>
        <v>OUI</v>
      </c>
      <c r="Z153" t="str">
        <f>'Liste Linéaire_Togo'!AA147</f>
        <v>OUI</v>
      </c>
      <c r="AA153" t="str">
        <f>'Liste Linéaire_Togo'!AB147</f>
        <v>OUI</v>
      </c>
      <c r="AB153" t="str">
        <f>'Liste Linéaire_Togo'!AC147</f>
        <v>OUI</v>
      </c>
      <c r="AC153" t="str">
        <f>'Liste Linéaire_Togo'!AD147</f>
        <v>NON</v>
      </c>
      <c r="AD153" t="str">
        <f>'Liste Linéaire_Togo'!AE147</f>
        <v>NON</v>
      </c>
      <c r="AE153" t="str">
        <f>'Liste Linéaire_Togo'!AF147</f>
        <v>OUI</v>
      </c>
      <c r="AF153" t="str">
        <f>'Liste Linéaire_Togo'!AG147</f>
        <v>NEGATIF</v>
      </c>
      <c r="AG153" t="str">
        <f>'Liste Linéaire_Togo'!AH147</f>
        <v>NEGATIF</v>
      </c>
      <c r="AH153" t="str">
        <f>'Liste Linéaire_Togo'!AI147</f>
        <v>Oui</v>
      </c>
      <c r="AI153" s="23">
        <f>'Liste Linéaire_Togo'!AJ147</f>
        <v>45602</v>
      </c>
      <c r="AJ153" t="str">
        <f>'Liste Linéaire_Togo'!AK147</f>
        <v>Guéri</v>
      </c>
      <c r="AK153" t="str">
        <f>'Liste Linéaire_Togo'!AL147</f>
        <v>suspect</v>
      </c>
      <c r="AL153" t="str">
        <f>'Liste Linéaire_Togo'!AM147</f>
        <v>Lacs</v>
      </c>
      <c r="AM153" t="str">
        <f>'Liste Linéaire_Togo'!AN147</f>
        <v>Lacs 1</v>
      </c>
      <c r="AN153" t="str">
        <f>'Liste Linéaire_Togo'!AO147</f>
        <v>Aného</v>
      </c>
      <c r="AO153" t="str">
        <f>'Liste Linéaire_Togo'!AP147</f>
        <v>negatif</v>
      </c>
      <c r="AP153" t="str">
        <f>'Liste Linéaire_Togo'!L147</f>
        <v>Communauté</v>
      </c>
    </row>
    <row r="154" spans="1:42">
      <c r="A154">
        <f>'Liste Linéaire_Togo'!A148</f>
        <v>147</v>
      </c>
      <c r="B154" t="str">
        <f>'Liste Linéaire_Togo'!B148</f>
        <v>BOGUE  HOMEFA</v>
      </c>
      <c r="C154">
        <f>'Liste Linéaire_Togo'!C148</f>
        <v>39</v>
      </c>
      <c r="D154" t="str">
        <f>'Liste Linéaire_Togo'!D148</f>
        <v>[15-44]</v>
      </c>
      <c r="E154">
        <f>'Liste Linéaire_Togo'!E148</f>
        <v>0</v>
      </c>
      <c r="F154" t="str">
        <f>'Liste Linéaire_Togo'!F148</f>
        <v>Féminin</v>
      </c>
      <c r="G154" t="str">
        <f>'Liste Linéaire_Togo'!G148</f>
        <v>Revendeur/se</v>
      </c>
      <c r="H154">
        <f>'Liste Linéaire_Togo'!H148</f>
        <v>97949465</v>
      </c>
      <c r="I154" t="str">
        <f>'Liste Linéaire_Togo'!I148</f>
        <v>DAGUE BAS MONO</v>
      </c>
      <c r="J154" t="str">
        <f>VLOOKUP(I154,CARTE!$C$1:$F$198,3,FALSE)</f>
        <v>6.202570724620894</v>
      </c>
      <c r="K154" t="str">
        <f>VLOOKUP(I154,CARTE!$C$1:$F$198,4,FALSE)</f>
        <v xml:space="preserve"> 1.405860144572896</v>
      </c>
      <c r="L154" t="str">
        <f>'Liste Linéaire_Togo'!M148</f>
        <v>TOGOKOME</v>
      </c>
      <c r="M154" t="str">
        <f>'Liste Linéaire_Togo'!N148</f>
        <v>LACS 3</v>
      </c>
      <c r="N154" t="str">
        <f>'Liste Linéaire_Togo'!O148</f>
        <v>LACS</v>
      </c>
      <c r="O154" t="str">
        <f>'Liste Linéaire_Togo'!P148</f>
        <v>MARITIME</v>
      </c>
      <c r="P154" s="23">
        <f>'Liste Linéaire_Togo'!Q148</f>
        <v>45598</v>
      </c>
      <c r="Q154" t="str">
        <f>'Liste Linéaire_Togo'!R148</f>
        <v>S44</v>
      </c>
      <c r="R154" s="23">
        <f>'Liste Linéaire_Togo'!S148</f>
        <v>45598</v>
      </c>
      <c r="S154" t="str">
        <f>'Liste Linéaire_Togo'!T148</f>
        <v>OUI</v>
      </c>
      <c r="T154" t="str">
        <f>'Liste Linéaire_Togo'!U148</f>
        <v>OUI</v>
      </c>
      <c r="U154" t="str">
        <f>'Liste Linéaire_Togo'!V148</f>
        <v>NON</v>
      </c>
      <c r="V154" t="str">
        <f>'Liste Linéaire_Togo'!W148</f>
        <v>NON</v>
      </c>
      <c r="W154" t="str">
        <f>'Liste Linéaire_Togo'!X148</f>
        <v>Non</v>
      </c>
      <c r="X154" t="str">
        <f>'Liste Linéaire_Togo'!Y148</f>
        <v>NON</v>
      </c>
      <c r="Y154" t="str">
        <f>'Liste Linéaire_Togo'!Z148</f>
        <v>OUI</v>
      </c>
      <c r="Z154" t="str">
        <f>'Liste Linéaire_Togo'!AA148</f>
        <v>OUI</v>
      </c>
      <c r="AA154" t="str">
        <f>'Liste Linéaire_Togo'!AB148</f>
        <v>OUI</v>
      </c>
      <c r="AB154" t="str">
        <f>'Liste Linéaire_Togo'!AC148</f>
        <v>OUI</v>
      </c>
      <c r="AC154" t="str">
        <f>'Liste Linéaire_Togo'!AD148</f>
        <v xml:space="preserve">NON </v>
      </c>
      <c r="AD154" t="str">
        <f>'Liste Linéaire_Togo'!AE148</f>
        <v>NON</v>
      </c>
      <c r="AE154" t="str">
        <f>'Liste Linéaire_Togo'!AF148</f>
        <v>OUI</v>
      </c>
      <c r="AF154" t="str">
        <f>'Liste Linéaire_Togo'!AG148</f>
        <v>NEGATIF</v>
      </c>
      <c r="AG154" t="str">
        <f>'Liste Linéaire_Togo'!AH148</f>
        <v>Positif O1 Ogawa</v>
      </c>
      <c r="AH154" t="str">
        <f>'Liste Linéaire_Togo'!AI148</f>
        <v>Oui</v>
      </c>
      <c r="AI154" s="23">
        <f>'Liste Linéaire_Togo'!AJ148</f>
        <v>45602</v>
      </c>
      <c r="AJ154" t="str">
        <f>'Liste Linéaire_Togo'!AK148</f>
        <v>Guéri</v>
      </c>
      <c r="AK154" t="str">
        <f>'Liste Linéaire_Togo'!AL148</f>
        <v>confirmé</v>
      </c>
      <c r="AL154" t="str">
        <f>'Liste Linéaire_Togo'!AM148</f>
        <v>Lacs</v>
      </c>
      <c r="AM154" t="str">
        <f>'Liste Linéaire_Togo'!AN148</f>
        <v>Lacs 3</v>
      </c>
      <c r="AN154" t="str">
        <f>'Liste Linéaire_Togo'!AO148</f>
        <v>Agbodrafo</v>
      </c>
      <c r="AO154" t="str">
        <f>'Liste Linéaire_Togo'!AP148</f>
        <v>Positif</v>
      </c>
      <c r="AP154" t="str">
        <f>'Liste Linéaire_Togo'!L148</f>
        <v>Communauté</v>
      </c>
    </row>
    <row r="155" spans="1:42">
      <c r="A155">
        <f>'Liste Linéaire_Togo'!A149</f>
        <v>148</v>
      </c>
      <c r="B155" t="str">
        <f>'Liste Linéaire_Togo'!B149</f>
        <v>AMOUZOUGAN CHIMENE</v>
      </c>
      <c r="C155">
        <f>'Liste Linéaire_Togo'!C149</f>
        <v>24</v>
      </c>
      <c r="D155" t="str">
        <f>'Liste Linéaire_Togo'!D149</f>
        <v>[15-44]</v>
      </c>
      <c r="E155">
        <f>'Liste Linéaire_Togo'!E149</f>
        <v>0</v>
      </c>
      <c r="F155" t="str">
        <f>'Liste Linéaire_Togo'!F149</f>
        <v>Féminin</v>
      </c>
      <c r="G155" t="str">
        <f>'Liste Linéaire_Togo'!G149</f>
        <v>Revendeur/se</v>
      </c>
      <c r="H155">
        <f>'Liste Linéaire_Togo'!H149</f>
        <v>96656051</v>
      </c>
      <c r="I155" t="str">
        <f>'Liste Linéaire_Togo'!I149</f>
        <v>JERICHO</v>
      </c>
      <c r="J155" t="str">
        <f>VLOOKUP(I155,CARTE!$C$1:$F$198,3,FALSE)</f>
        <v>6.234928331889</v>
      </c>
      <c r="K155" t="str">
        <f>VLOOKUP(I155,CARTE!$C$1:$F$198,4,FALSE)</f>
        <v xml:space="preserve"> 1.615224647621934</v>
      </c>
      <c r="L155" t="str">
        <f>'Liste Linéaire_Togo'!M149</f>
        <v>POLYCLINIQUE D'ANEHO</v>
      </c>
      <c r="M155" t="str">
        <f>'Liste Linéaire_Togo'!N149</f>
        <v>LACS 1</v>
      </c>
      <c r="N155" t="str">
        <f>'Liste Linéaire_Togo'!O149</f>
        <v>LACS</v>
      </c>
      <c r="O155" t="str">
        <f>'Liste Linéaire_Togo'!P149</f>
        <v>MARITIME</v>
      </c>
      <c r="P155" s="23">
        <f>'Liste Linéaire_Togo'!Q149</f>
        <v>45600</v>
      </c>
      <c r="Q155" t="str">
        <f>'Liste Linéaire_Togo'!R149</f>
        <v>S45</v>
      </c>
      <c r="R155" s="23">
        <f>'Liste Linéaire_Togo'!S149</f>
        <v>45600</v>
      </c>
      <c r="S155" t="str">
        <f>'Liste Linéaire_Togo'!T149</f>
        <v>OUI</v>
      </c>
      <c r="T155" t="str">
        <f>'Liste Linéaire_Togo'!U149</f>
        <v>OUI</v>
      </c>
      <c r="U155" t="str">
        <f>'Liste Linéaire_Togo'!V149</f>
        <v>OUI</v>
      </c>
      <c r="V155" t="str">
        <f>'Liste Linéaire_Togo'!W149</f>
        <v>NON</v>
      </c>
      <c r="W155" t="str">
        <f>'Liste Linéaire_Togo'!X149</f>
        <v>Non</v>
      </c>
      <c r="X155" t="str">
        <f>'Liste Linéaire_Togo'!Y149</f>
        <v>NON</v>
      </c>
      <c r="Y155" t="str">
        <f>'Liste Linéaire_Togo'!Z149</f>
        <v>NON</v>
      </c>
      <c r="Z155" t="str">
        <f>'Liste Linéaire_Togo'!AA149</f>
        <v>NON</v>
      </c>
      <c r="AA155" t="str">
        <f>'Liste Linéaire_Togo'!AB149</f>
        <v>NON</v>
      </c>
      <c r="AB155" t="str">
        <f>'Liste Linéaire_Togo'!AC149</f>
        <v>NON</v>
      </c>
      <c r="AC155" t="str">
        <f>'Liste Linéaire_Togo'!AD149</f>
        <v>NON</v>
      </c>
      <c r="AD155" t="str">
        <f>'Liste Linéaire_Togo'!AE149</f>
        <v>NON</v>
      </c>
      <c r="AE155" t="str">
        <f>'Liste Linéaire_Togo'!AF149</f>
        <v>OUI</v>
      </c>
      <c r="AF155" t="str">
        <f>'Liste Linéaire_Togo'!AG149</f>
        <v>POSITIF</v>
      </c>
      <c r="AG155" t="str">
        <f>'Liste Linéaire_Togo'!AH149</f>
        <v>Positif O1 Ogawa</v>
      </c>
      <c r="AH155" t="str">
        <f>'Liste Linéaire_Togo'!AI149</f>
        <v>Oui</v>
      </c>
      <c r="AI155" s="23">
        <f>'Liste Linéaire_Togo'!AJ149</f>
        <v>45602</v>
      </c>
      <c r="AJ155" t="str">
        <f>'Liste Linéaire_Togo'!AK149</f>
        <v>Guéri</v>
      </c>
      <c r="AK155" t="str">
        <f>'Liste Linéaire_Togo'!AL149</f>
        <v>confirmé</v>
      </c>
      <c r="AL155" t="str">
        <f>'Liste Linéaire_Togo'!AM149</f>
        <v>Lacs</v>
      </c>
      <c r="AM155" t="str">
        <f>'Liste Linéaire_Togo'!AN149</f>
        <v>Lacs 1</v>
      </c>
      <c r="AN155" t="str">
        <f>'Liste Linéaire_Togo'!AO149</f>
        <v>AdjIdo</v>
      </c>
      <c r="AO155" t="str">
        <f>'Liste Linéaire_Togo'!AP149</f>
        <v>Positif</v>
      </c>
      <c r="AP155" t="str">
        <f>'Liste Linéaire_Togo'!L149</f>
        <v>Formation Sanitaire</v>
      </c>
    </row>
    <row r="156" spans="1:42">
      <c r="A156">
        <f>'Liste Linéaire_Togo'!A150</f>
        <v>149</v>
      </c>
      <c r="B156" t="str">
        <f>'Liste Linéaire_Togo'!B150</f>
        <v>KPOTENOU  BRIGITTE</v>
      </c>
      <c r="C156">
        <f>'Liste Linéaire_Togo'!C150</f>
        <v>18</v>
      </c>
      <c r="D156" t="str">
        <f>'Liste Linéaire_Togo'!D150</f>
        <v>[15-44]</v>
      </c>
      <c r="E156">
        <f>'Liste Linéaire_Togo'!E150</f>
        <v>0</v>
      </c>
      <c r="F156" t="str">
        <f>'Liste Linéaire_Togo'!F150</f>
        <v>Féminin</v>
      </c>
      <c r="G156" t="str">
        <f>'Liste Linéaire_Togo'!G150</f>
        <v>Elève</v>
      </c>
      <c r="H156">
        <f>'Liste Linéaire_Togo'!H150</f>
        <v>96197029</v>
      </c>
      <c r="I156" t="str">
        <f>'Liste Linéaire_Togo'!I150</f>
        <v>AVEME</v>
      </c>
      <c r="J156" t="str">
        <f>VLOOKUP(I156,CARTE!$C$1:$F$198,3,FALSE)</f>
        <v>6.227396584278712</v>
      </c>
      <c r="K156" t="str">
        <f>VLOOKUP(I156,CARTE!$C$1:$F$198,4,FALSE)</f>
        <v xml:space="preserve"> 1.5825646909844922</v>
      </c>
      <c r="L156" t="str">
        <f>'Liste Linéaire_Togo'!M150</f>
        <v>AZIAGBACONDJI</v>
      </c>
      <c r="M156" t="str">
        <f>'Liste Linéaire_Togo'!N150</f>
        <v>LACS 1</v>
      </c>
      <c r="N156" t="str">
        <f>'Liste Linéaire_Togo'!O150</f>
        <v>LACS</v>
      </c>
      <c r="O156" t="str">
        <f>'Liste Linéaire_Togo'!P150</f>
        <v>MARITIME</v>
      </c>
      <c r="P156" s="23">
        <f>'Liste Linéaire_Togo'!Q150</f>
        <v>45600</v>
      </c>
      <c r="Q156" t="str">
        <f>'Liste Linéaire_Togo'!R150</f>
        <v>S45</v>
      </c>
      <c r="R156" s="23">
        <f>'Liste Linéaire_Togo'!S150</f>
        <v>45600</v>
      </c>
      <c r="S156" t="str">
        <f>'Liste Linéaire_Togo'!T150</f>
        <v>OUI</v>
      </c>
      <c r="T156" t="str">
        <f>'Liste Linéaire_Togo'!U150</f>
        <v>OUI</v>
      </c>
      <c r="U156" t="str">
        <f>'Liste Linéaire_Togo'!V150</f>
        <v>OUI</v>
      </c>
      <c r="V156" t="str">
        <f>'Liste Linéaire_Togo'!W150</f>
        <v>OUI</v>
      </c>
      <c r="W156" t="str">
        <f>'Liste Linéaire_Togo'!X150</f>
        <v>Oui</v>
      </c>
      <c r="X156" t="str">
        <f>'Liste Linéaire_Togo'!Y150</f>
        <v>NON</v>
      </c>
      <c r="Y156" t="str">
        <f>'Liste Linéaire_Togo'!Z150</f>
        <v>NON</v>
      </c>
      <c r="Z156" t="str">
        <f>'Liste Linéaire_Togo'!AA150</f>
        <v>NON</v>
      </c>
      <c r="AA156" t="str">
        <f>'Liste Linéaire_Togo'!AB150</f>
        <v>NON</v>
      </c>
      <c r="AB156" t="str">
        <f>'Liste Linéaire_Togo'!AC150</f>
        <v>NON</v>
      </c>
      <c r="AC156" t="str">
        <f>'Liste Linéaire_Togo'!AD150</f>
        <v>NON</v>
      </c>
      <c r="AD156" t="str">
        <f>'Liste Linéaire_Togo'!AE150</f>
        <v>NON</v>
      </c>
      <c r="AE156" t="str">
        <f>'Liste Linéaire_Togo'!AF150</f>
        <v>OUI</v>
      </c>
      <c r="AF156" t="str">
        <f>'Liste Linéaire_Togo'!AG150</f>
        <v>POSITIF</v>
      </c>
      <c r="AG156" t="str">
        <f>'Liste Linéaire_Togo'!AH150</f>
        <v>Positif O1 Ogawa</v>
      </c>
      <c r="AH156" t="str">
        <f>'Liste Linéaire_Togo'!AI150</f>
        <v>Oui</v>
      </c>
      <c r="AI156" s="23">
        <f>'Liste Linéaire_Togo'!AJ150</f>
        <v>45602</v>
      </c>
      <c r="AJ156" t="str">
        <f>'Liste Linéaire_Togo'!AK150</f>
        <v>Guéri</v>
      </c>
      <c r="AK156" t="str">
        <f>'Liste Linéaire_Togo'!AL150</f>
        <v>confirmé</v>
      </c>
      <c r="AL156" t="str">
        <f>'Liste Linéaire_Togo'!AM150</f>
        <v>Lacs</v>
      </c>
      <c r="AM156" t="str">
        <f>'Liste Linéaire_Togo'!AN150</f>
        <v>Lacs 1</v>
      </c>
      <c r="AN156" t="str">
        <f>'Liste Linéaire_Togo'!AO150</f>
        <v>Aného</v>
      </c>
      <c r="AO156" t="str">
        <f>'Liste Linéaire_Togo'!AP150</f>
        <v>Positif</v>
      </c>
      <c r="AP156" t="str">
        <f>'Liste Linéaire_Togo'!L150</f>
        <v>Formation Sanitaire</v>
      </c>
    </row>
    <row r="157" spans="1:42">
      <c r="A157">
        <f>'Liste Linéaire_Togo'!A151</f>
        <v>150</v>
      </c>
      <c r="B157" t="str">
        <f>'Liste Linéaire_Togo'!B151</f>
        <v>KOUMONDJI  JEANNE</v>
      </c>
      <c r="C157">
        <f>'Liste Linéaire_Togo'!C151</f>
        <v>20</v>
      </c>
      <c r="D157" t="str">
        <f>'Liste Linéaire_Togo'!D151</f>
        <v>[15-44]</v>
      </c>
      <c r="E157">
        <f>'Liste Linéaire_Togo'!E151</f>
        <v>0</v>
      </c>
      <c r="F157" t="str">
        <f>'Liste Linéaire_Togo'!F151</f>
        <v>Féminin</v>
      </c>
      <c r="G157" t="str">
        <f>'Liste Linéaire_Togo'!G151</f>
        <v>Coiffure</v>
      </c>
      <c r="H157">
        <f>'Liste Linéaire_Togo'!H151</f>
        <v>96739230</v>
      </c>
      <c r="I157" t="str">
        <f>'Liste Linéaire_Togo'!I151</f>
        <v>ADJEGAN</v>
      </c>
      <c r="J157" t="str">
        <f>VLOOKUP(I157,CARTE!$C$1:$F$198,3,FALSE)</f>
        <v>6.266859652616071</v>
      </c>
      <c r="K157" t="str">
        <f>VLOOKUP(I157,CARTE!$C$1:$F$198,4,FALSE)</f>
        <v xml:space="preserve"> 1.60073062276193</v>
      </c>
      <c r="L157" t="str">
        <f>'Liste Linéaire_Togo'!M151</f>
        <v>GLIDJI</v>
      </c>
      <c r="M157" t="str">
        <f>'Liste Linéaire_Togo'!N151</f>
        <v>LACS 1</v>
      </c>
      <c r="N157" t="str">
        <f>'Liste Linéaire_Togo'!O151</f>
        <v>LACS</v>
      </c>
      <c r="O157" t="str">
        <f>'Liste Linéaire_Togo'!P151</f>
        <v>MARITIME</v>
      </c>
      <c r="P157" s="23">
        <f>'Liste Linéaire_Togo'!Q151</f>
        <v>45599</v>
      </c>
      <c r="Q157" t="str">
        <f>'Liste Linéaire_Togo'!R151</f>
        <v>S44</v>
      </c>
      <c r="R157" s="23">
        <f>'Liste Linéaire_Togo'!S151</f>
        <v>45600</v>
      </c>
      <c r="S157" t="str">
        <f>'Liste Linéaire_Togo'!T151</f>
        <v>OUI</v>
      </c>
      <c r="T157" t="str">
        <f>'Liste Linéaire_Togo'!U151</f>
        <v>OUI</v>
      </c>
      <c r="U157" t="str">
        <f>'Liste Linéaire_Togo'!V151</f>
        <v>OUI</v>
      </c>
      <c r="V157" t="str">
        <f>'Liste Linéaire_Togo'!W151</f>
        <v>NON</v>
      </c>
      <c r="W157" t="str">
        <f>'Liste Linéaire_Togo'!X151</f>
        <v>Oui</v>
      </c>
      <c r="X157" t="str">
        <f>'Liste Linéaire_Togo'!Y151</f>
        <v>OUI</v>
      </c>
      <c r="Y157" t="str">
        <f>'Liste Linéaire_Togo'!Z151</f>
        <v>NON</v>
      </c>
      <c r="Z157" t="str">
        <f>'Liste Linéaire_Togo'!AA151</f>
        <v>NON</v>
      </c>
      <c r="AA157" t="str">
        <f>'Liste Linéaire_Togo'!AB151</f>
        <v>NON</v>
      </c>
      <c r="AB157" t="str">
        <f>'Liste Linéaire_Togo'!AC151</f>
        <v>NON</v>
      </c>
      <c r="AC157" t="str">
        <f>'Liste Linéaire_Togo'!AD151</f>
        <v>NON</v>
      </c>
      <c r="AD157" t="str">
        <f>'Liste Linéaire_Togo'!AE151</f>
        <v>NON</v>
      </c>
      <c r="AE157" t="str">
        <f>'Liste Linéaire_Togo'!AF151</f>
        <v>OUI</v>
      </c>
      <c r="AF157" t="str">
        <f>'Liste Linéaire_Togo'!AG151</f>
        <v>NEGATIF</v>
      </c>
      <c r="AG157" t="str">
        <f>'Liste Linéaire_Togo'!AH151</f>
        <v>NON FAIT</v>
      </c>
      <c r="AH157" t="str">
        <f>'Liste Linéaire_Togo'!AI151</f>
        <v>Oui</v>
      </c>
      <c r="AI157" s="23">
        <f>'Liste Linéaire_Togo'!AJ151</f>
        <v>45603</v>
      </c>
      <c r="AJ157" t="str">
        <f>'Liste Linéaire_Togo'!AK151</f>
        <v>Guéri</v>
      </c>
      <c r="AK157" t="str">
        <f>'Liste Linéaire_Togo'!AL151</f>
        <v>suspect</v>
      </c>
      <c r="AL157" t="str">
        <f>'Liste Linéaire_Togo'!AM151</f>
        <v>Lacs</v>
      </c>
      <c r="AM157" t="str">
        <f>'Liste Linéaire_Togo'!AN151</f>
        <v>Lacs 1</v>
      </c>
      <c r="AN157" t="str">
        <f>'Liste Linéaire_Togo'!AO151</f>
        <v>Glidji</v>
      </c>
      <c r="AO157" t="str">
        <f>'Liste Linéaire_Togo'!AP151</f>
        <v>negatif</v>
      </c>
      <c r="AP157" t="str">
        <f>'Liste Linéaire_Togo'!L151</f>
        <v>Formation Sanitaire</v>
      </c>
    </row>
    <row r="158" spans="1:42">
      <c r="A158">
        <f>'Liste Linéaire_Togo'!A152</f>
        <v>151</v>
      </c>
      <c r="B158" t="str">
        <f>'Liste Linéaire_Togo'!B152</f>
        <v>TOULASSI  KODJO</v>
      </c>
      <c r="C158">
        <f>'Liste Linéaire_Togo'!C152</f>
        <v>21</v>
      </c>
      <c r="D158" t="str">
        <f>'Liste Linéaire_Togo'!D152</f>
        <v>[15-44]</v>
      </c>
      <c r="E158">
        <f>'Liste Linéaire_Togo'!E152</f>
        <v>0</v>
      </c>
      <c r="F158" t="str">
        <f>'Liste Linéaire_Togo'!F152</f>
        <v>Masculin</v>
      </c>
      <c r="G158" t="str">
        <f>'Liste Linéaire_Togo'!G152</f>
        <v>Revendeur/se</v>
      </c>
      <c r="H158">
        <f>'Liste Linéaire_Togo'!H152</f>
        <v>96068627</v>
      </c>
      <c r="I158" t="str">
        <f>'Liste Linéaire_Togo'!I152</f>
        <v>JERICHO</v>
      </c>
      <c r="J158" t="str">
        <f>VLOOKUP(I158,CARTE!$C$1:$F$198,3,FALSE)</f>
        <v>6.234928331889</v>
      </c>
      <c r="K158" t="str">
        <f>VLOOKUP(I158,CARTE!$C$1:$F$198,4,FALSE)</f>
        <v xml:space="preserve"> 1.615224647621934</v>
      </c>
      <c r="L158" t="str">
        <f>'Liste Linéaire_Togo'!M152</f>
        <v>POLYCLINIQUE D'ANEHO</v>
      </c>
      <c r="M158" t="str">
        <f>'Liste Linéaire_Togo'!N152</f>
        <v>LACS 1</v>
      </c>
      <c r="N158" t="str">
        <f>'Liste Linéaire_Togo'!O152</f>
        <v>LACS</v>
      </c>
      <c r="O158" t="str">
        <f>'Liste Linéaire_Togo'!P152</f>
        <v>MARITIME</v>
      </c>
      <c r="P158" s="23">
        <f>'Liste Linéaire_Togo'!Q152</f>
        <v>45599</v>
      </c>
      <c r="Q158" t="str">
        <f>'Liste Linéaire_Togo'!R152</f>
        <v>S44</v>
      </c>
      <c r="R158" s="23">
        <f>'Liste Linéaire_Togo'!S152</f>
        <v>45600</v>
      </c>
      <c r="S158" t="str">
        <f>'Liste Linéaire_Togo'!T152</f>
        <v>OUI</v>
      </c>
      <c r="T158" t="str">
        <f>'Liste Linéaire_Togo'!U152</f>
        <v>OUI</v>
      </c>
      <c r="U158" t="str">
        <f>'Liste Linéaire_Togo'!V152</f>
        <v>OUI</v>
      </c>
      <c r="V158" t="str">
        <f>'Liste Linéaire_Togo'!W152</f>
        <v>OUI</v>
      </c>
      <c r="W158" t="str">
        <f>'Liste Linéaire_Togo'!X152</f>
        <v>Oui</v>
      </c>
      <c r="X158" t="str">
        <f>'Liste Linéaire_Togo'!Y152</f>
        <v>NON</v>
      </c>
      <c r="Y158" t="str">
        <f>'Liste Linéaire_Togo'!Z152</f>
        <v>NON</v>
      </c>
      <c r="Z158" t="str">
        <f>'Liste Linéaire_Togo'!AA152</f>
        <v>NON</v>
      </c>
      <c r="AA158" t="str">
        <f>'Liste Linéaire_Togo'!AB152</f>
        <v>NON</v>
      </c>
      <c r="AB158" t="str">
        <f>'Liste Linéaire_Togo'!AC152</f>
        <v>NON</v>
      </c>
      <c r="AC158" t="str">
        <f>'Liste Linéaire_Togo'!AD152</f>
        <v>NON</v>
      </c>
      <c r="AD158" t="str">
        <f>'Liste Linéaire_Togo'!AE152</f>
        <v>NON</v>
      </c>
      <c r="AE158" t="str">
        <f>'Liste Linéaire_Togo'!AF152</f>
        <v>OUI</v>
      </c>
      <c r="AF158" t="str">
        <f>'Liste Linéaire_Togo'!AG152</f>
        <v>POSITIF</v>
      </c>
      <c r="AG158" t="str">
        <f>'Liste Linéaire_Togo'!AH152</f>
        <v>Positif O1 Ogawa</v>
      </c>
      <c r="AH158" t="str">
        <f>'Liste Linéaire_Togo'!AI152</f>
        <v>Oui</v>
      </c>
      <c r="AI158" s="23">
        <f>'Liste Linéaire_Togo'!AJ152</f>
        <v>45603</v>
      </c>
      <c r="AJ158" t="str">
        <f>'Liste Linéaire_Togo'!AK152</f>
        <v>Guéri</v>
      </c>
      <c r="AK158" t="str">
        <f>'Liste Linéaire_Togo'!AL152</f>
        <v>confirmé</v>
      </c>
      <c r="AL158" t="str">
        <f>'Liste Linéaire_Togo'!AM152</f>
        <v>Lacs</v>
      </c>
      <c r="AM158" t="str">
        <f>'Liste Linéaire_Togo'!AN152</f>
        <v>Lacs 1</v>
      </c>
      <c r="AN158" t="str">
        <f>'Liste Linéaire_Togo'!AO152</f>
        <v>AdjIdo</v>
      </c>
      <c r="AO158" t="str">
        <f>'Liste Linéaire_Togo'!AP152</f>
        <v>Positif</v>
      </c>
      <c r="AP158" t="str">
        <f>'Liste Linéaire_Togo'!L152</f>
        <v>Formation Sanitaire</v>
      </c>
    </row>
    <row r="159" spans="1:42">
      <c r="A159">
        <f>'Liste Linéaire_Togo'!A153</f>
        <v>152</v>
      </c>
      <c r="B159" t="str">
        <f>'Liste Linéaire_Togo'!B153</f>
        <v>FIATEPE RODRIGUE</v>
      </c>
      <c r="C159">
        <f>'Liste Linéaire_Togo'!C153</f>
        <v>6</v>
      </c>
      <c r="D159" t="str">
        <f>'Liste Linéaire_Togo'!D153</f>
        <v>[5-14]</v>
      </c>
      <c r="E159">
        <f>'Liste Linéaire_Togo'!E153</f>
        <v>0</v>
      </c>
      <c r="F159" t="str">
        <f>'Liste Linéaire_Togo'!F153</f>
        <v>Masculin</v>
      </c>
      <c r="G159" t="str">
        <f>'Liste Linéaire_Togo'!G153</f>
        <v>Elève</v>
      </c>
      <c r="H159">
        <f>'Liste Linéaire_Togo'!H153</f>
        <v>99796064</v>
      </c>
      <c r="I159" t="str">
        <f>'Liste Linéaire_Togo'!I153</f>
        <v>AZIAGBACONDJI</v>
      </c>
      <c r="J159" t="str">
        <f>VLOOKUP(I159,CARTE!$C$1:$F$198,3,FALSE)</f>
        <v>6.280782053118657</v>
      </c>
      <c r="K159" t="str">
        <f>VLOOKUP(I159,CARTE!$C$1:$F$198,4,FALSE)</f>
        <v xml:space="preserve"> 1.762305618314484</v>
      </c>
      <c r="L159" t="str">
        <f>'Liste Linéaire_Togo'!M153</f>
        <v>AZIAGBACONDJI</v>
      </c>
      <c r="M159" t="str">
        <f>'Liste Linéaire_Togo'!N153</f>
        <v>LACS 1</v>
      </c>
      <c r="N159" t="str">
        <f>'Liste Linéaire_Togo'!O153</f>
        <v>LACS</v>
      </c>
      <c r="O159" t="str">
        <f>'Liste Linéaire_Togo'!P153</f>
        <v>MARITIME</v>
      </c>
      <c r="P159" s="23">
        <f>'Liste Linéaire_Togo'!Q153</f>
        <v>45599</v>
      </c>
      <c r="Q159" t="str">
        <f>'Liste Linéaire_Togo'!R153</f>
        <v>S44</v>
      </c>
      <c r="R159" s="23">
        <f>'Liste Linéaire_Togo'!S153</f>
        <v>45600</v>
      </c>
      <c r="S159" t="str">
        <f>'Liste Linéaire_Togo'!T153</f>
        <v>OUI</v>
      </c>
      <c r="T159" t="str">
        <f>'Liste Linéaire_Togo'!U153</f>
        <v>OUI</v>
      </c>
      <c r="U159" t="str">
        <f>'Liste Linéaire_Togo'!V153</f>
        <v>NON</v>
      </c>
      <c r="V159" t="str">
        <f>'Liste Linéaire_Togo'!W153</f>
        <v>NON</v>
      </c>
      <c r="W159" t="str">
        <f>'Liste Linéaire_Togo'!X153</f>
        <v>Non</v>
      </c>
      <c r="X159" t="str">
        <f>'Liste Linéaire_Togo'!Y153</f>
        <v>NON</v>
      </c>
      <c r="Y159" t="str">
        <f>'Liste Linéaire_Togo'!Z153</f>
        <v>NON</v>
      </c>
      <c r="Z159" t="str">
        <f>'Liste Linéaire_Togo'!AA153</f>
        <v>NON</v>
      </c>
      <c r="AA159" t="str">
        <f>'Liste Linéaire_Togo'!AB153</f>
        <v>NON</v>
      </c>
      <c r="AB159" t="str">
        <f>'Liste Linéaire_Togo'!AC153</f>
        <v>NON</v>
      </c>
      <c r="AC159" t="str">
        <f>'Liste Linéaire_Togo'!AD153</f>
        <v>NON</v>
      </c>
      <c r="AD159" t="str">
        <f>'Liste Linéaire_Togo'!AE153</f>
        <v>NON</v>
      </c>
      <c r="AE159" t="str">
        <f>'Liste Linéaire_Togo'!AF153</f>
        <v>OUI</v>
      </c>
      <c r="AF159" t="str">
        <f>'Liste Linéaire_Togo'!AG153</f>
        <v>NEGATIF</v>
      </c>
      <c r="AG159" t="str">
        <f>'Liste Linéaire_Togo'!AH153</f>
        <v>NEGATIF</v>
      </c>
      <c r="AH159" t="str">
        <f>'Liste Linéaire_Togo'!AI153</f>
        <v>Non</v>
      </c>
      <c r="AI159" s="23">
        <f>'Liste Linéaire_Togo'!AJ153</f>
        <v>45603</v>
      </c>
      <c r="AJ159" t="str">
        <f>'Liste Linéaire_Togo'!AK153</f>
        <v>Guéri</v>
      </c>
      <c r="AK159" t="str">
        <f>'Liste Linéaire_Togo'!AL153</f>
        <v>suspect</v>
      </c>
      <c r="AL159" t="str">
        <f>'Liste Linéaire_Togo'!AM153</f>
        <v>Lacs</v>
      </c>
      <c r="AM159" t="str">
        <f>'Liste Linéaire_Togo'!AN153</f>
        <v>Lacs 1</v>
      </c>
      <c r="AN159" t="str">
        <f>'Liste Linéaire_Togo'!AO153</f>
        <v>AdjIdo</v>
      </c>
      <c r="AO159" t="str">
        <f>'Liste Linéaire_Togo'!AP153</f>
        <v>negatif</v>
      </c>
      <c r="AP159" t="str">
        <f>'Liste Linéaire_Togo'!L153</f>
        <v>Formation Sanitaire</v>
      </c>
    </row>
    <row r="160" spans="1:42">
      <c r="A160">
        <f>'Liste Linéaire_Togo'!A154</f>
        <v>153</v>
      </c>
      <c r="B160" t="str">
        <f>'Liste Linéaire_Togo'!B154</f>
        <v>AMOUZOU   LATA CLAUDE</v>
      </c>
      <c r="C160">
        <f>'Liste Linéaire_Togo'!C154</f>
        <v>20</v>
      </c>
      <c r="D160" t="str">
        <f>'Liste Linéaire_Togo'!D154</f>
        <v>[15-44]</v>
      </c>
      <c r="E160">
        <f>'Liste Linéaire_Togo'!E154</f>
        <v>0</v>
      </c>
      <c r="F160" t="str">
        <f>'Liste Linéaire_Togo'!F154</f>
        <v>Masculin</v>
      </c>
      <c r="G160" t="str">
        <f>'Liste Linéaire_Togo'!G154</f>
        <v>APPRENTI ELECTRICIEN</v>
      </c>
      <c r="H160">
        <f>'Liste Linéaire_Togo'!H154</f>
        <v>99517496</v>
      </c>
      <c r="I160" t="str">
        <f>'Liste Linéaire_Togo'!I154</f>
        <v>ZALIVE</v>
      </c>
      <c r="J160" t="str">
        <f>VLOOKUP(I160,CARTE!$C$1:$F$198,3,FALSE)</f>
        <v>6.234928331889</v>
      </c>
      <c r="K160" t="str">
        <f>VLOOKUP(I160,CARTE!$C$1:$F$198,4,FALSE)</f>
        <v xml:space="preserve"> 1.615224647621934</v>
      </c>
      <c r="L160" t="str">
        <f>'Liste Linéaire_Togo'!M154</f>
        <v>ZALIVE</v>
      </c>
      <c r="M160" t="str">
        <f>'Liste Linéaire_Togo'!N154</f>
        <v>LACS 1</v>
      </c>
      <c r="N160" t="str">
        <f>'Liste Linéaire_Togo'!O154</f>
        <v>LACS</v>
      </c>
      <c r="O160" t="str">
        <f>'Liste Linéaire_Togo'!P154</f>
        <v>MARITIME</v>
      </c>
      <c r="P160" s="23">
        <f>'Liste Linéaire_Togo'!Q154</f>
        <v>45598</v>
      </c>
      <c r="Q160" t="str">
        <f>'Liste Linéaire_Togo'!R154</f>
        <v>S44</v>
      </c>
      <c r="R160" s="23">
        <f>'Liste Linéaire_Togo'!S154</f>
        <v>45601</v>
      </c>
      <c r="S160" t="str">
        <f>'Liste Linéaire_Togo'!T154</f>
        <v>OUI</v>
      </c>
      <c r="T160" t="str">
        <f>'Liste Linéaire_Togo'!U154</f>
        <v>OUI</v>
      </c>
      <c r="U160" t="str">
        <f>'Liste Linéaire_Togo'!V154</f>
        <v>NON</v>
      </c>
      <c r="V160" t="str">
        <f>'Liste Linéaire_Togo'!W154</f>
        <v>OUI</v>
      </c>
      <c r="W160" t="str">
        <f>'Liste Linéaire_Togo'!X154</f>
        <v>Oui</v>
      </c>
      <c r="X160" t="str">
        <f>'Liste Linéaire_Togo'!Y154</f>
        <v>NON</v>
      </c>
      <c r="Y160" t="str">
        <f>'Liste Linéaire_Togo'!Z154</f>
        <v>NON</v>
      </c>
      <c r="Z160" t="str">
        <f>'Liste Linéaire_Togo'!AA154</f>
        <v>NON</v>
      </c>
      <c r="AA160" t="str">
        <f>'Liste Linéaire_Togo'!AB154</f>
        <v>NON</v>
      </c>
      <c r="AB160" t="str">
        <f>'Liste Linéaire_Togo'!AC154</f>
        <v>NON</v>
      </c>
      <c r="AC160" t="str">
        <f>'Liste Linéaire_Togo'!AD154</f>
        <v>NON</v>
      </c>
      <c r="AD160" t="str">
        <f>'Liste Linéaire_Togo'!AE154</f>
        <v>NON</v>
      </c>
      <c r="AE160" t="str">
        <f>'Liste Linéaire_Togo'!AF154</f>
        <v>OUI</v>
      </c>
      <c r="AF160" t="str">
        <f>'Liste Linéaire_Togo'!AG154</f>
        <v>POSITIF</v>
      </c>
      <c r="AG160" t="str">
        <f>'Liste Linéaire_Togo'!AH154</f>
        <v>Positif O1 Ogawa</v>
      </c>
      <c r="AH160" t="str">
        <f>'Liste Linéaire_Togo'!AI154</f>
        <v>Oui</v>
      </c>
      <c r="AI160" s="23">
        <f>'Liste Linéaire_Togo'!AJ154</f>
        <v>45603</v>
      </c>
      <c r="AJ160" t="str">
        <f>'Liste Linéaire_Togo'!AK154</f>
        <v>Guéri</v>
      </c>
      <c r="AK160" t="str">
        <f>'Liste Linéaire_Togo'!AL154</f>
        <v>confirmé</v>
      </c>
      <c r="AL160" t="str">
        <f>'Liste Linéaire_Togo'!AM154</f>
        <v>Lacs</v>
      </c>
      <c r="AM160" t="str">
        <f>'Liste Linéaire_Togo'!AN154</f>
        <v>Lacs 1</v>
      </c>
      <c r="AN160" t="str">
        <f>'Liste Linéaire_Togo'!AO154</f>
        <v>Aného</v>
      </c>
      <c r="AO160" t="str">
        <f>'Liste Linéaire_Togo'!AP154</f>
        <v>Positif</v>
      </c>
      <c r="AP160" t="str">
        <f>'Liste Linéaire_Togo'!L154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3" t="e">
        <f>'Liste Linéaire_Togo'!#REF!</f>
        <v>#REF!</v>
      </c>
      <c r="Q161" t="e">
        <f>'Liste Linéaire_Togo'!#REF!</f>
        <v>#REF!</v>
      </c>
      <c r="R161" s="23"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3"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3" t="e">
        <f>'Liste Linéaire_Togo'!#REF!</f>
        <v>#REF!</v>
      </c>
      <c r="Q162" t="e">
        <f>'Liste Linéaire_Togo'!#REF!</f>
        <v>#REF!</v>
      </c>
      <c r="R162" s="23"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3"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3" t="e">
        <f>'Liste Linéaire_Togo'!#REF!</f>
        <v>#REF!</v>
      </c>
      <c r="Q163" t="e">
        <f>'Liste Linéaire_Togo'!#REF!</f>
        <v>#REF!</v>
      </c>
      <c r="R163" s="23"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3"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3" t="e">
        <f>'Liste Linéaire_Togo'!#REF!</f>
        <v>#REF!</v>
      </c>
      <c r="Q164" t="e">
        <f>'Liste Linéaire_Togo'!#REF!</f>
        <v>#REF!</v>
      </c>
      <c r="R164" s="23"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3"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3" t="e">
        <f>'Liste Linéaire_Togo'!#REF!</f>
        <v>#REF!</v>
      </c>
      <c r="Q165" t="e">
        <f>'Liste Linéaire_Togo'!#REF!</f>
        <v>#REF!</v>
      </c>
      <c r="R165" s="23"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3"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3" t="e">
        <f>'Liste Linéaire_Togo'!#REF!</f>
        <v>#REF!</v>
      </c>
      <c r="Q166" t="e">
        <f>'Liste Linéaire_Togo'!#REF!</f>
        <v>#REF!</v>
      </c>
      <c r="R166" s="23"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3"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GNAVO  HERVE</v>
      </c>
      <c r="C167">
        <f>'Liste Linéaire_Togo'!C155</f>
        <v>19</v>
      </c>
      <c r="D167" t="str">
        <f>'Liste Linéaire_Togo'!D155</f>
        <v>[15-44]</v>
      </c>
      <c r="E167">
        <f>'Liste Linéaire_Togo'!E155</f>
        <v>0</v>
      </c>
      <c r="F167" t="str">
        <f>'Liste Linéaire_Togo'!F155</f>
        <v>Masculin</v>
      </c>
      <c r="G167" t="str">
        <f>'Liste Linéaire_Togo'!G155</f>
        <v xml:space="preserve">MENUISIER </v>
      </c>
      <c r="H167">
        <f>'Liste Linéaire_Togo'!H155</f>
        <v>98148309</v>
      </c>
      <c r="I167" t="str">
        <f>'Liste Linéaire_Togo'!I155</f>
        <v>AVEME</v>
      </c>
      <c r="J167" t="str">
        <f>VLOOKUP(I167,CARTE!$C$1:$F$198,3,FALSE)</f>
        <v>6.227396584278712</v>
      </c>
      <c r="K167" t="str">
        <f>VLOOKUP(I167,CARTE!$C$1:$F$198,4,FALSE)</f>
        <v xml:space="preserve"> 1.5825646909844922</v>
      </c>
      <c r="L167" t="str">
        <f>'Liste Linéaire_Togo'!M155</f>
        <v>AZIAGBACONDJI</v>
      </c>
      <c r="M167" t="str">
        <f>'Liste Linéaire_Togo'!N155</f>
        <v>LACS 1</v>
      </c>
      <c r="N167" t="str">
        <f>'Liste Linéaire_Togo'!O155</f>
        <v>LACS</v>
      </c>
      <c r="O167" t="str">
        <f>'Liste Linéaire_Togo'!P155</f>
        <v>MARITIME</v>
      </c>
      <c r="P167" s="23">
        <f>'Liste Linéaire_Togo'!Q155</f>
        <v>45601</v>
      </c>
      <c r="Q167" t="str">
        <f>'Liste Linéaire_Togo'!R155</f>
        <v>S45</v>
      </c>
      <c r="R167" s="23">
        <f>'Liste Linéaire_Togo'!S155</f>
        <v>45601</v>
      </c>
      <c r="S167" t="str">
        <f>'Liste Linéaire_Togo'!T155</f>
        <v>OUI</v>
      </c>
      <c r="T167" t="str">
        <f>'Liste Linéaire_Togo'!U155</f>
        <v>OUI</v>
      </c>
      <c r="U167" t="str">
        <f>'Liste Linéaire_Togo'!V155</f>
        <v>NON</v>
      </c>
      <c r="V167" t="str">
        <f>'Liste Linéaire_Togo'!W155</f>
        <v>NON</v>
      </c>
      <c r="W167" t="str">
        <f>'Liste Linéaire_Togo'!X155</f>
        <v>Non</v>
      </c>
      <c r="X167" t="str">
        <f>'Liste Linéaire_Togo'!Y155</f>
        <v>NON</v>
      </c>
      <c r="Y167" t="str">
        <f>'Liste Linéaire_Togo'!Z155</f>
        <v>NON</v>
      </c>
      <c r="Z167" t="str">
        <f>'Liste Linéaire_Togo'!AA155</f>
        <v>NON</v>
      </c>
      <c r="AA167" t="str">
        <f>'Liste Linéaire_Togo'!AB155</f>
        <v>NON</v>
      </c>
      <c r="AB167" t="str">
        <f>'Liste Linéaire_Togo'!AC155</f>
        <v>NON</v>
      </c>
      <c r="AC167" t="str">
        <f>'Liste Linéaire_Togo'!AD155</f>
        <v>NON</v>
      </c>
      <c r="AD167" t="str">
        <f>'Liste Linéaire_Togo'!AE155</f>
        <v>NON</v>
      </c>
      <c r="AE167" t="str">
        <f>'Liste Linéaire_Togo'!AF155</f>
        <v>OUI</v>
      </c>
      <c r="AF167" t="str">
        <f>'Liste Linéaire_Togo'!AG155</f>
        <v>POSITIF</v>
      </c>
      <c r="AG167" t="str">
        <f>'Liste Linéaire_Togo'!AH155</f>
        <v>Positif O1 Ogawa</v>
      </c>
      <c r="AH167" t="str">
        <f>'Liste Linéaire_Togo'!AI155</f>
        <v>Oui</v>
      </c>
      <c r="AI167" s="23">
        <f>'Liste Linéaire_Togo'!AJ155</f>
        <v>45603</v>
      </c>
      <c r="AJ167" t="str">
        <f>'Liste Linéaire_Togo'!AK155</f>
        <v>Guéri</v>
      </c>
      <c r="AK167" t="str">
        <f>'Liste Linéaire_Togo'!AL155</f>
        <v>confirmé</v>
      </c>
      <c r="AL167" t="str">
        <f>'Liste Linéaire_Togo'!AM155</f>
        <v>Lacs</v>
      </c>
      <c r="AM167" t="str">
        <f>'Liste Linéaire_Togo'!AN155</f>
        <v>Lacs 1</v>
      </c>
      <c r="AN167" t="str">
        <f>'Liste Linéaire_Togo'!AO155</f>
        <v>Aného</v>
      </c>
      <c r="AO167" t="str">
        <f>'Liste Linéaire_Togo'!AP155</f>
        <v>Positif</v>
      </c>
      <c r="AP167" t="str">
        <f>'Liste Linéaire_Togo'!L155</f>
        <v>Formation Sanitaire</v>
      </c>
    </row>
    <row r="168" spans="1:42">
      <c r="A168">
        <f>'Liste Linéaire_Togo'!A156</f>
        <v>155</v>
      </c>
      <c r="B168" t="str">
        <f>'Liste Linéaire_Togo'!B156</f>
        <v>ALOMASSOU   ATSOU</v>
      </c>
      <c r="C168">
        <f>'Liste Linéaire_Togo'!C156</f>
        <v>45</v>
      </c>
      <c r="D168" t="str">
        <f>'Liste Linéaire_Togo'!D156</f>
        <v>[45-59]</v>
      </c>
      <c r="E168">
        <f>'Liste Linéaire_Togo'!E156</f>
        <v>0</v>
      </c>
      <c r="F168" t="str">
        <f>'Liste Linéaire_Togo'!F156</f>
        <v>Masculin</v>
      </c>
      <c r="G168" t="str">
        <f>'Liste Linéaire_Togo'!G156</f>
        <v>ND</v>
      </c>
      <c r="H168">
        <f>'Liste Linéaire_Togo'!H156</f>
        <v>0</v>
      </c>
      <c r="I168" t="str">
        <f>'Liste Linéaire_Togo'!I156</f>
        <v>AVEME</v>
      </c>
      <c r="J168" t="str">
        <f>VLOOKUP(I168,CARTE!$C$1:$F$198,3,FALSE)</f>
        <v>6.227396584278712</v>
      </c>
      <c r="K168" t="str">
        <f>VLOOKUP(I168,CARTE!$C$1:$F$198,4,FALSE)</f>
        <v xml:space="preserve"> 1.5825646909844922</v>
      </c>
      <c r="L168" t="str">
        <f>'Liste Linéaire_Togo'!M156</f>
        <v>AZIAGBACONDJI</v>
      </c>
      <c r="M168" t="str">
        <f>'Liste Linéaire_Togo'!N156</f>
        <v>LACS 1</v>
      </c>
      <c r="N168" t="str">
        <f>'Liste Linéaire_Togo'!O156</f>
        <v>LACS</v>
      </c>
      <c r="O168" t="str">
        <f>'Liste Linéaire_Togo'!P156</f>
        <v>MARITIME</v>
      </c>
      <c r="P168" s="23">
        <f>'Liste Linéaire_Togo'!Q156</f>
        <v>45601</v>
      </c>
      <c r="Q168" t="str">
        <f>'Liste Linéaire_Togo'!R156</f>
        <v>S45</v>
      </c>
      <c r="R168" s="23">
        <f>'Liste Linéaire_Togo'!S156</f>
        <v>45601</v>
      </c>
      <c r="S168" t="str">
        <f>'Liste Linéaire_Togo'!T156</f>
        <v>OUI</v>
      </c>
      <c r="T168" t="str">
        <f>'Liste Linéaire_Togo'!U156</f>
        <v>OUI</v>
      </c>
      <c r="U168" t="str">
        <f>'Liste Linéaire_Togo'!V156</f>
        <v>NON</v>
      </c>
      <c r="V168" t="str">
        <f>'Liste Linéaire_Togo'!W156</f>
        <v>NON</v>
      </c>
      <c r="W168" t="str">
        <f>'Liste Linéaire_Togo'!X156</f>
        <v>Non</v>
      </c>
      <c r="X168" t="str">
        <f>'Liste Linéaire_Togo'!Y156</f>
        <v>NON</v>
      </c>
      <c r="Y168" t="str">
        <f>'Liste Linéaire_Togo'!Z156</f>
        <v>NON</v>
      </c>
      <c r="Z168" t="str">
        <f>'Liste Linéaire_Togo'!AA156</f>
        <v>NON</v>
      </c>
      <c r="AA168" t="str">
        <f>'Liste Linéaire_Togo'!AB156</f>
        <v>NON</v>
      </c>
      <c r="AB168" t="str">
        <f>'Liste Linéaire_Togo'!AC156</f>
        <v>NON</v>
      </c>
      <c r="AC168" t="str">
        <f>'Liste Linéaire_Togo'!AD156</f>
        <v>NON</v>
      </c>
      <c r="AD168" t="str">
        <f>'Liste Linéaire_Togo'!AE156</f>
        <v>NON</v>
      </c>
      <c r="AE168" t="str">
        <f>'Liste Linéaire_Togo'!AF156</f>
        <v>OUI</v>
      </c>
      <c r="AF168" t="str">
        <f>'Liste Linéaire_Togo'!AG156</f>
        <v>NEGATIF</v>
      </c>
      <c r="AG168" t="str">
        <f>'Liste Linéaire_Togo'!AH156</f>
        <v>NEGATIF</v>
      </c>
      <c r="AH168" t="str">
        <f>'Liste Linéaire_Togo'!AI156</f>
        <v>Oui</v>
      </c>
      <c r="AI168" s="23">
        <f>'Liste Linéaire_Togo'!AJ156</f>
        <v>45603</v>
      </c>
      <c r="AJ168" t="str">
        <f>'Liste Linéaire_Togo'!AK156</f>
        <v>Guéri</v>
      </c>
      <c r="AK168" t="str">
        <f>'Liste Linéaire_Togo'!AL156</f>
        <v>suspect</v>
      </c>
      <c r="AL168" t="str">
        <f>'Liste Linéaire_Togo'!AM156</f>
        <v>Lacs</v>
      </c>
      <c r="AM168" t="str">
        <f>'Liste Linéaire_Togo'!AN156</f>
        <v>Lacs 1</v>
      </c>
      <c r="AN168" t="str">
        <f>'Liste Linéaire_Togo'!AO156</f>
        <v>Aného</v>
      </c>
      <c r="AO168" t="str">
        <f>'Liste Linéaire_Togo'!AP156</f>
        <v>negatif</v>
      </c>
      <c r="AP168" t="str">
        <f>'Liste Linéaire_Togo'!L156</f>
        <v>Formation Sanitaire</v>
      </c>
    </row>
    <row r="169" spans="1:42">
      <c r="A169">
        <f>'Liste Linéaire_Togo'!A157</f>
        <v>156</v>
      </c>
      <c r="B169" t="str">
        <f>'Liste Linéaire_Togo'!B157</f>
        <v>AKOME  KOKOE</v>
      </c>
      <c r="C169">
        <f>'Liste Linéaire_Togo'!C157</f>
        <v>27</v>
      </c>
      <c r="D169" t="str">
        <f>'Liste Linéaire_Togo'!D157</f>
        <v>[15-44]</v>
      </c>
      <c r="E169">
        <f>'Liste Linéaire_Togo'!E157</f>
        <v>0</v>
      </c>
      <c r="F169" t="str">
        <f>'Liste Linéaire_Togo'!F157</f>
        <v>Féminin</v>
      </c>
      <c r="G169" t="str">
        <f>'Liste Linéaire_Togo'!G157</f>
        <v>ND</v>
      </c>
      <c r="H169">
        <f>'Liste Linéaire_Togo'!H157</f>
        <v>91773032</v>
      </c>
      <c r="I169" t="str">
        <f>'Liste Linéaire_Togo'!I157</f>
        <v>AVEME</v>
      </c>
      <c r="J169" t="str">
        <f>VLOOKUP(I169,CARTE!$C$1:$F$198,3,FALSE)</f>
        <v>6.227396584278712</v>
      </c>
      <c r="K169" t="str">
        <f>VLOOKUP(I169,CARTE!$C$1:$F$198,4,FALSE)</f>
        <v xml:space="preserve"> 1.5825646909844922</v>
      </c>
      <c r="L169" t="str">
        <f>'Liste Linéaire_Togo'!M157</f>
        <v>AZIAGBACONDJI</v>
      </c>
      <c r="M169" t="str">
        <f>'Liste Linéaire_Togo'!N157</f>
        <v>LACS 1</v>
      </c>
      <c r="N169" t="str">
        <f>'Liste Linéaire_Togo'!O157</f>
        <v>LACS</v>
      </c>
      <c r="O169" t="str">
        <f>'Liste Linéaire_Togo'!P157</f>
        <v>MARITIME</v>
      </c>
      <c r="P169" s="23">
        <f>'Liste Linéaire_Togo'!Q157</f>
        <v>45601</v>
      </c>
      <c r="Q169" t="str">
        <f>'Liste Linéaire_Togo'!R157</f>
        <v>S45</v>
      </c>
      <c r="R169" s="23">
        <f>'Liste Linéaire_Togo'!S157</f>
        <v>45601</v>
      </c>
      <c r="S169" t="str">
        <f>'Liste Linéaire_Togo'!T157</f>
        <v>OUI</v>
      </c>
      <c r="T169" t="str">
        <f>'Liste Linéaire_Togo'!U157</f>
        <v>OUI</v>
      </c>
      <c r="U169" t="str">
        <f>'Liste Linéaire_Togo'!V157</f>
        <v>NON</v>
      </c>
      <c r="V169" t="str">
        <f>'Liste Linéaire_Togo'!W157</f>
        <v>NON</v>
      </c>
      <c r="W169" t="str">
        <f>'Liste Linéaire_Togo'!X157</f>
        <v>Non</v>
      </c>
      <c r="X169" t="str">
        <f>'Liste Linéaire_Togo'!Y157</f>
        <v>NON</v>
      </c>
      <c r="Y169" t="str">
        <f>'Liste Linéaire_Togo'!Z157</f>
        <v>NON</v>
      </c>
      <c r="Z169" t="str">
        <f>'Liste Linéaire_Togo'!AA157</f>
        <v>NON</v>
      </c>
      <c r="AA169" t="str">
        <f>'Liste Linéaire_Togo'!AB157</f>
        <v>NON</v>
      </c>
      <c r="AB169" t="str">
        <f>'Liste Linéaire_Togo'!AC157</f>
        <v>NON</v>
      </c>
      <c r="AC169" t="str">
        <f>'Liste Linéaire_Togo'!AD157</f>
        <v>NON</v>
      </c>
      <c r="AD169" t="str">
        <f>'Liste Linéaire_Togo'!AE157</f>
        <v>NON</v>
      </c>
      <c r="AE169" t="str">
        <f>'Liste Linéaire_Togo'!AF157</f>
        <v>OUI</v>
      </c>
      <c r="AF169" t="str">
        <f>'Liste Linéaire_Togo'!AG157</f>
        <v>POSITIF</v>
      </c>
      <c r="AG169" t="str">
        <f>'Liste Linéaire_Togo'!AH157</f>
        <v>NEGATIF</v>
      </c>
      <c r="AH169" t="str">
        <f>'Liste Linéaire_Togo'!AI157</f>
        <v>Oui</v>
      </c>
      <c r="AI169" s="23">
        <f>'Liste Linéaire_Togo'!AJ157</f>
        <v>45603</v>
      </c>
      <c r="AJ169" t="str">
        <f>'Liste Linéaire_Togo'!AK157</f>
        <v>Guéri</v>
      </c>
      <c r="AK169" t="str">
        <f>'Liste Linéaire_Togo'!AL157</f>
        <v>suspect</v>
      </c>
      <c r="AL169" t="str">
        <f>'Liste Linéaire_Togo'!AM157</f>
        <v>Lacs</v>
      </c>
      <c r="AM169" t="str">
        <f>'Liste Linéaire_Togo'!AN157</f>
        <v>Lacs 1</v>
      </c>
      <c r="AN169" t="str">
        <f>'Liste Linéaire_Togo'!AO157</f>
        <v>Aného</v>
      </c>
      <c r="AO169" t="str">
        <f>'Liste Linéaire_Togo'!AP157</f>
        <v>negatif</v>
      </c>
      <c r="AP169" t="str">
        <f>'Liste Linéaire_Togo'!L157</f>
        <v>Formation Sanitaire</v>
      </c>
    </row>
    <row r="170" spans="1:42">
      <c r="A170">
        <f>'Liste Linéaire_Togo'!A158</f>
        <v>157</v>
      </c>
      <c r="B170" t="str">
        <f>'Liste Linéaire_Togo'!B158</f>
        <v>ABOUYO  KOSSI</v>
      </c>
      <c r="C170">
        <f>'Liste Linéaire_Togo'!C158</f>
        <v>27</v>
      </c>
      <c r="D170" t="str">
        <f>'Liste Linéaire_Togo'!D158</f>
        <v>[15-44]</v>
      </c>
      <c r="E170">
        <f>'Liste Linéaire_Togo'!E158</f>
        <v>0</v>
      </c>
      <c r="F170" t="str">
        <f>'Liste Linéaire_Togo'!F158</f>
        <v>Masculin</v>
      </c>
      <c r="G170" t="str">
        <f>'Liste Linéaire_Togo'!G158</f>
        <v>ND</v>
      </c>
      <c r="H170">
        <f>'Liste Linéaire_Togo'!H158</f>
        <v>91773032</v>
      </c>
      <c r="I170" t="str">
        <f>'Liste Linéaire_Togo'!I158</f>
        <v>AVEME</v>
      </c>
      <c r="J170" t="str">
        <f>VLOOKUP(I170,CARTE!$C$1:$F$198,3,FALSE)</f>
        <v>6.227396584278712</v>
      </c>
      <c r="K170" t="str">
        <f>VLOOKUP(I170,CARTE!$C$1:$F$198,4,FALSE)</f>
        <v xml:space="preserve"> 1.5825646909844922</v>
      </c>
      <c r="L170" t="str">
        <f>'Liste Linéaire_Togo'!M158</f>
        <v>AZIAGBACONDJI</v>
      </c>
      <c r="M170" t="str">
        <f>'Liste Linéaire_Togo'!N158</f>
        <v>LACS 1</v>
      </c>
      <c r="N170" t="str">
        <f>'Liste Linéaire_Togo'!O158</f>
        <v>LACS</v>
      </c>
      <c r="O170" t="str">
        <f>'Liste Linéaire_Togo'!P158</f>
        <v>MARITIME</v>
      </c>
      <c r="P170" s="23">
        <f>'Liste Linéaire_Togo'!Q158</f>
        <v>45601</v>
      </c>
      <c r="Q170" t="str">
        <f>'Liste Linéaire_Togo'!R158</f>
        <v>S45</v>
      </c>
      <c r="R170" s="23">
        <f>'Liste Linéaire_Togo'!S158</f>
        <v>45601</v>
      </c>
      <c r="S170" t="str">
        <f>'Liste Linéaire_Togo'!T158</f>
        <v>OUI</v>
      </c>
      <c r="T170" t="str">
        <f>'Liste Linéaire_Togo'!U158</f>
        <v>OUI</v>
      </c>
      <c r="U170" t="str">
        <f>'Liste Linéaire_Togo'!V158</f>
        <v>NON</v>
      </c>
      <c r="V170" t="str">
        <f>'Liste Linéaire_Togo'!W158</f>
        <v>NON</v>
      </c>
      <c r="W170" t="str">
        <f>'Liste Linéaire_Togo'!X158</f>
        <v>Non</v>
      </c>
      <c r="X170" t="str">
        <f>'Liste Linéaire_Togo'!Y158</f>
        <v>NON</v>
      </c>
      <c r="Y170" t="str">
        <f>'Liste Linéaire_Togo'!Z158</f>
        <v>NON</v>
      </c>
      <c r="Z170" t="str">
        <f>'Liste Linéaire_Togo'!AA158</f>
        <v>NON</v>
      </c>
      <c r="AA170" t="str">
        <f>'Liste Linéaire_Togo'!AB158</f>
        <v>NON</v>
      </c>
      <c r="AB170" t="str">
        <f>'Liste Linéaire_Togo'!AC158</f>
        <v>NON</v>
      </c>
      <c r="AC170" t="str">
        <f>'Liste Linéaire_Togo'!AD158</f>
        <v>NON</v>
      </c>
      <c r="AD170" t="str">
        <f>'Liste Linéaire_Togo'!AE158</f>
        <v>NON</v>
      </c>
      <c r="AE170" t="str">
        <f>'Liste Linéaire_Togo'!AF158</f>
        <v>OUI</v>
      </c>
      <c r="AF170" t="str">
        <f>'Liste Linéaire_Togo'!AG158</f>
        <v>NEGATIF</v>
      </c>
      <c r="AG170" t="str">
        <f>'Liste Linéaire_Togo'!AH158</f>
        <v>NEGATIF</v>
      </c>
      <c r="AH170" t="str">
        <f>'Liste Linéaire_Togo'!AI158</f>
        <v>Oui</v>
      </c>
      <c r="AI170" s="23">
        <f>'Liste Linéaire_Togo'!AJ158</f>
        <v>45603</v>
      </c>
      <c r="AJ170" t="str">
        <f>'Liste Linéaire_Togo'!AK158</f>
        <v>Guéri</v>
      </c>
      <c r="AK170" t="str">
        <f>'Liste Linéaire_Togo'!AL158</f>
        <v>suspect</v>
      </c>
      <c r="AL170" t="str">
        <f>'Liste Linéaire_Togo'!AM158</f>
        <v>Lacs</v>
      </c>
      <c r="AM170" t="str">
        <f>'Liste Linéaire_Togo'!AN158</f>
        <v>Lacs 1</v>
      </c>
      <c r="AN170" t="str">
        <f>'Liste Linéaire_Togo'!AO158</f>
        <v>Aného</v>
      </c>
      <c r="AO170" t="str">
        <f>'Liste Linéaire_Togo'!AP158</f>
        <v>negatif</v>
      </c>
      <c r="AP170" t="str">
        <f>'Liste Linéaire_Togo'!L158</f>
        <v>Formation Sanitaire</v>
      </c>
    </row>
    <row r="171" spans="1:42">
      <c r="A171">
        <f>'Liste Linéaire_Togo'!A159</f>
        <v>158</v>
      </c>
      <c r="B171" t="str">
        <f>'Liste Linéaire_Togo'!B159</f>
        <v>AGUESSI YAO GREGOIRE</v>
      </c>
      <c r="C171">
        <f>'Liste Linéaire_Togo'!C159</f>
        <v>48</v>
      </c>
      <c r="D171" t="str">
        <f>'Liste Linéaire_Togo'!D159</f>
        <v>[45-59]</v>
      </c>
      <c r="E171">
        <f>'Liste Linéaire_Togo'!E159</f>
        <v>0</v>
      </c>
      <c r="F171" t="str">
        <f>'Liste Linéaire_Togo'!F159</f>
        <v>Masculin</v>
      </c>
      <c r="G171" t="str">
        <f>'Liste Linéaire_Togo'!G159</f>
        <v>MECANICIEN AUTO</v>
      </c>
      <c r="H171">
        <f>'Liste Linéaire_Togo'!H159</f>
        <v>90858693</v>
      </c>
      <c r="I171" t="str">
        <f>'Liste Linéaire_Togo'!I159</f>
        <v>KOLIAFO</v>
      </c>
      <c r="J171" t="str">
        <f>VLOOKUP(I171,CARTE!$C$1:$F$198,3,FALSE)</f>
        <v>6.3322757043351965</v>
      </c>
      <c r="K171" t="str">
        <f>VLOOKUP(I171,CARTE!$C$1:$F$198,4,FALSE)</f>
        <v xml:space="preserve"> 1.6080765433497823</v>
      </c>
      <c r="L171" t="str">
        <f>'Liste Linéaire_Togo'!M159</f>
        <v>ANFOIN</v>
      </c>
      <c r="M171" t="str">
        <f>'Liste Linéaire_Togo'!N159</f>
        <v>LACS 4</v>
      </c>
      <c r="N171" t="str">
        <f>'Liste Linéaire_Togo'!O159</f>
        <v>LACS</v>
      </c>
      <c r="O171" t="str">
        <f>'Liste Linéaire_Togo'!P159</f>
        <v>MARITIME</v>
      </c>
      <c r="P171" s="23">
        <f>'Liste Linéaire_Togo'!Q159</f>
        <v>45599</v>
      </c>
      <c r="Q171" t="str">
        <f>'Liste Linéaire_Togo'!R159</f>
        <v>S44</v>
      </c>
      <c r="R171" s="23">
        <f>'Liste Linéaire_Togo'!S159</f>
        <v>45600</v>
      </c>
      <c r="S171" t="str">
        <f>'Liste Linéaire_Togo'!T159</f>
        <v>OUI</v>
      </c>
      <c r="T171" t="str">
        <f>'Liste Linéaire_Togo'!U159</f>
        <v>OUI</v>
      </c>
      <c r="U171" t="str">
        <f>'Liste Linéaire_Togo'!V159</f>
        <v>NON</v>
      </c>
      <c r="V171" t="str">
        <f>'Liste Linéaire_Togo'!W159</f>
        <v>NON</v>
      </c>
      <c r="W171" t="str">
        <f>'Liste Linéaire_Togo'!X159</f>
        <v>Non</v>
      </c>
      <c r="X171" t="str">
        <f>'Liste Linéaire_Togo'!Y159</f>
        <v>NON</v>
      </c>
      <c r="Y171" t="str">
        <f>'Liste Linéaire_Togo'!Z159</f>
        <v>NON</v>
      </c>
      <c r="Z171" t="str">
        <f>'Liste Linéaire_Togo'!AA159</f>
        <v>NON</v>
      </c>
      <c r="AA171" t="str">
        <f>'Liste Linéaire_Togo'!AB159</f>
        <v>NON</v>
      </c>
      <c r="AB171" t="str">
        <f>'Liste Linéaire_Togo'!AC159</f>
        <v>NON</v>
      </c>
      <c r="AC171" t="str">
        <f>'Liste Linéaire_Togo'!AD159</f>
        <v>NON</v>
      </c>
      <c r="AD171" t="str">
        <f>'Liste Linéaire_Togo'!AE159</f>
        <v>NON</v>
      </c>
      <c r="AE171" t="str">
        <f>'Liste Linéaire_Togo'!AF159</f>
        <v>OUI</v>
      </c>
      <c r="AF171" t="str">
        <f>'Liste Linéaire_Togo'!AG159</f>
        <v>POSITIF</v>
      </c>
      <c r="AG171" t="str">
        <f>'Liste Linéaire_Togo'!AH159</f>
        <v>Positif O1 Ogawa</v>
      </c>
      <c r="AH171" t="str">
        <f>'Liste Linéaire_Togo'!AI159</f>
        <v>Oui</v>
      </c>
      <c r="AI171" s="23">
        <f>'Liste Linéaire_Togo'!AJ159</f>
        <v>45608</v>
      </c>
      <c r="AJ171" t="str">
        <f>'Liste Linéaire_Togo'!AK159</f>
        <v>Guéri</v>
      </c>
      <c r="AK171" t="str">
        <f>'Liste Linéaire_Togo'!AL159</f>
        <v>confirmé</v>
      </c>
      <c r="AL171" t="str">
        <f>'Liste Linéaire_Togo'!AM159</f>
        <v>Lacs</v>
      </c>
      <c r="AM171" t="str">
        <f>'Liste Linéaire_Togo'!AN159</f>
        <v>Lacs 4</v>
      </c>
      <c r="AN171" t="str">
        <f>'Liste Linéaire_Togo'!AO159</f>
        <v>Anfoin</v>
      </c>
      <c r="AO171" t="str">
        <f>'Liste Linéaire_Togo'!AP159</f>
        <v>Positif</v>
      </c>
      <c r="AP171" t="str">
        <f>'Liste Linéaire_Togo'!L159</f>
        <v>Formation Sanitaire</v>
      </c>
    </row>
    <row r="172" spans="1:42">
      <c r="A172">
        <f>'Liste Linéaire_Togo'!A160</f>
        <v>159</v>
      </c>
      <c r="B172" t="str">
        <f>'Liste Linéaire_Togo'!B160</f>
        <v xml:space="preserve">HOUNSIME  ALPHONSE  </v>
      </c>
      <c r="C172">
        <f>'Liste Linéaire_Togo'!C160</f>
        <v>80</v>
      </c>
      <c r="D172" t="str">
        <f>'Liste Linéaire_Togo'!D160</f>
        <v>[60 et plus]</v>
      </c>
      <c r="E172">
        <f>'Liste Linéaire_Togo'!E160</f>
        <v>0</v>
      </c>
      <c r="F172" t="str">
        <f>'Liste Linéaire_Togo'!F160</f>
        <v>Masculin</v>
      </c>
      <c r="G172" t="str">
        <f>'Liste Linéaire_Togo'!G160</f>
        <v xml:space="preserve">MENUISIER </v>
      </c>
      <c r="H172">
        <f>'Liste Linéaire_Togo'!H160</f>
        <v>91750075</v>
      </c>
      <c r="I172" t="str">
        <f>'Liste Linéaire_Togo'!I160</f>
        <v>BADOUGBE</v>
      </c>
      <c r="J172" t="str">
        <f>VLOOKUP(I172,CARTE!$C$1:$F$198,3,FALSE)</f>
        <v>6.24021500926842</v>
      </c>
      <c r="K172" t="str">
        <f>VLOOKUP(I172,CARTE!$C$1:$F$198,4,FALSE)</f>
        <v xml:space="preserve"> 1.5168108854708426</v>
      </c>
      <c r="L172" t="str">
        <f>'Liste Linéaire_Togo'!M160</f>
        <v>POLYCLINIQUE D'ANEHO</v>
      </c>
      <c r="M172" t="str">
        <f>'Liste Linéaire_Togo'!N160</f>
        <v>LACS 1</v>
      </c>
      <c r="N172" t="str">
        <f>'Liste Linéaire_Togo'!O160</f>
        <v>LACS</v>
      </c>
      <c r="O172" t="str">
        <f>'Liste Linéaire_Togo'!P160</f>
        <v>MARITIME</v>
      </c>
      <c r="P172" s="23">
        <f>'Liste Linéaire_Togo'!Q160</f>
        <v>45602</v>
      </c>
      <c r="Q172" t="str">
        <f>'Liste Linéaire_Togo'!R160</f>
        <v>S45</v>
      </c>
      <c r="R172" s="23">
        <f>'Liste Linéaire_Togo'!S160</f>
        <v>45602</v>
      </c>
      <c r="S172" t="str">
        <f>'Liste Linéaire_Togo'!T160</f>
        <v>OUI</v>
      </c>
      <c r="T172" t="str">
        <f>'Liste Linéaire_Togo'!U160</f>
        <v>OUI</v>
      </c>
      <c r="U172" t="str">
        <f>'Liste Linéaire_Togo'!V160</f>
        <v>NON</v>
      </c>
      <c r="V172" t="str">
        <f>'Liste Linéaire_Togo'!W160</f>
        <v>NON</v>
      </c>
      <c r="W172" t="str">
        <f>'Liste Linéaire_Togo'!X160</f>
        <v>Non</v>
      </c>
      <c r="X172" t="str">
        <f>'Liste Linéaire_Togo'!Y160</f>
        <v>NON</v>
      </c>
      <c r="Y172" t="str">
        <f>'Liste Linéaire_Togo'!Z160</f>
        <v>NON</v>
      </c>
      <c r="Z172" t="str">
        <f>'Liste Linéaire_Togo'!AA160</f>
        <v>NON</v>
      </c>
      <c r="AA172" t="str">
        <f>'Liste Linéaire_Togo'!AB160</f>
        <v>NON</v>
      </c>
      <c r="AB172" t="str">
        <f>'Liste Linéaire_Togo'!AC160</f>
        <v>NON</v>
      </c>
      <c r="AC172" t="str">
        <f>'Liste Linéaire_Togo'!AD160</f>
        <v>NON</v>
      </c>
      <c r="AD172" t="str">
        <f>'Liste Linéaire_Togo'!AE160</f>
        <v>NON</v>
      </c>
      <c r="AE172" t="str">
        <f>'Liste Linéaire_Togo'!AF160</f>
        <v>OUI</v>
      </c>
      <c r="AF172" t="str">
        <f>'Liste Linéaire_Togo'!AG160</f>
        <v>NEGATIF</v>
      </c>
      <c r="AG172" t="str">
        <f>'Liste Linéaire_Togo'!AH160</f>
        <v>NEGATIF</v>
      </c>
      <c r="AH172" t="str">
        <f>'Liste Linéaire_Togo'!AI160</f>
        <v>Oui</v>
      </c>
      <c r="AI172" s="23">
        <f>'Liste Linéaire_Togo'!AJ160</f>
        <v>45603</v>
      </c>
      <c r="AJ172" t="str">
        <f>'Liste Linéaire_Togo'!AK160</f>
        <v>Guéri</v>
      </c>
      <c r="AK172" t="str">
        <f>'Liste Linéaire_Togo'!AL160</f>
        <v>suspect</v>
      </c>
      <c r="AL172" t="str">
        <f>'Liste Linéaire_Togo'!AM160</f>
        <v>Vo</v>
      </c>
      <c r="AM172" t="str">
        <f>'Liste Linéaire_Togo'!AN160</f>
        <v>Vo 2</v>
      </c>
      <c r="AN172" t="str">
        <f>'Liste Linéaire_Togo'!AO160</f>
        <v>Togoville</v>
      </c>
      <c r="AO172" t="str">
        <f>'Liste Linéaire_Togo'!AP160</f>
        <v>negatif</v>
      </c>
      <c r="AP172" t="str">
        <f>'Liste Linéaire_Togo'!L160</f>
        <v>Formation Sanitaire</v>
      </c>
    </row>
    <row r="173" spans="1:42">
      <c r="A173">
        <f>'Liste Linéaire_Togo'!A161</f>
        <v>160</v>
      </c>
      <c r="B173" t="str">
        <f>'Liste Linéaire_Togo'!B161</f>
        <v>HOUEDAKOR  TETE</v>
      </c>
      <c r="C173">
        <f>'Liste Linéaire_Togo'!C161</f>
        <v>47</v>
      </c>
      <c r="D173" t="str">
        <f>'Liste Linéaire_Togo'!D161</f>
        <v>[45-59]</v>
      </c>
      <c r="E173">
        <f>'Liste Linéaire_Togo'!E161</f>
        <v>0</v>
      </c>
      <c r="F173" t="str">
        <f>'Liste Linéaire_Togo'!F161</f>
        <v>Masculin</v>
      </c>
      <c r="G173" t="str">
        <f>'Liste Linéaire_Togo'!G161</f>
        <v>Revendeur/se</v>
      </c>
      <c r="H173">
        <f>'Liste Linéaire_Togo'!H161</f>
        <v>0</v>
      </c>
      <c r="I173" t="str">
        <f>'Liste Linéaire_Togo'!I161</f>
        <v>MESSAN CONDJI</v>
      </c>
      <c r="J173" t="str">
        <f>VLOOKUP(I173,CARTE!$C$1:$F$198,3,FALSE)</f>
        <v>6.23928331889</v>
      </c>
      <c r="K173" t="str">
        <f>VLOOKUP(I173,CARTE!$C$1:$F$198,4,FALSE)</f>
        <v xml:space="preserve"> 1.622224647621934</v>
      </c>
      <c r="L173" t="str">
        <f>'Liste Linéaire_Togo'!M161</f>
        <v>POLYCLINIQUE D'ANEHO</v>
      </c>
      <c r="M173" t="str">
        <f>'Liste Linéaire_Togo'!N161</f>
        <v>LACS 1</v>
      </c>
      <c r="N173" t="str">
        <f>'Liste Linéaire_Togo'!O161</f>
        <v>LACS</v>
      </c>
      <c r="O173" t="str">
        <f>'Liste Linéaire_Togo'!P161</f>
        <v>MARITIME</v>
      </c>
      <c r="P173" s="23">
        <f>'Liste Linéaire_Togo'!Q161</f>
        <v>45600</v>
      </c>
      <c r="Q173" t="str">
        <f>'Liste Linéaire_Togo'!R161</f>
        <v>S45</v>
      </c>
      <c r="R173" s="23">
        <f>'Liste Linéaire_Togo'!S161</f>
        <v>45602</v>
      </c>
      <c r="S173" t="str">
        <f>'Liste Linéaire_Togo'!T161</f>
        <v>OUI</v>
      </c>
      <c r="T173" t="str">
        <f>'Liste Linéaire_Togo'!U161</f>
        <v>OUI</v>
      </c>
      <c r="U173" t="str">
        <f>'Liste Linéaire_Togo'!V161</f>
        <v>OUI</v>
      </c>
      <c r="V173" t="str">
        <f>'Liste Linéaire_Togo'!W161</f>
        <v>NON</v>
      </c>
      <c r="W173" t="str">
        <f>'Liste Linéaire_Togo'!X161</f>
        <v>Non</v>
      </c>
      <c r="X173" t="str">
        <f>'Liste Linéaire_Togo'!Y161</f>
        <v>NON</v>
      </c>
      <c r="Y173" t="str">
        <f>'Liste Linéaire_Togo'!Z161</f>
        <v>NON</v>
      </c>
      <c r="Z173" t="str">
        <f>'Liste Linéaire_Togo'!AA161</f>
        <v>NON</v>
      </c>
      <c r="AA173" t="str">
        <f>'Liste Linéaire_Togo'!AB161</f>
        <v>NON</v>
      </c>
      <c r="AB173" t="str">
        <f>'Liste Linéaire_Togo'!AC161</f>
        <v>NON</v>
      </c>
      <c r="AC173" t="str">
        <f>'Liste Linéaire_Togo'!AD161</f>
        <v>NON</v>
      </c>
      <c r="AD173" t="str">
        <f>'Liste Linéaire_Togo'!AE161</f>
        <v>NON</v>
      </c>
      <c r="AE173" t="str">
        <f>'Liste Linéaire_Togo'!AF161</f>
        <v>OUI</v>
      </c>
      <c r="AF173" t="str">
        <f>'Liste Linéaire_Togo'!AG161</f>
        <v>POSITIF</v>
      </c>
      <c r="AG173" t="str">
        <f>'Liste Linéaire_Togo'!AH161</f>
        <v>Positif O1 Ogawa</v>
      </c>
      <c r="AH173" t="str">
        <f>'Liste Linéaire_Togo'!AI161</f>
        <v>Oui</v>
      </c>
      <c r="AI173" s="23">
        <f>'Liste Linéaire_Togo'!AJ161</f>
        <v>45604</v>
      </c>
      <c r="AJ173" t="str">
        <f>'Liste Linéaire_Togo'!AK161</f>
        <v>Guéri</v>
      </c>
      <c r="AK173" t="str">
        <f>'Liste Linéaire_Togo'!AL161</f>
        <v>confirmé</v>
      </c>
      <c r="AL173" t="str">
        <f>'Liste Linéaire_Togo'!AM161</f>
        <v>Lacs</v>
      </c>
      <c r="AM173" t="str">
        <f>'Liste Linéaire_Togo'!AN161</f>
        <v>Lacs 2</v>
      </c>
      <c r="AN173" t="str">
        <f>'Liste Linéaire_Togo'!AO161</f>
        <v>Agouégan</v>
      </c>
      <c r="AO173" t="str">
        <f>'Liste Linéaire_Togo'!AP161</f>
        <v>Positif</v>
      </c>
      <c r="AP173" t="str">
        <f>'Liste Linéaire_Togo'!L161</f>
        <v>Formation Sanitaire</v>
      </c>
    </row>
    <row r="174" spans="1:42">
      <c r="A174">
        <f>'Liste Linéaire_Togo'!A162</f>
        <v>161</v>
      </c>
      <c r="B174" t="str">
        <f>'Liste Linéaire_Togo'!B162</f>
        <v>DJRAMEDO  BLAISE</v>
      </c>
      <c r="C174">
        <f>'Liste Linéaire_Togo'!C162</f>
        <v>42</v>
      </c>
      <c r="D174" t="str">
        <f>'Liste Linéaire_Togo'!D162</f>
        <v>[15-44]</v>
      </c>
      <c r="E174">
        <f>'Liste Linéaire_Togo'!E162</f>
        <v>0</v>
      </c>
      <c r="F174" t="str">
        <f>'Liste Linéaire_Togo'!F162</f>
        <v>Masculin</v>
      </c>
      <c r="G174" t="str">
        <f>'Liste Linéaire_Togo'!G162</f>
        <v>ND</v>
      </c>
      <c r="H174">
        <f>'Liste Linéaire_Togo'!H162</f>
        <v>0</v>
      </c>
      <c r="I174" t="str">
        <f>'Liste Linéaire_Togo'!I162</f>
        <v>DEGBENOU</v>
      </c>
      <c r="J174" t="str">
        <f>VLOOKUP(I174,CARTE!$C$1:$F$198,3,FALSE)</f>
        <v>6.234928331889</v>
      </c>
      <c r="K174" t="str">
        <f>VLOOKUP(I174,CARTE!$C$1:$F$198,4,FALSE)</f>
        <v xml:space="preserve"> 1.615224647621934</v>
      </c>
      <c r="L174" t="str">
        <f>'Liste Linéaire_Togo'!M162</f>
        <v>POLYCLINIQUE D'ANEHO</v>
      </c>
      <c r="M174" t="str">
        <f>'Liste Linéaire_Togo'!N162</f>
        <v>LACS 1</v>
      </c>
      <c r="N174" t="str">
        <f>'Liste Linéaire_Togo'!O162</f>
        <v>LACS</v>
      </c>
      <c r="O174" t="str">
        <f>'Liste Linéaire_Togo'!P162</f>
        <v>MARITIME</v>
      </c>
      <c r="P174" s="23">
        <f>'Liste Linéaire_Togo'!Q162</f>
        <v>45600</v>
      </c>
      <c r="Q174" t="str">
        <f>'Liste Linéaire_Togo'!R162</f>
        <v>S45</v>
      </c>
      <c r="R174" s="23">
        <f>'Liste Linéaire_Togo'!S162</f>
        <v>45602</v>
      </c>
      <c r="S174" t="str">
        <f>'Liste Linéaire_Togo'!T162</f>
        <v>OUI</v>
      </c>
      <c r="T174" t="str">
        <f>'Liste Linéaire_Togo'!U162</f>
        <v>OUI</v>
      </c>
      <c r="U174" t="str">
        <f>'Liste Linéaire_Togo'!V162</f>
        <v>OUI</v>
      </c>
      <c r="V174" t="str">
        <f>'Liste Linéaire_Togo'!W162</f>
        <v>OUI</v>
      </c>
      <c r="W174" t="str">
        <f>'Liste Linéaire_Togo'!X162</f>
        <v>Non</v>
      </c>
      <c r="X174" t="str">
        <f>'Liste Linéaire_Togo'!Y162</f>
        <v>NON</v>
      </c>
      <c r="Y174" t="str">
        <f>'Liste Linéaire_Togo'!Z162</f>
        <v>NON</v>
      </c>
      <c r="Z174" t="str">
        <f>'Liste Linéaire_Togo'!AA162</f>
        <v>NON</v>
      </c>
      <c r="AA174" t="str">
        <f>'Liste Linéaire_Togo'!AB162</f>
        <v>NON</v>
      </c>
      <c r="AB174" t="str">
        <f>'Liste Linéaire_Togo'!AC162</f>
        <v>NON</v>
      </c>
      <c r="AC174" t="str">
        <f>'Liste Linéaire_Togo'!AD162</f>
        <v>NON</v>
      </c>
      <c r="AD174" t="str">
        <f>'Liste Linéaire_Togo'!AE162</f>
        <v>NON</v>
      </c>
      <c r="AE174" t="str">
        <f>'Liste Linéaire_Togo'!AF162</f>
        <v>OUI</v>
      </c>
      <c r="AF174" t="str">
        <f>'Liste Linéaire_Togo'!AG162</f>
        <v>POSITIF</v>
      </c>
      <c r="AG174" t="str">
        <f>'Liste Linéaire_Togo'!AH162</f>
        <v>Positif O1 Ogawa</v>
      </c>
      <c r="AH174" t="str">
        <f>'Liste Linéaire_Togo'!AI162</f>
        <v>Oui</v>
      </c>
      <c r="AI174" s="23">
        <f>'Liste Linéaire_Togo'!AJ162</f>
        <v>45608</v>
      </c>
      <c r="AJ174" t="str">
        <f>'Liste Linéaire_Togo'!AK162</f>
        <v>Guéri</v>
      </c>
      <c r="AK174" t="str">
        <f>'Liste Linéaire_Togo'!AL162</f>
        <v>confirmé</v>
      </c>
      <c r="AL174" t="str">
        <f>'Liste Linéaire_Togo'!AM162</f>
        <v>Lacs</v>
      </c>
      <c r="AM174" t="str">
        <f>'Liste Linéaire_Togo'!AN162</f>
        <v>Lacs 1</v>
      </c>
      <c r="AN174" t="str">
        <f>'Liste Linéaire_Togo'!AO162</f>
        <v>Aného</v>
      </c>
      <c r="AO174" t="str">
        <f>'Liste Linéaire_Togo'!AP162</f>
        <v>Positif</v>
      </c>
      <c r="AP174" t="str">
        <f>'Liste Linéaire_Togo'!L162</f>
        <v>Formation Sanitaire</v>
      </c>
    </row>
    <row r="175" spans="1:42">
      <c r="A175">
        <f>'Liste Linéaire_Togo'!A163</f>
        <v>162</v>
      </c>
      <c r="B175" t="str">
        <f>'Liste Linéaire_Togo'!B163</f>
        <v>AMAH TCHOUTCHOUI  AFANGNILOU</v>
      </c>
      <c r="C175">
        <f>'Liste Linéaire_Togo'!C163</f>
        <v>75</v>
      </c>
      <c r="D175" t="str">
        <f>'Liste Linéaire_Togo'!D163</f>
        <v>[60 et plus]</v>
      </c>
      <c r="E175">
        <f>'Liste Linéaire_Togo'!E163</f>
        <v>0</v>
      </c>
      <c r="F175" t="str">
        <f>'Liste Linéaire_Togo'!F163</f>
        <v>Féminin</v>
      </c>
      <c r="G175" t="str">
        <f>'Liste Linéaire_Togo'!G163</f>
        <v>Ménagère</v>
      </c>
      <c r="H175">
        <f>'Liste Linéaire_Togo'!H163</f>
        <v>0</v>
      </c>
      <c r="I175" t="str">
        <f>'Liste Linéaire_Togo'!I163</f>
        <v>MELLY DJIGBE</v>
      </c>
      <c r="J175" t="str">
        <f>VLOOKUP(I175,CARTE!$C$1:$F$198,3,FALSE)</f>
        <v>6.3355526469012675</v>
      </c>
      <c r="K175" t="str">
        <f>VLOOKUP(I175,CARTE!$C$1:$F$198,4,FALSE)</f>
        <v xml:space="preserve"> 1.6439292283123141</v>
      </c>
      <c r="L175" t="str">
        <f>'Liste Linéaire_Togo'!M163</f>
        <v>MELLY DJIGBE</v>
      </c>
      <c r="M175" t="str">
        <f>'Liste Linéaire_Togo'!N163</f>
        <v>LACS 4</v>
      </c>
      <c r="N175" t="str">
        <f>'Liste Linéaire_Togo'!O163</f>
        <v>LACS</v>
      </c>
      <c r="O175" t="str">
        <f>'Liste Linéaire_Togo'!P163</f>
        <v>MARITIME</v>
      </c>
      <c r="P175" s="23">
        <f>'Liste Linéaire_Togo'!Q163</f>
        <v>45602</v>
      </c>
      <c r="Q175" t="str">
        <f>'Liste Linéaire_Togo'!R163</f>
        <v>S45</v>
      </c>
      <c r="R175" s="23">
        <f>'Liste Linéaire_Togo'!S163</f>
        <v>45603</v>
      </c>
      <c r="S175" t="str">
        <f>'Liste Linéaire_Togo'!T163</f>
        <v>OUI</v>
      </c>
      <c r="T175" t="str">
        <f>'Liste Linéaire_Togo'!U163</f>
        <v>OUI</v>
      </c>
      <c r="U175" t="str">
        <f>'Liste Linéaire_Togo'!V163</f>
        <v>OUI</v>
      </c>
      <c r="V175" t="str">
        <f>'Liste Linéaire_Togo'!W163</f>
        <v>OUI</v>
      </c>
      <c r="W175" t="str">
        <f>'Liste Linéaire_Togo'!X163</f>
        <v>Non</v>
      </c>
      <c r="X175" t="str">
        <f>'Liste Linéaire_Togo'!Y163</f>
        <v>NON</v>
      </c>
      <c r="Y175" t="str">
        <f>'Liste Linéaire_Togo'!Z163</f>
        <v>NON</v>
      </c>
      <c r="Z175" t="str">
        <f>'Liste Linéaire_Togo'!AA163</f>
        <v>NON</v>
      </c>
      <c r="AA175" t="str">
        <f>'Liste Linéaire_Togo'!AB163</f>
        <v>NON</v>
      </c>
      <c r="AB175" t="str">
        <f>'Liste Linéaire_Togo'!AC163</f>
        <v>NON</v>
      </c>
      <c r="AC175" t="str">
        <f>'Liste Linéaire_Togo'!AD163</f>
        <v>NON</v>
      </c>
      <c r="AD175" t="str">
        <f>'Liste Linéaire_Togo'!AE163</f>
        <v>NON</v>
      </c>
      <c r="AE175" t="str">
        <f>'Liste Linéaire_Togo'!AF163</f>
        <v>OUI</v>
      </c>
      <c r="AF175" t="str">
        <f>'Liste Linéaire_Togo'!AG163</f>
        <v>NEGATIF</v>
      </c>
      <c r="AG175" t="str">
        <f>'Liste Linéaire_Togo'!AH163</f>
        <v>NEGATIF</v>
      </c>
      <c r="AH175" t="str">
        <f>'Liste Linéaire_Togo'!AI163</f>
        <v>Non</v>
      </c>
      <c r="AI175" s="23">
        <f>'Liste Linéaire_Togo'!AJ163</f>
        <v>45603</v>
      </c>
      <c r="AJ175" t="str">
        <f>'Liste Linéaire_Togo'!AK163</f>
        <v>Guéri</v>
      </c>
      <c r="AK175" t="str">
        <f>'Liste Linéaire_Togo'!AL163</f>
        <v>suspect</v>
      </c>
      <c r="AL175" t="str">
        <f>'Liste Linéaire_Togo'!AM163</f>
        <v>Lacs</v>
      </c>
      <c r="AM175" t="str">
        <f>'Liste Linéaire_Togo'!AN163</f>
        <v>Lacs 4</v>
      </c>
      <c r="AN175" t="str">
        <f>'Liste Linéaire_Togo'!AO163</f>
        <v>Aklakou</v>
      </c>
      <c r="AO175" t="str">
        <f>'Liste Linéaire_Togo'!AP163</f>
        <v>negatif</v>
      </c>
      <c r="AP175" t="str">
        <f>'Liste Linéaire_Togo'!L163</f>
        <v>Formation Sanitaire</v>
      </c>
    </row>
    <row r="176" spans="1:42">
      <c r="A176">
        <f>'Liste Linéaire_Togo'!A164</f>
        <v>163</v>
      </c>
      <c r="B176" t="str">
        <f>'Liste Linéaire_Togo'!B164</f>
        <v>DAGBAN ELYSE</v>
      </c>
      <c r="C176">
        <f>'Liste Linéaire_Togo'!C164</f>
        <v>28</v>
      </c>
      <c r="D176" t="str">
        <f>'Liste Linéaire_Togo'!D164</f>
        <v>[15-44]</v>
      </c>
      <c r="E176">
        <f>'Liste Linéaire_Togo'!E164</f>
        <v>0</v>
      </c>
      <c r="F176" t="str">
        <f>'Liste Linéaire_Togo'!F164</f>
        <v>Féminin</v>
      </c>
      <c r="G176" t="str">
        <f>'Liste Linéaire_Togo'!G164</f>
        <v>Revendeur/se</v>
      </c>
      <c r="H176">
        <f>'Liste Linéaire_Togo'!H164</f>
        <v>0</v>
      </c>
      <c r="I176" t="str">
        <f>'Liste Linéaire_Togo'!I164</f>
        <v>AVEME</v>
      </c>
      <c r="J176" t="str">
        <f>VLOOKUP(I176,CARTE!$C$1:$F$198,3,FALSE)</f>
        <v>6.227396584278712</v>
      </c>
      <c r="K176" t="str">
        <f>VLOOKUP(I176,CARTE!$C$1:$F$198,4,FALSE)</f>
        <v xml:space="preserve"> 1.5825646909844922</v>
      </c>
      <c r="L176" t="str">
        <f>'Liste Linéaire_Togo'!M164</f>
        <v>AZIAGBACONDJI</v>
      </c>
      <c r="M176" t="str">
        <f>'Liste Linéaire_Togo'!N164</f>
        <v>LACS 1</v>
      </c>
      <c r="N176" t="str">
        <f>'Liste Linéaire_Togo'!O164</f>
        <v>LACS</v>
      </c>
      <c r="O176" t="str">
        <f>'Liste Linéaire_Togo'!P164</f>
        <v>MARITIME</v>
      </c>
      <c r="P176" s="23">
        <f>'Liste Linéaire_Togo'!Q164</f>
        <v>45602</v>
      </c>
      <c r="Q176" t="str">
        <f>'Liste Linéaire_Togo'!R164</f>
        <v>S45</v>
      </c>
      <c r="R176" s="23">
        <f>'Liste Linéaire_Togo'!S164</f>
        <v>45603</v>
      </c>
      <c r="S176" t="str">
        <f>'Liste Linéaire_Togo'!T164</f>
        <v>OUI</v>
      </c>
      <c r="T176" t="str">
        <f>'Liste Linéaire_Togo'!U164</f>
        <v>OUI</v>
      </c>
      <c r="U176" t="str">
        <f>'Liste Linéaire_Togo'!V164</f>
        <v>OUI</v>
      </c>
      <c r="V176" t="str">
        <f>'Liste Linéaire_Togo'!W164</f>
        <v>OUI</v>
      </c>
      <c r="W176" t="str">
        <f>'Liste Linéaire_Togo'!X164</f>
        <v>Oui</v>
      </c>
      <c r="X176" t="str">
        <f>'Liste Linéaire_Togo'!Y164</f>
        <v>NON</v>
      </c>
      <c r="Y176" t="str">
        <f>'Liste Linéaire_Togo'!Z164</f>
        <v>OUI</v>
      </c>
      <c r="Z176" t="str">
        <f>'Liste Linéaire_Togo'!AA164</f>
        <v>NON</v>
      </c>
      <c r="AA176" t="str">
        <f>'Liste Linéaire_Togo'!AB164</f>
        <v>NON</v>
      </c>
      <c r="AB176" t="str">
        <f>'Liste Linéaire_Togo'!AC164</f>
        <v>NON</v>
      </c>
      <c r="AC176" t="str">
        <f>'Liste Linéaire_Togo'!AD164</f>
        <v>NON</v>
      </c>
      <c r="AD176" t="str">
        <f>'Liste Linéaire_Togo'!AE164</f>
        <v>NON</v>
      </c>
      <c r="AE176" t="str">
        <f>'Liste Linéaire_Togo'!AF164</f>
        <v>OUI</v>
      </c>
      <c r="AF176" t="str">
        <f>'Liste Linéaire_Togo'!AG164</f>
        <v>POSITIF</v>
      </c>
      <c r="AG176" t="str">
        <f>'Liste Linéaire_Togo'!AH164</f>
        <v>Positif O1 Ogawa</v>
      </c>
      <c r="AH176" t="str">
        <f>'Liste Linéaire_Togo'!AI164</f>
        <v>Oui</v>
      </c>
      <c r="AI176" s="23">
        <f>'Liste Linéaire_Togo'!AJ164</f>
        <v>45609</v>
      </c>
      <c r="AJ176" t="str">
        <f>'Liste Linéaire_Togo'!AK164</f>
        <v>Guéri</v>
      </c>
      <c r="AK176" t="str">
        <f>'Liste Linéaire_Togo'!AL164</f>
        <v>confirmé</v>
      </c>
      <c r="AL176" t="str">
        <f>'Liste Linéaire_Togo'!AM164</f>
        <v>Lacs</v>
      </c>
      <c r="AM176" t="str">
        <f>'Liste Linéaire_Togo'!AN164</f>
        <v>Lacs 1</v>
      </c>
      <c r="AN176" t="str">
        <f>'Liste Linéaire_Togo'!AO164</f>
        <v>Aného</v>
      </c>
      <c r="AO176" t="str">
        <f>'Liste Linéaire_Togo'!AP164</f>
        <v>Positif</v>
      </c>
      <c r="AP176" t="str">
        <f>'Liste Linéaire_Togo'!L164</f>
        <v>Formation Sanitaire</v>
      </c>
    </row>
    <row r="177" spans="1:42">
      <c r="A177">
        <f>'Liste Linéaire_Togo'!A165</f>
        <v>164</v>
      </c>
      <c r="B177" t="str">
        <f>'Liste Linéaire_Togo'!B165</f>
        <v>ADJOKPA CARINA</v>
      </c>
      <c r="C177">
        <f>'Liste Linéaire_Togo'!C165</f>
        <v>4</v>
      </c>
      <c r="D177" t="str">
        <f>'Liste Linéaire_Togo'!D165</f>
        <v>[2-4]</v>
      </c>
      <c r="E177">
        <f>'Liste Linéaire_Togo'!E165</f>
        <v>0</v>
      </c>
      <c r="F177" t="str">
        <f>'Liste Linéaire_Togo'!F165</f>
        <v>Féminin</v>
      </c>
      <c r="G177" t="str">
        <f>'Liste Linéaire_Togo'!G165</f>
        <v>Elève</v>
      </c>
      <c r="H177">
        <f>'Liste Linéaire_Togo'!H165</f>
        <v>0</v>
      </c>
      <c r="I177" t="str">
        <f>'Liste Linéaire_Togo'!I165</f>
        <v>AVEME</v>
      </c>
      <c r="J177" t="str">
        <f>VLOOKUP(I177,CARTE!$C$1:$F$198,3,FALSE)</f>
        <v>6.227396584278712</v>
      </c>
      <c r="K177" t="str">
        <f>VLOOKUP(I177,CARTE!$C$1:$F$198,4,FALSE)</f>
        <v xml:space="preserve"> 1.5825646909844922</v>
      </c>
      <c r="L177" t="str">
        <f>'Liste Linéaire_Togo'!M165</f>
        <v>AZIAGBACONDJI</v>
      </c>
      <c r="M177" t="str">
        <f>'Liste Linéaire_Togo'!N165</f>
        <v>LACS 1</v>
      </c>
      <c r="N177" t="str">
        <f>'Liste Linéaire_Togo'!O165</f>
        <v>LACS</v>
      </c>
      <c r="O177" t="str">
        <f>'Liste Linéaire_Togo'!P165</f>
        <v>MARITIME</v>
      </c>
      <c r="P177" s="23">
        <f>'Liste Linéaire_Togo'!Q165</f>
        <v>45603</v>
      </c>
      <c r="Q177" t="str">
        <f>'Liste Linéaire_Togo'!R165</f>
        <v>S45</v>
      </c>
      <c r="R177" s="23">
        <f>'Liste Linéaire_Togo'!S165</f>
        <v>45603</v>
      </c>
      <c r="S177" t="str">
        <f>'Liste Linéaire_Togo'!T165</f>
        <v>OUI</v>
      </c>
      <c r="T177" t="str">
        <f>'Liste Linéaire_Togo'!U165</f>
        <v>OUI</v>
      </c>
      <c r="U177" t="str">
        <f>'Liste Linéaire_Togo'!V165</f>
        <v>OUI</v>
      </c>
      <c r="V177" t="str">
        <f>'Liste Linéaire_Togo'!W165</f>
        <v>OUI</v>
      </c>
      <c r="W177" t="str">
        <f>'Liste Linéaire_Togo'!X165</f>
        <v>Non</v>
      </c>
      <c r="X177" t="str">
        <f>'Liste Linéaire_Togo'!Y165</f>
        <v>NON</v>
      </c>
      <c r="Y177" t="str">
        <f>'Liste Linéaire_Togo'!Z165</f>
        <v>OUI</v>
      </c>
      <c r="Z177" t="str">
        <f>'Liste Linéaire_Togo'!AA165</f>
        <v>NON</v>
      </c>
      <c r="AA177" t="str">
        <f>'Liste Linéaire_Togo'!AB165</f>
        <v>NON</v>
      </c>
      <c r="AB177" t="str">
        <f>'Liste Linéaire_Togo'!AC165</f>
        <v>NON</v>
      </c>
      <c r="AC177" t="str">
        <f>'Liste Linéaire_Togo'!AD165</f>
        <v>NON</v>
      </c>
      <c r="AD177" t="str">
        <f>'Liste Linéaire_Togo'!AE165</f>
        <v>NON</v>
      </c>
      <c r="AE177" t="str">
        <f>'Liste Linéaire_Togo'!AF165</f>
        <v>OUI</v>
      </c>
      <c r="AF177" t="str">
        <f>'Liste Linéaire_Togo'!AG165</f>
        <v>POSITIF</v>
      </c>
      <c r="AG177" t="str">
        <f>'Liste Linéaire_Togo'!AH165</f>
        <v>Positif O1 Ogawa</v>
      </c>
      <c r="AH177" t="str">
        <f>'Liste Linéaire_Togo'!AI165</f>
        <v>Oui</v>
      </c>
      <c r="AI177" s="23">
        <f>'Liste Linéaire_Togo'!AJ165</f>
        <v>45604</v>
      </c>
      <c r="AJ177" t="str">
        <f>'Liste Linéaire_Togo'!AK165</f>
        <v>Guéri</v>
      </c>
      <c r="AK177" t="str">
        <f>'Liste Linéaire_Togo'!AL165</f>
        <v>confirmé</v>
      </c>
      <c r="AL177" t="str">
        <f>'Liste Linéaire_Togo'!AM165</f>
        <v>Lacs</v>
      </c>
      <c r="AM177" t="str">
        <f>'Liste Linéaire_Togo'!AN165</f>
        <v>Lacs 1</v>
      </c>
      <c r="AN177" t="str">
        <f>'Liste Linéaire_Togo'!AO165</f>
        <v>Aného</v>
      </c>
      <c r="AO177" t="str">
        <f>'Liste Linéaire_Togo'!AP165</f>
        <v>Positif</v>
      </c>
      <c r="AP177" t="str">
        <f>'Liste Linéaire_Togo'!L165</f>
        <v>Formation Sanitaire</v>
      </c>
    </row>
    <row r="178" spans="1:42">
      <c r="A178">
        <f>'Liste Linéaire_Togo'!A166</f>
        <v>165</v>
      </c>
      <c r="B178" t="str">
        <f>'Liste Linéaire_Togo'!B166</f>
        <v>AGOSSOU AKOUETE</v>
      </c>
      <c r="C178">
        <f>'Liste Linéaire_Togo'!C166</f>
        <v>8</v>
      </c>
      <c r="D178" t="str">
        <f>'Liste Linéaire_Togo'!D166</f>
        <v>[5-14]</v>
      </c>
      <c r="E178">
        <f>'Liste Linéaire_Togo'!E166</f>
        <v>0</v>
      </c>
      <c r="F178" t="str">
        <f>'Liste Linéaire_Togo'!F166</f>
        <v>Masculin</v>
      </c>
      <c r="G178" t="str">
        <f>'Liste Linéaire_Togo'!G166</f>
        <v>Elève</v>
      </c>
      <c r="H178">
        <f>'Liste Linéaire_Togo'!H166</f>
        <v>90911069</v>
      </c>
      <c r="I178" t="str">
        <f>'Liste Linéaire_Togo'!I166</f>
        <v>AVEME</v>
      </c>
      <c r="J178" t="str">
        <f>VLOOKUP(I178,CARTE!$C$1:$F$198,3,FALSE)</f>
        <v>6.227396584278712</v>
      </c>
      <c r="K178" t="str">
        <f>VLOOKUP(I178,CARTE!$C$1:$F$198,4,FALSE)</f>
        <v xml:space="preserve"> 1.5825646909844922</v>
      </c>
      <c r="L178" t="str">
        <f>'Liste Linéaire_Togo'!M166</f>
        <v>AZIAGBACONDJI</v>
      </c>
      <c r="M178" t="str">
        <f>'Liste Linéaire_Togo'!N166</f>
        <v>LACS 1</v>
      </c>
      <c r="N178" t="str">
        <f>'Liste Linéaire_Togo'!O166</f>
        <v>LACS</v>
      </c>
      <c r="O178" t="str">
        <f>'Liste Linéaire_Togo'!P166</f>
        <v>MARITIME</v>
      </c>
      <c r="P178" s="23">
        <f>'Liste Linéaire_Togo'!Q166</f>
        <v>45603</v>
      </c>
      <c r="Q178" t="str">
        <f>'Liste Linéaire_Togo'!R166</f>
        <v>S45</v>
      </c>
      <c r="R178" s="23">
        <f>'Liste Linéaire_Togo'!S166</f>
        <v>45603</v>
      </c>
      <c r="S178" t="str">
        <f>'Liste Linéaire_Togo'!T166</f>
        <v>OUI</v>
      </c>
      <c r="T178" t="str">
        <f>'Liste Linéaire_Togo'!U166</f>
        <v>OUI</v>
      </c>
      <c r="U178" t="str">
        <f>'Liste Linéaire_Togo'!V166</f>
        <v>OUI</v>
      </c>
      <c r="V178" t="str">
        <f>'Liste Linéaire_Togo'!W166</f>
        <v>OUI</v>
      </c>
      <c r="W178" t="str">
        <f>'Liste Linéaire_Togo'!X166</f>
        <v>Oui</v>
      </c>
      <c r="X178" t="str">
        <f>'Liste Linéaire_Togo'!Y166</f>
        <v>NON</v>
      </c>
      <c r="Y178" t="str">
        <f>'Liste Linéaire_Togo'!Z166</f>
        <v>OUI</v>
      </c>
      <c r="Z178" t="str">
        <f>'Liste Linéaire_Togo'!AA166</f>
        <v>NON</v>
      </c>
      <c r="AA178" t="str">
        <f>'Liste Linéaire_Togo'!AB166</f>
        <v>NON</v>
      </c>
      <c r="AB178" t="str">
        <f>'Liste Linéaire_Togo'!AC166</f>
        <v>NON</v>
      </c>
      <c r="AC178" t="str">
        <f>'Liste Linéaire_Togo'!AD166</f>
        <v>NON</v>
      </c>
      <c r="AD178" t="str">
        <f>'Liste Linéaire_Togo'!AE166</f>
        <v>NON</v>
      </c>
      <c r="AE178" t="str">
        <f>'Liste Linéaire_Togo'!AF166</f>
        <v>OUI</v>
      </c>
      <c r="AF178" t="str">
        <f>'Liste Linéaire_Togo'!AG166</f>
        <v>POSITIF</v>
      </c>
      <c r="AG178" t="str">
        <f>'Liste Linéaire_Togo'!AH166</f>
        <v>Positif O1 Ogawa</v>
      </c>
      <c r="AH178" t="str">
        <f>'Liste Linéaire_Togo'!AI166</f>
        <v>Oui</v>
      </c>
      <c r="AI178" s="23">
        <f>'Liste Linéaire_Togo'!AJ166</f>
        <v>45606</v>
      </c>
      <c r="AJ178" t="str">
        <f>'Liste Linéaire_Togo'!AK166</f>
        <v>Guéri</v>
      </c>
      <c r="AK178" t="str">
        <f>'Liste Linéaire_Togo'!AL166</f>
        <v>confirmé</v>
      </c>
      <c r="AL178" t="str">
        <f>'Liste Linéaire_Togo'!AM166</f>
        <v>Lacs</v>
      </c>
      <c r="AM178" t="str">
        <f>'Liste Linéaire_Togo'!AN166</f>
        <v>Lacs 1</v>
      </c>
      <c r="AN178" t="str">
        <f>'Liste Linéaire_Togo'!AO166</f>
        <v>Aného</v>
      </c>
      <c r="AO178" t="str">
        <f>'Liste Linéaire_Togo'!AP166</f>
        <v>Positif</v>
      </c>
      <c r="AP178" t="str">
        <f>'Liste Linéaire_Togo'!L166</f>
        <v>Formation Sanitaire</v>
      </c>
    </row>
    <row r="179" spans="1:42">
      <c r="A179">
        <f>'Liste Linéaire_Togo'!A167</f>
        <v>166</v>
      </c>
      <c r="B179" t="str">
        <f>'Liste Linéaire_Togo'!B167</f>
        <v>AGOSSOU AYAO</v>
      </c>
      <c r="C179">
        <f>'Liste Linéaire_Togo'!C167</f>
        <v>12</v>
      </c>
      <c r="D179" t="str">
        <f>'Liste Linéaire_Togo'!D167</f>
        <v>[5-14]</v>
      </c>
      <c r="E179">
        <f>'Liste Linéaire_Togo'!E167</f>
        <v>0</v>
      </c>
      <c r="F179" t="str">
        <f>'Liste Linéaire_Togo'!F167</f>
        <v>Masculin</v>
      </c>
      <c r="G179" t="str">
        <f>'Liste Linéaire_Togo'!G167</f>
        <v>Elève</v>
      </c>
      <c r="H179">
        <f>'Liste Linéaire_Togo'!H167</f>
        <v>0</v>
      </c>
      <c r="I179" t="str">
        <f>'Liste Linéaire_Togo'!I167</f>
        <v>AVEME</v>
      </c>
      <c r="J179" t="str">
        <f>VLOOKUP(I179,CARTE!$C$1:$F$198,3,FALSE)</f>
        <v>6.227396584278712</v>
      </c>
      <c r="K179" t="str">
        <f>VLOOKUP(I179,CARTE!$C$1:$F$198,4,FALSE)</f>
        <v xml:space="preserve"> 1.5825646909844922</v>
      </c>
      <c r="L179" t="str">
        <f>'Liste Linéaire_Togo'!M167</f>
        <v>AZIAGBACONDJI</v>
      </c>
      <c r="M179" t="str">
        <f>'Liste Linéaire_Togo'!N167</f>
        <v>LACS 1</v>
      </c>
      <c r="N179" t="str">
        <f>'Liste Linéaire_Togo'!O167</f>
        <v>LACS</v>
      </c>
      <c r="O179" t="str">
        <f>'Liste Linéaire_Togo'!P167</f>
        <v>MARITIME</v>
      </c>
      <c r="P179" s="23">
        <f>'Liste Linéaire_Togo'!Q167</f>
        <v>45603</v>
      </c>
      <c r="Q179" t="str">
        <f>'Liste Linéaire_Togo'!R167</f>
        <v>S45</v>
      </c>
      <c r="R179" s="23">
        <f>'Liste Linéaire_Togo'!S167</f>
        <v>45603</v>
      </c>
      <c r="S179" t="str">
        <f>'Liste Linéaire_Togo'!T167</f>
        <v>OUI</v>
      </c>
      <c r="T179" t="str">
        <f>'Liste Linéaire_Togo'!U167</f>
        <v>OUI</v>
      </c>
      <c r="U179" t="str">
        <f>'Liste Linéaire_Togo'!V167</f>
        <v>OUI</v>
      </c>
      <c r="V179" t="str">
        <f>'Liste Linéaire_Togo'!W167</f>
        <v>OUI</v>
      </c>
      <c r="W179" t="str">
        <f>'Liste Linéaire_Togo'!X167</f>
        <v>Non</v>
      </c>
      <c r="X179" t="str">
        <f>'Liste Linéaire_Togo'!Y167</f>
        <v>NON</v>
      </c>
      <c r="Y179" t="str">
        <f>'Liste Linéaire_Togo'!Z167</f>
        <v>OUI</v>
      </c>
      <c r="Z179" t="str">
        <f>'Liste Linéaire_Togo'!AA167</f>
        <v>NON</v>
      </c>
      <c r="AA179" t="str">
        <f>'Liste Linéaire_Togo'!AB167</f>
        <v>NON</v>
      </c>
      <c r="AB179" t="str">
        <f>'Liste Linéaire_Togo'!AC167</f>
        <v>NON</v>
      </c>
      <c r="AC179" t="str">
        <f>'Liste Linéaire_Togo'!AD167</f>
        <v>NON</v>
      </c>
      <c r="AD179" t="str">
        <f>'Liste Linéaire_Togo'!AE167</f>
        <v>NON</v>
      </c>
      <c r="AE179" t="str">
        <f>'Liste Linéaire_Togo'!AF167</f>
        <v>OUI</v>
      </c>
      <c r="AF179" t="str">
        <f>'Liste Linéaire_Togo'!AG167</f>
        <v>POSITIF</v>
      </c>
      <c r="AG179" t="str">
        <f>'Liste Linéaire_Togo'!AH167</f>
        <v>Positif O1 Ogawa</v>
      </c>
      <c r="AH179" t="str">
        <f>'Liste Linéaire_Togo'!AI167</f>
        <v>Oui</v>
      </c>
      <c r="AI179" s="23">
        <f>'Liste Linéaire_Togo'!AJ167</f>
        <v>45606</v>
      </c>
      <c r="AJ179" t="str">
        <f>'Liste Linéaire_Togo'!AK167</f>
        <v>Guéri</v>
      </c>
      <c r="AK179" t="str">
        <f>'Liste Linéaire_Togo'!AL167</f>
        <v>confirmé</v>
      </c>
      <c r="AL179" t="str">
        <f>'Liste Linéaire_Togo'!AM167</f>
        <v>Lacs</v>
      </c>
      <c r="AM179" t="str">
        <f>'Liste Linéaire_Togo'!AN167</f>
        <v>Lacs 1</v>
      </c>
      <c r="AN179" t="str">
        <f>'Liste Linéaire_Togo'!AO167</f>
        <v>Aného</v>
      </c>
      <c r="AO179" t="str">
        <f>'Liste Linéaire_Togo'!AP167</f>
        <v>Positif</v>
      </c>
      <c r="AP179" t="str">
        <f>'Liste Linéaire_Togo'!L167</f>
        <v>Formation Sanitaire</v>
      </c>
    </row>
    <row r="180" spans="1:42">
      <c r="A180">
        <f>'Liste Linéaire_Togo'!A168</f>
        <v>167</v>
      </c>
      <c r="B180" t="str">
        <f>'Liste Linéaire_Togo'!B168</f>
        <v>MOBAKA OUSMANE</v>
      </c>
      <c r="C180">
        <f>'Liste Linéaire_Togo'!C168</f>
        <v>18</v>
      </c>
      <c r="D180" t="str">
        <f>'Liste Linéaire_Togo'!D168</f>
        <v>[15-44]</v>
      </c>
      <c r="E180">
        <f>'Liste Linéaire_Togo'!E168</f>
        <v>0</v>
      </c>
      <c r="F180" t="str">
        <f>'Liste Linéaire_Togo'!F168</f>
        <v>Masculin</v>
      </c>
      <c r="G180" t="str">
        <f>'Liste Linéaire_Togo'!G168</f>
        <v>ND</v>
      </c>
      <c r="H180">
        <f>'Liste Linéaire_Togo'!H168</f>
        <v>0</v>
      </c>
      <c r="I180" t="str">
        <f>'Liste Linéaire_Togo'!I168</f>
        <v>AKLAKOU</v>
      </c>
      <c r="J180" t="str">
        <f>VLOOKUP(I180,CARTE!$C$1:$F$198,3,FALSE)</f>
        <v>6.342400142208208</v>
      </c>
      <c r="K180" t="str">
        <f>VLOOKUP(I180,CARTE!$C$1:$F$198,4,FALSE)</f>
        <v xml:space="preserve"> 1.7100843467076863</v>
      </c>
      <c r="L180" t="str">
        <f>'Liste Linéaire_Togo'!M168</f>
        <v>AKLAKOU</v>
      </c>
      <c r="M180" t="str">
        <f>'Liste Linéaire_Togo'!N168</f>
        <v>LACS 2</v>
      </c>
      <c r="N180" t="str">
        <f>'Liste Linéaire_Togo'!O168</f>
        <v>LACS</v>
      </c>
      <c r="O180" t="str">
        <f>'Liste Linéaire_Togo'!P168</f>
        <v>MARITIME</v>
      </c>
      <c r="P180" s="23">
        <f>'Liste Linéaire_Togo'!Q168</f>
        <v>45600</v>
      </c>
      <c r="Q180" t="str">
        <f>'Liste Linéaire_Togo'!R168</f>
        <v>S45</v>
      </c>
      <c r="R180" s="23">
        <f>'Liste Linéaire_Togo'!S168</f>
        <v>45603</v>
      </c>
      <c r="S180" t="str">
        <f>'Liste Linéaire_Togo'!T168</f>
        <v>OUI</v>
      </c>
      <c r="T180" t="str">
        <f>'Liste Linéaire_Togo'!U168</f>
        <v>OUI</v>
      </c>
      <c r="U180" t="str">
        <f>'Liste Linéaire_Togo'!V168</f>
        <v>OUI</v>
      </c>
      <c r="V180" t="str">
        <f>'Liste Linéaire_Togo'!W168</f>
        <v>OUI</v>
      </c>
      <c r="W180" t="str">
        <f>'Liste Linéaire_Togo'!X168</f>
        <v>Non</v>
      </c>
      <c r="X180" t="str">
        <f>'Liste Linéaire_Togo'!Y168</f>
        <v>NON</v>
      </c>
      <c r="Y180" t="str">
        <f>'Liste Linéaire_Togo'!Z168</f>
        <v>NON</v>
      </c>
      <c r="Z180" t="str">
        <f>'Liste Linéaire_Togo'!AA168</f>
        <v>NON</v>
      </c>
      <c r="AA180" t="str">
        <f>'Liste Linéaire_Togo'!AB168</f>
        <v>NON</v>
      </c>
      <c r="AB180" t="str">
        <f>'Liste Linéaire_Togo'!AC168</f>
        <v>NON</v>
      </c>
      <c r="AC180" t="str">
        <f>'Liste Linéaire_Togo'!AD168</f>
        <v>NON</v>
      </c>
      <c r="AD180" t="str">
        <f>'Liste Linéaire_Togo'!AE168</f>
        <v>NON</v>
      </c>
      <c r="AE180" t="str">
        <f>'Liste Linéaire_Togo'!AF168</f>
        <v>OUI</v>
      </c>
      <c r="AF180" t="str">
        <f>'Liste Linéaire_Togo'!AG168</f>
        <v>NEGATIF</v>
      </c>
      <c r="AG180" t="str">
        <f>'Liste Linéaire_Togo'!AH168</f>
        <v>NEGATIF</v>
      </c>
      <c r="AH180" t="str">
        <f>'Liste Linéaire_Togo'!AI168</f>
        <v>Non</v>
      </c>
      <c r="AI180" s="23">
        <f>'Liste Linéaire_Togo'!AJ168</f>
        <v>45603</v>
      </c>
      <c r="AJ180" t="str">
        <f>'Liste Linéaire_Togo'!AK168</f>
        <v>Guéri</v>
      </c>
      <c r="AK180" t="str">
        <f>'Liste Linéaire_Togo'!AL168</f>
        <v>suspect</v>
      </c>
      <c r="AL180" t="str">
        <f>'Liste Linéaire_Togo'!AM168</f>
        <v>Lacs</v>
      </c>
      <c r="AM180" t="str">
        <f>'Liste Linéaire_Togo'!AN168</f>
        <v>Lacs 4</v>
      </c>
      <c r="AN180" t="str">
        <f>'Liste Linéaire_Togo'!AO168</f>
        <v>Aklakou</v>
      </c>
      <c r="AO180" t="str">
        <f>'Liste Linéaire_Togo'!AP168</f>
        <v>negatif</v>
      </c>
      <c r="AP180" t="str">
        <f>'Liste Linéaire_Togo'!L168</f>
        <v>Formation Sanitaire</v>
      </c>
    </row>
    <row r="181" spans="1:42">
      <c r="A181">
        <f>'Liste Linéaire_Togo'!A169</f>
        <v>168</v>
      </c>
      <c r="B181" t="str">
        <f>'Liste Linéaire_Togo'!B169</f>
        <v>TEKO PAUL</v>
      </c>
      <c r="C181">
        <f>'Liste Linéaire_Togo'!C169</f>
        <v>27</v>
      </c>
      <c r="D181" t="str">
        <f>'Liste Linéaire_Togo'!D169</f>
        <v>[15-44]</v>
      </c>
      <c r="E181">
        <f>'Liste Linéaire_Togo'!E169</f>
        <v>0</v>
      </c>
      <c r="F181" t="str">
        <f>'Liste Linéaire_Togo'!F169</f>
        <v>Masculin</v>
      </c>
      <c r="G181" t="str">
        <f>'Liste Linéaire_Togo'!G169</f>
        <v>CHAUFFEUR</v>
      </c>
      <c r="H181">
        <f>'Liste Linéaire_Togo'!H169</f>
        <v>0</v>
      </c>
      <c r="I181" t="str">
        <f>'Liste Linéaire_Togo'!I169</f>
        <v>KPEME</v>
      </c>
      <c r="J181" t="str">
        <f>VLOOKUP(I181,CARTE!$C$1:$F$198,3,FALSE)</f>
        <v>6.2158120134552854</v>
      </c>
      <c r="K181" t="str">
        <f>VLOOKUP(I181,CARTE!$C$1:$F$198,4,FALSE)</f>
        <v xml:space="preserve"> 1.510433835226274</v>
      </c>
      <c r="L181" t="str">
        <f>'Liste Linéaire_Togo'!M169</f>
        <v>KPEME</v>
      </c>
      <c r="M181" t="str">
        <f>'Liste Linéaire_Togo'!N169</f>
        <v>LACS 3</v>
      </c>
      <c r="N181" t="str">
        <f>'Liste Linéaire_Togo'!O169</f>
        <v>LACS</v>
      </c>
      <c r="O181" t="str">
        <f>'Liste Linéaire_Togo'!P169</f>
        <v>MARITIME</v>
      </c>
      <c r="P181" s="23">
        <f>'Liste Linéaire_Togo'!Q169</f>
        <v>45596</v>
      </c>
      <c r="Q181" t="str">
        <f>'Liste Linéaire_Togo'!R169</f>
        <v>S44</v>
      </c>
      <c r="R181" s="23">
        <f>'Liste Linéaire_Togo'!S169</f>
        <v>45603</v>
      </c>
      <c r="S181" t="str">
        <f>'Liste Linéaire_Togo'!T169</f>
        <v>OUI</v>
      </c>
      <c r="T181" t="str">
        <f>'Liste Linéaire_Togo'!U169</f>
        <v>OUI</v>
      </c>
      <c r="U181" t="str">
        <f>'Liste Linéaire_Togo'!V169</f>
        <v>OUI</v>
      </c>
      <c r="V181" t="str">
        <f>'Liste Linéaire_Togo'!W169</f>
        <v>OUI</v>
      </c>
      <c r="W181" t="str">
        <f>'Liste Linéaire_Togo'!X169</f>
        <v>Non</v>
      </c>
      <c r="X181" t="str">
        <f>'Liste Linéaire_Togo'!Y169</f>
        <v>NON</v>
      </c>
      <c r="Y181" t="str">
        <f>'Liste Linéaire_Togo'!Z169</f>
        <v>NON</v>
      </c>
      <c r="Z181" t="str">
        <f>'Liste Linéaire_Togo'!AA169</f>
        <v>NON</v>
      </c>
      <c r="AA181" t="str">
        <f>'Liste Linéaire_Togo'!AB169</f>
        <v>NON</v>
      </c>
      <c r="AB181" t="str">
        <f>'Liste Linéaire_Togo'!AC169</f>
        <v>NON</v>
      </c>
      <c r="AC181" t="str">
        <f>'Liste Linéaire_Togo'!AD169</f>
        <v>NON</v>
      </c>
      <c r="AD181" t="str">
        <f>'Liste Linéaire_Togo'!AE169</f>
        <v>NON</v>
      </c>
      <c r="AE181" t="str">
        <f>'Liste Linéaire_Togo'!AF169</f>
        <v>OUI</v>
      </c>
      <c r="AF181" t="str">
        <f>'Liste Linéaire_Togo'!AG169</f>
        <v>NEGATIF</v>
      </c>
      <c r="AG181" t="str">
        <f>'Liste Linéaire_Togo'!AH169</f>
        <v>NEGATIF</v>
      </c>
      <c r="AH181" t="str">
        <f>'Liste Linéaire_Togo'!AI169</f>
        <v>Non</v>
      </c>
      <c r="AI181" s="23">
        <f>'Liste Linéaire_Togo'!AJ169</f>
        <v>45602</v>
      </c>
      <c r="AJ181" t="str">
        <f>'Liste Linéaire_Togo'!AK169</f>
        <v>Guéri</v>
      </c>
      <c r="AK181" t="str">
        <f>'Liste Linéaire_Togo'!AL169</f>
        <v>suspect</v>
      </c>
      <c r="AL181" t="str">
        <f>'Liste Linéaire_Togo'!AM169</f>
        <v>Lacs</v>
      </c>
      <c r="AM181" t="str">
        <f>'Liste Linéaire_Togo'!AN169</f>
        <v>Lacs 3</v>
      </c>
      <c r="AN181" t="str">
        <f>'Liste Linéaire_Togo'!AO169</f>
        <v>Agbodrafo</v>
      </c>
      <c r="AO181" t="str">
        <f>'Liste Linéaire_Togo'!AP169</f>
        <v>negatif</v>
      </c>
      <c r="AP181" t="str">
        <f>'Liste Linéaire_Togo'!L169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3" t="e">
        <f>'Liste Linéaire_Togo'!#REF!</f>
        <v>#REF!</v>
      </c>
      <c r="Q182" t="e">
        <f>'Liste Linéaire_Togo'!#REF!</f>
        <v>#REF!</v>
      </c>
      <c r="R182" s="23"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3"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3" t="e">
        <f>'Liste Linéaire_Togo'!#REF!</f>
        <v>#REF!</v>
      </c>
      <c r="Q183" t="e">
        <f>'Liste Linéaire_Togo'!#REF!</f>
        <v>#REF!</v>
      </c>
      <c r="R183" s="23"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3"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ASSAGBA DOVE</v>
      </c>
      <c r="C184">
        <f>'Liste Linéaire_Togo'!C170</f>
        <v>19</v>
      </c>
      <c r="D184" t="str">
        <f>'Liste Linéaire_Togo'!D170</f>
        <v>[15-44]</v>
      </c>
      <c r="E184">
        <f>'Liste Linéaire_Togo'!E170</f>
        <v>0</v>
      </c>
      <c r="F184" t="str">
        <f>'Liste Linéaire_Togo'!F170</f>
        <v>Masculin</v>
      </c>
      <c r="G184" t="str">
        <f>'Liste Linéaire_Togo'!G170</f>
        <v>APPRENTI HERBORISTE</v>
      </c>
      <c r="H184">
        <f>'Liste Linéaire_Togo'!H170</f>
        <v>0</v>
      </c>
      <c r="I184" t="str">
        <f>'Liste Linéaire_Togo'!I170</f>
        <v>ANFOIN</v>
      </c>
      <c r="J184" t="str">
        <f>VLOOKUP(I184,CARTE!$C$1:$F$198,3,FALSE)</f>
        <v>6.3322757043351965</v>
      </c>
      <c r="K184" t="str">
        <f>VLOOKUP(I184,CARTE!$C$1:$F$198,4,FALSE)</f>
        <v xml:space="preserve"> 1.6080765433497823</v>
      </c>
      <c r="L184" t="str">
        <f>'Liste Linéaire_Togo'!M170</f>
        <v>ANFOIN</v>
      </c>
      <c r="M184" t="str">
        <f>'Liste Linéaire_Togo'!N170</f>
        <v>LACS 4</v>
      </c>
      <c r="N184" t="str">
        <f>'Liste Linéaire_Togo'!O170</f>
        <v>LACS</v>
      </c>
      <c r="O184" t="str">
        <f>'Liste Linéaire_Togo'!P170</f>
        <v>MARITIME</v>
      </c>
      <c r="P184" s="23">
        <f>'Liste Linéaire_Togo'!Q170</f>
        <v>45602</v>
      </c>
      <c r="Q184" t="str">
        <f>'Liste Linéaire_Togo'!R170</f>
        <v>S45</v>
      </c>
      <c r="R184" s="23">
        <f>'Liste Linéaire_Togo'!S170</f>
        <v>45603</v>
      </c>
      <c r="S184" t="str">
        <f>'Liste Linéaire_Togo'!T170</f>
        <v>OUI</v>
      </c>
      <c r="T184" t="str">
        <f>'Liste Linéaire_Togo'!U170</f>
        <v>OUI</v>
      </c>
      <c r="U184" t="str">
        <f>'Liste Linéaire_Togo'!V170</f>
        <v>OUI</v>
      </c>
      <c r="V184" t="str">
        <f>'Liste Linéaire_Togo'!W170</f>
        <v>OUI</v>
      </c>
      <c r="W184" t="str">
        <f>'Liste Linéaire_Togo'!X170</f>
        <v>Non</v>
      </c>
      <c r="X184" t="str">
        <f>'Liste Linéaire_Togo'!Y170</f>
        <v>NON</v>
      </c>
      <c r="Y184" t="str">
        <f>'Liste Linéaire_Togo'!Z170</f>
        <v>NON</v>
      </c>
      <c r="Z184" t="str">
        <f>'Liste Linéaire_Togo'!AA170</f>
        <v>NON</v>
      </c>
      <c r="AA184" t="str">
        <f>'Liste Linéaire_Togo'!AB170</f>
        <v>NON</v>
      </c>
      <c r="AB184" t="str">
        <f>'Liste Linéaire_Togo'!AC170</f>
        <v>NON</v>
      </c>
      <c r="AC184" t="str">
        <f>'Liste Linéaire_Togo'!AD170</f>
        <v>NON</v>
      </c>
      <c r="AD184" t="str">
        <f>'Liste Linéaire_Togo'!AE170</f>
        <v>NON</v>
      </c>
      <c r="AE184" t="str">
        <f>'Liste Linéaire_Togo'!AF170</f>
        <v>OUI</v>
      </c>
      <c r="AF184" t="str">
        <f>'Liste Linéaire_Togo'!AG170</f>
        <v>NEGATIF</v>
      </c>
      <c r="AG184" t="str">
        <f>'Liste Linéaire_Togo'!AH170</f>
        <v>NEGATIF</v>
      </c>
      <c r="AH184" t="str">
        <f>'Liste Linéaire_Togo'!AI170</f>
        <v>Non</v>
      </c>
      <c r="AI184" s="23">
        <f>'Liste Linéaire_Togo'!AJ170</f>
        <v>45603</v>
      </c>
      <c r="AJ184" t="str">
        <f>'Liste Linéaire_Togo'!AK170</f>
        <v>Guéri</v>
      </c>
      <c r="AK184" t="str">
        <f>'Liste Linéaire_Togo'!AL170</f>
        <v>suspect</v>
      </c>
      <c r="AL184" t="str">
        <f>'Liste Linéaire_Togo'!AM170</f>
        <v>Lacs</v>
      </c>
      <c r="AM184" t="str">
        <f>'Liste Linéaire_Togo'!AN170</f>
        <v>Lacs 4</v>
      </c>
      <c r="AN184" t="str">
        <f>'Liste Linéaire_Togo'!AO170</f>
        <v>Anfoin</v>
      </c>
      <c r="AO184" t="str">
        <f>'Liste Linéaire_Togo'!AP170</f>
        <v>negatif</v>
      </c>
      <c r="AP184" t="str">
        <f>'Liste Linéaire_Togo'!L170</f>
        <v>Formation Sanitaire</v>
      </c>
    </row>
    <row r="185" spans="1:42">
      <c r="A185">
        <f>'Liste Linéaire_Togo'!A171</f>
        <v>170</v>
      </c>
      <c r="B185" t="str">
        <f>'Liste Linéaire_Togo'!B171</f>
        <v>VODOU  ESSI  IRENE</v>
      </c>
      <c r="C185">
        <f>'Liste Linéaire_Togo'!C171</f>
        <v>23</v>
      </c>
      <c r="D185" t="str">
        <f>'Liste Linéaire_Togo'!D171</f>
        <v>[15-44]</v>
      </c>
      <c r="E185">
        <f>'Liste Linéaire_Togo'!E171</f>
        <v>0</v>
      </c>
      <c r="F185" t="str">
        <f>'Liste Linéaire_Togo'!F171</f>
        <v>Féminin</v>
      </c>
      <c r="G185" t="str">
        <f>'Liste Linéaire_Togo'!G171</f>
        <v>MASSEUSE</v>
      </c>
      <c r="H185">
        <f>'Liste Linéaire_Togo'!H171</f>
        <v>0</v>
      </c>
      <c r="I185" t="str">
        <f>'Liste Linéaire_Togo'!I171</f>
        <v>SANVEE CONDJI</v>
      </c>
      <c r="J185" t="str">
        <f>VLOOKUP(I185,CARTE!$C$1:$F$198,3,FALSE)</f>
        <v>6.238011398698564</v>
      </c>
      <c r="K185" t="str">
        <f>VLOOKUP(I185,CARTE!$C$1:$F$198,4,FALSE)</f>
        <v xml:space="preserve"> 1.6224774904513273</v>
      </c>
      <c r="L185" t="str">
        <f>'Liste Linéaire_Togo'!M171</f>
        <v>POLYCLINIQUE D'ANEHO</v>
      </c>
      <c r="M185" t="str">
        <f>'Liste Linéaire_Togo'!N171</f>
        <v>LACS 1</v>
      </c>
      <c r="N185" t="str">
        <f>'Liste Linéaire_Togo'!O171</f>
        <v>LACS</v>
      </c>
      <c r="O185" t="str">
        <f>'Liste Linéaire_Togo'!P171</f>
        <v>MARITIME</v>
      </c>
      <c r="P185" s="23">
        <f>'Liste Linéaire_Togo'!Q171</f>
        <v>45604</v>
      </c>
      <c r="Q185" t="str">
        <f>'Liste Linéaire_Togo'!R171</f>
        <v>S45</v>
      </c>
      <c r="R185" s="23">
        <f>'Liste Linéaire_Togo'!S171</f>
        <v>45604</v>
      </c>
      <c r="S185" t="str">
        <f>'Liste Linéaire_Togo'!T171</f>
        <v>OUI</v>
      </c>
      <c r="T185" t="str">
        <f>'Liste Linéaire_Togo'!U171</f>
        <v>OUI</v>
      </c>
      <c r="U185" t="str">
        <f>'Liste Linéaire_Togo'!V171</f>
        <v>NON</v>
      </c>
      <c r="V185" t="str">
        <f>'Liste Linéaire_Togo'!W171</f>
        <v>NON</v>
      </c>
      <c r="W185" t="str">
        <f>'Liste Linéaire_Togo'!X171</f>
        <v>Non</v>
      </c>
      <c r="X185" t="str">
        <f>'Liste Linéaire_Togo'!Y171</f>
        <v>CEPHALEES, COURBATURES, FRISSONS</v>
      </c>
      <c r="Y185" t="str">
        <f>'Liste Linéaire_Togo'!Z171</f>
        <v>NON</v>
      </c>
      <c r="Z185" t="str">
        <f>'Liste Linéaire_Togo'!AA171</f>
        <v>NON</v>
      </c>
      <c r="AA185" t="str">
        <f>'Liste Linéaire_Togo'!AB171</f>
        <v>NON</v>
      </c>
      <c r="AB185" t="str">
        <f>'Liste Linéaire_Togo'!AC171</f>
        <v>NON</v>
      </c>
      <c r="AC185" t="str">
        <f>'Liste Linéaire_Togo'!AD171</f>
        <v>NON</v>
      </c>
      <c r="AD185" t="str">
        <f>'Liste Linéaire_Togo'!AE171</f>
        <v>NON</v>
      </c>
      <c r="AE185" t="str">
        <f>'Liste Linéaire_Togo'!AF171</f>
        <v>OUI</v>
      </c>
      <c r="AF185" t="str">
        <f>'Liste Linéaire_Togo'!AG171</f>
        <v>NEGATIF</v>
      </c>
      <c r="AG185" t="str">
        <f>'Liste Linéaire_Togo'!AH171</f>
        <v>Positif O1 Ogawa</v>
      </c>
      <c r="AH185" t="str">
        <f>'Liste Linéaire_Togo'!AI171</f>
        <v>Oui</v>
      </c>
      <c r="AI185" s="23">
        <f>'Liste Linéaire_Togo'!AJ171</f>
        <v>45609</v>
      </c>
      <c r="AJ185" t="str">
        <f>'Liste Linéaire_Togo'!AK171</f>
        <v>Guéri</v>
      </c>
      <c r="AK185" t="str">
        <f>'Liste Linéaire_Togo'!AL171</f>
        <v>confirmé</v>
      </c>
      <c r="AL185" t="str">
        <f>'Liste Linéaire_Togo'!AM171</f>
        <v>Lacs</v>
      </c>
      <c r="AM185" t="str">
        <f>'Liste Linéaire_Togo'!AN171</f>
        <v>Lacs 2</v>
      </c>
      <c r="AN185" t="str">
        <f>'Liste Linéaire_Togo'!AO171</f>
        <v>Agouégan</v>
      </c>
      <c r="AO185" t="str">
        <f>'Liste Linéaire_Togo'!AP171</f>
        <v>Positif</v>
      </c>
      <c r="AP185" t="str">
        <f>'Liste Linéaire_Togo'!L171</f>
        <v>Communauté</v>
      </c>
    </row>
    <row r="186" spans="1:42">
      <c r="A186">
        <f>'Liste Linéaire_Togo'!A172</f>
        <v>171</v>
      </c>
      <c r="B186" t="str">
        <f>'Liste Linéaire_Togo'!B172</f>
        <v>AGOSSOU  KOSSI</v>
      </c>
      <c r="C186">
        <f>'Liste Linéaire_Togo'!C172</f>
        <v>37</v>
      </c>
      <c r="D186" t="str">
        <f>'Liste Linéaire_Togo'!D172</f>
        <v>[15-44]</v>
      </c>
      <c r="E186">
        <f>'Liste Linéaire_Togo'!E172</f>
        <v>0</v>
      </c>
      <c r="F186" t="str">
        <f>'Liste Linéaire_Togo'!F172</f>
        <v>Masculin</v>
      </c>
      <c r="G186" t="str">
        <f>'Liste Linéaire_Togo'!G172</f>
        <v>Cultivateur/trice</v>
      </c>
      <c r="H186">
        <f>'Liste Linéaire_Togo'!H172</f>
        <v>96818252</v>
      </c>
      <c r="I186" t="str">
        <f>'Liste Linéaire_Togo'!I172</f>
        <v>AVEME</v>
      </c>
      <c r="J186" t="str">
        <f>VLOOKUP(I186,CARTE!$C$1:$F$198,3,FALSE)</f>
        <v>6.227396584278712</v>
      </c>
      <c r="K186" t="str">
        <f>VLOOKUP(I186,CARTE!$C$1:$F$198,4,FALSE)</f>
        <v xml:space="preserve"> 1.5825646909844922</v>
      </c>
      <c r="L186" t="str">
        <f>'Liste Linéaire_Togo'!M172</f>
        <v>AZIAGBACONDJI</v>
      </c>
      <c r="M186" t="str">
        <f>'Liste Linéaire_Togo'!N172</f>
        <v>LACS 1</v>
      </c>
      <c r="N186" t="str">
        <f>'Liste Linéaire_Togo'!O172</f>
        <v>LACS</v>
      </c>
      <c r="O186" t="str">
        <f>'Liste Linéaire_Togo'!P172</f>
        <v>MARITIME</v>
      </c>
      <c r="P186" s="23">
        <f>'Liste Linéaire_Togo'!Q172</f>
        <v>45604</v>
      </c>
      <c r="Q186" t="str">
        <f>'Liste Linéaire_Togo'!R172</f>
        <v>S45</v>
      </c>
      <c r="R186" s="23">
        <f>'Liste Linéaire_Togo'!S172</f>
        <v>45604</v>
      </c>
      <c r="S186" t="str">
        <f>'Liste Linéaire_Togo'!T172</f>
        <v>OUI</v>
      </c>
      <c r="T186" t="str">
        <f>'Liste Linéaire_Togo'!U172</f>
        <v>OUI</v>
      </c>
      <c r="U186" t="str">
        <f>'Liste Linéaire_Togo'!V172</f>
        <v>NON</v>
      </c>
      <c r="V186" t="str">
        <f>'Liste Linéaire_Togo'!W172</f>
        <v>NON</v>
      </c>
      <c r="W186" t="str">
        <f>'Liste Linéaire_Togo'!X172</f>
        <v>Non</v>
      </c>
      <c r="X186" t="str">
        <f>'Liste Linéaire_Togo'!Y172</f>
        <v>NON</v>
      </c>
      <c r="Y186" t="str">
        <f>'Liste Linéaire_Togo'!Z172</f>
        <v>NON</v>
      </c>
      <c r="Z186" t="str">
        <f>'Liste Linéaire_Togo'!AA172</f>
        <v>NON</v>
      </c>
      <c r="AA186" t="str">
        <f>'Liste Linéaire_Togo'!AB172</f>
        <v>NON</v>
      </c>
      <c r="AB186" t="str">
        <f>'Liste Linéaire_Togo'!AC172</f>
        <v>NON</v>
      </c>
      <c r="AC186" t="str">
        <f>'Liste Linéaire_Togo'!AD172</f>
        <v>NON</v>
      </c>
      <c r="AD186" t="str">
        <f>'Liste Linéaire_Togo'!AE172</f>
        <v>NON</v>
      </c>
      <c r="AE186" t="str">
        <f>'Liste Linéaire_Togo'!AF172</f>
        <v>OUI</v>
      </c>
      <c r="AF186" t="str">
        <f>'Liste Linéaire_Togo'!AG172</f>
        <v>NEGATIF</v>
      </c>
      <c r="AG186" t="str">
        <f>'Liste Linéaire_Togo'!AH172</f>
        <v>NEGATIF</v>
      </c>
      <c r="AH186" t="str">
        <f>'Liste Linéaire_Togo'!AI172</f>
        <v>Oui</v>
      </c>
      <c r="AI186" s="23">
        <f>'Liste Linéaire_Togo'!AJ172</f>
        <v>45606</v>
      </c>
      <c r="AJ186" t="str">
        <f>'Liste Linéaire_Togo'!AK172</f>
        <v>Guéri</v>
      </c>
      <c r="AK186" t="str">
        <f>'Liste Linéaire_Togo'!AL172</f>
        <v>suspect</v>
      </c>
      <c r="AL186" t="str">
        <f>'Liste Linéaire_Togo'!AM172</f>
        <v>Lacs</v>
      </c>
      <c r="AM186" t="str">
        <f>'Liste Linéaire_Togo'!AN172</f>
        <v>Lacs 1</v>
      </c>
      <c r="AN186" t="str">
        <f>'Liste Linéaire_Togo'!AO172</f>
        <v>Aného</v>
      </c>
      <c r="AO186" t="str">
        <f>'Liste Linéaire_Togo'!AP172</f>
        <v>negatif</v>
      </c>
      <c r="AP186" t="str">
        <f>'Liste Linéaire_Togo'!L172</f>
        <v>Communauté</v>
      </c>
    </row>
    <row r="187" spans="1:42">
      <c r="A187">
        <f>'Liste Linéaire_Togo'!A173</f>
        <v>172</v>
      </c>
      <c r="B187" t="str">
        <f>'Liste Linéaire_Togo'!B173</f>
        <v>AGOSSOU AKOETE</v>
      </c>
      <c r="C187">
        <f>'Liste Linéaire_Togo'!C173</f>
        <v>8</v>
      </c>
      <c r="D187" t="str">
        <f>'Liste Linéaire_Togo'!D173</f>
        <v>[5-14]</v>
      </c>
      <c r="E187">
        <f>'Liste Linéaire_Togo'!E173</f>
        <v>0</v>
      </c>
      <c r="F187" t="str">
        <f>'Liste Linéaire_Togo'!F173</f>
        <v>Masculin</v>
      </c>
      <c r="G187" t="str">
        <f>'Liste Linéaire_Togo'!G173</f>
        <v>Elève</v>
      </c>
      <c r="H187">
        <f>'Liste Linéaire_Togo'!H173</f>
        <v>96818252</v>
      </c>
      <c r="I187" t="str">
        <f>'Liste Linéaire_Togo'!I173</f>
        <v>AVEME</v>
      </c>
      <c r="J187" t="str">
        <f>VLOOKUP(I187,CARTE!$C$1:$F$198,3,FALSE)</f>
        <v>6.227396584278712</v>
      </c>
      <c r="K187" t="str">
        <f>VLOOKUP(I187,CARTE!$C$1:$F$198,4,FALSE)</f>
        <v xml:space="preserve"> 1.5825646909844922</v>
      </c>
      <c r="L187" t="str">
        <f>'Liste Linéaire_Togo'!M173</f>
        <v>AZIAGBACONDJI</v>
      </c>
      <c r="M187" t="str">
        <f>'Liste Linéaire_Togo'!N173</f>
        <v>LACS 1</v>
      </c>
      <c r="N187" t="str">
        <f>'Liste Linéaire_Togo'!O173</f>
        <v>LACS</v>
      </c>
      <c r="O187" t="str">
        <f>'Liste Linéaire_Togo'!P173</f>
        <v>MARITIME</v>
      </c>
      <c r="P187" s="23">
        <f>'Liste Linéaire_Togo'!Q173</f>
        <v>45605</v>
      </c>
      <c r="Q187" t="str">
        <f>'Liste Linéaire_Togo'!R173</f>
        <v>S45</v>
      </c>
      <c r="R187" s="23">
        <f>'Liste Linéaire_Togo'!S173</f>
        <v>45605</v>
      </c>
      <c r="S187" t="str">
        <f>'Liste Linéaire_Togo'!T173</f>
        <v>OUI</v>
      </c>
      <c r="T187" t="str">
        <f>'Liste Linéaire_Togo'!U173</f>
        <v>OUI</v>
      </c>
      <c r="U187" t="str">
        <f>'Liste Linéaire_Togo'!V173</f>
        <v>NON</v>
      </c>
      <c r="V187" t="str">
        <f>'Liste Linéaire_Togo'!W173</f>
        <v>OUI</v>
      </c>
      <c r="W187" t="str">
        <f>'Liste Linéaire_Togo'!X173</f>
        <v>Non</v>
      </c>
      <c r="X187" t="str">
        <f>'Liste Linéaire_Togo'!Y173</f>
        <v>NON</v>
      </c>
      <c r="Y187" t="str">
        <f>'Liste Linéaire_Togo'!Z173</f>
        <v>NON</v>
      </c>
      <c r="Z187" t="str">
        <f>'Liste Linéaire_Togo'!AA173</f>
        <v>NON</v>
      </c>
      <c r="AA187" t="str">
        <f>'Liste Linéaire_Togo'!AB173</f>
        <v>NON</v>
      </c>
      <c r="AB187" t="str">
        <f>'Liste Linéaire_Togo'!AC173</f>
        <v>NON</v>
      </c>
      <c r="AC187" t="str">
        <f>'Liste Linéaire_Togo'!AD173</f>
        <v>NON</v>
      </c>
      <c r="AD187" t="str">
        <f>'Liste Linéaire_Togo'!AE173</f>
        <v>NON</v>
      </c>
      <c r="AE187" t="str">
        <f>'Liste Linéaire_Togo'!AF173</f>
        <v>OUI</v>
      </c>
      <c r="AF187" t="str">
        <f>'Liste Linéaire_Togo'!AG173</f>
        <v>NEGATIF</v>
      </c>
      <c r="AG187" t="str">
        <f>'Liste Linéaire_Togo'!AH173</f>
        <v>NEGATIF</v>
      </c>
      <c r="AH187" t="str">
        <f>'Liste Linéaire_Togo'!AI173</f>
        <v>Oui</v>
      </c>
      <c r="AI187" s="23">
        <f>'Liste Linéaire_Togo'!AJ173</f>
        <v>45606</v>
      </c>
      <c r="AJ187" t="str">
        <f>'Liste Linéaire_Togo'!AK173</f>
        <v>Guéri</v>
      </c>
      <c r="AK187" t="str">
        <f>'Liste Linéaire_Togo'!AL173</f>
        <v>suspect</v>
      </c>
      <c r="AL187" t="str">
        <f>'Liste Linéaire_Togo'!AM173</f>
        <v>Lacs</v>
      </c>
      <c r="AM187" t="str">
        <f>'Liste Linéaire_Togo'!AN173</f>
        <v>Lacs 1</v>
      </c>
      <c r="AN187" t="str">
        <f>'Liste Linéaire_Togo'!AO173</f>
        <v>Aného</v>
      </c>
      <c r="AO187" t="str">
        <f>'Liste Linéaire_Togo'!AP173</f>
        <v>negatif</v>
      </c>
      <c r="AP187" t="str">
        <f>'Liste Linéaire_Togo'!L173</f>
        <v>Communauté</v>
      </c>
    </row>
    <row r="188" spans="1:42">
      <c r="A188">
        <f>'Liste Linéaire_Togo'!A174</f>
        <v>173</v>
      </c>
      <c r="B188" t="str">
        <f>'Liste Linéaire_Togo'!B174</f>
        <v>GBATOHOUN  DAKOUALO</v>
      </c>
      <c r="C188">
        <f>'Liste Linéaire_Togo'!C174</f>
        <v>65</v>
      </c>
      <c r="D188" t="str">
        <f>'Liste Linéaire_Togo'!D174</f>
        <v>[60 et plus]</v>
      </c>
      <c r="E188">
        <f>'Liste Linéaire_Togo'!E174</f>
        <v>0</v>
      </c>
      <c r="F188" t="str">
        <f>'Liste Linéaire_Togo'!F174</f>
        <v>Féminin</v>
      </c>
      <c r="G188" t="str">
        <f>'Liste Linéaire_Togo'!G174</f>
        <v>Ménagère</v>
      </c>
      <c r="H188">
        <f>'Liste Linéaire_Togo'!H174</f>
        <v>99088334</v>
      </c>
      <c r="I188" t="str">
        <f>'Liste Linéaire_Togo'!I174</f>
        <v>AVEME</v>
      </c>
      <c r="J188" t="str">
        <f>VLOOKUP(I188,CARTE!$C$1:$F$198,3,FALSE)</f>
        <v>6.227396584278712</v>
      </c>
      <c r="K188" t="str">
        <f>VLOOKUP(I188,CARTE!$C$1:$F$198,4,FALSE)</f>
        <v xml:space="preserve"> 1.5825646909844922</v>
      </c>
      <c r="L188" t="str">
        <f>'Liste Linéaire_Togo'!M174</f>
        <v>AZIAGBACONDJI</v>
      </c>
      <c r="M188" t="str">
        <f>'Liste Linéaire_Togo'!N174</f>
        <v>LACS 1</v>
      </c>
      <c r="N188" t="str">
        <f>'Liste Linéaire_Togo'!O174</f>
        <v>LACS</v>
      </c>
      <c r="O188" t="str">
        <f>'Liste Linéaire_Togo'!P174</f>
        <v>MARITIME</v>
      </c>
      <c r="P188" s="23">
        <f>'Liste Linéaire_Togo'!Q174</f>
        <v>45605</v>
      </c>
      <c r="Q188" t="str">
        <f>'Liste Linéaire_Togo'!R174</f>
        <v>S45</v>
      </c>
      <c r="R188" s="23">
        <f>'Liste Linéaire_Togo'!S174</f>
        <v>45605</v>
      </c>
      <c r="S188" t="str">
        <f>'Liste Linéaire_Togo'!T174</f>
        <v>OUI</v>
      </c>
      <c r="T188" t="str">
        <f>'Liste Linéaire_Togo'!U174</f>
        <v>OUI</v>
      </c>
      <c r="U188" t="str">
        <f>'Liste Linéaire_Togo'!V174</f>
        <v>NON</v>
      </c>
      <c r="V188" t="str">
        <f>'Liste Linéaire_Togo'!W174</f>
        <v>NON</v>
      </c>
      <c r="W188" t="str">
        <f>'Liste Linéaire_Togo'!X174</f>
        <v>Non</v>
      </c>
      <c r="X188" t="str">
        <f>'Liste Linéaire_Togo'!Y174</f>
        <v>NON</v>
      </c>
      <c r="Y188" t="str">
        <f>'Liste Linéaire_Togo'!Z174</f>
        <v>NON</v>
      </c>
      <c r="Z188" t="str">
        <f>'Liste Linéaire_Togo'!AA174</f>
        <v>NON</v>
      </c>
      <c r="AA188" t="str">
        <f>'Liste Linéaire_Togo'!AB174</f>
        <v>NON</v>
      </c>
      <c r="AB188" t="str">
        <f>'Liste Linéaire_Togo'!AC174</f>
        <v>NON</v>
      </c>
      <c r="AC188" t="str">
        <f>'Liste Linéaire_Togo'!AD174</f>
        <v>NON</v>
      </c>
      <c r="AD188" t="str">
        <f>'Liste Linéaire_Togo'!AE174</f>
        <v>NON</v>
      </c>
      <c r="AE188" t="str">
        <f>'Liste Linéaire_Togo'!AF174</f>
        <v>OUI</v>
      </c>
      <c r="AF188" t="str">
        <f>'Liste Linéaire_Togo'!AG174</f>
        <v>NEGATIF</v>
      </c>
      <c r="AG188" t="str">
        <f>'Liste Linéaire_Togo'!AH174</f>
        <v>NEGATIF</v>
      </c>
      <c r="AH188" t="str">
        <f>'Liste Linéaire_Togo'!AI174</f>
        <v>Oui</v>
      </c>
      <c r="AI188" s="23">
        <f>'Liste Linéaire_Togo'!AJ174</f>
        <v>45606</v>
      </c>
      <c r="AJ188" t="str">
        <f>'Liste Linéaire_Togo'!AK174</f>
        <v>Guéri</v>
      </c>
      <c r="AK188" t="str">
        <f>'Liste Linéaire_Togo'!AL174</f>
        <v>suspect</v>
      </c>
      <c r="AL188" t="str">
        <f>'Liste Linéaire_Togo'!AM174</f>
        <v>Lacs</v>
      </c>
      <c r="AM188" t="str">
        <f>'Liste Linéaire_Togo'!AN174</f>
        <v>Lacs 1</v>
      </c>
      <c r="AN188" t="str">
        <f>'Liste Linéaire_Togo'!AO174</f>
        <v>Aného</v>
      </c>
      <c r="AO188" t="str">
        <f>'Liste Linéaire_Togo'!AP174</f>
        <v>negatif</v>
      </c>
      <c r="AP188" t="str">
        <f>'Liste Linéaire_Togo'!L174</f>
        <v>Communauté</v>
      </c>
    </row>
    <row r="189" spans="1:42">
      <c r="A189">
        <f>'Liste Linéaire_Togo'!A175</f>
        <v>174</v>
      </c>
      <c r="B189" t="str">
        <f>'Liste Linéaire_Togo'!B175</f>
        <v>SIPOKPE KOFFI NICOLAS</v>
      </c>
      <c r="C189">
        <f>'Liste Linéaire_Togo'!C175</f>
        <v>36</v>
      </c>
      <c r="D189" t="str">
        <f>'Liste Linéaire_Togo'!D175</f>
        <v>[15-44]</v>
      </c>
      <c r="E189">
        <f>'Liste Linéaire_Togo'!E175</f>
        <v>0</v>
      </c>
      <c r="F189" t="str">
        <f>'Liste Linéaire_Togo'!F175</f>
        <v>Masculin</v>
      </c>
      <c r="G189" t="str">
        <f>'Liste Linéaire_Togo'!G175</f>
        <v>ENSEIGNANT</v>
      </c>
      <c r="H189">
        <f>'Liste Linéaire_Togo'!H175</f>
        <v>98601400</v>
      </c>
      <c r="I189" t="str">
        <f>'Liste Linéaire_Togo'!I175</f>
        <v>ANFOIN</v>
      </c>
      <c r="J189" t="str">
        <f>VLOOKUP(I189,CARTE!$C$1:$F$198,3,FALSE)</f>
        <v>6.3322757043351965</v>
      </c>
      <c r="K189" t="str">
        <f>VLOOKUP(I189,CARTE!$C$1:$F$198,4,FALSE)</f>
        <v xml:space="preserve"> 1.6080765433497823</v>
      </c>
      <c r="L189" t="str">
        <f>'Liste Linéaire_Togo'!M175</f>
        <v>ANFOIN</v>
      </c>
      <c r="M189" t="str">
        <f>'Liste Linéaire_Togo'!N175</f>
        <v>LACS 4</v>
      </c>
      <c r="N189" t="str">
        <f>'Liste Linéaire_Togo'!O175</f>
        <v>LACS</v>
      </c>
      <c r="O189" t="str">
        <f>'Liste Linéaire_Togo'!P175</f>
        <v>MARITIME</v>
      </c>
      <c r="P189" s="23">
        <f>'Liste Linéaire_Togo'!Q175</f>
        <v>45604</v>
      </c>
      <c r="Q189" t="str">
        <f>'Liste Linéaire_Togo'!R175</f>
        <v>S45</v>
      </c>
      <c r="R189" s="23">
        <f>'Liste Linéaire_Togo'!S175</f>
        <v>45605</v>
      </c>
      <c r="S189" t="str">
        <f>'Liste Linéaire_Togo'!T175</f>
        <v>OUI</v>
      </c>
      <c r="T189" t="str">
        <f>'Liste Linéaire_Togo'!U175</f>
        <v>OUI</v>
      </c>
      <c r="U189" t="str">
        <f>'Liste Linéaire_Togo'!V175</f>
        <v>NON</v>
      </c>
      <c r="V189" t="str">
        <f>'Liste Linéaire_Togo'!W175</f>
        <v>NON</v>
      </c>
      <c r="W189" t="str">
        <f>'Liste Linéaire_Togo'!X175</f>
        <v>Oui</v>
      </c>
      <c r="X189" t="str">
        <f>'Liste Linéaire_Togo'!Y175</f>
        <v>NON</v>
      </c>
      <c r="Y189" t="str">
        <f>'Liste Linéaire_Togo'!Z175</f>
        <v>NON</v>
      </c>
      <c r="Z189" t="str">
        <f>'Liste Linéaire_Togo'!AA175</f>
        <v>NON</v>
      </c>
      <c r="AA189" t="str">
        <f>'Liste Linéaire_Togo'!AB175</f>
        <v>NON</v>
      </c>
      <c r="AB189" t="str">
        <f>'Liste Linéaire_Togo'!AC175</f>
        <v>NON</v>
      </c>
      <c r="AC189" t="str">
        <f>'Liste Linéaire_Togo'!AD175</f>
        <v>NON</v>
      </c>
      <c r="AD189" t="str">
        <f>'Liste Linéaire_Togo'!AE175</f>
        <v>NON</v>
      </c>
      <c r="AE189" t="str">
        <f>'Liste Linéaire_Togo'!AF175</f>
        <v>OUI</v>
      </c>
      <c r="AF189" t="str">
        <f>'Liste Linéaire_Togo'!AG175</f>
        <v>NEGATIF</v>
      </c>
      <c r="AG189" t="str">
        <f>'Liste Linéaire_Togo'!AH175</f>
        <v>NEGATIF</v>
      </c>
      <c r="AH189" t="str">
        <f>'Liste Linéaire_Togo'!AI175</f>
        <v>Oui</v>
      </c>
      <c r="AI189" s="23">
        <f>'Liste Linéaire_Togo'!AJ175</f>
        <v>45607</v>
      </c>
      <c r="AJ189" t="str">
        <f>'Liste Linéaire_Togo'!AK175</f>
        <v>Guéri</v>
      </c>
      <c r="AK189" t="str">
        <f>'Liste Linéaire_Togo'!AL175</f>
        <v>suspect</v>
      </c>
      <c r="AL189" t="str">
        <f>'Liste Linéaire_Togo'!AM175</f>
        <v>Lacs</v>
      </c>
      <c r="AM189" t="str">
        <f>'Liste Linéaire_Togo'!AN175</f>
        <v>Lacs 4</v>
      </c>
      <c r="AN189" t="str">
        <f>'Liste Linéaire_Togo'!AO175</f>
        <v>Anfoin</v>
      </c>
      <c r="AO189" t="str">
        <f>'Liste Linéaire_Togo'!AP175</f>
        <v>negatif</v>
      </c>
      <c r="AP189" t="str">
        <f>'Liste Linéaire_Togo'!L175</f>
        <v>Formation Sanitaire</v>
      </c>
    </row>
    <row r="190" spans="1:42">
      <c r="A190">
        <f>'Liste Linéaire_Togo'!A176</f>
        <v>175</v>
      </c>
      <c r="B190" t="str">
        <f>'Liste Linéaire_Togo'!B176</f>
        <v>AMETO JOH</v>
      </c>
      <c r="C190">
        <f>'Liste Linéaire_Togo'!C176</f>
        <v>50</v>
      </c>
      <c r="D190" t="str">
        <f>'Liste Linéaire_Togo'!D176</f>
        <v>[45-59]</v>
      </c>
      <c r="E190">
        <f>'Liste Linéaire_Togo'!E176</f>
        <v>0</v>
      </c>
      <c r="F190" t="str">
        <f>'Liste Linéaire_Togo'!F176</f>
        <v>Masculin</v>
      </c>
      <c r="G190" t="str">
        <f>'Liste Linéaire_Togo'!G176</f>
        <v>Pêcheur</v>
      </c>
      <c r="H190">
        <f>'Liste Linéaire_Togo'!H176</f>
        <v>98674691</v>
      </c>
      <c r="I190" t="str">
        <f>'Liste Linéaire_Togo'!I176</f>
        <v>TOGBECONDJI</v>
      </c>
      <c r="J190" t="str">
        <f>VLOOKUP(I190,CARTE!$C$1:$F$198,3,FALSE)</f>
        <v>6.280782053118657</v>
      </c>
      <c r="K190" t="str">
        <f>VLOOKUP(I190,CARTE!$C$1:$F$198,4,FALSE)</f>
        <v xml:space="preserve"> 1.762305618314484</v>
      </c>
      <c r="L190" t="str">
        <f>'Liste Linéaire_Togo'!M176</f>
        <v>AZIAGBACONDJI</v>
      </c>
      <c r="M190" t="str">
        <f>'Liste Linéaire_Togo'!N176</f>
        <v>LACS 1</v>
      </c>
      <c r="N190" t="str">
        <f>'Liste Linéaire_Togo'!O176</f>
        <v>LACS</v>
      </c>
      <c r="O190" t="str">
        <f>'Liste Linéaire_Togo'!P176</f>
        <v>MARITIME</v>
      </c>
      <c r="P190" s="23">
        <f>'Liste Linéaire_Togo'!Q176</f>
        <v>45605</v>
      </c>
      <c r="Q190" t="str">
        <f>'Liste Linéaire_Togo'!R176</f>
        <v>S45</v>
      </c>
      <c r="R190" s="23">
        <f>'Liste Linéaire_Togo'!S176</f>
        <v>45605</v>
      </c>
      <c r="S190" t="str">
        <f>'Liste Linéaire_Togo'!T176</f>
        <v>OUI</v>
      </c>
      <c r="T190" t="str">
        <f>'Liste Linéaire_Togo'!U176</f>
        <v>OUI</v>
      </c>
      <c r="U190" t="str">
        <f>'Liste Linéaire_Togo'!V176</f>
        <v>NON</v>
      </c>
      <c r="V190" t="str">
        <f>'Liste Linéaire_Togo'!W176</f>
        <v>NON</v>
      </c>
      <c r="W190" t="str">
        <f>'Liste Linéaire_Togo'!X176</f>
        <v>Oui</v>
      </c>
      <c r="X190" t="str">
        <f>'Liste Linéaire_Togo'!Y176</f>
        <v>NON</v>
      </c>
      <c r="Y190" t="str">
        <f>'Liste Linéaire_Togo'!Z176</f>
        <v>NON</v>
      </c>
      <c r="Z190" t="str">
        <f>'Liste Linéaire_Togo'!AA176</f>
        <v>NON</v>
      </c>
      <c r="AA190" t="str">
        <f>'Liste Linéaire_Togo'!AB176</f>
        <v>NON</v>
      </c>
      <c r="AB190" t="str">
        <f>'Liste Linéaire_Togo'!AC176</f>
        <v>NON</v>
      </c>
      <c r="AC190" t="str">
        <f>'Liste Linéaire_Togo'!AD176</f>
        <v>NON</v>
      </c>
      <c r="AD190" t="str">
        <f>'Liste Linéaire_Togo'!AE176</f>
        <v>NON</v>
      </c>
      <c r="AE190" t="str">
        <f>'Liste Linéaire_Togo'!AF176</f>
        <v>OUI</v>
      </c>
      <c r="AF190" t="str">
        <f>'Liste Linéaire_Togo'!AG176</f>
        <v>POSITIF</v>
      </c>
      <c r="AG190" t="str">
        <f>'Liste Linéaire_Togo'!AH176</f>
        <v>Positif O1 Ogawa</v>
      </c>
      <c r="AH190" t="str">
        <f>'Liste Linéaire_Togo'!AI176</f>
        <v>Oui</v>
      </c>
      <c r="AI190" s="23">
        <f>'Liste Linéaire_Togo'!AJ176</f>
        <v>45607</v>
      </c>
      <c r="AJ190" t="str">
        <f>'Liste Linéaire_Togo'!AK176</f>
        <v>Guéri</v>
      </c>
      <c r="AK190" t="str">
        <f>'Liste Linéaire_Togo'!AL176</f>
        <v>confirmé</v>
      </c>
      <c r="AL190" t="str">
        <f>'Liste Linéaire_Togo'!AM176</f>
        <v>Lacs</v>
      </c>
      <c r="AM190" t="str">
        <f>'Liste Linéaire_Togo'!AN176</f>
        <v>Lacs 2</v>
      </c>
      <c r="AN190" t="str">
        <f>'Liste Linéaire_Togo'!AO176</f>
        <v>Agouégan</v>
      </c>
      <c r="AO190" t="str">
        <f>'Liste Linéaire_Togo'!AP176</f>
        <v>Positif</v>
      </c>
      <c r="AP190" t="str">
        <f>'Liste Linéaire_Togo'!L176</f>
        <v>Communauté</v>
      </c>
    </row>
    <row r="191" spans="1:42">
      <c r="A191">
        <f>'Liste Linéaire_Togo'!A177</f>
        <v>176</v>
      </c>
      <c r="B191" t="str">
        <f>'Liste Linéaire_Togo'!B177</f>
        <v>HONVOU   JANVIER</v>
      </c>
      <c r="C191">
        <f>'Liste Linéaire_Togo'!C177</f>
        <v>39</v>
      </c>
      <c r="D191" t="str">
        <f>'Liste Linéaire_Togo'!D177</f>
        <v>[15-44]</v>
      </c>
      <c r="E191">
        <f>'Liste Linéaire_Togo'!E177</f>
        <v>0</v>
      </c>
      <c r="F191" t="str">
        <f>'Liste Linéaire_Togo'!F177</f>
        <v>Masculin</v>
      </c>
      <c r="G191" t="str">
        <f>'Liste Linéaire_Togo'!G177</f>
        <v>Pêcheur</v>
      </c>
      <c r="H191">
        <f>'Liste Linéaire_Togo'!H177</f>
        <v>0</v>
      </c>
      <c r="I191" t="str">
        <f>'Liste Linéaire_Togo'!I177</f>
        <v>TOGBECONDJI</v>
      </c>
      <c r="J191" t="str">
        <f>VLOOKUP(I191,CARTE!$C$1:$F$198,3,FALSE)</f>
        <v>6.280782053118657</v>
      </c>
      <c r="K191" t="str">
        <f>VLOOKUP(I191,CARTE!$C$1:$F$198,4,FALSE)</f>
        <v xml:space="preserve"> 1.762305618314484</v>
      </c>
      <c r="L191" t="str">
        <f>'Liste Linéaire_Togo'!M177</f>
        <v>AZIAGBACONDJI</v>
      </c>
      <c r="M191" t="str">
        <f>'Liste Linéaire_Togo'!N177</f>
        <v>LACS 1</v>
      </c>
      <c r="N191" t="str">
        <f>'Liste Linéaire_Togo'!O177</f>
        <v>LACS</v>
      </c>
      <c r="O191" t="str">
        <f>'Liste Linéaire_Togo'!P177</f>
        <v>MARITIME</v>
      </c>
      <c r="P191" s="23">
        <f>'Liste Linéaire_Togo'!Q177</f>
        <v>45605</v>
      </c>
      <c r="Q191" t="str">
        <f>'Liste Linéaire_Togo'!R177</f>
        <v>S45</v>
      </c>
      <c r="R191" s="23">
        <f>'Liste Linéaire_Togo'!S177</f>
        <v>45605</v>
      </c>
      <c r="S191" t="str">
        <f>'Liste Linéaire_Togo'!T177</f>
        <v>OUI</v>
      </c>
      <c r="T191" t="str">
        <f>'Liste Linéaire_Togo'!U177</f>
        <v>OUI</v>
      </c>
      <c r="U191" t="str">
        <f>'Liste Linéaire_Togo'!V177</f>
        <v>NON</v>
      </c>
      <c r="V191" t="str">
        <f>'Liste Linéaire_Togo'!W177</f>
        <v>OUI</v>
      </c>
      <c r="W191" t="str">
        <f>'Liste Linéaire_Togo'!X177</f>
        <v>Oui</v>
      </c>
      <c r="X191" t="str">
        <f>'Liste Linéaire_Togo'!Y177</f>
        <v>NON</v>
      </c>
      <c r="Y191" t="str">
        <f>'Liste Linéaire_Togo'!Z177</f>
        <v>NON</v>
      </c>
      <c r="Z191" t="str">
        <f>'Liste Linéaire_Togo'!AA177</f>
        <v>NON</v>
      </c>
      <c r="AA191" t="str">
        <f>'Liste Linéaire_Togo'!AB177</f>
        <v>NON</v>
      </c>
      <c r="AB191" t="str">
        <f>'Liste Linéaire_Togo'!AC177</f>
        <v>NON</v>
      </c>
      <c r="AC191" t="str">
        <f>'Liste Linéaire_Togo'!AD177</f>
        <v>NON</v>
      </c>
      <c r="AD191" t="str">
        <f>'Liste Linéaire_Togo'!AE177</f>
        <v>NON</v>
      </c>
      <c r="AE191" t="str">
        <f>'Liste Linéaire_Togo'!AF177</f>
        <v>OUI</v>
      </c>
      <c r="AF191" t="str">
        <f>'Liste Linéaire_Togo'!AG177</f>
        <v>POSITIF</v>
      </c>
      <c r="AG191" t="str">
        <f>'Liste Linéaire_Togo'!AH177</f>
        <v>Positif O1 Ogawa</v>
      </c>
      <c r="AH191" t="str">
        <f>'Liste Linéaire_Togo'!AI177</f>
        <v>Oui</v>
      </c>
      <c r="AI191" s="23">
        <f>'Liste Linéaire_Togo'!AJ177</f>
        <v>45607</v>
      </c>
      <c r="AJ191" t="str">
        <f>'Liste Linéaire_Togo'!AK177</f>
        <v>Guéri</v>
      </c>
      <c r="AK191" t="str">
        <f>'Liste Linéaire_Togo'!AL177</f>
        <v>confirmé</v>
      </c>
      <c r="AL191" t="str">
        <f>'Liste Linéaire_Togo'!AM177</f>
        <v>Lacs</v>
      </c>
      <c r="AM191" t="str">
        <f>'Liste Linéaire_Togo'!AN177</f>
        <v>Lacs 2</v>
      </c>
      <c r="AN191" t="str">
        <f>'Liste Linéaire_Togo'!AO177</f>
        <v>Agouégan</v>
      </c>
      <c r="AO191" t="str">
        <f>'Liste Linéaire_Togo'!AP177</f>
        <v>Positif</v>
      </c>
      <c r="AP191" t="str">
        <f>'Liste Linéaire_Togo'!L177</f>
        <v>Communauté</v>
      </c>
    </row>
    <row r="192" spans="1:42">
      <c r="A192">
        <f>'Liste Linéaire_Togo'!A178</f>
        <v>177</v>
      </c>
      <c r="B192" t="str">
        <f>'Liste Linéaire_Togo'!B178</f>
        <v>BABOZA  RITA</v>
      </c>
      <c r="C192">
        <f>'Liste Linéaire_Togo'!C178</f>
        <v>20</v>
      </c>
      <c r="D192" t="str">
        <f>'Liste Linéaire_Togo'!D178</f>
        <v>[15-44]</v>
      </c>
      <c r="E192">
        <f>'Liste Linéaire_Togo'!E178</f>
        <v>0</v>
      </c>
      <c r="F192" t="str">
        <f>'Liste Linéaire_Togo'!F178</f>
        <v>Féminin</v>
      </c>
      <c r="G192" t="str">
        <f>'Liste Linéaire_Togo'!G178</f>
        <v>Pêcheur</v>
      </c>
      <c r="H192">
        <f>'Liste Linéaire_Togo'!H178</f>
        <v>96822776</v>
      </c>
      <c r="I192" t="str">
        <f>'Liste Linéaire_Togo'!I178</f>
        <v>TOGBECONDJI</v>
      </c>
      <c r="J192" t="str">
        <f>VLOOKUP(I192,CARTE!$C$1:$F$198,3,FALSE)</f>
        <v>6.280782053118657</v>
      </c>
      <c r="K192" t="str">
        <f>VLOOKUP(I192,CARTE!$C$1:$F$198,4,FALSE)</f>
        <v xml:space="preserve"> 1.762305618314484</v>
      </c>
      <c r="L192" t="str">
        <f>'Liste Linéaire_Togo'!M178</f>
        <v>AZIAGBACONDJI</v>
      </c>
      <c r="M192" t="str">
        <f>'Liste Linéaire_Togo'!N178</f>
        <v>LACS 1</v>
      </c>
      <c r="N192" t="str">
        <f>'Liste Linéaire_Togo'!O178</f>
        <v>LACS</v>
      </c>
      <c r="O192" t="str">
        <f>'Liste Linéaire_Togo'!P178</f>
        <v>MARITIME</v>
      </c>
      <c r="P192" s="23">
        <f>'Liste Linéaire_Togo'!Q178</f>
        <v>45605</v>
      </c>
      <c r="Q192" t="str">
        <f>'Liste Linéaire_Togo'!R178</f>
        <v>S45</v>
      </c>
      <c r="R192" s="23">
        <f>'Liste Linéaire_Togo'!S178</f>
        <v>45605</v>
      </c>
      <c r="S192" t="str">
        <f>'Liste Linéaire_Togo'!T178</f>
        <v>OUI</v>
      </c>
      <c r="T192" t="str">
        <f>'Liste Linéaire_Togo'!U178</f>
        <v>OUI</v>
      </c>
      <c r="U192" t="str">
        <f>'Liste Linéaire_Togo'!V178</f>
        <v>NON</v>
      </c>
      <c r="V192" t="str">
        <f>'Liste Linéaire_Togo'!W178</f>
        <v>OUI</v>
      </c>
      <c r="W192" t="str">
        <f>'Liste Linéaire_Togo'!X178</f>
        <v>Oui</v>
      </c>
      <c r="X192" t="str">
        <f>'Liste Linéaire_Togo'!Y178</f>
        <v>NON</v>
      </c>
      <c r="Y192" t="str">
        <f>'Liste Linéaire_Togo'!Z178</f>
        <v>NON</v>
      </c>
      <c r="Z192" t="str">
        <f>'Liste Linéaire_Togo'!AA178</f>
        <v>NON</v>
      </c>
      <c r="AA192" t="str">
        <f>'Liste Linéaire_Togo'!AB178</f>
        <v>NON</v>
      </c>
      <c r="AB192" t="str">
        <f>'Liste Linéaire_Togo'!AC178</f>
        <v>NON</v>
      </c>
      <c r="AC192" t="str">
        <f>'Liste Linéaire_Togo'!AD178</f>
        <v>NON</v>
      </c>
      <c r="AD192" t="str">
        <f>'Liste Linéaire_Togo'!AE178</f>
        <v>NON</v>
      </c>
      <c r="AE192" t="str">
        <f>'Liste Linéaire_Togo'!AF178</f>
        <v>OUI</v>
      </c>
      <c r="AF192" t="str">
        <f>'Liste Linéaire_Togo'!AG178</f>
        <v>POSITIF</v>
      </c>
      <c r="AG192" t="str">
        <f>'Liste Linéaire_Togo'!AH178</f>
        <v>Positif O1 Ogawa</v>
      </c>
      <c r="AH192" t="str">
        <f>'Liste Linéaire_Togo'!AI178</f>
        <v>Oui</v>
      </c>
      <c r="AI192" s="23">
        <f>'Liste Linéaire_Togo'!AJ178</f>
        <v>45607</v>
      </c>
      <c r="AJ192" t="str">
        <f>'Liste Linéaire_Togo'!AK178</f>
        <v>Guéri</v>
      </c>
      <c r="AK192" t="str">
        <f>'Liste Linéaire_Togo'!AL178</f>
        <v>confirmé</v>
      </c>
      <c r="AL192" t="str">
        <f>'Liste Linéaire_Togo'!AM178</f>
        <v>Lacs</v>
      </c>
      <c r="AM192" t="str">
        <f>'Liste Linéaire_Togo'!AN178</f>
        <v>Lacs 2</v>
      </c>
      <c r="AN192" t="str">
        <f>'Liste Linéaire_Togo'!AO178</f>
        <v>Agouégan</v>
      </c>
      <c r="AO192" t="str">
        <f>'Liste Linéaire_Togo'!AP178</f>
        <v>Positif</v>
      </c>
      <c r="AP192" t="str">
        <f>'Liste Linéaire_Togo'!L178</f>
        <v>Formation Sanitaire</v>
      </c>
    </row>
    <row r="193" spans="1:42">
      <c r="A193">
        <f>'Liste Linéaire_Togo'!A179</f>
        <v>178</v>
      </c>
      <c r="B193" t="str">
        <f>'Liste Linéaire_Togo'!B179</f>
        <v>AGOMADA DJOULI</v>
      </c>
      <c r="C193">
        <f>'Liste Linéaire_Togo'!C179</f>
        <v>40</v>
      </c>
      <c r="D193" t="str">
        <f>'Liste Linéaire_Togo'!D179</f>
        <v>[15-44]</v>
      </c>
      <c r="E193">
        <f>'Liste Linéaire_Togo'!E179</f>
        <v>0</v>
      </c>
      <c r="F193" t="str">
        <f>'Liste Linéaire_Togo'!F179</f>
        <v>Féminin</v>
      </c>
      <c r="G193" t="str">
        <f>'Liste Linéaire_Togo'!G179</f>
        <v>Couture</v>
      </c>
      <c r="H193">
        <f>'Liste Linéaire_Togo'!H179</f>
        <v>96332698</v>
      </c>
      <c r="I193" t="str">
        <f>'Liste Linéaire_Togo'!I179</f>
        <v>AVEME</v>
      </c>
      <c r="J193" t="str">
        <f>VLOOKUP(I193,CARTE!$C$1:$F$198,3,FALSE)</f>
        <v>6.227396584278712</v>
      </c>
      <c r="K193" t="str">
        <f>VLOOKUP(I193,CARTE!$C$1:$F$198,4,FALSE)</f>
        <v xml:space="preserve"> 1.5825646909844922</v>
      </c>
      <c r="L193" t="str">
        <f>'Liste Linéaire_Togo'!M179</f>
        <v>AZIAGBACONDJI</v>
      </c>
      <c r="M193" t="str">
        <f>'Liste Linéaire_Togo'!N179</f>
        <v>LACS 1</v>
      </c>
      <c r="N193" t="str">
        <f>'Liste Linéaire_Togo'!O179</f>
        <v>LACS</v>
      </c>
      <c r="O193" t="str">
        <f>'Liste Linéaire_Togo'!P179</f>
        <v>MARITIME</v>
      </c>
      <c r="P193" s="23">
        <f>'Liste Linéaire_Togo'!Q179</f>
        <v>45605</v>
      </c>
      <c r="Q193" t="str">
        <f>'Liste Linéaire_Togo'!R179</f>
        <v>S45</v>
      </c>
      <c r="R193" s="23">
        <f>'Liste Linéaire_Togo'!S179</f>
        <v>45605</v>
      </c>
      <c r="S193" t="str">
        <f>'Liste Linéaire_Togo'!T179</f>
        <v>OUI</v>
      </c>
      <c r="T193" t="str">
        <f>'Liste Linéaire_Togo'!U179</f>
        <v>OUI</v>
      </c>
      <c r="U193" t="str">
        <f>'Liste Linéaire_Togo'!V179</f>
        <v>NON</v>
      </c>
      <c r="V193" t="str">
        <f>'Liste Linéaire_Togo'!W179</f>
        <v>Oui</v>
      </c>
      <c r="W193" t="str">
        <f>'Liste Linéaire_Togo'!X179</f>
        <v>Oui</v>
      </c>
      <c r="X193" t="str">
        <f>'Liste Linéaire_Togo'!Y179</f>
        <v>NON</v>
      </c>
      <c r="Y193" t="str">
        <f>'Liste Linéaire_Togo'!Z179</f>
        <v>NON</v>
      </c>
      <c r="Z193" t="str">
        <f>'Liste Linéaire_Togo'!AA179</f>
        <v>NON</v>
      </c>
      <c r="AA193" t="str">
        <f>'Liste Linéaire_Togo'!AB179</f>
        <v>NON</v>
      </c>
      <c r="AB193" t="str">
        <f>'Liste Linéaire_Togo'!AC179</f>
        <v>NON</v>
      </c>
      <c r="AC193" t="str">
        <f>'Liste Linéaire_Togo'!AD179</f>
        <v>NON</v>
      </c>
      <c r="AD193" t="str">
        <f>'Liste Linéaire_Togo'!AE179</f>
        <v>NON</v>
      </c>
      <c r="AE193" t="str">
        <f>'Liste Linéaire_Togo'!AF179</f>
        <v>OUI</v>
      </c>
      <c r="AF193" t="str">
        <f>'Liste Linéaire_Togo'!AG179</f>
        <v>POSITIF</v>
      </c>
      <c r="AG193" t="str">
        <f>'Liste Linéaire_Togo'!AH179</f>
        <v>Positif O1 Ogawa</v>
      </c>
      <c r="AH193" t="str">
        <f>'Liste Linéaire_Togo'!AI179</f>
        <v>Oui</v>
      </c>
      <c r="AI193" s="23">
        <f>'Liste Linéaire_Togo'!AJ179</f>
        <v>45607</v>
      </c>
      <c r="AJ193" t="str">
        <f>'Liste Linéaire_Togo'!AK179</f>
        <v>Guéri</v>
      </c>
      <c r="AK193" t="str">
        <f>'Liste Linéaire_Togo'!AL179</f>
        <v>confirmé</v>
      </c>
      <c r="AL193" t="str">
        <f>'Liste Linéaire_Togo'!AM179</f>
        <v>Lacs</v>
      </c>
      <c r="AM193" t="str">
        <f>'Liste Linéaire_Togo'!AN179</f>
        <v>Lacs 1</v>
      </c>
      <c r="AN193" t="str">
        <f>'Liste Linéaire_Togo'!AO179</f>
        <v>Aného</v>
      </c>
      <c r="AO193" t="str">
        <f>'Liste Linéaire_Togo'!AP179</f>
        <v>Positif</v>
      </c>
      <c r="AP193" t="str">
        <f>'Liste Linéaire_Togo'!L179</f>
        <v>Communauté</v>
      </c>
    </row>
    <row r="194" spans="1:42">
      <c r="A194">
        <f>'Liste Linéaire_Togo'!A180</f>
        <v>179</v>
      </c>
      <c r="B194" t="str">
        <f>'Liste Linéaire_Togo'!B180</f>
        <v>JOHSON  JANVIER</v>
      </c>
      <c r="C194">
        <f>'Liste Linéaire_Togo'!C180</f>
        <v>13</v>
      </c>
      <c r="D194" t="str">
        <f>'Liste Linéaire_Togo'!D180</f>
        <v>[5-14]</v>
      </c>
      <c r="E194">
        <f>'Liste Linéaire_Togo'!E180</f>
        <v>0</v>
      </c>
      <c r="F194" t="str">
        <f>'Liste Linéaire_Togo'!F180</f>
        <v>Masculin</v>
      </c>
      <c r="G194" t="str">
        <f>'Liste Linéaire_Togo'!G180</f>
        <v>Elève</v>
      </c>
      <c r="H194">
        <f>'Liste Linéaire_Togo'!H180</f>
        <v>0</v>
      </c>
      <c r="I194" t="str">
        <f>'Liste Linéaire_Togo'!I180</f>
        <v>AVEME</v>
      </c>
      <c r="J194" t="str">
        <f>VLOOKUP(I194,CARTE!$C$1:$F$198,3,FALSE)</f>
        <v>6.227396584278712</v>
      </c>
      <c r="K194" t="str">
        <f>VLOOKUP(I194,CARTE!$C$1:$F$198,4,FALSE)</f>
        <v xml:space="preserve"> 1.5825646909844922</v>
      </c>
      <c r="L194" t="str">
        <f>'Liste Linéaire_Togo'!M180</f>
        <v>AZIAGBACONDJI</v>
      </c>
      <c r="M194" t="str">
        <f>'Liste Linéaire_Togo'!N180</f>
        <v>LACS 1</v>
      </c>
      <c r="N194" t="str">
        <f>'Liste Linéaire_Togo'!O180</f>
        <v>LACS</v>
      </c>
      <c r="O194" t="str">
        <f>'Liste Linéaire_Togo'!P180</f>
        <v>MARITIME</v>
      </c>
      <c r="P194" s="23">
        <f>'Liste Linéaire_Togo'!Q180</f>
        <v>45606</v>
      </c>
      <c r="Q194" t="str">
        <f>'Liste Linéaire_Togo'!R180</f>
        <v>S45</v>
      </c>
      <c r="R194" s="23">
        <f>'Liste Linéaire_Togo'!S180</f>
        <v>45607</v>
      </c>
      <c r="S194" t="str">
        <f>'Liste Linéaire_Togo'!T180</f>
        <v>OUI</v>
      </c>
      <c r="T194" t="str">
        <f>'Liste Linéaire_Togo'!U180</f>
        <v>OUI</v>
      </c>
      <c r="U194" t="str">
        <f>'Liste Linéaire_Togo'!V180</f>
        <v>NON</v>
      </c>
      <c r="V194" t="str">
        <f>'Liste Linéaire_Togo'!W180</f>
        <v>OUI</v>
      </c>
      <c r="W194" t="str">
        <f>'Liste Linéaire_Togo'!X180</f>
        <v>Oui</v>
      </c>
      <c r="X194" t="str">
        <f>'Liste Linéaire_Togo'!Y180</f>
        <v>NON</v>
      </c>
      <c r="Y194" t="str">
        <f>'Liste Linéaire_Togo'!Z180</f>
        <v>NON</v>
      </c>
      <c r="Z194" t="str">
        <f>'Liste Linéaire_Togo'!AA180</f>
        <v>NON</v>
      </c>
      <c r="AA194" t="str">
        <f>'Liste Linéaire_Togo'!AB180</f>
        <v>NON</v>
      </c>
      <c r="AB194" t="str">
        <f>'Liste Linéaire_Togo'!AC180</f>
        <v>NON</v>
      </c>
      <c r="AC194" t="str">
        <f>'Liste Linéaire_Togo'!AD180</f>
        <v>NON</v>
      </c>
      <c r="AD194" t="str">
        <f>'Liste Linéaire_Togo'!AE180</f>
        <v>NON</v>
      </c>
      <c r="AE194" t="str">
        <f>'Liste Linéaire_Togo'!AF180</f>
        <v>OUI</v>
      </c>
      <c r="AF194" t="str">
        <f>'Liste Linéaire_Togo'!AG180</f>
        <v>POSITIF</v>
      </c>
      <c r="AG194" t="str">
        <f>'Liste Linéaire_Togo'!AH180</f>
        <v>Positif O1 Ogawa</v>
      </c>
      <c r="AH194" t="str">
        <f>'Liste Linéaire_Togo'!AI180</f>
        <v>Oui</v>
      </c>
      <c r="AI194" s="23">
        <f>'Liste Linéaire_Togo'!AJ180</f>
        <v>45609</v>
      </c>
      <c r="AJ194" t="str">
        <f>'Liste Linéaire_Togo'!AK180</f>
        <v>Guéri</v>
      </c>
      <c r="AK194" t="str">
        <f>'Liste Linéaire_Togo'!AL180</f>
        <v>confirmé</v>
      </c>
      <c r="AL194" t="str">
        <f>'Liste Linéaire_Togo'!AM180</f>
        <v>Lacs</v>
      </c>
      <c r="AM194" t="str">
        <f>'Liste Linéaire_Togo'!AN180</f>
        <v>Lacs 1</v>
      </c>
      <c r="AN194" t="str">
        <f>'Liste Linéaire_Togo'!AO180</f>
        <v>Aného</v>
      </c>
      <c r="AO194" t="str">
        <f>'Liste Linéaire_Togo'!AP180</f>
        <v>Positif</v>
      </c>
      <c r="AP194" t="str">
        <f>'Liste Linéaire_Togo'!L180</f>
        <v>Communauté</v>
      </c>
    </row>
    <row r="195" spans="1:42">
      <c r="A195">
        <f>'Liste Linéaire_Togo'!A181</f>
        <v>180</v>
      </c>
      <c r="B195" t="str">
        <f>'Liste Linéaire_Togo'!B181</f>
        <v>ELAVAGNON  AHOEFA</v>
      </c>
      <c r="C195">
        <f>'Liste Linéaire_Togo'!C181</f>
        <v>11</v>
      </c>
      <c r="D195" t="str">
        <f>'Liste Linéaire_Togo'!D181</f>
        <v>[5-14]</v>
      </c>
      <c r="E195">
        <f>'Liste Linéaire_Togo'!E181</f>
        <v>0</v>
      </c>
      <c r="F195" t="str">
        <f>'Liste Linéaire_Togo'!F181</f>
        <v>Féminin</v>
      </c>
      <c r="G195" t="str">
        <f>'Liste Linéaire_Togo'!G181</f>
        <v>Elève</v>
      </c>
      <c r="H195">
        <f>'Liste Linéaire_Togo'!H181</f>
        <v>0</v>
      </c>
      <c r="I195" t="str">
        <f>'Liste Linéaire_Togo'!I181</f>
        <v>AVEME</v>
      </c>
      <c r="J195" t="str">
        <f>VLOOKUP(I195,CARTE!$C$1:$F$198,3,FALSE)</f>
        <v>6.227396584278712</v>
      </c>
      <c r="K195" t="str">
        <f>VLOOKUP(I195,CARTE!$C$1:$F$198,4,FALSE)</f>
        <v xml:space="preserve"> 1.5825646909844922</v>
      </c>
      <c r="L195" t="str">
        <f>'Liste Linéaire_Togo'!M181</f>
        <v>AZIAGBACONDJI</v>
      </c>
      <c r="M195" t="str">
        <f>'Liste Linéaire_Togo'!N181</f>
        <v>LACS 1</v>
      </c>
      <c r="N195" t="str">
        <f>'Liste Linéaire_Togo'!O181</f>
        <v>LACS</v>
      </c>
      <c r="O195" t="str">
        <f>'Liste Linéaire_Togo'!P181</f>
        <v>MARITIME</v>
      </c>
      <c r="P195" s="23">
        <f>'Liste Linéaire_Togo'!Q181</f>
        <v>45605</v>
      </c>
      <c r="Q195" t="str">
        <f>'Liste Linéaire_Togo'!R181</f>
        <v>S45</v>
      </c>
      <c r="R195" s="23">
        <f>'Liste Linéaire_Togo'!S181</f>
        <v>45607</v>
      </c>
      <c r="S195" t="str">
        <f>'Liste Linéaire_Togo'!T181</f>
        <v>OUI</v>
      </c>
      <c r="T195" t="str">
        <f>'Liste Linéaire_Togo'!U181</f>
        <v>OUI</v>
      </c>
      <c r="U195" t="str">
        <f>'Liste Linéaire_Togo'!V181</f>
        <v>NON</v>
      </c>
      <c r="V195" t="str">
        <f>'Liste Linéaire_Togo'!W181</f>
        <v>NON</v>
      </c>
      <c r="W195" t="str">
        <f>'Liste Linéaire_Togo'!X181</f>
        <v>Non</v>
      </c>
      <c r="X195" t="str">
        <f>'Liste Linéaire_Togo'!Y181</f>
        <v>NON</v>
      </c>
      <c r="Y195" t="str">
        <f>'Liste Linéaire_Togo'!Z181</f>
        <v>NON</v>
      </c>
      <c r="Z195" t="str">
        <f>'Liste Linéaire_Togo'!AA181</f>
        <v>NON</v>
      </c>
      <c r="AA195" t="str">
        <f>'Liste Linéaire_Togo'!AB181</f>
        <v>NON</v>
      </c>
      <c r="AB195" t="str">
        <f>'Liste Linéaire_Togo'!AC181</f>
        <v>NON</v>
      </c>
      <c r="AC195" t="str">
        <f>'Liste Linéaire_Togo'!AD181</f>
        <v>NON</v>
      </c>
      <c r="AD195" t="str">
        <f>'Liste Linéaire_Togo'!AE181</f>
        <v>NON</v>
      </c>
      <c r="AE195" t="str">
        <f>'Liste Linéaire_Togo'!AF181</f>
        <v>OUI</v>
      </c>
      <c r="AF195" t="str">
        <f>'Liste Linéaire_Togo'!AG181</f>
        <v>NEGATIF</v>
      </c>
      <c r="AG195" t="str">
        <f>'Liste Linéaire_Togo'!AH181</f>
        <v>NEGATIF</v>
      </c>
      <c r="AH195" t="str">
        <f>'Liste Linéaire_Togo'!AI181</f>
        <v>Oui</v>
      </c>
      <c r="AI195" s="23">
        <f>'Liste Linéaire_Togo'!AJ181</f>
        <v>45609</v>
      </c>
      <c r="AJ195" t="str">
        <f>'Liste Linéaire_Togo'!AK181</f>
        <v>Guéri</v>
      </c>
      <c r="AK195" t="str">
        <f>'Liste Linéaire_Togo'!AL181</f>
        <v>suspect</v>
      </c>
      <c r="AL195" t="str">
        <f>'Liste Linéaire_Togo'!AM181</f>
        <v>Lacs</v>
      </c>
      <c r="AM195" t="str">
        <f>'Liste Linéaire_Togo'!AN181</f>
        <v>Lacs 1</v>
      </c>
      <c r="AN195" t="str">
        <f>'Liste Linéaire_Togo'!AO181</f>
        <v>Aného</v>
      </c>
      <c r="AO195" t="str">
        <f>'Liste Linéaire_Togo'!AP181</f>
        <v>negatif</v>
      </c>
      <c r="AP195" t="str">
        <f>'Liste Linéaire_Togo'!L181</f>
        <v>Communauté</v>
      </c>
    </row>
    <row r="196" spans="1:42">
      <c r="A196">
        <f>'Liste Linéaire_Togo'!A182</f>
        <v>181</v>
      </c>
      <c r="B196" t="str">
        <f>'Liste Linéaire_Togo'!B182</f>
        <v>AMOUZOU GABRIEL</v>
      </c>
      <c r="C196">
        <f>'Liste Linéaire_Togo'!C182</f>
        <v>19</v>
      </c>
      <c r="D196" t="str">
        <f>'Liste Linéaire_Togo'!D182</f>
        <v>[15-44]</v>
      </c>
      <c r="E196">
        <f>'Liste Linéaire_Togo'!E182</f>
        <v>0</v>
      </c>
      <c r="F196" t="str">
        <f>'Liste Linéaire_Togo'!F182</f>
        <v>Masculin</v>
      </c>
      <c r="G196" t="str">
        <f>'Liste Linéaire_Togo'!G182</f>
        <v>Pêcheur</v>
      </c>
      <c r="H196">
        <f>'Liste Linéaire_Togo'!H182</f>
        <v>0</v>
      </c>
      <c r="I196" t="str">
        <f>'Liste Linéaire_Togo'!I182</f>
        <v>TOGBECONDJI</v>
      </c>
      <c r="J196" t="str">
        <f>VLOOKUP(I196,CARTE!$C$1:$F$198,3,FALSE)</f>
        <v>6.280782053118657</v>
      </c>
      <c r="K196" t="str">
        <f>VLOOKUP(I196,CARTE!$C$1:$F$198,4,FALSE)</f>
        <v xml:space="preserve"> 1.762305618314484</v>
      </c>
      <c r="L196" t="str">
        <f>'Liste Linéaire_Togo'!M182</f>
        <v>AZIAGBACONDJI</v>
      </c>
      <c r="M196" t="str">
        <f>'Liste Linéaire_Togo'!N182</f>
        <v>LACS 1</v>
      </c>
      <c r="N196" t="str">
        <f>'Liste Linéaire_Togo'!O182</f>
        <v>LACS</v>
      </c>
      <c r="O196" t="str">
        <f>'Liste Linéaire_Togo'!P182</f>
        <v>MARITIME</v>
      </c>
      <c r="P196" s="23">
        <f>'Liste Linéaire_Togo'!Q182</f>
        <v>45605</v>
      </c>
      <c r="Q196" t="str">
        <f>'Liste Linéaire_Togo'!R182</f>
        <v>S45</v>
      </c>
      <c r="R196" s="23">
        <f>'Liste Linéaire_Togo'!S182</f>
        <v>45608</v>
      </c>
      <c r="S196" t="str">
        <f>'Liste Linéaire_Togo'!T182</f>
        <v>OUI</v>
      </c>
      <c r="T196" t="str">
        <f>'Liste Linéaire_Togo'!U182</f>
        <v>OUI</v>
      </c>
      <c r="U196" t="str">
        <f>'Liste Linéaire_Togo'!V182</f>
        <v>NON</v>
      </c>
      <c r="V196" t="str">
        <f>'Liste Linéaire_Togo'!W182</f>
        <v>OUI</v>
      </c>
      <c r="W196" t="str">
        <f>'Liste Linéaire_Togo'!X182</f>
        <v>Oui</v>
      </c>
      <c r="X196" t="str">
        <f>'Liste Linéaire_Togo'!Y182</f>
        <v>NON</v>
      </c>
      <c r="Y196" t="str">
        <f>'Liste Linéaire_Togo'!Z182</f>
        <v>NON</v>
      </c>
      <c r="Z196" t="str">
        <f>'Liste Linéaire_Togo'!AA182</f>
        <v>NON</v>
      </c>
      <c r="AA196" t="str">
        <f>'Liste Linéaire_Togo'!AB182</f>
        <v>NON</v>
      </c>
      <c r="AB196" t="str">
        <f>'Liste Linéaire_Togo'!AC182</f>
        <v>NON</v>
      </c>
      <c r="AC196" t="str">
        <f>'Liste Linéaire_Togo'!AD182</f>
        <v>NON</v>
      </c>
      <c r="AD196" t="str">
        <f>'Liste Linéaire_Togo'!AE182</f>
        <v>NON</v>
      </c>
      <c r="AE196" t="str">
        <f>'Liste Linéaire_Togo'!AF182</f>
        <v>OUI</v>
      </c>
      <c r="AF196" t="str">
        <f>'Liste Linéaire_Togo'!AG182</f>
        <v>POSITIF</v>
      </c>
      <c r="AG196" t="str">
        <f>'Liste Linéaire_Togo'!AH182</f>
        <v>Positif O1 Ogawa</v>
      </c>
      <c r="AH196" t="str">
        <f>'Liste Linéaire_Togo'!AI182</f>
        <v>Oui</v>
      </c>
      <c r="AI196" s="23">
        <f>'Liste Linéaire_Togo'!AJ182</f>
        <v>45610</v>
      </c>
      <c r="AJ196" t="str">
        <f>'Liste Linéaire_Togo'!AK182</f>
        <v>Guéri</v>
      </c>
      <c r="AK196" t="str">
        <f>'Liste Linéaire_Togo'!AL182</f>
        <v>confirmé</v>
      </c>
      <c r="AL196" t="str">
        <f>'Liste Linéaire_Togo'!AM182</f>
        <v>Lacs</v>
      </c>
      <c r="AM196" t="str">
        <f>'Liste Linéaire_Togo'!AN182</f>
        <v>Lacs 2</v>
      </c>
      <c r="AN196" t="str">
        <f>'Liste Linéaire_Togo'!AO182</f>
        <v>Agouégan</v>
      </c>
      <c r="AO196" t="str">
        <f>'Liste Linéaire_Togo'!AP182</f>
        <v>Positif</v>
      </c>
      <c r="AP196" t="str">
        <f>'Liste Linéaire_Togo'!L182</f>
        <v>Communauté</v>
      </c>
    </row>
    <row r="197" spans="1:42">
      <c r="A197">
        <f>'Liste Linéaire_Togo'!A183</f>
        <v>182</v>
      </c>
      <c r="B197" t="str">
        <f>'Liste Linéaire_Togo'!B183</f>
        <v>KOUTOWOU  SEVE</v>
      </c>
      <c r="C197">
        <f>'Liste Linéaire_Togo'!C183</f>
        <v>35</v>
      </c>
      <c r="D197" t="str">
        <f>'Liste Linéaire_Togo'!D183</f>
        <v>[15-44]</v>
      </c>
      <c r="E197">
        <f>'Liste Linéaire_Togo'!E183</f>
        <v>0</v>
      </c>
      <c r="F197" t="str">
        <f>'Liste Linéaire_Togo'!F183</f>
        <v>Féminin</v>
      </c>
      <c r="G197" t="str">
        <f>'Liste Linéaire_Togo'!G183</f>
        <v>Revendeur/se</v>
      </c>
      <c r="H197">
        <f>'Liste Linéaire_Togo'!H183</f>
        <v>0</v>
      </c>
      <c r="I197" t="str">
        <f>'Liste Linéaire_Togo'!I183</f>
        <v>GAMEKOPE</v>
      </c>
      <c r="J197" t="str">
        <f>VLOOKUP(I197,CARTE!$C$1:$F$198,3,FALSE)</f>
        <v>6.3322757043351965</v>
      </c>
      <c r="K197" t="str">
        <f>VLOOKUP(I197,CARTE!$C$1:$F$198,4,FALSE)</f>
        <v xml:space="preserve"> 1.6080765433497823</v>
      </c>
      <c r="L197" t="str">
        <f>'Liste Linéaire_Togo'!M183</f>
        <v>ANFOIN</v>
      </c>
      <c r="M197" t="str">
        <f>'Liste Linéaire_Togo'!N183</f>
        <v>LACS 4</v>
      </c>
      <c r="N197" t="str">
        <f>'Liste Linéaire_Togo'!O183</f>
        <v>LACS</v>
      </c>
      <c r="O197" t="str">
        <f>'Liste Linéaire_Togo'!P183</f>
        <v>MARITIME</v>
      </c>
      <c r="P197" s="23">
        <f>'Liste Linéaire_Togo'!Q183</f>
        <v>45607</v>
      </c>
      <c r="Q197" t="str">
        <f>'Liste Linéaire_Togo'!R183</f>
        <v>S46</v>
      </c>
      <c r="R197" s="23">
        <f>'Liste Linéaire_Togo'!S183</f>
        <v>45609</v>
      </c>
      <c r="S197" t="str">
        <f>'Liste Linéaire_Togo'!T183</f>
        <v>OUI</v>
      </c>
      <c r="T197" t="str">
        <f>'Liste Linéaire_Togo'!U183</f>
        <v>OUI</v>
      </c>
      <c r="U197" t="str">
        <f>'Liste Linéaire_Togo'!V183</f>
        <v>NON</v>
      </c>
      <c r="V197" t="str">
        <f>'Liste Linéaire_Togo'!W183</f>
        <v>NON</v>
      </c>
      <c r="W197" t="str">
        <f>'Liste Linéaire_Togo'!X183</f>
        <v>Non</v>
      </c>
      <c r="X197" t="str">
        <f>'Liste Linéaire_Togo'!Y183</f>
        <v>NON</v>
      </c>
      <c r="Y197" t="str">
        <f>'Liste Linéaire_Togo'!Z183</f>
        <v>NON</v>
      </c>
      <c r="Z197" t="str">
        <f>'Liste Linéaire_Togo'!AA183</f>
        <v>NON</v>
      </c>
      <c r="AA197" t="str">
        <f>'Liste Linéaire_Togo'!AB183</f>
        <v>NON</v>
      </c>
      <c r="AB197" t="str">
        <f>'Liste Linéaire_Togo'!AC183</f>
        <v>NON</v>
      </c>
      <c r="AC197" t="str">
        <f>'Liste Linéaire_Togo'!AD183</f>
        <v>NON</v>
      </c>
      <c r="AD197" t="str">
        <f>'Liste Linéaire_Togo'!AE183</f>
        <v>NON</v>
      </c>
      <c r="AE197" t="str">
        <f>'Liste Linéaire_Togo'!AF183</f>
        <v>OUI</v>
      </c>
      <c r="AF197" t="str">
        <f>'Liste Linéaire_Togo'!AG183</f>
        <v>NEGATIF</v>
      </c>
      <c r="AG197" t="str">
        <f>'Liste Linéaire_Togo'!AH183</f>
        <v>NEGATIF</v>
      </c>
      <c r="AH197" t="str">
        <f>'Liste Linéaire_Togo'!AI183</f>
        <v>Non</v>
      </c>
      <c r="AI197" s="23">
        <f>'Liste Linéaire_Togo'!AJ183</f>
        <v>45611</v>
      </c>
      <c r="AJ197" t="str">
        <f>'Liste Linéaire_Togo'!AK183</f>
        <v>Guéri</v>
      </c>
      <c r="AK197" t="str">
        <f>'Liste Linéaire_Togo'!AL183</f>
        <v>suspect</v>
      </c>
      <c r="AL197" t="str">
        <f>'Liste Linéaire_Togo'!AM183</f>
        <v>Lacs</v>
      </c>
      <c r="AM197" t="str">
        <f>'Liste Linéaire_Togo'!AN183</f>
        <v>Lacs 4</v>
      </c>
      <c r="AN197" t="str">
        <f>'Liste Linéaire_Togo'!AO183</f>
        <v>Anfoin</v>
      </c>
      <c r="AO197" t="str">
        <f>'Liste Linéaire_Togo'!AP183</f>
        <v>negatif</v>
      </c>
      <c r="AP197" t="str">
        <f>'Liste Linéaire_Togo'!L183</f>
        <v>Formation Sanitaire</v>
      </c>
    </row>
    <row r="198" spans="1:42">
      <c r="A198">
        <f>'Liste Linéaire_Togo'!A184</f>
        <v>183</v>
      </c>
      <c r="B198" t="str">
        <f>'Liste Linéaire_Togo'!B184</f>
        <v>ASSAGBA KEVIN</v>
      </c>
      <c r="C198">
        <f>'Liste Linéaire_Togo'!C184</f>
        <v>33</v>
      </c>
      <c r="D198" t="str">
        <f>'Liste Linéaire_Togo'!D184</f>
        <v>[15-44]</v>
      </c>
      <c r="E198">
        <f>'Liste Linéaire_Togo'!E184</f>
        <v>0</v>
      </c>
      <c r="F198" t="str">
        <f>'Liste Linéaire_Togo'!F184</f>
        <v>Masculin</v>
      </c>
      <c r="G198" t="str">
        <f>'Liste Linéaire_Togo'!G184</f>
        <v>Coiffure</v>
      </c>
      <c r="H198">
        <f>'Liste Linéaire_Togo'!H184</f>
        <v>0</v>
      </c>
      <c r="I198" t="str">
        <f>'Liste Linéaire_Togo'!I184</f>
        <v>ASSOAGBAKOPE</v>
      </c>
      <c r="J198" t="str">
        <f>VLOOKUP(I198,CARTE!$C$1:$F$198,3,FALSE)</f>
        <v>6.3322757043351965</v>
      </c>
      <c r="K198" t="str">
        <f>VLOOKUP(I198,CARTE!$C$1:$F$198,4,FALSE)</f>
        <v xml:space="preserve"> 1.6080765433497823</v>
      </c>
      <c r="L198" t="str">
        <f>'Liste Linéaire_Togo'!M184</f>
        <v>ANFOIN</v>
      </c>
      <c r="M198" t="str">
        <f>'Liste Linéaire_Togo'!N184</f>
        <v>LACS 4</v>
      </c>
      <c r="N198" t="str">
        <f>'Liste Linéaire_Togo'!O184</f>
        <v>LACS</v>
      </c>
      <c r="O198" t="str">
        <f>'Liste Linéaire_Togo'!P184</f>
        <v>MARITIME</v>
      </c>
      <c r="P198" s="23">
        <f>'Liste Linéaire_Togo'!Q184</f>
        <v>45608</v>
      </c>
      <c r="Q198" t="str">
        <f>'Liste Linéaire_Togo'!R184</f>
        <v>S46</v>
      </c>
      <c r="R198" s="23">
        <f>'Liste Linéaire_Togo'!S184</f>
        <v>45609</v>
      </c>
      <c r="S198" t="str">
        <f>'Liste Linéaire_Togo'!T184</f>
        <v>OUI</v>
      </c>
      <c r="T198" t="str">
        <f>'Liste Linéaire_Togo'!U184</f>
        <v>NON</v>
      </c>
      <c r="U198" t="str">
        <f>'Liste Linéaire_Togo'!V184</f>
        <v>NON</v>
      </c>
      <c r="V198" t="str">
        <f>'Liste Linéaire_Togo'!W184</f>
        <v>NON</v>
      </c>
      <c r="W198" t="str">
        <f>'Liste Linéaire_Togo'!X184</f>
        <v>Non</v>
      </c>
      <c r="X198" t="str">
        <f>'Liste Linéaire_Togo'!Y184</f>
        <v>NON</v>
      </c>
      <c r="Y198" t="str">
        <f>'Liste Linéaire_Togo'!Z184</f>
        <v>NON</v>
      </c>
      <c r="Z198" t="str">
        <f>'Liste Linéaire_Togo'!AA184</f>
        <v>NON</v>
      </c>
      <c r="AA198" t="str">
        <f>'Liste Linéaire_Togo'!AB184</f>
        <v>NON</v>
      </c>
      <c r="AB198" t="str">
        <f>'Liste Linéaire_Togo'!AC184</f>
        <v>NON</v>
      </c>
      <c r="AC198" t="str">
        <f>'Liste Linéaire_Togo'!AD184</f>
        <v>NON</v>
      </c>
      <c r="AD198" t="str">
        <f>'Liste Linéaire_Togo'!AE184</f>
        <v>NON</v>
      </c>
      <c r="AE198" t="str">
        <f>'Liste Linéaire_Togo'!AF184</f>
        <v>OUI</v>
      </c>
      <c r="AF198" t="str">
        <f>'Liste Linéaire_Togo'!AG184</f>
        <v>NEGATIF</v>
      </c>
      <c r="AG198" t="str">
        <f>'Liste Linéaire_Togo'!AH184</f>
        <v>NEGATIF</v>
      </c>
      <c r="AH198" t="str">
        <f>'Liste Linéaire_Togo'!AI184</f>
        <v>Non</v>
      </c>
      <c r="AI198" s="23">
        <f>'Liste Linéaire_Togo'!AJ184</f>
        <v>45611</v>
      </c>
      <c r="AJ198" t="str">
        <f>'Liste Linéaire_Togo'!AK184</f>
        <v>Guéri</v>
      </c>
      <c r="AK198" t="str">
        <f>'Liste Linéaire_Togo'!AL184</f>
        <v>suspect</v>
      </c>
      <c r="AL198" t="str">
        <f>'Liste Linéaire_Togo'!AM184</f>
        <v>Lacs</v>
      </c>
      <c r="AM198" t="str">
        <f>'Liste Linéaire_Togo'!AN184</f>
        <v>Lacs 4</v>
      </c>
      <c r="AN198" t="str">
        <f>'Liste Linéaire_Togo'!AO184</f>
        <v>Anfoin</v>
      </c>
      <c r="AO198" t="str">
        <f>'Liste Linéaire_Togo'!AP184</f>
        <v>negatif</v>
      </c>
      <c r="AP198" t="str">
        <f>'Liste Linéaire_Togo'!L184</f>
        <v>Communauté</v>
      </c>
    </row>
    <row r="199" spans="1:42">
      <c r="A199">
        <f>'Liste Linéaire_Togo'!A185</f>
        <v>184</v>
      </c>
      <c r="B199" t="str">
        <f>'Liste Linéaire_Togo'!B185</f>
        <v>SENA  KOKOE</v>
      </c>
      <c r="C199">
        <f>'Liste Linéaire_Togo'!C185</f>
        <v>10</v>
      </c>
      <c r="D199" t="str">
        <f>'Liste Linéaire_Togo'!D185</f>
        <v>[5-14]</v>
      </c>
      <c r="E199">
        <f>'Liste Linéaire_Togo'!E185</f>
        <v>0</v>
      </c>
      <c r="F199" t="str">
        <f>'Liste Linéaire_Togo'!F185</f>
        <v>Féminin</v>
      </c>
      <c r="G199" t="str">
        <f>'Liste Linéaire_Togo'!G185</f>
        <v>Elève</v>
      </c>
      <c r="H199">
        <f>'Liste Linéaire_Togo'!H185</f>
        <v>0</v>
      </c>
      <c r="I199" t="str">
        <f>'Liste Linéaire_Togo'!I185</f>
        <v>GBADJI</v>
      </c>
      <c r="J199" t="str">
        <f>VLOOKUP(I199,CARTE!$C$1:$F$198,3,FALSE)</f>
        <v>6.3322757043351965</v>
      </c>
      <c r="K199" t="str">
        <f>VLOOKUP(I199,CARTE!$C$1:$F$198,4,FALSE)</f>
        <v xml:space="preserve"> 1.6080765433497823</v>
      </c>
      <c r="L199" t="str">
        <f>'Liste Linéaire_Togo'!M185</f>
        <v>MELLY DJIGBE</v>
      </c>
      <c r="M199" t="str">
        <f>'Liste Linéaire_Togo'!N185</f>
        <v>LACS 4</v>
      </c>
      <c r="N199" t="str">
        <f>'Liste Linéaire_Togo'!O185</f>
        <v>LACS</v>
      </c>
      <c r="O199" t="str">
        <f>'Liste Linéaire_Togo'!P185</f>
        <v>MARITIME</v>
      </c>
      <c r="P199" s="23">
        <f>'Liste Linéaire_Togo'!Q185</f>
        <v>45609</v>
      </c>
      <c r="Q199" t="str">
        <f>'Liste Linéaire_Togo'!R185</f>
        <v>S46</v>
      </c>
      <c r="R199" s="23">
        <f>'Liste Linéaire_Togo'!S185</f>
        <v>45609</v>
      </c>
      <c r="S199" t="str">
        <f>'Liste Linéaire_Togo'!T185</f>
        <v>OUI</v>
      </c>
      <c r="T199" t="str">
        <f>'Liste Linéaire_Togo'!U185</f>
        <v>NON</v>
      </c>
      <c r="U199" t="str">
        <f>'Liste Linéaire_Togo'!V185</f>
        <v>NON</v>
      </c>
      <c r="V199" t="str">
        <f>'Liste Linéaire_Togo'!W185</f>
        <v>NON</v>
      </c>
      <c r="W199" t="str">
        <f>'Liste Linéaire_Togo'!X185</f>
        <v>Non</v>
      </c>
      <c r="X199" t="str">
        <f>'Liste Linéaire_Togo'!Y185</f>
        <v>NON</v>
      </c>
      <c r="Y199" t="str">
        <f>'Liste Linéaire_Togo'!Z185</f>
        <v>NON</v>
      </c>
      <c r="Z199" t="str">
        <f>'Liste Linéaire_Togo'!AA185</f>
        <v>NON</v>
      </c>
      <c r="AA199" t="str">
        <f>'Liste Linéaire_Togo'!AB185</f>
        <v>NON</v>
      </c>
      <c r="AB199" t="str">
        <f>'Liste Linéaire_Togo'!AC185</f>
        <v>NON</v>
      </c>
      <c r="AC199" t="str">
        <f>'Liste Linéaire_Togo'!AD185</f>
        <v>NON</v>
      </c>
      <c r="AD199" t="str">
        <f>'Liste Linéaire_Togo'!AE185</f>
        <v>NON</v>
      </c>
      <c r="AE199" t="str">
        <f>'Liste Linéaire_Togo'!AF185</f>
        <v>OUI</v>
      </c>
      <c r="AF199" t="str">
        <f>'Liste Linéaire_Togo'!AG185</f>
        <v>NEGATIF</v>
      </c>
      <c r="AG199" t="str">
        <f>'Liste Linéaire_Togo'!AH185</f>
        <v>NEGATIF</v>
      </c>
      <c r="AH199" t="str">
        <f>'Liste Linéaire_Togo'!AI185</f>
        <v>Non</v>
      </c>
      <c r="AI199" s="23">
        <f>'Liste Linéaire_Togo'!AJ185</f>
        <v>45611</v>
      </c>
      <c r="AJ199" t="str">
        <f>'Liste Linéaire_Togo'!AK185</f>
        <v>Guéri</v>
      </c>
      <c r="AK199" t="str">
        <f>'Liste Linéaire_Togo'!AL185</f>
        <v>suspect</v>
      </c>
      <c r="AL199" t="str">
        <f>'Liste Linéaire_Togo'!AM185</f>
        <v>Lacs</v>
      </c>
      <c r="AM199" t="str">
        <f>'Liste Linéaire_Togo'!AN185</f>
        <v>Lacs 4</v>
      </c>
      <c r="AN199" t="str">
        <f>'Liste Linéaire_Togo'!AO185</f>
        <v>Anfoin</v>
      </c>
      <c r="AO199" t="str">
        <f>'Liste Linéaire_Togo'!AP185</f>
        <v>negatif</v>
      </c>
      <c r="AP199" t="str">
        <f>'Liste Linéaire_Togo'!L185</f>
        <v>Communauté</v>
      </c>
    </row>
    <row r="200" spans="1:42">
      <c r="A200">
        <f>'Liste Linéaire_Togo'!A186</f>
        <v>185</v>
      </c>
      <c r="B200" t="str">
        <f>'Liste Linéaire_Togo'!B186</f>
        <v>ATTIOGBE  DENISE</v>
      </c>
      <c r="C200">
        <f>'Liste Linéaire_Togo'!C186</f>
        <v>26</v>
      </c>
      <c r="D200" t="str">
        <f>'Liste Linéaire_Togo'!D186</f>
        <v>[15-44]</v>
      </c>
      <c r="E200">
        <f>'Liste Linéaire_Togo'!E186</f>
        <v>0</v>
      </c>
      <c r="F200" t="str">
        <f>'Liste Linéaire_Togo'!F186</f>
        <v>Féminin</v>
      </c>
      <c r="G200" t="str">
        <f>'Liste Linéaire_Togo'!G186</f>
        <v>Ménagère</v>
      </c>
      <c r="H200">
        <f>'Liste Linéaire_Togo'!H186</f>
        <v>0</v>
      </c>
      <c r="I200" t="str">
        <f>'Liste Linéaire_Togo'!I186</f>
        <v>HETCHIAVI KPOTA</v>
      </c>
      <c r="J200" t="str">
        <f>VLOOKUP(I200,CARTE!$C$1:$F$198,3,FALSE)</f>
        <v>6.342400142208208</v>
      </c>
      <c r="K200" t="str">
        <f>VLOOKUP(I200,CARTE!$C$1:$F$198,4,FALSE)</f>
        <v xml:space="preserve"> 1.7100843467076863</v>
      </c>
      <c r="L200" t="str">
        <f>'Liste Linéaire_Togo'!M186</f>
        <v>AKLAKOU</v>
      </c>
      <c r="M200" t="str">
        <f>'Liste Linéaire_Togo'!N186</f>
        <v>LACS 2</v>
      </c>
      <c r="N200" t="str">
        <f>'Liste Linéaire_Togo'!O186</f>
        <v>LACS</v>
      </c>
      <c r="O200" t="str">
        <f>'Liste Linéaire_Togo'!P186</f>
        <v>MARITIME</v>
      </c>
      <c r="P200" s="23">
        <f>'Liste Linéaire_Togo'!Q186</f>
        <v>45609</v>
      </c>
      <c r="Q200" t="str">
        <f>'Liste Linéaire_Togo'!R186</f>
        <v>S46</v>
      </c>
      <c r="R200" s="23">
        <f>'Liste Linéaire_Togo'!S186</f>
        <v>45609</v>
      </c>
      <c r="S200" t="str">
        <f>'Liste Linéaire_Togo'!T186</f>
        <v>OUI</v>
      </c>
      <c r="T200" t="str">
        <f>'Liste Linéaire_Togo'!U186</f>
        <v>NON</v>
      </c>
      <c r="U200" t="str">
        <f>'Liste Linéaire_Togo'!V186</f>
        <v>NON</v>
      </c>
      <c r="V200" t="str">
        <f>'Liste Linéaire_Togo'!W186</f>
        <v>NON</v>
      </c>
      <c r="W200" t="str">
        <f>'Liste Linéaire_Togo'!X186</f>
        <v>Non</v>
      </c>
      <c r="X200" t="str">
        <f>'Liste Linéaire_Togo'!Y186</f>
        <v>NON</v>
      </c>
      <c r="Y200" t="str">
        <f>'Liste Linéaire_Togo'!Z186</f>
        <v>NON</v>
      </c>
      <c r="Z200" t="str">
        <f>'Liste Linéaire_Togo'!AA186</f>
        <v>NON</v>
      </c>
      <c r="AA200" t="str">
        <f>'Liste Linéaire_Togo'!AB186</f>
        <v>NON</v>
      </c>
      <c r="AB200" t="str">
        <f>'Liste Linéaire_Togo'!AC186</f>
        <v>NON</v>
      </c>
      <c r="AC200" t="str">
        <f>'Liste Linéaire_Togo'!AD186</f>
        <v>NON</v>
      </c>
      <c r="AD200" t="str">
        <f>'Liste Linéaire_Togo'!AE186</f>
        <v>NON</v>
      </c>
      <c r="AE200" t="str">
        <f>'Liste Linéaire_Togo'!AF186</f>
        <v>OUI</v>
      </c>
      <c r="AF200" t="str">
        <f>'Liste Linéaire_Togo'!AG186</f>
        <v>NEGATIF</v>
      </c>
      <c r="AG200" t="str">
        <f>'Liste Linéaire_Togo'!AH186</f>
        <v>NEGATIF</v>
      </c>
      <c r="AH200" t="str">
        <f>'Liste Linéaire_Togo'!AI186</f>
        <v>Non</v>
      </c>
      <c r="AI200" s="23">
        <f>'Liste Linéaire_Togo'!AJ186</f>
        <v>45611</v>
      </c>
      <c r="AJ200" t="str">
        <f>'Liste Linéaire_Togo'!AK186</f>
        <v>Guéri</v>
      </c>
      <c r="AK200" t="str">
        <f>'Liste Linéaire_Togo'!AL186</f>
        <v>suspect</v>
      </c>
      <c r="AL200" t="str">
        <f>'Liste Linéaire_Togo'!AM186</f>
        <v>Lacs</v>
      </c>
      <c r="AM200" t="str">
        <f>'Liste Linéaire_Togo'!AN186</f>
        <v>Lacs 2</v>
      </c>
      <c r="AN200" t="str">
        <f>'Liste Linéaire_Togo'!AO186</f>
        <v>Aklakou</v>
      </c>
      <c r="AO200" t="str">
        <f>'Liste Linéaire_Togo'!AP186</f>
        <v>negatif</v>
      </c>
      <c r="AP200" t="str">
        <f>'Liste Linéaire_Togo'!L186</f>
        <v>Communauté</v>
      </c>
    </row>
    <row r="201" spans="1:42">
      <c r="A201">
        <f>'Liste Linéaire_Togo'!A187</f>
        <v>186</v>
      </c>
      <c r="B201" t="str">
        <f>'Liste Linéaire_Togo'!B187</f>
        <v xml:space="preserve">TCHAKLIZO  APEDO </v>
      </c>
      <c r="C201">
        <f>'Liste Linéaire_Togo'!C187</f>
        <v>64</v>
      </c>
      <c r="D201" t="str">
        <f>'Liste Linéaire_Togo'!D187</f>
        <v>[60 et plus]</v>
      </c>
      <c r="E201">
        <f>'Liste Linéaire_Togo'!E187</f>
        <v>0</v>
      </c>
      <c r="F201" t="str">
        <f>'Liste Linéaire_Togo'!F187</f>
        <v>Masculin</v>
      </c>
      <c r="G201" t="str">
        <f>'Liste Linéaire_Togo'!G187</f>
        <v>OUVRIER</v>
      </c>
      <c r="H201">
        <f>'Liste Linéaire_Togo'!H187</f>
        <v>0</v>
      </c>
      <c r="I201" t="str">
        <f>'Liste Linéaire_Togo'!I187</f>
        <v>TOGBECONDJI</v>
      </c>
      <c r="J201" t="str">
        <f>VLOOKUP(I201,CARTE!$C$1:$F$198,3,FALSE)</f>
        <v>6.280782053118657</v>
      </c>
      <c r="K201" t="str">
        <f>VLOOKUP(I201,CARTE!$C$1:$F$198,4,FALSE)</f>
        <v xml:space="preserve"> 1.762305618314484</v>
      </c>
      <c r="L201" t="str">
        <f>'Liste Linéaire_Togo'!M187</f>
        <v>AZIAGBACONDJI</v>
      </c>
      <c r="M201" t="str">
        <f>'Liste Linéaire_Togo'!N187</f>
        <v>LACS 1</v>
      </c>
      <c r="N201" t="str">
        <f>'Liste Linéaire_Togo'!O187</f>
        <v>LACS</v>
      </c>
      <c r="O201" t="str">
        <f>'Liste Linéaire_Togo'!P187</f>
        <v>MARITIME</v>
      </c>
      <c r="P201" s="23">
        <f>'Liste Linéaire_Togo'!Q187</f>
        <v>45610</v>
      </c>
      <c r="Q201" t="str">
        <f>'Liste Linéaire_Togo'!R187</f>
        <v>S46</v>
      </c>
      <c r="R201" s="23">
        <f>'Liste Linéaire_Togo'!S187</f>
        <v>45610</v>
      </c>
      <c r="S201" t="str">
        <f>'Liste Linéaire_Togo'!T187</f>
        <v>OUI</v>
      </c>
      <c r="T201" t="str">
        <f>'Liste Linéaire_Togo'!U187</f>
        <v>NON</v>
      </c>
      <c r="U201" t="str">
        <f>'Liste Linéaire_Togo'!V187</f>
        <v>NON</v>
      </c>
      <c r="V201" t="str">
        <f>'Liste Linéaire_Togo'!W187</f>
        <v>NON</v>
      </c>
      <c r="W201" t="str">
        <f>'Liste Linéaire_Togo'!X187</f>
        <v>Non</v>
      </c>
      <c r="X201" t="str">
        <f>'Liste Linéaire_Togo'!Y187</f>
        <v>NON</v>
      </c>
      <c r="Y201" t="str">
        <f>'Liste Linéaire_Togo'!Z187</f>
        <v>NON</v>
      </c>
      <c r="Z201" t="str">
        <f>'Liste Linéaire_Togo'!AA187</f>
        <v>NON</v>
      </c>
      <c r="AA201" t="str">
        <f>'Liste Linéaire_Togo'!AB187</f>
        <v>NON</v>
      </c>
      <c r="AB201" t="str">
        <f>'Liste Linéaire_Togo'!AC187</f>
        <v>NON</v>
      </c>
      <c r="AC201" t="str">
        <f>'Liste Linéaire_Togo'!AD187</f>
        <v>NON</v>
      </c>
      <c r="AD201" t="str">
        <f>'Liste Linéaire_Togo'!AE187</f>
        <v>NON</v>
      </c>
      <c r="AE201" t="str">
        <f>'Liste Linéaire_Togo'!AF187</f>
        <v>OUI</v>
      </c>
      <c r="AF201" t="str">
        <f>'Liste Linéaire_Togo'!AG187</f>
        <v>POSITIF</v>
      </c>
      <c r="AG201" t="str">
        <f>'Liste Linéaire_Togo'!AH187</f>
        <v>Positif O1 Ogawa</v>
      </c>
      <c r="AH201" t="str">
        <f>'Liste Linéaire_Togo'!AI187</f>
        <v>Non</v>
      </c>
      <c r="AI201" s="23">
        <f>'Liste Linéaire_Togo'!AJ187</f>
        <v>0</v>
      </c>
      <c r="AJ201" t="str">
        <f>'Liste Linéaire_Togo'!AK187</f>
        <v>dcd</v>
      </c>
      <c r="AK201" t="str">
        <f>'Liste Linéaire_Togo'!AL187</f>
        <v>confirmé</v>
      </c>
      <c r="AL201" t="str">
        <f>'Liste Linéaire_Togo'!AM187</f>
        <v>Lacs</v>
      </c>
      <c r="AM201" t="str">
        <f>'Liste Linéaire_Togo'!AN187</f>
        <v>Lacs 2</v>
      </c>
      <c r="AN201" t="str">
        <f>'Liste Linéaire_Togo'!AO187</f>
        <v>Agouégan</v>
      </c>
      <c r="AO201" t="str">
        <f>'Liste Linéaire_Togo'!AP187</f>
        <v>Positif</v>
      </c>
      <c r="AP201" t="str">
        <f>'Liste Linéaire_Togo'!L187</f>
        <v>Communauté</v>
      </c>
    </row>
    <row r="202" spans="1:42">
      <c r="A202">
        <f>'Liste Linéaire_Togo'!A188</f>
        <v>187</v>
      </c>
      <c r="B202" t="str">
        <f>'Liste Linéaire_Togo'!B188</f>
        <v>AGBEDJINOU  ANOUMOU</v>
      </c>
      <c r="C202">
        <f>'Liste Linéaire_Togo'!C188</f>
        <v>45</v>
      </c>
      <c r="D202" t="str">
        <f>'Liste Linéaire_Togo'!D188</f>
        <v>[45-59]</v>
      </c>
      <c r="E202">
        <f>'Liste Linéaire_Togo'!E188</f>
        <v>0</v>
      </c>
      <c r="F202" t="str">
        <f>'Liste Linéaire_Togo'!F188</f>
        <v>Masculin</v>
      </c>
      <c r="G202" t="str">
        <f>'Liste Linéaire_Togo'!G188</f>
        <v>Cultivateur/trice</v>
      </c>
      <c r="H202">
        <f>'Liste Linéaire_Togo'!H188</f>
        <v>0</v>
      </c>
      <c r="I202" t="str">
        <f>'Liste Linéaire_Togo'!I188</f>
        <v>AGBEDJINOUCONDJI</v>
      </c>
      <c r="J202" t="str">
        <f>VLOOKUP(I202,CARTE!$C$1:$F$198,3,FALSE)</f>
        <v>6.3322757043351965</v>
      </c>
      <c r="K202" t="str">
        <f>VLOOKUP(I202,CARTE!$C$1:$F$198,4,FALSE)</f>
        <v xml:space="preserve"> 1.6080765433497823</v>
      </c>
      <c r="L202" t="str">
        <f>'Liste Linéaire_Togo'!M188</f>
        <v>HANGOUME</v>
      </c>
      <c r="M202" t="str">
        <f>'Liste Linéaire_Togo'!N188</f>
        <v>LACS 4</v>
      </c>
      <c r="N202" t="str">
        <f>'Liste Linéaire_Togo'!O188</f>
        <v>LACS</v>
      </c>
      <c r="O202" t="str">
        <f>'Liste Linéaire_Togo'!P188</f>
        <v>MARITIME</v>
      </c>
      <c r="P202" s="23">
        <f>'Liste Linéaire_Togo'!Q188</f>
        <v>45608</v>
      </c>
      <c r="Q202" t="str">
        <f>'Liste Linéaire_Togo'!R188</f>
        <v>S46</v>
      </c>
      <c r="R202" s="23">
        <f>'Liste Linéaire_Togo'!S188</f>
        <v>45610</v>
      </c>
      <c r="S202" t="str">
        <f>'Liste Linéaire_Togo'!T188</f>
        <v>OUI</v>
      </c>
      <c r="T202" t="str">
        <f>'Liste Linéaire_Togo'!U188</f>
        <v>OUI</v>
      </c>
      <c r="U202" t="str">
        <f>'Liste Linéaire_Togo'!V188</f>
        <v>NON</v>
      </c>
      <c r="V202" t="str">
        <f>'Liste Linéaire_Togo'!W188</f>
        <v>NON</v>
      </c>
      <c r="W202" t="str">
        <f>'Liste Linéaire_Togo'!X188</f>
        <v>Non</v>
      </c>
      <c r="X202" t="str">
        <f>'Liste Linéaire_Togo'!Y188</f>
        <v>NON</v>
      </c>
      <c r="Y202" t="str">
        <f>'Liste Linéaire_Togo'!Z188</f>
        <v>NON</v>
      </c>
      <c r="Z202" t="str">
        <f>'Liste Linéaire_Togo'!AA188</f>
        <v>NON</v>
      </c>
      <c r="AA202" t="str">
        <f>'Liste Linéaire_Togo'!AB188</f>
        <v>NON</v>
      </c>
      <c r="AB202" t="str">
        <f>'Liste Linéaire_Togo'!AC188</f>
        <v>NON</v>
      </c>
      <c r="AC202" t="str">
        <f>'Liste Linéaire_Togo'!AD188</f>
        <v>NON</v>
      </c>
      <c r="AD202" t="str">
        <f>'Liste Linéaire_Togo'!AE188</f>
        <v>NON</v>
      </c>
      <c r="AE202" t="str">
        <f>'Liste Linéaire_Togo'!AF188</f>
        <v>OUI</v>
      </c>
      <c r="AF202" t="str">
        <f>'Liste Linéaire_Togo'!AG188</f>
        <v>NEGATIF</v>
      </c>
      <c r="AG202" t="str">
        <f>'Liste Linéaire_Togo'!AH188</f>
        <v>NEGATIF</v>
      </c>
      <c r="AH202" t="str">
        <f>'Liste Linéaire_Togo'!AI188</f>
        <v>Non</v>
      </c>
      <c r="AI202" s="23">
        <f>'Liste Linéaire_Togo'!AJ188</f>
        <v>45613</v>
      </c>
      <c r="AJ202" t="str">
        <f>'Liste Linéaire_Togo'!AK188</f>
        <v>Guéri</v>
      </c>
      <c r="AK202" t="str">
        <f>'Liste Linéaire_Togo'!AL188</f>
        <v>suspect</v>
      </c>
      <c r="AL202" t="str">
        <f>'Liste Linéaire_Togo'!AM188</f>
        <v>Lacs</v>
      </c>
      <c r="AM202" t="str">
        <f>'Liste Linéaire_Togo'!AN188</f>
        <v>Lacs 4</v>
      </c>
      <c r="AN202" t="str">
        <f>'Liste Linéaire_Togo'!AO188</f>
        <v>Anfoin</v>
      </c>
      <c r="AO202" t="str">
        <f>'Liste Linéaire_Togo'!AP188</f>
        <v>negatif</v>
      </c>
      <c r="AP202" t="str">
        <f>'Liste Linéaire_Togo'!L188</f>
        <v>Communauté</v>
      </c>
    </row>
    <row r="203" spans="1:42">
      <c r="A203">
        <f>'Liste Linéaire_Togo'!A189</f>
        <v>188</v>
      </c>
      <c r="B203" t="str">
        <f>'Liste Linéaire_Togo'!B189</f>
        <v>AWI FLORENCE</v>
      </c>
      <c r="C203">
        <f>'Liste Linéaire_Togo'!C189</f>
        <v>34</v>
      </c>
      <c r="D203" t="str">
        <f>'Liste Linéaire_Togo'!D189</f>
        <v>[15-44]</v>
      </c>
      <c r="E203">
        <f>'Liste Linéaire_Togo'!E189</f>
        <v>0</v>
      </c>
      <c r="F203" t="str">
        <f>'Liste Linéaire_Togo'!F189</f>
        <v>Féminin</v>
      </c>
      <c r="G203" t="str">
        <f>'Liste Linéaire_Togo'!G189</f>
        <v>Ménagère</v>
      </c>
      <c r="H203">
        <f>'Liste Linéaire_Togo'!H189</f>
        <v>0</v>
      </c>
      <c r="I203" t="str">
        <f>'Liste Linéaire_Togo'!I189</f>
        <v>KPEME</v>
      </c>
      <c r="J203" t="str">
        <f>VLOOKUP(I203,CARTE!$C$1:$F$198,3,FALSE)</f>
        <v>6.2158120134552854</v>
      </c>
      <c r="K203" t="str">
        <f>VLOOKUP(I203,CARTE!$C$1:$F$198,4,FALSE)</f>
        <v xml:space="preserve"> 1.510433835226274</v>
      </c>
      <c r="L203" t="str">
        <f>'Liste Linéaire_Togo'!M189</f>
        <v>KPEME</v>
      </c>
      <c r="M203" t="str">
        <f>'Liste Linéaire_Togo'!N189</f>
        <v>LACS 3</v>
      </c>
      <c r="N203" t="str">
        <f>'Liste Linéaire_Togo'!O189</f>
        <v>LACS</v>
      </c>
      <c r="O203" t="str">
        <f>'Liste Linéaire_Togo'!P189</f>
        <v>MARITIME</v>
      </c>
      <c r="P203" s="23">
        <f>'Liste Linéaire_Togo'!Q189</f>
        <v>45610</v>
      </c>
      <c r="Q203" t="str">
        <f>'Liste Linéaire_Togo'!R189</f>
        <v>S46</v>
      </c>
      <c r="R203" s="23">
        <f>'Liste Linéaire_Togo'!S189</f>
        <v>45610</v>
      </c>
      <c r="S203" t="str">
        <f>'Liste Linéaire_Togo'!T189</f>
        <v>OUI</v>
      </c>
      <c r="T203" t="str">
        <f>'Liste Linéaire_Togo'!U189</f>
        <v>NON</v>
      </c>
      <c r="U203" t="str">
        <f>'Liste Linéaire_Togo'!V189</f>
        <v>NON</v>
      </c>
      <c r="V203" t="str">
        <f>'Liste Linéaire_Togo'!W189</f>
        <v>NON</v>
      </c>
      <c r="W203" t="str">
        <f>'Liste Linéaire_Togo'!X189</f>
        <v>Non</v>
      </c>
      <c r="X203" t="str">
        <f>'Liste Linéaire_Togo'!Y189</f>
        <v>NON</v>
      </c>
      <c r="Y203" t="str">
        <f>'Liste Linéaire_Togo'!Z189</f>
        <v>NON</v>
      </c>
      <c r="Z203" t="str">
        <f>'Liste Linéaire_Togo'!AA189</f>
        <v>NON</v>
      </c>
      <c r="AA203" t="str">
        <f>'Liste Linéaire_Togo'!AB189</f>
        <v>NON</v>
      </c>
      <c r="AB203" t="str">
        <f>'Liste Linéaire_Togo'!AC189</f>
        <v>NON</v>
      </c>
      <c r="AC203" t="str">
        <f>'Liste Linéaire_Togo'!AD189</f>
        <v>NON</v>
      </c>
      <c r="AD203" t="str">
        <f>'Liste Linéaire_Togo'!AE189</f>
        <v>NON</v>
      </c>
      <c r="AE203" t="str">
        <f>'Liste Linéaire_Togo'!AF189</f>
        <v>OUI</v>
      </c>
      <c r="AF203" t="str">
        <f>'Liste Linéaire_Togo'!AG189</f>
        <v>NEGATIF</v>
      </c>
      <c r="AG203" t="str">
        <f>'Liste Linéaire_Togo'!AH189</f>
        <v>NEGATIF</v>
      </c>
      <c r="AH203" t="str">
        <f>'Liste Linéaire_Togo'!AI189</f>
        <v>Non</v>
      </c>
      <c r="AI203" s="23">
        <f>'Liste Linéaire_Togo'!AJ189</f>
        <v>45613</v>
      </c>
      <c r="AJ203" t="str">
        <f>'Liste Linéaire_Togo'!AK189</f>
        <v>Guéri</v>
      </c>
      <c r="AK203" t="str">
        <f>'Liste Linéaire_Togo'!AL189</f>
        <v>suspect</v>
      </c>
      <c r="AL203" t="str">
        <f>'Liste Linéaire_Togo'!AM189</f>
        <v>Lacs</v>
      </c>
      <c r="AM203" t="str">
        <f>'Liste Linéaire_Togo'!AN189</f>
        <v>Lacs 3</v>
      </c>
      <c r="AN203" t="str">
        <f>'Liste Linéaire_Togo'!AO189</f>
        <v>Agbodrafo</v>
      </c>
      <c r="AO203" t="str">
        <f>'Liste Linéaire_Togo'!AP189</f>
        <v>negatif</v>
      </c>
      <c r="AP203" t="str">
        <f>'Liste Linéaire_Togo'!L189</f>
        <v>Formation Sanitaire</v>
      </c>
    </row>
    <row r="204" spans="1:42">
      <c r="A204">
        <f>'Liste Linéaire_Togo'!A190</f>
        <v>189</v>
      </c>
      <c r="B204" t="str">
        <f>'Liste Linéaire_Togo'!B190</f>
        <v>MESSAN KOKOU</v>
      </c>
      <c r="C204">
        <f>'Liste Linéaire_Togo'!C190</f>
        <v>64</v>
      </c>
      <c r="D204" t="str">
        <f>'Liste Linéaire_Togo'!D190</f>
        <v>[60 et plus]</v>
      </c>
      <c r="E204">
        <f>'Liste Linéaire_Togo'!E190</f>
        <v>0</v>
      </c>
      <c r="F204" t="str">
        <f>'Liste Linéaire_Togo'!F190</f>
        <v>Masculin</v>
      </c>
      <c r="G204" t="str">
        <f>'Liste Linéaire_Togo'!G190</f>
        <v>RETRAITE</v>
      </c>
      <c r="H204">
        <f>'Liste Linéaire_Togo'!H190</f>
        <v>0</v>
      </c>
      <c r="I204" t="str">
        <f>'Liste Linéaire_Togo'!I190</f>
        <v xml:space="preserve">DAGUE </v>
      </c>
      <c r="J204" t="str">
        <f>VLOOKUP(I204,CARTE!$C$1:$F$198,3,FALSE)</f>
        <v>6.221673273925775</v>
      </c>
      <c r="K204" t="str">
        <f>VLOOKUP(I204,CARTE!$C$1:$F$198,4,FALSE)</f>
        <v xml:space="preserve"> 1.453890712205296</v>
      </c>
      <c r="L204" t="str">
        <f>'Liste Linéaire_Togo'!M190</f>
        <v>TOGOKOME</v>
      </c>
      <c r="M204" t="str">
        <f>'Liste Linéaire_Togo'!N190</f>
        <v>LACS 3</v>
      </c>
      <c r="N204" t="str">
        <f>'Liste Linéaire_Togo'!O190</f>
        <v>LACS</v>
      </c>
      <c r="O204" t="str">
        <f>'Liste Linéaire_Togo'!P190</f>
        <v>MARITIME</v>
      </c>
      <c r="P204" s="23">
        <f>'Liste Linéaire_Togo'!Q190</f>
        <v>45611</v>
      </c>
      <c r="Q204" t="str">
        <f>'Liste Linéaire_Togo'!R190</f>
        <v>S46</v>
      </c>
      <c r="R204" s="23">
        <f>'Liste Linéaire_Togo'!S190</f>
        <v>45612</v>
      </c>
      <c r="S204" t="str">
        <f>'Liste Linéaire_Togo'!T190</f>
        <v>OUI</v>
      </c>
      <c r="T204" t="str">
        <f>'Liste Linéaire_Togo'!U190</f>
        <v>OUI</v>
      </c>
      <c r="U204" t="str">
        <f>'Liste Linéaire_Togo'!V190</f>
        <v>NON</v>
      </c>
      <c r="V204" t="str">
        <f>'Liste Linéaire_Togo'!W190</f>
        <v>NON</v>
      </c>
      <c r="W204" t="str">
        <f>'Liste Linéaire_Togo'!X190</f>
        <v>Non</v>
      </c>
      <c r="X204" t="str">
        <f>'Liste Linéaire_Togo'!Y190</f>
        <v>NON</v>
      </c>
      <c r="Y204" t="str">
        <f>'Liste Linéaire_Togo'!Z190</f>
        <v>NON</v>
      </c>
      <c r="Z204" t="str">
        <f>'Liste Linéaire_Togo'!AA190</f>
        <v>NON</v>
      </c>
      <c r="AA204" t="str">
        <f>'Liste Linéaire_Togo'!AB190</f>
        <v>NON</v>
      </c>
      <c r="AB204" t="str">
        <f>'Liste Linéaire_Togo'!AC190</f>
        <v>NON</v>
      </c>
      <c r="AC204" t="str">
        <f>'Liste Linéaire_Togo'!AD190</f>
        <v>NON</v>
      </c>
      <c r="AD204" t="str">
        <f>'Liste Linéaire_Togo'!AE190</f>
        <v>NON</v>
      </c>
      <c r="AE204" t="str">
        <f>'Liste Linéaire_Togo'!AF190</f>
        <v>OUI</v>
      </c>
      <c r="AF204" t="str">
        <f>'Liste Linéaire_Togo'!AG190</f>
        <v>NEGATIF</v>
      </c>
      <c r="AG204" t="str">
        <f>'Liste Linéaire_Togo'!AH190</f>
        <v>NEGATIF</v>
      </c>
      <c r="AH204" t="str">
        <f>'Liste Linéaire_Togo'!AI190</f>
        <v>Non</v>
      </c>
      <c r="AI204" s="23">
        <f>'Liste Linéaire_Togo'!AJ190</f>
        <v>45613</v>
      </c>
      <c r="AJ204" t="str">
        <f>'Liste Linéaire_Togo'!AK190</f>
        <v>Guéri</v>
      </c>
      <c r="AK204" t="str">
        <f>'Liste Linéaire_Togo'!AL190</f>
        <v>suspect</v>
      </c>
      <c r="AL204" t="str">
        <f>'Liste Linéaire_Togo'!AM190</f>
        <v>Lacs</v>
      </c>
      <c r="AM204" t="str">
        <f>'Liste Linéaire_Togo'!AN190</f>
        <v>Lacs 3</v>
      </c>
      <c r="AN204" t="str">
        <f>'Liste Linéaire_Togo'!AO190</f>
        <v>Agbodrafo</v>
      </c>
      <c r="AO204" t="str">
        <f>'Liste Linéaire_Togo'!AP190</f>
        <v>negatif</v>
      </c>
      <c r="AP204" t="str">
        <f>'Liste Linéaire_Togo'!L190</f>
        <v>Formation Sanitaire</v>
      </c>
    </row>
    <row r="205" spans="1:42">
      <c r="A205">
        <f>'Liste Linéaire_Togo'!A191</f>
        <v>190</v>
      </c>
      <c r="B205" t="str">
        <f>'Liste Linéaire_Togo'!B191</f>
        <v>DOSSE  FOLLY</v>
      </c>
      <c r="C205">
        <f>'Liste Linéaire_Togo'!C191</f>
        <v>19</v>
      </c>
      <c r="D205" t="str">
        <f>'Liste Linéaire_Togo'!D191</f>
        <v>[15-44]</v>
      </c>
      <c r="E205">
        <f>'Liste Linéaire_Togo'!E191</f>
        <v>0</v>
      </c>
      <c r="F205" t="str">
        <f>'Liste Linéaire_Togo'!F191</f>
        <v>Masculin</v>
      </c>
      <c r="G205" t="str">
        <f>'Liste Linéaire_Togo'!G191</f>
        <v>APPRENTI MACON</v>
      </c>
      <c r="H205">
        <f>'Liste Linéaire_Togo'!H191</f>
        <v>0</v>
      </c>
      <c r="I205" t="str">
        <f>'Liste Linéaire_Togo'!I191</f>
        <v>GOUMOUKOPE</v>
      </c>
      <c r="J205" t="str">
        <f>VLOOKUP(I205,CARTE!$C$1:$F$198,3,FALSE)</f>
        <v>6.210782053118657</v>
      </c>
      <c r="K205" t="str">
        <f>VLOOKUP(I205,CARTE!$C$1:$F$198,4,FALSE)</f>
        <v xml:space="preserve"> 1.522305618314484</v>
      </c>
      <c r="L205" t="str">
        <f>'Liste Linéaire_Togo'!M191</f>
        <v>GOUMOUKOPE</v>
      </c>
      <c r="M205" t="str">
        <f>'Liste Linéaire_Togo'!N191</f>
        <v>LACS 3</v>
      </c>
      <c r="N205" t="str">
        <f>'Liste Linéaire_Togo'!O191</f>
        <v>LACS</v>
      </c>
      <c r="O205" t="str">
        <f>'Liste Linéaire_Togo'!P191</f>
        <v>MARITIME</v>
      </c>
      <c r="P205" s="23">
        <f>'Liste Linéaire_Togo'!Q191</f>
        <v>45612</v>
      </c>
      <c r="Q205" t="str">
        <f>'Liste Linéaire_Togo'!R191</f>
        <v>S46</v>
      </c>
      <c r="R205" s="23">
        <f>'Liste Linéaire_Togo'!S191</f>
        <v>45612</v>
      </c>
      <c r="S205" t="str">
        <f>'Liste Linéaire_Togo'!T191</f>
        <v>OUI</v>
      </c>
      <c r="T205" t="str">
        <f>'Liste Linéaire_Togo'!U191</f>
        <v>OUI</v>
      </c>
      <c r="U205" t="str">
        <f>'Liste Linéaire_Togo'!V191</f>
        <v>NON</v>
      </c>
      <c r="V205" t="str">
        <f>'Liste Linéaire_Togo'!W191</f>
        <v>NON</v>
      </c>
      <c r="W205" t="str">
        <f>'Liste Linéaire_Togo'!X191</f>
        <v>Non</v>
      </c>
      <c r="X205" t="str">
        <f>'Liste Linéaire_Togo'!Y191</f>
        <v>NON</v>
      </c>
      <c r="Y205" t="str">
        <f>'Liste Linéaire_Togo'!Z191</f>
        <v>NON</v>
      </c>
      <c r="Z205" t="str">
        <f>'Liste Linéaire_Togo'!AA191</f>
        <v>NON</v>
      </c>
      <c r="AA205" t="str">
        <f>'Liste Linéaire_Togo'!AB191</f>
        <v>NON</v>
      </c>
      <c r="AB205" t="str">
        <f>'Liste Linéaire_Togo'!AC191</f>
        <v>NON</v>
      </c>
      <c r="AC205" t="str">
        <f>'Liste Linéaire_Togo'!AD191</f>
        <v>NON</v>
      </c>
      <c r="AD205" t="str">
        <f>'Liste Linéaire_Togo'!AE191</f>
        <v>NON</v>
      </c>
      <c r="AE205" t="str">
        <f>'Liste Linéaire_Togo'!AF191</f>
        <v>OUI</v>
      </c>
      <c r="AF205" t="str">
        <f>'Liste Linéaire_Togo'!AG191</f>
        <v>POSITIF</v>
      </c>
      <c r="AG205" t="str">
        <f>'Liste Linéaire_Togo'!AH191</f>
        <v>Positif O1 Ogawa</v>
      </c>
      <c r="AH205" t="str">
        <f>'Liste Linéaire_Togo'!AI191</f>
        <v>Oui</v>
      </c>
      <c r="AI205" s="23">
        <f>'Liste Linéaire_Togo'!AJ191</f>
        <v>45614</v>
      </c>
      <c r="AJ205" t="str">
        <f>'Liste Linéaire_Togo'!AK191</f>
        <v>Guéri</v>
      </c>
      <c r="AK205" t="str">
        <f>'Liste Linéaire_Togo'!AL191</f>
        <v>confirmé</v>
      </c>
      <c r="AL205" t="str">
        <f>'Liste Linéaire_Togo'!AM191</f>
        <v>Lacs</v>
      </c>
      <c r="AM205" t="str">
        <f>'Liste Linéaire_Togo'!AN191</f>
        <v>Lacs 3</v>
      </c>
      <c r="AN205" t="str">
        <f>'Liste Linéaire_Togo'!AO191</f>
        <v>Agbodrafo</v>
      </c>
      <c r="AO205" t="str">
        <f>'Liste Linéaire_Togo'!AP191</f>
        <v>Positif</v>
      </c>
      <c r="AP205" t="str">
        <f>'Liste Linéaire_Togo'!L191</f>
        <v>Formation Sanitaire</v>
      </c>
    </row>
    <row r="206" spans="1:42">
      <c r="A206">
        <f>'Liste Linéaire_Togo'!A192</f>
        <v>191</v>
      </c>
      <c r="B206" t="str">
        <f>'Liste Linéaire_Togo'!B192</f>
        <v>AYITE KOSSI</v>
      </c>
      <c r="C206">
        <f>'Liste Linéaire_Togo'!C192</f>
        <v>37</v>
      </c>
      <c r="D206" t="str">
        <f>'Liste Linéaire_Togo'!D192</f>
        <v>[15-44]</v>
      </c>
      <c r="E206">
        <f>'Liste Linéaire_Togo'!E192</f>
        <v>0</v>
      </c>
      <c r="F206" t="str">
        <f>'Liste Linéaire_Togo'!F192</f>
        <v>Masculin</v>
      </c>
      <c r="G206" t="str">
        <f>'Liste Linéaire_Togo'!G192</f>
        <v>Revendeur/se</v>
      </c>
      <c r="H206">
        <f>'Liste Linéaire_Togo'!H192</f>
        <v>0</v>
      </c>
      <c r="I206" t="str">
        <f>'Liste Linéaire_Togo'!I192</f>
        <v>AGOTIDEKA</v>
      </c>
      <c r="J206" t="str">
        <f>VLOOKUP(I206,CARTE!$C$1:$F$198,3,FALSE)</f>
        <v>6.221673273925775</v>
      </c>
      <c r="K206" t="str">
        <f>VLOOKUP(I206,CARTE!$C$1:$F$198,4,FALSE)</f>
        <v xml:space="preserve"> 1.453890712205296</v>
      </c>
      <c r="L206" t="str">
        <f>'Liste Linéaire_Togo'!M192</f>
        <v>KPEME</v>
      </c>
      <c r="M206" t="str">
        <f>'Liste Linéaire_Togo'!N192</f>
        <v>LACS 3</v>
      </c>
      <c r="N206" t="str">
        <f>'Liste Linéaire_Togo'!O192</f>
        <v>LACS</v>
      </c>
      <c r="O206" t="str">
        <f>'Liste Linéaire_Togo'!P192</f>
        <v>MARITIME</v>
      </c>
      <c r="P206" s="23">
        <f>'Liste Linéaire_Togo'!Q192</f>
        <v>45610</v>
      </c>
      <c r="Q206" t="str">
        <f>'Liste Linéaire_Togo'!R192</f>
        <v>S46</v>
      </c>
      <c r="R206" s="23">
        <f>'Liste Linéaire_Togo'!S192</f>
        <v>45612</v>
      </c>
      <c r="S206" t="str">
        <f>'Liste Linéaire_Togo'!T192</f>
        <v>OUI</v>
      </c>
      <c r="T206" t="str">
        <f>'Liste Linéaire_Togo'!U192</f>
        <v>OUI</v>
      </c>
      <c r="U206" t="str">
        <f>'Liste Linéaire_Togo'!V192</f>
        <v>NON</v>
      </c>
      <c r="V206" t="str">
        <f>'Liste Linéaire_Togo'!W192</f>
        <v>NON</v>
      </c>
      <c r="W206" t="str">
        <f>'Liste Linéaire_Togo'!X192</f>
        <v>Non</v>
      </c>
      <c r="X206" t="str">
        <f>'Liste Linéaire_Togo'!Y192</f>
        <v>NON</v>
      </c>
      <c r="Y206" t="str">
        <f>'Liste Linéaire_Togo'!Z192</f>
        <v>NON</v>
      </c>
      <c r="Z206" t="str">
        <f>'Liste Linéaire_Togo'!AA192</f>
        <v>NON</v>
      </c>
      <c r="AA206" t="str">
        <f>'Liste Linéaire_Togo'!AB192</f>
        <v>NON</v>
      </c>
      <c r="AB206" t="str">
        <f>'Liste Linéaire_Togo'!AC192</f>
        <v>NON</v>
      </c>
      <c r="AC206" t="str">
        <f>'Liste Linéaire_Togo'!AD192</f>
        <v>NON</v>
      </c>
      <c r="AD206" t="str">
        <f>'Liste Linéaire_Togo'!AE192</f>
        <v>NON</v>
      </c>
      <c r="AE206" t="str">
        <f>'Liste Linéaire_Togo'!AF192</f>
        <v>OUI</v>
      </c>
      <c r="AF206" t="str">
        <f>'Liste Linéaire_Togo'!AG192</f>
        <v>NEGATIF</v>
      </c>
      <c r="AG206" t="str">
        <f>'Liste Linéaire_Togo'!AH192</f>
        <v>NEGATIF</v>
      </c>
      <c r="AH206" t="str">
        <f>'Liste Linéaire_Togo'!AI192</f>
        <v>Oui</v>
      </c>
      <c r="AI206" s="23">
        <f>'Liste Linéaire_Togo'!AJ192</f>
        <v>45614</v>
      </c>
      <c r="AJ206" t="str">
        <f>'Liste Linéaire_Togo'!AK192</f>
        <v>Guéri</v>
      </c>
      <c r="AK206" t="str">
        <f>'Liste Linéaire_Togo'!AL192</f>
        <v>suspect</v>
      </c>
      <c r="AL206" t="str">
        <f>'Liste Linéaire_Togo'!AM192</f>
        <v>Lacs</v>
      </c>
      <c r="AM206" t="str">
        <f>'Liste Linéaire_Togo'!AN192</f>
        <v>Lacs 3</v>
      </c>
      <c r="AN206" t="str">
        <f>'Liste Linéaire_Togo'!AO192</f>
        <v>Agbodrafo</v>
      </c>
      <c r="AO206" t="str">
        <f>'Liste Linéaire_Togo'!AP192</f>
        <v>negatif</v>
      </c>
      <c r="AP206" t="str">
        <f>'Liste Linéaire_Togo'!L192</f>
        <v>Formation Sanitaire</v>
      </c>
    </row>
    <row r="207" spans="1:42">
      <c r="A207">
        <f>'Liste Linéaire_Togo'!A193</f>
        <v>192</v>
      </c>
      <c r="B207" t="str">
        <f>'Liste Linéaire_Togo'!B193</f>
        <v>TETE  YAO RICHARD</v>
      </c>
      <c r="C207">
        <f>'Liste Linéaire_Togo'!C193</f>
        <v>21</v>
      </c>
      <c r="D207" t="str">
        <f>'Liste Linéaire_Togo'!D193</f>
        <v>[15-44]</v>
      </c>
      <c r="E207">
        <f>'Liste Linéaire_Togo'!E193</f>
        <v>0</v>
      </c>
      <c r="F207" t="str">
        <f>'Liste Linéaire_Togo'!F193</f>
        <v>Masculin</v>
      </c>
      <c r="G207" t="str">
        <f>'Liste Linéaire_Togo'!G193</f>
        <v>ELECTRO TECHNICIEN</v>
      </c>
      <c r="H207">
        <f>'Liste Linéaire_Togo'!H193</f>
        <v>0</v>
      </c>
      <c r="I207" t="str">
        <f>'Liste Linéaire_Togo'!I193</f>
        <v>AGOME SEVA2</v>
      </c>
      <c r="J207" t="str">
        <f>VLOOKUP(I207,CARTE!$C$1:$F$198,3,FALSE)</f>
        <v>6.263144</v>
      </c>
      <c r="K207" t="str">
        <f>VLOOKUP(I207,CARTE!$C$1:$F$198,4,FALSE)</f>
        <v xml:space="preserve"> 1.5923929</v>
      </c>
      <c r="L207" t="str">
        <f>'Liste Linéaire_Togo'!M193</f>
        <v>GLIDJI</v>
      </c>
      <c r="M207" t="str">
        <f>'Liste Linéaire_Togo'!N193</f>
        <v>LACS 1</v>
      </c>
      <c r="N207" t="str">
        <f>'Liste Linéaire_Togo'!O193</f>
        <v>LACS</v>
      </c>
      <c r="O207" t="str">
        <f>'Liste Linéaire_Togo'!P193</f>
        <v>MARITIME</v>
      </c>
      <c r="P207" s="23">
        <f>'Liste Linéaire_Togo'!Q193</f>
        <v>45613</v>
      </c>
      <c r="Q207" t="str">
        <f>'Liste Linéaire_Togo'!R193</f>
        <v>S46</v>
      </c>
      <c r="R207" s="23">
        <f>'Liste Linéaire_Togo'!S193</f>
        <v>45613</v>
      </c>
      <c r="S207" t="str">
        <f>'Liste Linéaire_Togo'!T193</f>
        <v>OUI</v>
      </c>
      <c r="T207" t="str">
        <f>'Liste Linéaire_Togo'!U193</f>
        <v>NON</v>
      </c>
      <c r="U207" t="str">
        <f>'Liste Linéaire_Togo'!V193</f>
        <v>NON</v>
      </c>
      <c r="V207" t="str">
        <f>'Liste Linéaire_Togo'!W193</f>
        <v>NON</v>
      </c>
      <c r="W207" t="str">
        <f>'Liste Linéaire_Togo'!X193</f>
        <v>Non</v>
      </c>
      <c r="X207" t="str">
        <f>'Liste Linéaire_Togo'!Y193</f>
        <v>NON</v>
      </c>
      <c r="Y207" t="str">
        <f>'Liste Linéaire_Togo'!Z193</f>
        <v>NON</v>
      </c>
      <c r="Z207" t="str">
        <f>'Liste Linéaire_Togo'!AA193</f>
        <v>NON</v>
      </c>
      <c r="AA207" t="str">
        <f>'Liste Linéaire_Togo'!AB193</f>
        <v>NON</v>
      </c>
      <c r="AB207" t="str">
        <f>'Liste Linéaire_Togo'!AC193</f>
        <v>NON</v>
      </c>
      <c r="AC207" t="str">
        <f>'Liste Linéaire_Togo'!AD193</f>
        <v>NON</v>
      </c>
      <c r="AD207" t="str">
        <f>'Liste Linéaire_Togo'!AE193</f>
        <v>NON</v>
      </c>
      <c r="AE207" t="str">
        <f>'Liste Linéaire_Togo'!AF193</f>
        <v>OUI</v>
      </c>
      <c r="AF207" t="str">
        <f>'Liste Linéaire_Togo'!AG193</f>
        <v>NEGATIF</v>
      </c>
      <c r="AG207" t="str">
        <f>'Liste Linéaire_Togo'!AH193</f>
        <v>NEGATIF</v>
      </c>
      <c r="AH207" t="str">
        <f>'Liste Linéaire_Togo'!AI193</f>
        <v>Non</v>
      </c>
      <c r="AI207" s="23">
        <f>'Liste Linéaire_Togo'!AJ193</f>
        <v>45614</v>
      </c>
      <c r="AJ207" t="str">
        <f>'Liste Linéaire_Togo'!AK193</f>
        <v>Guéri</v>
      </c>
      <c r="AK207" t="str">
        <f>'Liste Linéaire_Togo'!AL193</f>
        <v>suspect</v>
      </c>
      <c r="AL207" t="str">
        <f>'Liste Linéaire_Togo'!AM193</f>
        <v>Lacs</v>
      </c>
      <c r="AM207" t="str">
        <f>'Liste Linéaire_Togo'!AN193</f>
        <v>Lacs 1</v>
      </c>
      <c r="AN207" t="str">
        <f>'Liste Linéaire_Togo'!AO193</f>
        <v>Glidji</v>
      </c>
      <c r="AO207" t="str">
        <f>'Liste Linéaire_Togo'!AP193</f>
        <v>negatif</v>
      </c>
      <c r="AP207" t="str">
        <f>'Liste Linéaire_Togo'!L193</f>
        <v>Formation Sanitaire</v>
      </c>
    </row>
    <row r="208" spans="1:42">
      <c r="A208">
        <f>'Liste Linéaire_Togo'!A194</f>
        <v>193</v>
      </c>
      <c r="B208" t="str">
        <f>'Liste Linéaire_Togo'!B194</f>
        <v>MONTANT  CHARLES</v>
      </c>
      <c r="C208">
        <f>'Liste Linéaire_Togo'!C194</f>
        <v>63</v>
      </c>
      <c r="D208" t="str">
        <f>'Liste Linéaire_Togo'!D194</f>
        <v>[60 et plus]</v>
      </c>
      <c r="E208">
        <f>'Liste Linéaire_Togo'!E194</f>
        <v>0</v>
      </c>
      <c r="F208" t="str">
        <f>'Liste Linéaire_Togo'!F194</f>
        <v>Masculin</v>
      </c>
      <c r="G208" t="str">
        <f>'Liste Linéaire_Togo'!G194</f>
        <v>CHAUFFEUR</v>
      </c>
      <c r="H208">
        <f>'Liste Linéaire_Togo'!H194</f>
        <v>0</v>
      </c>
      <c r="I208" t="str">
        <f>'Liste Linéaire_Togo'!I194</f>
        <v>GLIDJI</v>
      </c>
      <c r="J208" t="str">
        <f>VLOOKUP(I208,CARTE!$C$1:$F$198,3,FALSE)</f>
        <v>6.257265928242092</v>
      </c>
      <c r="K208" t="str">
        <f>VLOOKUP(I208,CARTE!$C$1:$F$198,4,FALSE)</f>
        <v xml:space="preserve"> 1.6013269352515131</v>
      </c>
      <c r="L208" t="str">
        <f>'Liste Linéaire_Togo'!M194</f>
        <v>GLIDJI</v>
      </c>
      <c r="M208" t="str">
        <f>'Liste Linéaire_Togo'!N194</f>
        <v>LACS 1</v>
      </c>
      <c r="N208" t="str">
        <f>'Liste Linéaire_Togo'!O194</f>
        <v>LACS</v>
      </c>
      <c r="O208" t="str">
        <f>'Liste Linéaire_Togo'!P194</f>
        <v>MARITIME</v>
      </c>
      <c r="P208" s="23">
        <f>'Liste Linéaire_Togo'!Q194</f>
        <v>45613</v>
      </c>
      <c r="Q208" t="str">
        <f>'Liste Linéaire_Togo'!R194</f>
        <v>S46</v>
      </c>
      <c r="R208" s="23">
        <f>'Liste Linéaire_Togo'!S194</f>
        <v>45613</v>
      </c>
      <c r="S208" t="str">
        <f>'Liste Linéaire_Togo'!T194</f>
        <v>OUI</v>
      </c>
      <c r="T208" t="str">
        <f>'Liste Linéaire_Togo'!U194</f>
        <v>OUI</v>
      </c>
      <c r="U208" t="str">
        <f>'Liste Linéaire_Togo'!V194</f>
        <v>NON</v>
      </c>
      <c r="V208" t="str">
        <f>'Liste Linéaire_Togo'!W194</f>
        <v>NON</v>
      </c>
      <c r="W208" t="str">
        <f>'Liste Linéaire_Togo'!X194</f>
        <v>Non</v>
      </c>
      <c r="X208" t="str">
        <f>'Liste Linéaire_Togo'!Y194</f>
        <v>NON</v>
      </c>
      <c r="Y208" t="str">
        <f>'Liste Linéaire_Togo'!Z194</f>
        <v>NON</v>
      </c>
      <c r="Z208" t="str">
        <f>'Liste Linéaire_Togo'!AA194</f>
        <v>NON</v>
      </c>
      <c r="AA208" t="str">
        <f>'Liste Linéaire_Togo'!AB194</f>
        <v>NON</v>
      </c>
      <c r="AB208" t="str">
        <f>'Liste Linéaire_Togo'!AC194</f>
        <v>NON</v>
      </c>
      <c r="AC208" t="str">
        <f>'Liste Linéaire_Togo'!AD194</f>
        <v>NON</v>
      </c>
      <c r="AD208" t="str">
        <f>'Liste Linéaire_Togo'!AE194</f>
        <v>NON</v>
      </c>
      <c r="AE208" t="str">
        <f>'Liste Linéaire_Togo'!AF194</f>
        <v>OUI</v>
      </c>
      <c r="AF208" t="str">
        <f>'Liste Linéaire_Togo'!AG194</f>
        <v>NEGATIF</v>
      </c>
      <c r="AG208" t="str">
        <f>'Liste Linéaire_Togo'!AH194</f>
        <v>NEGATIF</v>
      </c>
      <c r="AH208" t="str">
        <f>'Liste Linéaire_Togo'!AI194</f>
        <v>Oui</v>
      </c>
      <c r="AI208" s="23">
        <f>'Liste Linéaire_Togo'!AJ194</f>
        <v>45614</v>
      </c>
      <c r="AJ208" t="str">
        <f>'Liste Linéaire_Togo'!AK194</f>
        <v>Guéri</v>
      </c>
      <c r="AK208" t="str">
        <f>'Liste Linéaire_Togo'!AL194</f>
        <v>suspect</v>
      </c>
      <c r="AL208" t="str">
        <f>'Liste Linéaire_Togo'!AM194</f>
        <v>Lacs</v>
      </c>
      <c r="AM208" t="str">
        <f>'Liste Linéaire_Togo'!AN194</f>
        <v>Lacs 1</v>
      </c>
      <c r="AN208" t="str">
        <f>'Liste Linéaire_Togo'!AO194</f>
        <v>Glidji</v>
      </c>
      <c r="AO208" t="str">
        <f>'Liste Linéaire_Togo'!AP194</f>
        <v>negatif</v>
      </c>
      <c r="AP208" t="str">
        <f>'Liste Linéaire_Togo'!L194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3" t="e">
        <f>'Liste Linéaire_Togo'!#REF!</f>
        <v>#REF!</v>
      </c>
      <c r="Q209" t="e">
        <f>'Liste Linéaire_Togo'!#REF!</f>
        <v>#REF!</v>
      </c>
      <c r="R209" s="23"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3"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3" t="e">
        <f>'Liste Linéaire_Togo'!#REF!</f>
        <v>#REF!</v>
      </c>
      <c r="Q210" t="e">
        <f>'Liste Linéaire_Togo'!#REF!</f>
        <v>#REF!</v>
      </c>
      <c r="R210" s="23"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3"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3" t="e">
        <f>'Liste Linéaire_Togo'!#REF!</f>
        <v>#REF!</v>
      </c>
      <c r="Q211" t="e">
        <f>'Liste Linéaire_Togo'!#REF!</f>
        <v>#REF!</v>
      </c>
      <c r="R211" s="23"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3"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GBETOUNOU  OSEBIO</v>
      </c>
      <c r="C212">
        <f>'Liste Linéaire_Togo'!C195</f>
        <v>12</v>
      </c>
      <c r="D212" t="str">
        <f>'Liste Linéaire_Togo'!D195</f>
        <v>[5-14]</v>
      </c>
      <c r="E212">
        <f>'Liste Linéaire_Togo'!E195</f>
        <v>0</v>
      </c>
      <c r="F212" t="str">
        <f>'Liste Linéaire_Togo'!F195</f>
        <v>Masculin</v>
      </c>
      <c r="G212" t="str">
        <f>'Liste Linéaire_Togo'!G195</f>
        <v>Elève</v>
      </c>
      <c r="H212">
        <f>'Liste Linéaire_Togo'!H195</f>
        <v>0</v>
      </c>
      <c r="I212" t="str">
        <f>'Liste Linéaire_Togo'!I195</f>
        <v>DEGBENOU</v>
      </c>
      <c r="J212" t="str">
        <f>VLOOKUP(I212,CARTE!$C$1:$F$198,3,FALSE)</f>
        <v>6.234928331889</v>
      </c>
      <c r="K212" t="str">
        <f>VLOOKUP(I212,CARTE!$C$1:$F$198,4,FALSE)</f>
        <v xml:space="preserve"> 1.615224647621934</v>
      </c>
      <c r="L212" t="str">
        <f>'Liste Linéaire_Togo'!M195</f>
        <v>POLYCLINIQUE D'ANEHO</v>
      </c>
      <c r="M212" t="str">
        <f>'Liste Linéaire_Togo'!N195</f>
        <v>LACS 1</v>
      </c>
      <c r="N212" t="str">
        <f>'Liste Linéaire_Togo'!O195</f>
        <v>LACS</v>
      </c>
      <c r="O212" t="str">
        <f>'Liste Linéaire_Togo'!P195</f>
        <v>MARITIME</v>
      </c>
      <c r="P212" s="23">
        <f>'Liste Linéaire_Togo'!Q195</f>
        <v>45615</v>
      </c>
      <c r="Q212" t="str">
        <f>'Liste Linéaire_Togo'!R195</f>
        <v>S47</v>
      </c>
      <c r="R212" s="23">
        <f>'Liste Linéaire_Togo'!S195</f>
        <v>45615</v>
      </c>
      <c r="S212" t="str">
        <f>'Liste Linéaire_Togo'!T195</f>
        <v>OUI</v>
      </c>
      <c r="T212" t="str">
        <f>'Liste Linéaire_Togo'!U195</f>
        <v>OUI</v>
      </c>
      <c r="U212" t="str">
        <f>'Liste Linéaire_Togo'!V195</f>
        <v>NON</v>
      </c>
      <c r="V212" t="str">
        <f>'Liste Linéaire_Togo'!W195</f>
        <v>NON</v>
      </c>
      <c r="W212" t="str">
        <f>'Liste Linéaire_Togo'!X195</f>
        <v>Non</v>
      </c>
      <c r="X212" t="str">
        <f>'Liste Linéaire_Togo'!Y195</f>
        <v>NON</v>
      </c>
      <c r="Y212" t="str">
        <f>'Liste Linéaire_Togo'!Z195</f>
        <v>NON</v>
      </c>
      <c r="Z212" t="str">
        <f>'Liste Linéaire_Togo'!AA195</f>
        <v>NON</v>
      </c>
      <c r="AA212" t="str">
        <f>'Liste Linéaire_Togo'!AB195</f>
        <v>NON</v>
      </c>
      <c r="AB212" t="str">
        <f>'Liste Linéaire_Togo'!AC195</f>
        <v>NON</v>
      </c>
      <c r="AC212" t="str">
        <f>'Liste Linéaire_Togo'!AD195</f>
        <v>NON</v>
      </c>
      <c r="AD212" t="str">
        <f>'Liste Linéaire_Togo'!AE195</f>
        <v>NON</v>
      </c>
      <c r="AE212" t="str">
        <f>'Liste Linéaire_Togo'!AF195</f>
        <v>OUI</v>
      </c>
      <c r="AF212" t="str">
        <f>'Liste Linéaire_Togo'!AG195</f>
        <v>NEGATIF</v>
      </c>
      <c r="AG212" t="str">
        <f>'Liste Linéaire_Togo'!AH195</f>
        <v>NEGATIF</v>
      </c>
      <c r="AH212" t="str">
        <f>'Liste Linéaire_Togo'!AI195</f>
        <v>Oui</v>
      </c>
      <c r="AI212" s="23">
        <f>'Liste Linéaire_Togo'!AJ195</f>
        <v>45615</v>
      </c>
      <c r="AJ212" t="str">
        <f>'Liste Linéaire_Togo'!AK195</f>
        <v>Guéri</v>
      </c>
      <c r="AK212" t="str">
        <f>'Liste Linéaire_Togo'!AL195</f>
        <v>suspect</v>
      </c>
      <c r="AL212" t="str">
        <f>'Liste Linéaire_Togo'!AM195</f>
        <v>Lacs</v>
      </c>
      <c r="AM212" t="str">
        <f>'Liste Linéaire_Togo'!AN195</f>
        <v>Lacs 1</v>
      </c>
      <c r="AN212" t="str">
        <f>'Liste Linéaire_Togo'!AO195</f>
        <v>Aného</v>
      </c>
      <c r="AO212" t="str">
        <f>'Liste Linéaire_Togo'!AP195</f>
        <v>negatif</v>
      </c>
      <c r="AP212" t="str">
        <f>'Liste Linéaire_Togo'!L195</f>
        <v>Formation Sanitaire</v>
      </c>
    </row>
    <row r="213" spans="1:42">
      <c r="A213">
        <f>'Liste Linéaire_Togo'!A196</f>
        <v>195</v>
      </c>
      <c r="B213" t="str">
        <f>'Liste Linéaire_Togo'!B196</f>
        <v>ASSIAKOLEY-MESSAN  TETEGAN</v>
      </c>
      <c r="C213">
        <f>'Liste Linéaire_Togo'!C196</f>
        <v>71</v>
      </c>
      <c r="D213" t="str">
        <f>'Liste Linéaire_Togo'!D196</f>
        <v>[60 et plus]</v>
      </c>
      <c r="E213">
        <f>'Liste Linéaire_Togo'!E196</f>
        <v>0</v>
      </c>
      <c r="F213" t="str">
        <f>'Liste Linéaire_Togo'!F196</f>
        <v>Masculin</v>
      </c>
      <c r="G213" t="str">
        <f>'Liste Linéaire_Togo'!G196</f>
        <v>RETRAITE</v>
      </c>
      <c r="H213">
        <f>'Liste Linéaire_Togo'!H196</f>
        <v>0</v>
      </c>
      <c r="I213" t="str">
        <f>'Liste Linéaire_Togo'!I196</f>
        <v>AGRODRAFO</v>
      </c>
      <c r="J213" t="str">
        <f>VLOOKUP(I213,CARTE!$C$1:$F$198,3,FALSE)</f>
        <v>6.211673273925775</v>
      </c>
      <c r="K213" t="str">
        <f>VLOOKUP(I213,CARTE!$C$1:$F$198,4,FALSE)</f>
        <v xml:space="preserve"> 1.453890712205296</v>
      </c>
      <c r="L213" t="str">
        <f>'Liste Linéaire_Togo'!M196</f>
        <v>AGRODRAFO</v>
      </c>
      <c r="M213" t="str">
        <f>'Liste Linéaire_Togo'!N196</f>
        <v>LACS 3</v>
      </c>
      <c r="N213" t="str">
        <f>'Liste Linéaire_Togo'!O196</f>
        <v>LACS</v>
      </c>
      <c r="O213" t="str">
        <f>'Liste Linéaire_Togo'!P196</f>
        <v>MARITIME</v>
      </c>
      <c r="P213" s="23">
        <f>'Liste Linéaire_Togo'!Q196</f>
        <v>45616</v>
      </c>
      <c r="Q213" t="str">
        <f>'Liste Linéaire_Togo'!R196</f>
        <v>S47</v>
      </c>
      <c r="R213" s="23">
        <f>'Liste Linéaire_Togo'!S196</f>
        <v>45616</v>
      </c>
      <c r="S213" t="str">
        <f>'Liste Linéaire_Togo'!T196</f>
        <v>OUI</v>
      </c>
      <c r="T213" t="str">
        <f>'Liste Linéaire_Togo'!U196</f>
        <v>OUI</v>
      </c>
      <c r="U213" t="str">
        <f>'Liste Linéaire_Togo'!V196</f>
        <v>NON</v>
      </c>
      <c r="V213" t="str">
        <f>'Liste Linéaire_Togo'!W196</f>
        <v>NON</v>
      </c>
      <c r="W213" t="str">
        <f>'Liste Linéaire_Togo'!X196</f>
        <v>Non</v>
      </c>
      <c r="X213" t="str">
        <f>'Liste Linéaire_Togo'!Y196</f>
        <v>NON</v>
      </c>
      <c r="Y213" t="str">
        <f>'Liste Linéaire_Togo'!Z196</f>
        <v>NON</v>
      </c>
      <c r="Z213" t="str">
        <f>'Liste Linéaire_Togo'!AA196</f>
        <v>NON</v>
      </c>
      <c r="AA213" t="str">
        <f>'Liste Linéaire_Togo'!AB196</f>
        <v>NON</v>
      </c>
      <c r="AB213" t="str">
        <f>'Liste Linéaire_Togo'!AC196</f>
        <v>NON</v>
      </c>
      <c r="AC213" t="str">
        <f>'Liste Linéaire_Togo'!AD196</f>
        <v>NON</v>
      </c>
      <c r="AD213" t="str">
        <f>'Liste Linéaire_Togo'!AE196</f>
        <v>NON</v>
      </c>
      <c r="AE213" t="str">
        <f>'Liste Linéaire_Togo'!AF196</f>
        <v>OUI</v>
      </c>
      <c r="AF213" t="str">
        <f>'Liste Linéaire_Togo'!AG196</f>
        <v>NEGATIF</v>
      </c>
      <c r="AG213" t="str">
        <f>'Liste Linéaire_Togo'!AH196</f>
        <v>NEGATIF</v>
      </c>
      <c r="AH213" t="str">
        <f>'Liste Linéaire_Togo'!AI196</f>
        <v>Oui</v>
      </c>
      <c r="AI213" s="23">
        <f>'Liste Linéaire_Togo'!AJ196</f>
        <v>45616</v>
      </c>
      <c r="AJ213" t="str">
        <f>'Liste Linéaire_Togo'!AK196</f>
        <v>Guéri</v>
      </c>
      <c r="AK213" t="str">
        <f>'Liste Linéaire_Togo'!AL196</f>
        <v>suspect</v>
      </c>
      <c r="AL213" t="str">
        <f>'Liste Linéaire_Togo'!AM196</f>
        <v>Lacs</v>
      </c>
      <c r="AM213" t="str">
        <f>'Liste Linéaire_Togo'!AN196</f>
        <v>Lacs 3</v>
      </c>
      <c r="AN213" t="str">
        <f>'Liste Linéaire_Togo'!AO196</f>
        <v>Agbodrafo</v>
      </c>
      <c r="AO213" t="str">
        <f>'Liste Linéaire_Togo'!AP196</f>
        <v>negatif</v>
      </c>
      <c r="AP213" t="str">
        <f>'Liste Linéaire_Togo'!L196</f>
        <v>Formation Sanitaire</v>
      </c>
    </row>
    <row r="214" spans="1:42">
      <c r="A214">
        <f>'Liste Linéaire_Togo'!A197</f>
        <v>196</v>
      </c>
      <c r="B214" t="str">
        <f>'Liste Linéaire_Togo'!B197</f>
        <v xml:space="preserve">AGBENOU  KODJO </v>
      </c>
      <c r="C214">
        <f>'Liste Linéaire_Togo'!C197</f>
        <v>75</v>
      </c>
      <c r="D214" t="str">
        <f>'Liste Linéaire_Togo'!D197</f>
        <v>[60 et plus]</v>
      </c>
      <c r="E214">
        <f>'Liste Linéaire_Togo'!E197</f>
        <v>0</v>
      </c>
      <c r="F214" t="str">
        <f>'Liste Linéaire_Togo'!F197</f>
        <v>Masculin</v>
      </c>
      <c r="G214" t="str">
        <f>'Liste Linéaire_Togo'!G197</f>
        <v>RETRAITE</v>
      </c>
      <c r="H214">
        <f>'Liste Linéaire_Togo'!H197</f>
        <v>0</v>
      </c>
      <c r="I214" t="str">
        <f>'Liste Linéaire_Togo'!I197</f>
        <v>GLIDJI</v>
      </c>
      <c r="J214" t="str">
        <f>VLOOKUP(I214,CARTE!$C$1:$F$198,3,FALSE)</f>
        <v>6.257265928242092</v>
      </c>
      <c r="K214" t="str">
        <f>VLOOKUP(I214,CARTE!$C$1:$F$198,4,FALSE)</f>
        <v xml:space="preserve"> 1.6013269352515131</v>
      </c>
      <c r="L214" t="str">
        <f>'Liste Linéaire_Togo'!M197</f>
        <v>GLIDJI</v>
      </c>
      <c r="M214" t="str">
        <f>'Liste Linéaire_Togo'!N197</f>
        <v>LACS 1</v>
      </c>
      <c r="N214" t="str">
        <f>'Liste Linéaire_Togo'!O197</f>
        <v>LACS</v>
      </c>
      <c r="O214" t="str">
        <f>'Liste Linéaire_Togo'!P197</f>
        <v>MARITIME</v>
      </c>
      <c r="P214" s="23">
        <f>'Liste Linéaire_Togo'!Q197</f>
        <v>45617</v>
      </c>
      <c r="Q214" t="str">
        <f>'Liste Linéaire_Togo'!R197</f>
        <v>S47</v>
      </c>
      <c r="R214" s="23">
        <f>'Liste Linéaire_Togo'!S197</f>
        <v>45617</v>
      </c>
      <c r="S214" t="str">
        <f>'Liste Linéaire_Togo'!T197</f>
        <v>OUI</v>
      </c>
      <c r="T214" t="str">
        <f>'Liste Linéaire_Togo'!U197</f>
        <v>OUI</v>
      </c>
      <c r="U214" t="str">
        <f>'Liste Linéaire_Togo'!V197</f>
        <v>NON</v>
      </c>
      <c r="V214" t="str">
        <f>'Liste Linéaire_Togo'!W197</f>
        <v>NON</v>
      </c>
      <c r="W214" t="str">
        <f>'Liste Linéaire_Togo'!X197</f>
        <v>Non</v>
      </c>
      <c r="X214" t="str">
        <f>'Liste Linéaire_Togo'!Y197</f>
        <v>NON</v>
      </c>
      <c r="Y214" t="str">
        <f>'Liste Linéaire_Togo'!Z197</f>
        <v>NON</v>
      </c>
      <c r="Z214" t="str">
        <f>'Liste Linéaire_Togo'!AA197</f>
        <v>NON</v>
      </c>
      <c r="AA214" t="str">
        <f>'Liste Linéaire_Togo'!AB197</f>
        <v>NON</v>
      </c>
      <c r="AB214" t="str">
        <f>'Liste Linéaire_Togo'!AC197</f>
        <v>NON</v>
      </c>
      <c r="AC214" t="str">
        <f>'Liste Linéaire_Togo'!AD197</f>
        <v>NON</v>
      </c>
      <c r="AD214" t="str">
        <f>'Liste Linéaire_Togo'!AE197</f>
        <v>NON</v>
      </c>
      <c r="AE214" t="str">
        <f>'Liste Linéaire_Togo'!AF197</f>
        <v>OUI</v>
      </c>
      <c r="AF214" t="str">
        <f>'Liste Linéaire_Togo'!AG197</f>
        <v>NEGATIF</v>
      </c>
      <c r="AG214" t="str">
        <f>'Liste Linéaire_Togo'!AH197</f>
        <v>NEGATIF</v>
      </c>
      <c r="AH214" t="str">
        <f>'Liste Linéaire_Togo'!AI197</f>
        <v>Non</v>
      </c>
      <c r="AI214" s="23">
        <f>'Liste Linéaire_Togo'!AJ197</f>
        <v>45617</v>
      </c>
      <c r="AJ214" t="str">
        <f>'Liste Linéaire_Togo'!AK197</f>
        <v>Guéri</v>
      </c>
      <c r="AK214" t="str">
        <f>'Liste Linéaire_Togo'!AL197</f>
        <v>suspect</v>
      </c>
      <c r="AL214" t="str">
        <f>'Liste Linéaire_Togo'!AM197</f>
        <v>Lacs</v>
      </c>
      <c r="AM214" t="str">
        <f>'Liste Linéaire_Togo'!AN197</f>
        <v>Lacs 1</v>
      </c>
      <c r="AN214" t="str">
        <f>'Liste Linéaire_Togo'!AO197</f>
        <v>Glidji</v>
      </c>
      <c r="AO214" t="str">
        <f>'Liste Linéaire_Togo'!AP197</f>
        <v>negatif</v>
      </c>
      <c r="AP214" t="str">
        <f>'Liste Linéaire_Togo'!L197</f>
        <v>Formation Sanitaire</v>
      </c>
    </row>
    <row r="215" spans="1:42">
      <c r="A215">
        <f>'Liste Linéaire_Togo'!A198</f>
        <v>197</v>
      </c>
      <c r="B215" t="str">
        <f>'Liste Linéaire_Togo'!B198</f>
        <v>FOLLY  AYELE</v>
      </c>
      <c r="C215">
        <f>'Liste Linéaire_Togo'!C198</f>
        <v>20</v>
      </c>
      <c r="D215" t="str">
        <f>'Liste Linéaire_Togo'!D198</f>
        <v>[15-44]</v>
      </c>
      <c r="E215">
        <f>'Liste Linéaire_Togo'!E198</f>
        <v>0</v>
      </c>
      <c r="F215" t="str">
        <f>'Liste Linéaire_Togo'!F198</f>
        <v>Masculin</v>
      </c>
      <c r="G215" t="str">
        <f>'Liste Linéaire_Togo'!G198</f>
        <v>JOURNALISTE</v>
      </c>
      <c r="H215">
        <f>'Liste Linéaire_Togo'!H198</f>
        <v>0</v>
      </c>
      <c r="I215" t="str">
        <f>'Liste Linéaire_Togo'!I198</f>
        <v>SIVAME</v>
      </c>
      <c r="J215" t="str">
        <f>VLOOKUP(I215,CARTE!$C$1:$F$198,3,FALSE)</f>
        <v>6.227265928242092</v>
      </c>
      <c r="K215" t="str">
        <f>VLOOKUP(I215,CARTE!$C$1:$F$198,4,FALSE)</f>
        <v xml:space="preserve"> 1.5813269352515131</v>
      </c>
      <c r="L215" t="str">
        <f>'Liste Linéaire_Togo'!M198</f>
        <v>SEKO</v>
      </c>
      <c r="M215" t="str">
        <f>'Liste Linéaire_Togo'!N198</f>
        <v>LACS 2</v>
      </c>
      <c r="N215" t="str">
        <f>'Liste Linéaire_Togo'!O198</f>
        <v>LACS</v>
      </c>
      <c r="O215" t="str">
        <f>'Liste Linéaire_Togo'!P198</f>
        <v>MARITIME</v>
      </c>
      <c r="P215" s="23">
        <f>'Liste Linéaire_Togo'!Q198</f>
        <v>45616</v>
      </c>
      <c r="Q215" t="str">
        <f>'Liste Linéaire_Togo'!R198</f>
        <v>S47</v>
      </c>
      <c r="R215" s="23">
        <f>'Liste Linéaire_Togo'!S198</f>
        <v>45617</v>
      </c>
      <c r="S215" t="str">
        <f>'Liste Linéaire_Togo'!T198</f>
        <v>OUI</v>
      </c>
      <c r="T215" t="str">
        <f>'Liste Linéaire_Togo'!U198</f>
        <v>OUI</v>
      </c>
      <c r="U215" t="str">
        <f>'Liste Linéaire_Togo'!V198</f>
        <v>NON</v>
      </c>
      <c r="V215" t="str">
        <f>'Liste Linéaire_Togo'!W198</f>
        <v>NON</v>
      </c>
      <c r="W215" t="str">
        <f>'Liste Linéaire_Togo'!X198</f>
        <v>Non</v>
      </c>
      <c r="X215" t="str">
        <f>'Liste Linéaire_Togo'!Y198</f>
        <v>NON</v>
      </c>
      <c r="Y215" t="str">
        <f>'Liste Linéaire_Togo'!Z198</f>
        <v>NON</v>
      </c>
      <c r="Z215" t="str">
        <f>'Liste Linéaire_Togo'!AA198</f>
        <v>NON</v>
      </c>
      <c r="AA215" t="str">
        <f>'Liste Linéaire_Togo'!AB198</f>
        <v>NON</v>
      </c>
      <c r="AB215" t="str">
        <f>'Liste Linéaire_Togo'!AC198</f>
        <v>NON</v>
      </c>
      <c r="AC215" t="str">
        <f>'Liste Linéaire_Togo'!AD198</f>
        <v>NON</v>
      </c>
      <c r="AD215" t="str">
        <f>'Liste Linéaire_Togo'!AE198</f>
        <v>NON</v>
      </c>
      <c r="AE215" t="str">
        <f>'Liste Linéaire_Togo'!AF198</f>
        <v>OUI</v>
      </c>
      <c r="AF215" t="str">
        <f>'Liste Linéaire_Togo'!AG198</f>
        <v>NEGATIF</v>
      </c>
      <c r="AG215" t="str">
        <f>'Liste Linéaire_Togo'!AH198</f>
        <v>NEGATIF</v>
      </c>
      <c r="AH215" t="str">
        <f>'Liste Linéaire_Togo'!AI198</f>
        <v>Non</v>
      </c>
      <c r="AI215" s="23">
        <f>'Liste Linéaire_Togo'!AJ198</f>
        <v>45617</v>
      </c>
      <c r="AJ215" t="str">
        <f>'Liste Linéaire_Togo'!AK198</f>
        <v>Guéri</v>
      </c>
      <c r="AK215" t="str">
        <f>'Liste Linéaire_Togo'!AL198</f>
        <v>suspect</v>
      </c>
      <c r="AL215" t="str">
        <f>'Liste Linéaire_Togo'!AM198</f>
        <v>Lacs</v>
      </c>
      <c r="AM215" t="str">
        <f>'Liste Linéaire_Togo'!AN198</f>
        <v>Lacs 2</v>
      </c>
      <c r="AN215" t="str">
        <f>'Liste Linéaire_Togo'!AO198</f>
        <v>Agouégan</v>
      </c>
      <c r="AO215" t="str">
        <f>'Liste Linéaire_Togo'!AP198</f>
        <v>negatif</v>
      </c>
      <c r="AP215" t="str">
        <f>'Liste Linéaire_Togo'!L198</f>
        <v>Formation Sanitaire</v>
      </c>
    </row>
    <row r="216" spans="1:42">
      <c r="A216">
        <f>'Liste Linéaire_Togo'!A199</f>
        <v>198</v>
      </c>
      <c r="B216" t="str">
        <f>'Liste Linéaire_Togo'!B199</f>
        <v>AGOSSOU DOSSEH</v>
      </c>
      <c r="C216">
        <f>'Liste Linéaire_Togo'!C199</f>
        <v>35</v>
      </c>
      <c r="D216" t="str">
        <f>'Liste Linéaire_Togo'!D199</f>
        <v>[15-44]</v>
      </c>
      <c r="E216">
        <f>'Liste Linéaire_Togo'!E199</f>
        <v>0</v>
      </c>
      <c r="F216" t="str">
        <f>'Liste Linéaire_Togo'!F199</f>
        <v>Masculin</v>
      </c>
      <c r="G216" t="str">
        <f>'Liste Linéaire_Togo'!G199</f>
        <v>Cultivateur/trice</v>
      </c>
      <c r="H216">
        <f>'Liste Linéaire_Togo'!H199</f>
        <v>0</v>
      </c>
      <c r="I216" t="str">
        <f>'Liste Linéaire_Togo'!I199</f>
        <v>ZOWLA</v>
      </c>
      <c r="J216" t="str">
        <f>VLOOKUP(I216,CARTE!$C$1:$F$198,3,FALSE)</f>
        <v>6.231673273925775</v>
      </c>
      <c r="K216" t="str">
        <f>VLOOKUP(I216,CARTE!$C$1:$F$198,4,FALSE)</f>
        <v xml:space="preserve"> 1.583890712205296</v>
      </c>
      <c r="L216" t="str">
        <f>'Liste Linéaire_Togo'!M199</f>
        <v>ZOWLA</v>
      </c>
      <c r="M216" t="str">
        <f>'Liste Linéaire_Togo'!N199</f>
        <v>LACS 1</v>
      </c>
      <c r="N216" t="str">
        <f>'Liste Linéaire_Togo'!O199</f>
        <v>LACS</v>
      </c>
      <c r="O216" t="str">
        <f>'Liste Linéaire_Togo'!P199</f>
        <v>MARITIME</v>
      </c>
      <c r="P216" s="23">
        <f>'Liste Linéaire_Togo'!Q199</f>
        <v>45617</v>
      </c>
      <c r="Q216" t="str">
        <f>'Liste Linéaire_Togo'!R199</f>
        <v>S47</v>
      </c>
      <c r="R216" s="23">
        <f>'Liste Linéaire_Togo'!S199</f>
        <v>45618</v>
      </c>
      <c r="S216" t="str">
        <f>'Liste Linéaire_Togo'!T199</f>
        <v>OUI</v>
      </c>
      <c r="T216" t="str">
        <f>'Liste Linéaire_Togo'!U199</f>
        <v>OUI</v>
      </c>
      <c r="U216" t="str">
        <f>'Liste Linéaire_Togo'!V199</f>
        <v>NON</v>
      </c>
      <c r="V216" t="str">
        <f>'Liste Linéaire_Togo'!W199</f>
        <v>NON</v>
      </c>
      <c r="W216" t="str">
        <f>'Liste Linéaire_Togo'!X199</f>
        <v>Non</v>
      </c>
      <c r="X216" t="str">
        <f>'Liste Linéaire_Togo'!Y199</f>
        <v>NON</v>
      </c>
      <c r="Y216" t="str">
        <f>'Liste Linéaire_Togo'!Z199</f>
        <v>NON</v>
      </c>
      <c r="Z216" t="str">
        <f>'Liste Linéaire_Togo'!AA199</f>
        <v>NON</v>
      </c>
      <c r="AA216" t="str">
        <f>'Liste Linéaire_Togo'!AB199</f>
        <v>NON</v>
      </c>
      <c r="AB216" t="str">
        <f>'Liste Linéaire_Togo'!AC199</f>
        <v>NON</v>
      </c>
      <c r="AC216" t="str">
        <f>'Liste Linéaire_Togo'!AD199</f>
        <v>NON</v>
      </c>
      <c r="AD216" t="str">
        <f>'Liste Linéaire_Togo'!AE199</f>
        <v>NON</v>
      </c>
      <c r="AE216" t="str">
        <f>'Liste Linéaire_Togo'!AF199</f>
        <v>OUI</v>
      </c>
      <c r="AF216" t="str">
        <f>'Liste Linéaire_Togo'!AG199</f>
        <v>NEGATIF</v>
      </c>
      <c r="AG216" t="str">
        <f>'Liste Linéaire_Togo'!AH199</f>
        <v>NEGATIF</v>
      </c>
      <c r="AH216" t="str">
        <f>'Liste Linéaire_Togo'!AI199</f>
        <v>Non</v>
      </c>
      <c r="AI216" s="23">
        <f>'Liste Linéaire_Togo'!AJ199</f>
        <v>45619</v>
      </c>
      <c r="AJ216" t="str">
        <f>'Liste Linéaire_Togo'!AK199</f>
        <v>Guéri</v>
      </c>
      <c r="AK216" t="str">
        <f>'Liste Linéaire_Togo'!AL199</f>
        <v>suspect</v>
      </c>
      <c r="AL216" t="str">
        <f>'Liste Linéaire_Togo'!AM199</f>
        <v>Lacs</v>
      </c>
      <c r="AM216" t="str">
        <f>'Liste Linéaire_Togo'!AN199</f>
        <v>Lacs 1</v>
      </c>
      <c r="AN216" t="str">
        <f>'Liste Linéaire_Togo'!AO199</f>
        <v>Glidji</v>
      </c>
      <c r="AO216" t="str">
        <f>'Liste Linéaire_Togo'!AP199</f>
        <v>negatif</v>
      </c>
      <c r="AP216" t="str">
        <f>'Liste Linéaire_Togo'!L199</f>
        <v>Formation Sanitaire</v>
      </c>
    </row>
    <row r="217" spans="1:42">
      <c r="A217">
        <f>'Liste Linéaire_Togo'!A200</f>
        <v>199</v>
      </c>
      <c r="B217" t="str">
        <f>'Liste Linéaire_Togo'!B200</f>
        <v>TEY  YAO</v>
      </c>
      <c r="C217">
        <f>'Liste Linéaire_Togo'!C200</f>
        <v>8</v>
      </c>
      <c r="D217" t="str">
        <f>'Liste Linéaire_Togo'!D200</f>
        <v>[5-14]</v>
      </c>
      <c r="E217">
        <f>'Liste Linéaire_Togo'!E200</f>
        <v>0</v>
      </c>
      <c r="F217" t="str">
        <f>'Liste Linéaire_Togo'!F200</f>
        <v>Masculin</v>
      </c>
      <c r="G217" t="str">
        <f>'Liste Linéaire_Togo'!G200</f>
        <v>Elève</v>
      </c>
      <c r="H217">
        <f>'Liste Linéaire_Togo'!H200</f>
        <v>0</v>
      </c>
      <c r="I217" t="str">
        <f>'Liste Linéaire_Togo'!I200</f>
        <v>GOUMOUKOPE</v>
      </c>
      <c r="J217" t="str">
        <f>VLOOKUP(I217,CARTE!$C$1:$F$198,3,FALSE)</f>
        <v>6.210782053118657</v>
      </c>
      <c r="K217" t="str">
        <f>VLOOKUP(I217,CARTE!$C$1:$F$198,4,FALSE)</f>
        <v xml:space="preserve"> 1.522305618314484</v>
      </c>
      <c r="L217" t="str">
        <f>'Liste Linéaire_Togo'!M200</f>
        <v>GOUMOUKOPE</v>
      </c>
      <c r="M217" t="str">
        <f>'Liste Linéaire_Togo'!N200</f>
        <v>LACS 3</v>
      </c>
      <c r="N217" t="str">
        <f>'Liste Linéaire_Togo'!O200</f>
        <v>LACS</v>
      </c>
      <c r="O217" t="str">
        <f>'Liste Linéaire_Togo'!P200</f>
        <v>MARITIME</v>
      </c>
      <c r="P217" s="23">
        <f>'Liste Linéaire_Togo'!Q200</f>
        <v>45623</v>
      </c>
      <c r="Q217" t="str">
        <f>'Liste Linéaire_Togo'!R200</f>
        <v>S48</v>
      </c>
      <c r="R217" s="23">
        <f>'Liste Linéaire_Togo'!S200</f>
        <v>45623</v>
      </c>
      <c r="S217" t="str">
        <f>'Liste Linéaire_Togo'!T200</f>
        <v>OUI</v>
      </c>
      <c r="T217" t="str">
        <f>'Liste Linéaire_Togo'!U200</f>
        <v>OUI</v>
      </c>
      <c r="U217" t="str">
        <f>'Liste Linéaire_Togo'!V200</f>
        <v>NON</v>
      </c>
      <c r="V217" t="str">
        <f>'Liste Linéaire_Togo'!W200</f>
        <v>NON</v>
      </c>
      <c r="W217" t="str">
        <f>'Liste Linéaire_Togo'!X200</f>
        <v>Non</v>
      </c>
      <c r="X217" t="str">
        <f>'Liste Linéaire_Togo'!Y200</f>
        <v>NON</v>
      </c>
      <c r="Y217" t="str">
        <f>'Liste Linéaire_Togo'!Z200</f>
        <v>NON</v>
      </c>
      <c r="Z217" t="str">
        <f>'Liste Linéaire_Togo'!AA200</f>
        <v>NON</v>
      </c>
      <c r="AA217" t="str">
        <f>'Liste Linéaire_Togo'!AB200</f>
        <v>NON</v>
      </c>
      <c r="AB217" t="str">
        <f>'Liste Linéaire_Togo'!AC200</f>
        <v>NON</v>
      </c>
      <c r="AC217" t="str">
        <f>'Liste Linéaire_Togo'!AD200</f>
        <v>NON</v>
      </c>
      <c r="AD217" t="str">
        <f>'Liste Linéaire_Togo'!AE200</f>
        <v>NON</v>
      </c>
      <c r="AE217" t="str">
        <f>'Liste Linéaire_Togo'!AF200</f>
        <v>OUI</v>
      </c>
      <c r="AF217" t="str">
        <f>'Liste Linéaire_Togo'!AG200</f>
        <v>POSITIF</v>
      </c>
      <c r="AG217" t="str">
        <f>'Liste Linéaire_Togo'!AH200</f>
        <v>Positif O1 Ogawa</v>
      </c>
      <c r="AH217" t="str">
        <f>'Liste Linéaire_Togo'!AI200</f>
        <v>Oui</v>
      </c>
      <c r="AI217" s="23">
        <f>'Liste Linéaire_Togo'!AJ200</f>
        <v>0</v>
      </c>
      <c r="AJ217" t="str">
        <f>'Liste Linéaire_Togo'!AK200</f>
        <v>Guéri</v>
      </c>
      <c r="AK217" t="str">
        <f>'Liste Linéaire_Togo'!AL200</f>
        <v>confirmé</v>
      </c>
      <c r="AL217" t="str">
        <f>'Liste Linéaire_Togo'!AM200</f>
        <v>Lacs</v>
      </c>
      <c r="AM217" t="str">
        <f>'Liste Linéaire_Togo'!AN200</f>
        <v>Lacs 3</v>
      </c>
      <c r="AN217" t="str">
        <f>'Liste Linéaire_Togo'!AO200</f>
        <v>Agbodrafo</v>
      </c>
      <c r="AO217" t="str">
        <f>'Liste Linéaire_Togo'!AP200</f>
        <v>Positif</v>
      </c>
      <c r="AP217" t="str">
        <f>'Liste Linéaire_Togo'!L200</f>
        <v>Formation Sanitaire</v>
      </c>
    </row>
    <row r="218" spans="1:42">
      <c r="A218">
        <f>'Liste Linéaire_Togo'!A201</f>
        <v>200</v>
      </c>
      <c r="B218" t="str">
        <f>'Liste Linéaire_Togo'!B201</f>
        <v>TCHAGLI  FLORENTINE</v>
      </c>
      <c r="C218">
        <f>'Liste Linéaire_Togo'!C201</f>
        <v>70</v>
      </c>
      <c r="D218" t="str">
        <f>'Liste Linéaire_Togo'!D201</f>
        <v>[60 et plus]</v>
      </c>
      <c r="E218">
        <f>'Liste Linéaire_Togo'!E201</f>
        <v>0</v>
      </c>
      <c r="F218" t="str">
        <f>'Liste Linéaire_Togo'!F201</f>
        <v>Féminin</v>
      </c>
      <c r="G218" t="str">
        <f>'Liste Linéaire_Togo'!G201</f>
        <v>Ménagère</v>
      </c>
      <c r="H218">
        <f>'Liste Linéaire_Togo'!H201</f>
        <v>0</v>
      </c>
      <c r="I218" t="str">
        <f>'Liste Linéaire_Togo'!I201</f>
        <v>GOUMOUKOPE</v>
      </c>
      <c r="J218" t="str">
        <f>VLOOKUP(I218,CARTE!$C$1:$F$198,3,FALSE)</f>
        <v>6.210782053118657</v>
      </c>
      <c r="K218" t="str">
        <f>VLOOKUP(I218,CARTE!$C$1:$F$198,4,FALSE)</f>
        <v xml:space="preserve"> 1.522305618314484</v>
      </c>
      <c r="L218" t="str">
        <f>'Liste Linéaire_Togo'!M201</f>
        <v>GOUMOUKOPE</v>
      </c>
      <c r="M218" t="str">
        <f>'Liste Linéaire_Togo'!N201</f>
        <v>LACS 3</v>
      </c>
      <c r="N218" t="str">
        <f>'Liste Linéaire_Togo'!O201</f>
        <v>LACS</v>
      </c>
      <c r="O218" t="str">
        <f>'Liste Linéaire_Togo'!P201</f>
        <v>MARITIME</v>
      </c>
      <c r="P218" s="23">
        <f>'Liste Linéaire_Togo'!Q201</f>
        <v>45623</v>
      </c>
      <c r="Q218" t="str">
        <f>'Liste Linéaire_Togo'!R201</f>
        <v>S48</v>
      </c>
      <c r="R218" s="23">
        <f>'Liste Linéaire_Togo'!S201</f>
        <v>45623</v>
      </c>
      <c r="S218" t="str">
        <f>'Liste Linéaire_Togo'!T201</f>
        <v>OUI</v>
      </c>
      <c r="T218" t="str">
        <f>'Liste Linéaire_Togo'!U201</f>
        <v>OUI</v>
      </c>
      <c r="U218" t="str">
        <f>'Liste Linéaire_Togo'!V201</f>
        <v>NON</v>
      </c>
      <c r="V218" t="str">
        <f>'Liste Linéaire_Togo'!W201</f>
        <v>NON</v>
      </c>
      <c r="W218" t="str">
        <f>'Liste Linéaire_Togo'!X201</f>
        <v>Non</v>
      </c>
      <c r="X218" t="str">
        <f>'Liste Linéaire_Togo'!Y201</f>
        <v>NON</v>
      </c>
      <c r="Y218" t="str">
        <f>'Liste Linéaire_Togo'!Z201</f>
        <v>NON</v>
      </c>
      <c r="Z218" t="str">
        <f>'Liste Linéaire_Togo'!AA201</f>
        <v>NON</v>
      </c>
      <c r="AA218" t="str">
        <f>'Liste Linéaire_Togo'!AB201</f>
        <v>NON</v>
      </c>
      <c r="AB218" t="str">
        <f>'Liste Linéaire_Togo'!AC201</f>
        <v>NON</v>
      </c>
      <c r="AC218" t="str">
        <f>'Liste Linéaire_Togo'!AD201</f>
        <v>NON</v>
      </c>
      <c r="AD218" t="str">
        <f>'Liste Linéaire_Togo'!AE201</f>
        <v>NON</v>
      </c>
      <c r="AE218" t="str">
        <f>'Liste Linéaire_Togo'!AF201</f>
        <v>OUI</v>
      </c>
      <c r="AF218" t="str">
        <f>'Liste Linéaire_Togo'!AG201</f>
        <v>POSITIF</v>
      </c>
      <c r="AG218" t="str">
        <f>'Liste Linéaire_Togo'!AH201</f>
        <v>Positif O1 Ogawa</v>
      </c>
      <c r="AH218" t="str">
        <f>'Liste Linéaire_Togo'!AI201</f>
        <v>Oui</v>
      </c>
      <c r="AI218" s="23">
        <f>'Liste Linéaire_Togo'!AJ201</f>
        <v>45626</v>
      </c>
      <c r="AJ218" t="str">
        <f>'Liste Linéaire_Togo'!AK201</f>
        <v>Guéri</v>
      </c>
      <c r="AK218" t="str">
        <f>'Liste Linéaire_Togo'!AL201</f>
        <v>confirmé</v>
      </c>
      <c r="AL218" t="str">
        <f>'Liste Linéaire_Togo'!AM201</f>
        <v>Lacs</v>
      </c>
      <c r="AM218" t="str">
        <f>'Liste Linéaire_Togo'!AN201</f>
        <v>Lacs 3</v>
      </c>
      <c r="AN218" t="str">
        <f>'Liste Linéaire_Togo'!AO201</f>
        <v>Agbodrafo</v>
      </c>
      <c r="AO218" t="str">
        <f>'Liste Linéaire_Togo'!AP201</f>
        <v>Positif</v>
      </c>
      <c r="AP218" t="str">
        <f>'Liste Linéaire_Togo'!L201</f>
        <v>Formation Sanitaire</v>
      </c>
    </row>
    <row r="219" spans="1:42">
      <c r="A219">
        <f>'Liste Linéaire_Togo'!A202</f>
        <v>201</v>
      </c>
      <c r="B219" t="str">
        <f>'Liste Linéaire_Togo'!B202</f>
        <v>AGOUKPE  MAWULOLO  KODJOVI</v>
      </c>
      <c r="C219">
        <f>'Liste Linéaire_Togo'!C202</f>
        <v>8</v>
      </c>
      <c r="D219" t="str">
        <f>'Liste Linéaire_Togo'!D202</f>
        <v>[5-14]</v>
      </c>
      <c r="E219">
        <f>'Liste Linéaire_Togo'!E202</f>
        <v>0</v>
      </c>
      <c r="F219" t="str">
        <f>'Liste Linéaire_Togo'!F202</f>
        <v>Masculin</v>
      </c>
      <c r="G219" t="str">
        <f>'Liste Linéaire_Togo'!G202</f>
        <v>Elève</v>
      </c>
      <c r="H219">
        <f>'Liste Linéaire_Togo'!H202</f>
        <v>0</v>
      </c>
      <c r="I219" t="str">
        <f>'Liste Linéaire_Togo'!I202</f>
        <v>GOUMOUKOPE</v>
      </c>
      <c r="J219" t="str">
        <f>VLOOKUP(I219,CARTE!$C$1:$F$198,3,FALSE)</f>
        <v>6.210782053118657</v>
      </c>
      <c r="K219" t="str">
        <f>VLOOKUP(I219,CARTE!$C$1:$F$198,4,FALSE)</f>
        <v xml:space="preserve"> 1.522305618314484</v>
      </c>
      <c r="L219" t="str">
        <f>'Liste Linéaire_Togo'!M202</f>
        <v>GOUMOUKOPE</v>
      </c>
      <c r="M219" t="str">
        <f>'Liste Linéaire_Togo'!N202</f>
        <v>LACS 3</v>
      </c>
      <c r="N219" t="str">
        <f>'Liste Linéaire_Togo'!O202</f>
        <v>LACS</v>
      </c>
      <c r="O219" t="str">
        <f>'Liste Linéaire_Togo'!P202</f>
        <v>MARITIME</v>
      </c>
      <c r="P219" s="23">
        <f>'Liste Linéaire_Togo'!Q202</f>
        <v>45624</v>
      </c>
      <c r="Q219" t="str">
        <f>'Liste Linéaire_Togo'!R202</f>
        <v>S48</v>
      </c>
      <c r="R219" s="23">
        <f>'Liste Linéaire_Togo'!S202</f>
        <v>45624</v>
      </c>
      <c r="S219" t="str">
        <f>'Liste Linéaire_Togo'!T202</f>
        <v>OUI</v>
      </c>
      <c r="T219" t="str">
        <f>'Liste Linéaire_Togo'!U202</f>
        <v>NON</v>
      </c>
      <c r="U219" t="str">
        <f>'Liste Linéaire_Togo'!V202</f>
        <v>NON</v>
      </c>
      <c r="V219" t="str">
        <f>'Liste Linéaire_Togo'!W202</f>
        <v>NON</v>
      </c>
      <c r="W219" t="str">
        <f>'Liste Linéaire_Togo'!X202</f>
        <v>Non</v>
      </c>
      <c r="X219" t="str">
        <f>'Liste Linéaire_Togo'!Y202</f>
        <v>NON</v>
      </c>
      <c r="Y219" t="str">
        <f>'Liste Linéaire_Togo'!Z202</f>
        <v>NON</v>
      </c>
      <c r="Z219" t="str">
        <f>'Liste Linéaire_Togo'!AA202</f>
        <v>NON</v>
      </c>
      <c r="AA219" t="str">
        <f>'Liste Linéaire_Togo'!AB202</f>
        <v>NON</v>
      </c>
      <c r="AB219" t="str">
        <f>'Liste Linéaire_Togo'!AC202</f>
        <v>NON</v>
      </c>
      <c r="AC219" t="str">
        <f>'Liste Linéaire_Togo'!AD202</f>
        <v>NON</v>
      </c>
      <c r="AD219" t="str">
        <f>'Liste Linéaire_Togo'!AE202</f>
        <v>NON</v>
      </c>
      <c r="AE219" t="str">
        <f>'Liste Linéaire_Togo'!AF202</f>
        <v>OUI</v>
      </c>
      <c r="AF219" t="str">
        <f>'Liste Linéaire_Togo'!AG202</f>
        <v>NEGATIF</v>
      </c>
      <c r="AG219" t="str">
        <f>'Liste Linéaire_Togo'!AH202</f>
        <v>Positif O1 Ogawa</v>
      </c>
      <c r="AH219" t="str">
        <f>'Liste Linéaire_Togo'!AI202</f>
        <v>Oui</v>
      </c>
      <c r="AI219" s="23">
        <f>'Liste Linéaire_Togo'!AJ202</f>
        <v>45626</v>
      </c>
      <c r="AJ219" t="str">
        <f>'Liste Linéaire_Togo'!AK202</f>
        <v>Guéri</v>
      </c>
      <c r="AK219" t="str">
        <f>'Liste Linéaire_Togo'!AL202</f>
        <v>confirmé</v>
      </c>
      <c r="AL219" t="str">
        <f>'Liste Linéaire_Togo'!AM202</f>
        <v>Lacs</v>
      </c>
      <c r="AM219" t="str">
        <f>'Liste Linéaire_Togo'!AN202</f>
        <v>Lacs 3</v>
      </c>
      <c r="AN219" t="str">
        <f>'Liste Linéaire_Togo'!AO202</f>
        <v>Agbodrafo</v>
      </c>
      <c r="AO219" t="str">
        <f>'Liste Linéaire_Togo'!AP202</f>
        <v>Positif</v>
      </c>
      <c r="AP219" t="str">
        <f>'Liste Linéaire_Togo'!L202</f>
        <v>Communauté</v>
      </c>
    </row>
    <row r="220" spans="1:42">
      <c r="A220">
        <f>'Liste Linéaire_Togo'!A203</f>
        <v>202</v>
      </c>
      <c r="B220" t="str">
        <f>'Liste Linéaire_Togo'!B203</f>
        <v>DEGNON  AFIWA</v>
      </c>
      <c r="C220">
        <f>'Liste Linéaire_Togo'!C203</f>
        <v>80</v>
      </c>
      <c r="D220" t="str">
        <f>'Liste Linéaire_Togo'!D203</f>
        <v>[60 et plus]</v>
      </c>
      <c r="E220">
        <f>'Liste Linéaire_Togo'!E203</f>
        <v>0</v>
      </c>
      <c r="F220" t="str">
        <f>'Liste Linéaire_Togo'!F203</f>
        <v>Féminin</v>
      </c>
      <c r="G220" t="str">
        <f>'Liste Linéaire_Togo'!G203</f>
        <v>Ménagère</v>
      </c>
      <c r="H220">
        <f>'Liste Linéaire_Togo'!H203</f>
        <v>0</v>
      </c>
      <c r="I220" t="str">
        <f>'Liste Linéaire_Togo'!I203</f>
        <v>GOUMOUKOPE</v>
      </c>
      <c r="J220" t="str">
        <f>VLOOKUP(I220,CARTE!$C$1:$F$198,3,FALSE)</f>
        <v>6.210782053118657</v>
      </c>
      <c r="K220" t="str">
        <f>VLOOKUP(I220,CARTE!$C$1:$F$198,4,FALSE)</f>
        <v xml:space="preserve"> 1.522305618314484</v>
      </c>
      <c r="L220" t="str">
        <f>'Liste Linéaire_Togo'!M203</f>
        <v>GOUMOUKOPE</v>
      </c>
      <c r="M220" t="str">
        <f>'Liste Linéaire_Togo'!N203</f>
        <v>LACS 3</v>
      </c>
      <c r="N220" t="str">
        <f>'Liste Linéaire_Togo'!O203</f>
        <v>LACS</v>
      </c>
      <c r="O220" t="str">
        <f>'Liste Linéaire_Togo'!P203</f>
        <v>MARITIME</v>
      </c>
      <c r="P220" s="23">
        <f>'Liste Linéaire_Togo'!Q203</f>
        <v>45620</v>
      </c>
      <c r="Q220" t="str">
        <f>'Liste Linéaire_Togo'!R203</f>
        <v>S47</v>
      </c>
      <c r="R220" s="23">
        <f>'Liste Linéaire_Togo'!S203</f>
        <v>45624</v>
      </c>
      <c r="S220" t="str">
        <f>'Liste Linéaire_Togo'!T203</f>
        <v>OUI</v>
      </c>
      <c r="T220" t="str">
        <f>'Liste Linéaire_Togo'!U203</f>
        <v>NON</v>
      </c>
      <c r="U220" t="str">
        <f>'Liste Linéaire_Togo'!V203</f>
        <v>NON</v>
      </c>
      <c r="V220" t="str">
        <f>'Liste Linéaire_Togo'!W203</f>
        <v>NON</v>
      </c>
      <c r="W220" t="str">
        <f>'Liste Linéaire_Togo'!X203</f>
        <v>Non</v>
      </c>
      <c r="X220" t="str">
        <f>'Liste Linéaire_Togo'!Y203</f>
        <v>NON</v>
      </c>
      <c r="Y220" t="str">
        <f>'Liste Linéaire_Togo'!Z203</f>
        <v>NON</v>
      </c>
      <c r="Z220" t="str">
        <f>'Liste Linéaire_Togo'!AA203</f>
        <v>NON</v>
      </c>
      <c r="AA220" t="str">
        <f>'Liste Linéaire_Togo'!AB203</f>
        <v>NON</v>
      </c>
      <c r="AB220" t="str">
        <f>'Liste Linéaire_Togo'!AC203</f>
        <v>NON</v>
      </c>
      <c r="AC220" t="str">
        <f>'Liste Linéaire_Togo'!AD203</f>
        <v>NON</v>
      </c>
      <c r="AD220" t="str">
        <f>'Liste Linéaire_Togo'!AE203</f>
        <v>NON</v>
      </c>
      <c r="AE220" t="str">
        <f>'Liste Linéaire_Togo'!AF203</f>
        <v>OUI</v>
      </c>
      <c r="AF220" t="str">
        <f>'Liste Linéaire_Togo'!AG203</f>
        <v>NEGATIF</v>
      </c>
      <c r="AG220" t="str">
        <f>'Liste Linéaire_Togo'!AH203</f>
        <v>Positif O1 Ogawa</v>
      </c>
      <c r="AH220" t="str">
        <f>'Liste Linéaire_Togo'!AI203</f>
        <v>Non</v>
      </c>
      <c r="AI220" s="23">
        <f>'Liste Linéaire_Togo'!AJ203</f>
        <v>0</v>
      </c>
      <c r="AJ220" t="str">
        <f>'Liste Linéaire_Togo'!AK203</f>
        <v>Guéri</v>
      </c>
      <c r="AK220" t="str">
        <f>'Liste Linéaire_Togo'!AL203</f>
        <v>confirmé</v>
      </c>
      <c r="AL220" t="str">
        <f>'Liste Linéaire_Togo'!AM203</f>
        <v>Lacs</v>
      </c>
      <c r="AM220" t="str">
        <f>'Liste Linéaire_Togo'!AN203</f>
        <v>Lacs 3</v>
      </c>
      <c r="AN220" t="str">
        <f>'Liste Linéaire_Togo'!AO203</f>
        <v>Agbodrafo</v>
      </c>
      <c r="AO220" t="str">
        <f>'Liste Linéaire_Togo'!AP203</f>
        <v>Positif</v>
      </c>
      <c r="AP220" t="str">
        <f>'Liste Linéaire_Togo'!L203</f>
        <v>Communauté</v>
      </c>
    </row>
    <row r="221" spans="1:42">
      <c r="A221">
        <f>'Liste Linéaire_Togo'!A204</f>
        <v>203</v>
      </c>
      <c r="B221" t="str">
        <f>'Liste Linéaire_Togo'!B204</f>
        <v>TOGBEDJI  MAWUENA</v>
      </c>
      <c r="C221">
        <f>'Liste Linéaire_Togo'!C204</f>
        <v>0</v>
      </c>
      <c r="D221" t="str">
        <f>'Liste Linéaire_Togo'!D204</f>
        <v>[0-2]</v>
      </c>
      <c r="E221" t="str">
        <f>'Liste Linéaire_Togo'!E204</f>
        <v>21 MOIS</v>
      </c>
      <c r="F221" t="str">
        <f>'Liste Linéaire_Togo'!F204</f>
        <v>Masculin</v>
      </c>
      <c r="G221" t="str">
        <f>'Liste Linéaire_Togo'!G204</f>
        <v>Enfant moins de 4ans</v>
      </c>
      <c r="H221">
        <f>'Liste Linéaire_Togo'!H204</f>
        <v>0</v>
      </c>
      <c r="I221" t="str">
        <f>'Liste Linéaire_Togo'!I204</f>
        <v>ADOUKOWOE</v>
      </c>
      <c r="J221" t="str">
        <f>VLOOKUP(I221,CARTE!$C$1:$F$198,3,FALSE)</f>
        <v>6.3322757043351965</v>
      </c>
      <c r="K221" t="str">
        <f>VLOOKUP(I221,CARTE!$C$1:$F$198,4,FALSE)</f>
        <v xml:space="preserve"> 1.6080765433497823</v>
      </c>
      <c r="L221" t="str">
        <f>'Liste Linéaire_Togo'!M204</f>
        <v>ANFOIN</v>
      </c>
      <c r="M221" t="str">
        <f>'Liste Linéaire_Togo'!N204</f>
        <v>LACS 4</v>
      </c>
      <c r="N221" t="str">
        <f>'Liste Linéaire_Togo'!O204</f>
        <v>LACS</v>
      </c>
      <c r="O221" t="str">
        <f>'Liste Linéaire_Togo'!P204</f>
        <v>MARITIME</v>
      </c>
      <c r="P221" s="23">
        <f>'Liste Linéaire_Togo'!Q204</f>
        <v>45623</v>
      </c>
      <c r="Q221" t="str">
        <f>'Liste Linéaire_Togo'!R204</f>
        <v>S48</v>
      </c>
      <c r="R221" s="23">
        <f>'Liste Linéaire_Togo'!S204</f>
        <v>45624</v>
      </c>
      <c r="S221" t="str">
        <f>'Liste Linéaire_Togo'!T204</f>
        <v>OUI</v>
      </c>
      <c r="T221" t="str">
        <f>'Liste Linéaire_Togo'!U204</f>
        <v>NON</v>
      </c>
      <c r="U221" t="str">
        <f>'Liste Linéaire_Togo'!V204</f>
        <v>NON</v>
      </c>
      <c r="V221" t="str">
        <f>'Liste Linéaire_Togo'!W204</f>
        <v>NON</v>
      </c>
      <c r="W221" t="str">
        <f>'Liste Linéaire_Togo'!X204</f>
        <v>Non</v>
      </c>
      <c r="X221" t="str">
        <f>'Liste Linéaire_Togo'!Y204</f>
        <v>NON</v>
      </c>
      <c r="Y221" t="str">
        <f>'Liste Linéaire_Togo'!Z204</f>
        <v>NON</v>
      </c>
      <c r="Z221" t="str">
        <f>'Liste Linéaire_Togo'!AA204</f>
        <v>NON</v>
      </c>
      <c r="AA221" t="str">
        <f>'Liste Linéaire_Togo'!AB204</f>
        <v>NON</v>
      </c>
      <c r="AB221" t="str">
        <f>'Liste Linéaire_Togo'!AC204</f>
        <v>NON</v>
      </c>
      <c r="AC221" t="str">
        <f>'Liste Linéaire_Togo'!AD204</f>
        <v>NON</v>
      </c>
      <c r="AD221" t="str">
        <f>'Liste Linéaire_Togo'!AE204</f>
        <v>NON</v>
      </c>
      <c r="AE221" t="str">
        <f>'Liste Linéaire_Togo'!AF204</f>
        <v>OUI</v>
      </c>
      <c r="AF221" t="str">
        <f>'Liste Linéaire_Togo'!AG204</f>
        <v>NEGATIF</v>
      </c>
      <c r="AG221" t="str">
        <f>'Liste Linéaire_Togo'!AH204</f>
        <v>Positif O1 Ogawa</v>
      </c>
      <c r="AH221" t="str">
        <f>'Liste Linéaire_Togo'!AI204</f>
        <v>Oui</v>
      </c>
      <c r="AI221" s="23">
        <f>'Liste Linéaire_Togo'!AJ204</f>
        <v>0</v>
      </c>
      <c r="AJ221" t="str">
        <f>'Liste Linéaire_Togo'!AK204</f>
        <v>Guéri</v>
      </c>
      <c r="AK221" t="str">
        <f>'Liste Linéaire_Togo'!AL204</f>
        <v>confirmé</v>
      </c>
      <c r="AL221" t="str">
        <f>'Liste Linéaire_Togo'!AM204</f>
        <v>Lacs</v>
      </c>
      <c r="AM221" t="str">
        <f>'Liste Linéaire_Togo'!AN204</f>
        <v>Lacs 4</v>
      </c>
      <c r="AN221" t="str">
        <f>'Liste Linéaire_Togo'!AO204</f>
        <v>Anfoin</v>
      </c>
      <c r="AO221" t="str">
        <f>'Liste Linéaire_Togo'!AP204</f>
        <v>Positif</v>
      </c>
      <c r="AP221" t="str">
        <f>'Liste Linéaire_Togo'!L204</f>
        <v>Formation Sanitaire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3" t="e">
        <f>'Liste Linéaire_Togo'!#REF!</f>
        <v>#REF!</v>
      </c>
      <c r="Q222" t="e">
        <f>'Liste Linéaire_Togo'!#REF!</f>
        <v>#REF!</v>
      </c>
      <c r="R222" s="23"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3"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3" t="e">
        <f>'Liste Linéaire_Togo'!#REF!</f>
        <v>#REF!</v>
      </c>
      <c r="Q223" t="e">
        <f>'Liste Linéaire_Togo'!#REF!</f>
        <v>#REF!</v>
      </c>
      <c r="R223" s="23"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3"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KAIZA  CATHERINE</v>
      </c>
      <c r="C224">
        <f>'Liste Linéaire_Togo'!C205</f>
        <v>35</v>
      </c>
      <c r="D224" t="str">
        <f>'Liste Linéaire_Togo'!D205</f>
        <v>[15-44]</v>
      </c>
      <c r="E224">
        <f>'Liste Linéaire_Togo'!E205</f>
        <v>0</v>
      </c>
      <c r="F224" t="str">
        <f>'Liste Linéaire_Togo'!F205</f>
        <v>Féminin</v>
      </c>
      <c r="G224" t="str">
        <f>'Liste Linéaire_Togo'!G205</f>
        <v>Revendeur/se</v>
      </c>
      <c r="H224">
        <f>'Liste Linéaire_Togo'!H205</f>
        <v>0</v>
      </c>
      <c r="I224" t="str">
        <f>'Liste Linéaire_Togo'!I205</f>
        <v>MESSAN CONDJI</v>
      </c>
      <c r="J224" t="str">
        <f>VLOOKUP(I224,CARTE!$C$1:$F$198,3,FALSE)</f>
        <v>6.23928331889</v>
      </c>
      <c r="K224" t="str">
        <f>VLOOKUP(I224,CARTE!$C$1:$F$198,4,FALSE)</f>
        <v xml:space="preserve"> 1.622224647621934</v>
      </c>
      <c r="L224" t="str">
        <f>'Liste Linéaire_Togo'!M205</f>
        <v>POLYCLINIQUE D'ANEHO</v>
      </c>
      <c r="M224" t="str">
        <f>'Liste Linéaire_Togo'!N205</f>
        <v>LACS 1</v>
      </c>
      <c r="N224" t="str">
        <f>'Liste Linéaire_Togo'!O205</f>
        <v>LACS</v>
      </c>
      <c r="O224" t="str">
        <f>'Liste Linéaire_Togo'!P205</f>
        <v>MARITIME</v>
      </c>
      <c r="P224" s="23">
        <f>'Liste Linéaire_Togo'!Q205</f>
        <v>45624</v>
      </c>
      <c r="Q224" t="str">
        <f>'Liste Linéaire_Togo'!R205</f>
        <v>S48</v>
      </c>
      <c r="R224" s="23">
        <f>'Liste Linéaire_Togo'!S205</f>
        <v>45624</v>
      </c>
      <c r="S224" t="str">
        <f>'Liste Linéaire_Togo'!T205</f>
        <v>OUI</v>
      </c>
      <c r="T224" t="str">
        <f>'Liste Linéaire_Togo'!U205</f>
        <v>NON</v>
      </c>
      <c r="U224" t="str">
        <f>'Liste Linéaire_Togo'!V205</f>
        <v>NON</v>
      </c>
      <c r="V224" t="str">
        <f>'Liste Linéaire_Togo'!W205</f>
        <v>NON</v>
      </c>
      <c r="W224" t="str">
        <f>'Liste Linéaire_Togo'!X205</f>
        <v>Non</v>
      </c>
      <c r="X224" t="str">
        <f>'Liste Linéaire_Togo'!Y205</f>
        <v>NON</v>
      </c>
      <c r="Y224" t="str">
        <f>'Liste Linéaire_Togo'!Z205</f>
        <v>NON</v>
      </c>
      <c r="Z224" t="str">
        <f>'Liste Linéaire_Togo'!AA205</f>
        <v>NON</v>
      </c>
      <c r="AA224" t="str">
        <f>'Liste Linéaire_Togo'!AB205</f>
        <v>NON</v>
      </c>
      <c r="AB224" t="str">
        <f>'Liste Linéaire_Togo'!AC205</f>
        <v>NON</v>
      </c>
      <c r="AC224" t="str">
        <f>'Liste Linéaire_Togo'!AD205</f>
        <v>NON</v>
      </c>
      <c r="AD224" t="str">
        <f>'Liste Linéaire_Togo'!AE205</f>
        <v>NON</v>
      </c>
      <c r="AE224" t="str">
        <f>'Liste Linéaire_Togo'!AF205</f>
        <v>OUI</v>
      </c>
      <c r="AF224" t="str">
        <f>'Liste Linéaire_Togo'!AG205</f>
        <v>NEGATIF</v>
      </c>
      <c r="AG224" t="str">
        <f>'Liste Linéaire_Togo'!AH205</f>
        <v>NEGATIF</v>
      </c>
      <c r="AH224" t="str">
        <f>'Liste Linéaire_Togo'!AI205</f>
        <v>Non</v>
      </c>
      <c r="AI224" s="23">
        <f>'Liste Linéaire_Togo'!AJ205</f>
        <v>0</v>
      </c>
      <c r="AJ224" t="str">
        <f>'Liste Linéaire_Togo'!AK205</f>
        <v>Guéri</v>
      </c>
      <c r="AK224" t="str">
        <f>'Liste Linéaire_Togo'!AL205</f>
        <v>suspect</v>
      </c>
      <c r="AL224" t="str">
        <f>'Liste Linéaire_Togo'!AM205</f>
        <v>Lacs</v>
      </c>
      <c r="AM224" t="str">
        <f>'Liste Linéaire_Togo'!AN205</f>
        <v>Lacs 2</v>
      </c>
      <c r="AN224" t="str">
        <f>'Liste Linéaire_Togo'!AO205</f>
        <v>Agouégan</v>
      </c>
      <c r="AO224" t="str">
        <f>'Liste Linéaire_Togo'!AP205</f>
        <v>negatif</v>
      </c>
      <c r="AP224" t="str">
        <f>'Liste Linéaire_Togo'!L205</f>
        <v>Formation Sanitaire</v>
      </c>
    </row>
    <row r="225" spans="1:42">
      <c r="A225">
        <f>'Liste Linéaire_Togo'!A206</f>
        <v>205</v>
      </c>
      <c r="B225" t="str">
        <f>'Liste Linéaire_Togo'!B206</f>
        <v>DOGBEVIA  AFI</v>
      </c>
      <c r="C225">
        <f>'Liste Linéaire_Togo'!C206</f>
        <v>15</v>
      </c>
      <c r="D225" t="str">
        <f>'Liste Linéaire_Togo'!D206</f>
        <v>[15-44]</v>
      </c>
      <c r="E225">
        <f>'Liste Linéaire_Togo'!E206</f>
        <v>0</v>
      </c>
      <c r="F225" t="str">
        <f>'Liste Linéaire_Togo'!F206</f>
        <v>Féminin</v>
      </c>
      <c r="G225" t="str">
        <f>'Liste Linéaire_Togo'!G206</f>
        <v>Elève</v>
      </c>
      <c r="H225">
        <f>'Liste Linéaire_Togo'!H206</f>
        <v>0</v>
      </c>
      <c r="I225" t="str">
        <f>'Liste Linéaire_Togo'!I206</f>
        <v>AVEME</v>
      </c>
      <c r="J225" t="str">
        <f>VLOOKUP(I225,CARTE!$C$1:$F$198,3,FALSE)</f>
        <v>6.227396584278712</v>
      </c>
      <c r="K225" t="str">
        <f>VLOOKUP(I225,CARTE!$C$1:$F$198,4,FALSE)</f>
        <v xml:space="preserve"> 1.5825646909844922</v>
      </c>
      <c r="L225" t="str">
        <f>'Liste Linéaire_Togo'!M206</f>
        <v>AZIAGBACONDJI</v>
      </c>
      <c r="M225" t="str">
        <f>'Liste Linéaire_Togo'!N206</f>
        <v>LACS 1</v>
      </c>
      <c r="N225" t="str">
        <f>'Liste Linéaire_Togo'!O206</f>
        <v>LACS</v>
      </c>
      <c r="O225" t="str">
        <f>'Liste Linéaire_Togo'!P206</f>
        <v>MARITIME</v>
      </c>
      <c r="P225" s="23">
        <f>'Liste Linéaire_Togo'!Q206</f>
        <v>45625</v>
      </c>
      <c r="Q225" t="str">
        <f>'Liste Linéaire_Togo'!R206</f>
        <v>S48</v>
      </c>
      <c r="R225" s="23">
        <f>'Liste Linéaire_Togo'!S206</f>
        <v>45625</v>
      </c>
      <c r="S225" t="str">
        <f>'Liste Linéaire_Togo'!T206</f>
        <v>OUI</v>
      </c>
      <c r="T225" t="str">
        <f>'Liste Linéaire_Togo'!U206</f>
        <v>OUI</v>
      </c>
      <c r="U225" t="str">
        <f>'Liste Linéaire_Togo'!V206</f>
        <v>OUI</v>
      </c>
      <c r="V225" t="str">
        <f>'Liste Linéaire_Togo'!W206</f>
        <v>NON</v>
      </c>
      <c r="W225" t="str">
        <f>'Liste Linéaire_Togo'!X206</f>
        <v>Non</v>
      </c>
      <c r="X225" t="str">
        <f>'Liste Linéaire_Togo'!Y206</f>
        <v>NON</v>
      </c>
      <c r="Y225" t="str">
        <f>'Liste Linéaire_Togo'!Z206</f>
        <v>NON</v>
      </c>
      <c r="Z225" t="str">
        <f>'Liste Linéaire_Togo'!AA206</f>
        <v>NON</v>
      </c>
      <c r="AA225" t="str">
        <f>'Liste Linéaire_Togo'!AB206</f>
        <v>NON</v>
      </c>
      <c r="AB225" t="str">
        <f>'Liste Linéaire_Togo'!AC206</f>
        <v>NON</v>
      </c>
      <c r="AC225" t="str">
        <f>'Liste Linéaire_Togo'!AD206</f>
        <v>NON</v>
      </c>
      <c r="AD225" t="str">
        <f>'Liste Linéaire_Togo'!AE206</f>
        <v>NON</v>
      </c>
      <c r="AE225" t="str">
        <f>'Liste Linéaire_Togo'!AF206</f>
        <v>OUI</v>
      </c>
      <c r="AF225" t="str">
        <f>'Liste Linéaire_Togo'!AG206</f>
        <v>NEGATIF</v>
      </c>
      <c r="AG225" t="str">
        <f>'Liste Linéaire_Togo'!AH206</f>
        <v>Positif O1 Ogawa</v>
      </c>
      <c r="AH225" t="str">
        <f>'Liste Linéaire_Togo'!AI206</f>
        <v>Oui</v>
      </c>
      <c r="AI225" s="23">
        <f>'Liste Linéaire_Togo'!AJ206</f>
        <v>0</v>
      </c>
      <c r="AJ225" t="str">
        <f>'Liste Linéaire_Togo'!AK206</f>
        <v>Guéri</v>
      </c>
      <c r="AK225" t="str">
        <f>'Liste Linéaire_Togo'!AL206</f>
        <v>confirmé</v>
      </c>
      <c r="AL225" t="str">
        <f>'Liste Linéaire_Togo'!AM206</f>
        <v>Lacs</v>
      </c>
      <c r="AM225" t="str">
        <f>'Liste Linéaire_Togo'!AN206</f>
        <v>Lacs 1</v>
      </c>
      <c r="AN225" t="str">
        <f>'Liste Linéaire_Togo'!AO206</f>
        <v>Aného</v>
      </c>
      <c r="AO225" t="str">
        <f>'Liste Linéaire_Togo'!AP206</f>
        <v>Positif</v>
      </c>
      <c r="AP225" t="str">
        <f>'Liste Linéaire_Togo'!L206</f>
        <v>Formation Sanitaire</v>
      </c>
    </row>
    <row r="226" spans="1:42">
      <c r="A226">
        <f>'Liste Linéaire_Togo'!A207</f>
        <v>206</v>
      </c>
      <c r="B226" t="str">
        <f>'Liste Linéaire_Togo'!B207</f>
        <v>DAGBA  ADJO</v>
      </c>
      <c r="C226">
        <f>'Liste Linéaire_Togo'!C207</f>
        <v>39</v>
      </c>
      <c r="D226" t="str">
        <f>'Liste Linéaire_Togo'!D207</f>
        <v>[15-44]</v>
      </c>
      <c r="E226">
        <f>'Liste Linéaire_Togo'!E207</f>
        <v>0</v>
      </c>
      <c r="F226" t="str">
        <f>'Liste Linéaire_Togo'!F207</f>
        <v>Féminin</v>
      </c>
      <c r="G226" t="str">
        <f>'Liste Linéaire_Togo'!G207</f>
        <v>Ménagère</v>
      </c>
      <c r="H226">
        <f>'Liste Linéaire_Togo'!H207</f>
        <v>0</v>
      </c>
      <c r="I226" t="str">
        <f>'Liste Linéaire_Togo'!I207</f>
        <v>ASSOUCONDJI</v>
      </c>
      <c r="J226" t="str">
        <f>VLOOKUP(I226,CARTE!$C$1:$F$198,3,FALSE)</f>
        <v>6.280782053118657</v>
      </c>
      <c r="K226" t="str">
        <f>VLOOKUP(I226,CARTE!$C$1:$F$198,4,FALSE)</f>
        <v xml:space="preserve"> 1.762305618314484</v>
      </c>
      <c r="L226" t="str">
        <f>'Liste Linéaire_Togo'!M207</f>
        <v>AZIAGBACONDJI</v>
      </c>
      <c r="M226" t="str">
        <f>'Liste Linéaire_Togo'!N207</f>
        <v>LACS 1</v>
      </c>
      <c r="N226" t="str">
        <f>'Liste Linéaire_Togo'!O207</f>
        <v>LACS</v>
      </c>
      <c r="O226" t="str">
        <f>'Liste Linéaire_Togo'!P207</f>
        <v>MARITIME</v>
      </c>
      <c r="P226" s="23">
        <f>'Liste Linéaire_Togo'!Q207</f>
        <v>45625</v>
      </c>
      <c r="Q226" t="str">
        <f>'Liste Linéaire_Togo'!R207</f>
        <v>S48</v>
      </c>
      <c r="R226" s="23">
        <f>'Liste Linéaire_Togo'!S207</f>
        <v>45625</v>
      </c>
      <c r="S226" t="str">
        <f>'Liste Linéaire_Togo'!T207</f>
        <v>OUI</v>
      </c>
      <c r="T226" t="str">
        <f>'Liste Linéaire_Togo'!U207</f>
        <v>OUI</v>
      </c>
      <c r="U226" t="str">
        <f>'Liste Linéaire_Togo'!V207</f>
        <v>NON</v>
      </c>
      <c r="V226" t="str">
        <f>'Liste Linéaire_Togo'!W207</f>
        <v>NON</v>
      </c>
      <c r="W226" t="str">
        <f>'Liste Linéaire_Togo'!X207</f>
        <v>Non</v>
      </c>
      <c r="X226" t="str">
        <f>'Liste Linéaire_Togo'!Y207</f>
        <v>NON</v>
      </c>
      <c r="Y226" t="str">
        <f>'Liste Linéaire_Togo'!Z207</f>
        <v>NON</v>
      </c>
      <c r="Z226" t="str">
        <f>'Liste Linéaire_Togo'!AA207</f>
        <v>NON</v>
      </c>
      <c r="AA226" t="str">
        <f>'Liste Linéaire_Togo'!AB207</f>
        <v>NON</v>
      </c>
      <c r="AB226" t="str">
        <f>'Liste Linéaire_Togo'!AC207</f>
        <v>NON</v>
      </c>
      <c r="AC226" t="str">
        <f>'Liste Linéaire_Togo'!AD207</f>
        <v>NON</v>
      </c>
      <c r="AD226" t="str">
        <f>'Liste Linéaire_Togo'!AE207</f>
        <v>NON</v>
      </c>
      <c r="AE226" t="str">
        <f>'Liste Linéaire_Togo'!AF207</f>
        <v>OUI</v>
      </c>
      <c r="AF226" t="str">
        <f>'Liste Linéaire_Togo'!AG207</f>
        <v>NEGATIF</v>
      </c>
      <c r="AG226" t="str">
        <f>'Liste Linéaire_Togo'!AH207</f>
        <v>Positif O1 Ogawa</v>
      </c>
      <c r="AH226" t="str">
        <f>'Liste Linéaire_Togo'!AI207</f>
        <v>Oui</v>
      </c>
      <c r="AI226" s="23">
        <f>'Liste Linéaire_Togo'!AJ207</f>
        <v>45626</v>
      </c>
      <c r="AJ226" t="str">
        <f>'Liste Linéaire_Togo'!AK207</f>
        <v>Guéri</v>
      </c>
      <c r="AK226" t="str">
        <f>'Liste Linéaire_Togo'!AL207</f>
        <v>confirmé</v>
      </c>
      <c r="AL226" t="str">
        <f>'Liste Linéaire_Togo'!AM207</f>
        <v>Lacs</v>
      </c>
      <c r="AM226" t="str">
        <f>'Liste Linéaire_Togo'!AN207</f>
        <v>Lacs 1</v>
      </c>
      <c r="AN226" t="str">
        <f>'Liste Linéaire_Togo'!AO207</f>
        <v>AdjIdo</v>
      </c>
      <c r="AO226" t="str">
        <f>'Liste Linéaire_Togo'!AP207</f>
        <v>negatif</v>
      </c>
      <c r="AP226" t="str">
        <f>'Liste Linéaire_Togo'!L207</f>
        <v>Formation Sanitaire</v>
      </c>
    </row>
    <row r="227" spans="1:42">
      <c r="A227">
        <f>'Liste Linéaire_Togo'!A208</f>
        <v>207</v>
      </c>
      <c r="B227" t="str">
        <f>'Liste Linéaire_Togo'!B208</f>
        <v>TOSSOU DATE</v>
      </c>
      <c r="C227">
        <f>'Liste Linéaire_Togo'!C208</f>
        <v>80</v>
      </c>
      <c r="D227" t="str">
        <f>'Liste Linéaire_Togo'!D208</f>
        <v>[60 et plus]</v>
      </c>
      <c r="E227">
        <f>'Liste Linéaire_Togo'!E208</f>
        <v>0</v>
      </c>
      <c r="F227" t="str">
        <f>'Liste Linéaire_Togo'!F208</f>
        <v>Masculin</v>
      </c>
      <c r="G227" t="str">
        <f>'Liste Linéaire_Togo'!G208</f>
        <v>RETRAITE</v>
      </c>
      <c r="H227">
        <f>'Liste Linéaire_Togo'!H208</f>
        <v>0</v>
      </c>
      <c r="I227" t="str">
        <f>'Liste Linéaire_Togo'!I208</f>
        <v>GOUMOUKOPE</v>
      </c>
      <c r="J227" t="str">
        <f>VLOOKUP(I227,CARTE!$C$1:$F$198,3,FALSE)</f>
        <v>6.210782053118657</v>
      </c>
      <c r="K227" t="str">
        <f>VLOOKUP(I227,CARTE!$C$1:$F$198,4,FALSE)</f>
        <v xml:space="preserve"> 1.522305618314484</v>
      </c>
      <c r="L227" t="str">
        <f>'Liste Linéaire_Togo'!M208</f>
        <v>GOUMOUKOPE</v>
      </c>
      <c r="M227" t="str">
        <f>'Liste Linéaire_Togo'!N208</f>
        <v>LACS 3</v>
      </c>
      <c r="N227" t="str">
        <f>'Liste Linéaire_Togo'!O208</f>
        <v>LACS</v>
      </c>
      <c r="O227" t="str">
        <f>'Liste Linéaire_Togo'!P208</f>
        <v>MARITIME</v>
      </c>
      <c r="P227" s="23">
        <f>'Liste Linéaire_Togo'!Q208</f>
        <v>45625</v>
      </c>
      <c r="Q227" t="str">
        <f>'Liste Linéaire_Togo'!R208</f>
        <v>S48</v>
      </c>
      <c r="R227" s="23">
        <f>'Liste Linéaire_Togo'!S208</f>
        <v>45626</v>
      </c>
      <c r="S227" t="str">
        <f>'Liste Linéaire_Togo'!T208</f>
        <v>OUI</v>
      </c>
      <c r="T227" t="str">
        <f>'Liste Linéaire_Togo'!U208</f>
        <v>OUI</v>
      </c>
      <c r="U227" t="str">
        <f>'Liste Linéaire_Togo'!V208</f>
        <v>NON</v>
      </c>
      <c r="V227" t="str">
        <f>'Liste Linéaire_Togo'!W208</f>
        <v>NON</v>
      </c>
      <c r="W227" t="str">
        <f>'Liste Linéaire_Togo'!X208</f>
        <v>Non</v>
      </c>
      <c r="X227" t="str">
        <f>'Liste Linéaire_Togo'!Y208</f>
        <v>NON</v>
      </c>
      <c r="Y227" t="str">
        <f>'Liste Linéaire_Togo'!Z208</f>
        <v>NON</v>
      </c>
      <c r="Z227" t="str">
        <f>'Liste Linéaire_Togo'!AA208</f>
        <v>NON</v>
      </c>
      <c r="AA227" t="str">
        <f>'Liste Linéaire_Togo'!AB208</f>
        <v>NON</v>
      </c>
      <c r="AB227" t="str">
        <f>'Liste Linéaire_Togo'!AC208</f>
        <v>NON</v>
      </c>
      <c r="AC227" t="str">
        <f>'Liste Linéaire_Togo'!AD208</f>
        <v>NON</v>
      </c>
      <c r="AD227" t="str">
        <f>'Liste Linéaire_Togo'!AE208</f>
        <v>NON</v>
      </c>
      <c r="AE227" t="str">
        <f>'Liste Linéaire_Togo'!AF208</f>
        <v>OUI</v>
      </c>
      <c r="AF227" t="str">
        <f>'Liste Linéaire_Togo'!AG208</f>
        <v>NEGATIF</v>
      </c>
      <c r="AG227" t="str">
        <f>'Liste Linéaire_Togo'!AH208</f>
        <v>NEGATIF</v>
      </c>
      <c r="AH227" t="str">
        <f>'Liste Linéaire_Togo'!AI208</f>
        <v>Non</v>
      </c>
      <c r="AI227" s="23">
        <f>'Liste Linéaire_Togo'!AJ208</f>
        <v>0</v>
      </c>
      <c r="AJ227" t="str">
        <f>'Liste Linéaire_Togo'!AK208</f>
        <v>Guéri</v>
      </c>
      <c r="AK227" t="str">
        <f>'Liste Linéaire_Togo'!AL208</f>
        <v>suspect</v>
      </c>
      <c r="AL227" t="str">
        <f>'Liste Linéaire_Togo'!AM208</f>
        <v>Lacs</v>
      </c>
      <c r="AM227" t="str">
        <f>'Liste Linéaire_Togo'!AN208</f>
        <v>Lacs 3</v>
      </c>
      <c r="AN227" t="str">
        <f>'Liste Linéaire_Togo'!AO208</f>
        <v>Agbodrafo</v>
      </c>
      <c r="AO227" t="str">
        <f>'Liste Linéaire_Togo'!AP208</f>
        <v>negatif</v>
      </c>
      <c r="AP227" t="str">
        <f>'Liste Linéaire_Togo'!L208</f>
        <v>Communauté</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3" t="e">
        <f>'Liste Linéaire_Togo'!#REF!</f>
        <v>#REF!</v>
      </c>
      <c r="Q228" t="e">
        <f>'Liste Linéaire_Togo'!#REF!</f>
        <v>#REF!</v>
      </c>
      <c r="R228" s="23"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3"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3" t="e">
        <f>'Liste Linéaire_Togo'!#REF!</f>
        <v>#REF!</v>
      </c>
      <c r="Q229" t="e">
        <f>'Liste Linéaire_Togo'!#REF!</f>
        <v>#REF!</v>
      </c>
      <c r="R229" s="23"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3"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3" t="e">
        <f>'Liste Linéaire_Togo'!#REF!</f>
        <v>#REF!</v>
      </c>
      <c r="Q230" t="e">
        <f>'Liste Linéaire_Togo'!#REF!</f>
        <v>#REF!</v>
      </c>
      <c r="R230" s="23"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3"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3" t="e">
        <f>'Liste Linéaire_Togo'!#REF!</f>
        <v>#REF!</v>
      </c>
      <c r="Q231" t="e">
        <f>'Liste Linéaire_Togo'!#REF!</f>
        <v>#REF!</v>
      </c>
      <c r="R231" s="23"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3"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3" customWidth="1"/>
    <col min="13" max="13" width="27.140625" style="25" customWidth="1"/>
    <col min="16" max="16" width="10.7109375" style="23" bestFit="1" customWidth="1"/>
    <col min="17" max="17" width="12.7109375" customWidth="1"/>
    <col min="19" max="19" width="12.7109375" customWidth="1"/>
  </cols>
  <sheetData>
    <row r="1" spans="1:19" s="21" customFormat="1" ht="42" customHeight="1">
      <c r="A1" s="20" t="s">
        <v>0</v>
      </c>
      <c r="B1" s="21" t="str">
        <f>'Liste Linéaire_Togo'!B1</f>
        <v>Nom et Prénoms</v>
      </c>
      <c r="C1" s="21" t="str">
        <f>'Liste Linéaire_Togo'!F1</f>
        <v>Sexe</v>
      </c>
      <c r="D1" s="21" t="str">
        <f>'Liste Linéaire_Togo'!G1</f>
        <v>Profession</v>
      </c>
      <c r="E1" s="21" t="str">
        <f>'Liste Linéaire_Togo'!I1</f>
        <v>Quatrier de provenance</v>
      </c>
      <c r="F1" s="21" t="str">
        <f>'Liste Linéaire_Togo'!J1</f>
        <v>Latitude</v>
      </c>
      <c r="G1" s="21" t="str">
        <f>'Liste Linéaire_Togo'!K1</f>
        <v>Longitude</v>
      </c>
      <c r="H1" s="21" t="str">
        <f>'Liste Linéaire_Togo'!N1</f>
        <v>Commune</v>
      </c>
      <c r="I1" s="21" t="str">
        <f>'Liste Linéaire_Togo'!O1</f>
        <v>District</v>
      </c>
      <c r="J1" s="21" t="str">
        <f>'Liste Linéaire_Togo'!P1</f>
        <v>Région</v>
      </c>
      <c r="K1" s="22" t="str">
        <f>'Liste Linéaire_Togo'!Q1</f>
        <v>Date de début des signes</v>
      </c>
      <c r="L1" s="21" t="str">
        <f>'Liste Linéaire_Togo'!R1</f>
        <v>EPI Week</v>
      </c>
      <c r="M1" s="24" t="str">
        <f>'Liste Linéaire_Togo'!AD1</f>
        <v>Principale source d’eau de boisson</v>
      </c>
      <c r="N1" s="21" t="str">
        <f>'Liste Linéaire_Togo'!AG1</f>
        <v>Résultat TDR</v>
      </c>
      <c r="O1" s="21" t="str">
        <f>'Liste Linéaire_Togo'!AI1</f>
        <v>Hospitalisation (oui ou non)</v>
      </c>
      <c r="P1" s="22" t="str">
        <f>'Liste Linéaire_Togo'!AJ1</f>
        <v>Date de Sortie</v>
      </c>
      <c r="Q1" s="21" t="str">
        <f>'Liste Linéaire_Togo'!AK1</f>
        <v>Mode de sortie (Guéri/Référé/dcd)</v>
      </c>
      <c r="R1" s="21" t="str">
        <f>'Liste Linéaire_Togo'!AL1</f>
        <v xml:space="preserve">Classification finale (Suspect/Probable/Confirmé) </v>
      </c>
      <c r="S1" s="21" t="str">
        <f>'Liste Linéaire_Togo'!AO1</f>
        <v>Canton</v>
      </c>
    </row>
    <row r="2" spans="1:19" ht="60">
      <c r="A2" t="str">
        <f>_xlfn.CONCAT("Point (",G2," ",F2,")")</f>
        <v>Point (1.2885405838783568 6.171169451806052)</v>
      </c>
      <c r="B2" s="21" t="str">
        <f>'Liste Linéaire_Togo'!B2</f>
        <v>AMEGNINOU Amétépé</v>
      </c>
      <c r="C2" s="21" t="str">
        <f>'Liste Linéaire_Togo'!F2</f>
        <v>Masculin</v>
      </c>
      <c r="D2" s="21" t="str">
        <f>'Liste Linéaire_Togo'!G2</f>
        <v>Chauffeur</v>
      </c>
      <c r="E2" s="21" t="str">
        <f>'Liste Linéaire_Togo'!I2</f>
        <v>Adakpamé</v>
      </c>
      <c r="F2" s="21" t="str">
        <f>VLOOKUP(E2,CARTE!$C$1:$F$400,3,FALSE)</f>
        <v>6.171169451806052</v>
      </c>
      <c r="G2" s="21" t="str">
        <f>VLOOKUP(E2,CARTE!$C$1:$F$400,4,FALSE)</f>
        <v>1.2885405838783568</v>
      </c>
      <c r="H2" s="21" t="str">
        <f>'Liste Linéaire_Togo'!AN2</f>
        <v>Golfe 1</v>
      </c>
      <c r="I2" s="21" t="str">
        <f>'Liste Linéaire_Togo'!O2</f>
        <v>Golfe</v>
      </c>
      <c r="J2" s="21" t="str">
        <f>'Liste Linéaire_Togo'!P2</f>
        <v>Grand Lomé</v>
      </c>
      <c r="K2" s="22">
        <f>'Liste Linéaire_Togo'!Q2</f>
        <v>45517</v>
      </c>
      <c r="L2" s="21" t="str">
        <f>'Liste Linéaire_Togo'!R2</f>
        <v>S33</v>
      </c>
      <c r="M2" s="24" t="str">
        <f>'Liste Linéaire_Togo'!AD2</f>
        <v>Forage</v>
      </c>
      <c r="N2" s="21" t="str">
        <f>'Liste Linéaire_Togo'!AG2</f>
        <v>POSITIF</v>
      </c>
      <c r="O2" s="21" t="str">
        <f>'Liste Linéaire_Togo'!AI2</f>
        <v>Oui</v>
      </c>
      <c r="P2" s="22">
        <f>'Liste Linéaire_Togo'!AJ2</f>
        <v>45520</v>
      </c>
      <c r="Q2" s="21" t="str">
        <f>'Liste Linéaire_Togo'!AK2</f>
        <v>Guéri</v>
      </c>
      <c r="R2" s="21" t="str">
        <f>'Liste Linéaire_Togo'!AP2</f>
        <v>Positif</v>
      </c>
      <c r="S2" s="21" t="str">
        <f>'Liste Linéaire_Togo'!AO2</f>
        <v>Bè-Est</v>
      </c>
    </row>
    <row r="3" spans="1:19" ht="30">
      <c r="A3" t="str">
        <f t="shared" ref="A3:A66" si="0">_xlfn.CONCAT("Point (",G3," ",F3,")")</f>
        <v>Point (1.2885405838783568 6.171169451806052)</v>
      </c>
      <c r="B3" s="21" t="str">
        <f>'Liste Linéaire_Togo'!B3</f>
        <v>SENA Gerôme</v>
      </c>
      <c r="C3" s="21" t="str">
        <f>'Liste Linéaire_Togo'!F3</f>
        <v>Masculin</v>
      </c>
      <c r="D3" s="21" t="str">
        <f>'Liste Linéaire_Togo'!G3</f>
        <v>Cuisinier</v>
      </c>
      <c r="E3" s="21" t="str">
        <f>'Liste Linéaire_Togo'!I3</f>
        <v>Adakpamé</v>
      </c>
      <c r="F3" s="21" t="str">
        <f>VLOOKUP(E3,CARTE!$C$1:$F$400,3,FALSE)</f>
        <v>6.171169451806052</v>
      </c>
      <c r="G3" s="21" t="str">
        <f>VLOOKUP(E3,CARTE!$C$1:$F$400,4,FALSE)</f>
        <v>1.2885405838783568</v>
      </c>
      <c r="H3" s="21" t="str">
        <f>'Liste Linéaire_Togo'!AN3</f>
        <v>Golfe 1</v>
      </c>
      <c r="I3" s="21" t="str">
        <f>'Liste Linéaire_Togo'!O3</f>
        <v>Golfe</v>
      </c>
      <c r="J3" s="21" t="str">
        <f>'Liste Linéaire_Togo'!P3</f>
        <v>Grand Lomé</v>
      </c>
      <c r="K3" s="22">
        <f>'Liste Linéaire_Togo'!Q3</f>
        <v>45516</v>
      </c>
      <c r="L3" s="21" t="str">
        <f>'Liste Linéaire_Togo'!R3</f>
        <v>S33</v>
      </c>
      <c r="M3" s="24" t="str">
        <f>'Liste Linéaire_Togo'!AD3</f>
        <v>puits peu profod; eau en bouteille</v>
      </c>
      <c r="N3" s="21" t="str">
        <f>'Liste Linéaire_Togo'!AG3</f>
        <v>POSITIF</v>
      </c>
      <c r="O3" s="21" t="str">
        <f>'Liste Linéaire_Togo'!AI3</f>
        <v>Oui</v>
      </c>
      <c r="P3" s="22">
        <f>'Liste Linéaire_Togo'!AJ3</f>
        <v>45521</v>
      </c>
      <c r="Q3" s="21" t="str">
        <f>'Liste Linéaire_Togo'!AK3</f>
        <v>dcd</v>
      </c>
      <c r="R3" s="21" t="str">
        <f>'Liste Linéaire_Togo'!AP3</f>
        <v>Positif</v>
      </c>
      <c r="S3" s="21" t="str">
        <f>'Liste Linéaire_Togo'!AO3</f>
        <v>Bè-Est</v>
      </c>
    </row>
    <row r="4" spans="1:19" ht="45">
      <c r="A4" t="str">
        <f t="shared" si="0"/>
        <v>Point (1.2885405838783568 6.171169451806052)</v>
      </c>
      <c r="B4" s="21" t="str">
        <f>'Liste Linéaire_Togo'!B4</f>
        <v>AMEGNINOU Jacob</v>
      </c>
      <c r="C4" s="21" t="str">
        <f>'Liste Linéaire_Togo'!F4</f>
        <v>Masculin</v>
      </c>
      <c r="D4" s="21" t="str">
        <f>'Liste Linéaire_Togo'!G4</f>
        <v>Elève</v>
      </c>
      <c r="E4" s="21" t="str">
        <f>'Liste Linéaire_Togo'!I4</f>
        <v>Adakpamé</v>
      </c>
      <c r="F4" s="21" t="str">
        <f>VLOOKUP(E4,CARTE!$C$1:$F$400,3,FALSE)</f>
        <v>6.171169451806052</v>
      </c>
      <c r="G4" s="21" t="str">
        <f>VLOOKUP(E4,CARTE!$C$1:$F$400,4,FALSE)</f>
        <v>1.2885405838783568</v>
      </c>
      <c r="H4" s="21" t="str">
        <f>'Liste Linéaire_Togo'!AN4</f>
        <v>Golfe 1</v>
      </c>
      <c r="I4" s="21" t="str">
        <f>'Liste Linéaire_Togo'!O4</f>
        <v>Golfe</v>
      </c>
      <c r="J4" s="21" t="str">
        <f>'Liste Linéaire_Togo'!P4</f>
        <v>Grand Lomé</v>
      </c>
      <c r="K4" s="22">
        <f>'Liste Linéaire_Togo'!Q4</f>
        <v>45517</v>
      </c>
      <c r="L4" s="21" t="str">
        <f>'Liste Linéaire_Togo'!R4</f>
        <v>S33</v>
      </c>
      <c r="M4" s="24" t="str">
        <f>'Liste Linéaire_Togo'!AD4</f>
        <v>Forage</v>
      </c>
      <c r="N4" s="21" t="str">
        <f>'Liste Linéaire_Togo'!AG4</f>
        <v>POSITIF</v>
      </c>
      <c r="O4" s="21" t="str">
        <f>'Liste Linéaire_Togo'!AI4</f>
        <v>Oui</v>
      </c>
      <c r="P4" s="22">
        <f>'Liste Linéaire_Togo'!AJ4</f>
        <v>45520</v>
      </c>
      <c r="Q4" s="21" t="str">
        <f>'Liste Linéaire_Togo'!AK4</f>
        <v>Guéri</v>
      </c>
      <c r="R4" s="21" t="str">
        <f>'Liste Linéaire_Togo'!AP4</f>
        <v>Positif</v>
      </c>
      <c r="S4" s="21" t="str">
        <f>'Liste Linéaire_Togo'!AO4</f>
        <v>Bè-Est</v>
      </c>
    </row>
    <row r="5" spans="1:19" ht="60">
      <c r="A5" t="str">
        <f t="shared" si="0"/>
        <v>Point (1.3275633519218346 6.176026591764903)</v>
      </c>
      <c r="B5" s="21" t="str">
        <f>'Liste Linéaire_Togo'!B5</f>
        <v>AMATCHOU TCHUI Folly</v>
      </c>
      <c r="C5" s="21" t="str">
        <f>'Liste Linéaire_Togo'!F5</f>
        <v>Masculin</v>
      </c>
      <c r="D5" s="21" t="str">
        <f>'Liste Linéaire_Togo'!G5</f>
        <v>Revendeur/se</v>
      </c>
      <c r="E5" s="21" t="str">
        <f>'Liste Linéaire_Togo'!I5</f>
        <v>baguida</v>
      </c>
      <c r="F5" s="21" t="str">
        <f>VLOOKUP(E5,CARTE!$C$1:$F$400,3,FALSE)</f>
        <v>6.176026591764903</v>
      </c>
      <c r="G5" s="21" t="str">
        <f>VLOOKUP(E5,CARTE!$C$1:$F$400,4,FALSE)</f>
        <v>1.3275633519218346</v>
      </c>
      <c r="H5" s="21" t="str">
        <f>'Liste Linéaire_Togo'!AN5</f>
        <v>Golfe 6</v>
      </c>
      <c r="I5" s="21" t="str">
        <f>'Liste Linéaire_Togo'!O5</f>
        <v>Golfe</v>
      </c>
      <c r="J5" s="21" t="str">
        <f>'Liste Linéaire_Togo'!P5</f>
        <v>Grand Lomé</v>
      </c>
      <c r="K5" s="22">
        <f>'Liste Linéaire_Togo'!Q5</f>
        <v>45517</v>
      </c>
      <c r="L5" s="21" t="str">
        <f>'Liste Linéaire_Togo'!R5</f>
        <v>S33</v>
      </c>
      <c r="M5" s="24" t="str">
        <f>'Liste Linéaire_Togo'!AD5</f>
        <v>eau de robonet</v>
      </c>
      <c r="N5" s="21" t="str">
        <f>'Liste Linéaire_Togo'!AG5</f>
        <v>NEGATIF</v>
      </c>
      <c r="O5" s="21" t="str">
        <f>'Liste Linéaire_Togo'!AI5</f>
        <v>Oui</v>
      </c>
      <c r="P5" s="22">
        <f>'Liste Linéaire_Togo'!AJ5</f>
        <v>45520</v>
      </c>
      <c r="Q5" s="21" t="str">
        <f>'Liste Linéaire_Togo'!AK5</f>
        <v>Guéri</v>
      </c>
      <c r="R5" s="21" t="str">
        <f>'Liste Linéaire_Togo'!AP5</f>
        <v>negatif</v>
      </c>
      <c r="S5" s="21" t="str">
        <f>'Liste Linéaire_Togo'!AO5</f>
        <v>Baguida</v>
      </c>
    </row>
    <row r="6" spans="1:19" ht="30">
      <c r="A6" t="str">
        <f t="shared" si="0"/>
        <v>Point (1.2885405838783568 6.171169451806052)</v>
      </c>
      <c r="B6" s="21" t="str">
        <f>'Liste Linéaire_Togo'!B6</f>
        <v>AMOUSSOU Komi</v>
      </c>
      <c r="C6" s="21" t="str">
        <f>'Liste Linéaire_Togo'!F6</f>
        <v>Masculin</v>
      </c>
      <c r="D6" s="21" t="str">
        <f>'Liste Linéaire_Togo'!G6</f>
        <v>Revendeur/se</v>
      </c>
      <c r="E6" s="21" t="str">
        <f>'Liste Linéaire_Togo'!I6</f>
        <v>Adakpamé</v>
      </c>
      <c r="F6" s="21" t="str">
        <f>VLOOKUP(E6,CARTE!$C$1:$F$400,3,FALSE)</f>
        <v>6.171169451806052</v>
      </c>
      <c r="G6" s="21" t="str">
        <f>VLOOKUP(E6,CARTE!$C$1:$F$400,4,FALSE)</f>
        <v>1.2885405838783568</v>
      </c>
      <c r="H6" s="21" t="str">
        <f>'Liste Linéaire_Togo'!AN6</f>
        <v>Golfe 1</v>
      </c>
      <c r="I6" s="21" t="str">
        <f>'Liste Linéaire_Togo'!O6</f>
        <v>Golfe</v>
      </c>
      <c r="J6" s="21" t="str">
        <f>'Liste Linéaire_Togo'!P6</f>
        <v>Grand Lomé</v>
      </c>
      <c r="K6" s="22">
        <f>'Liste Linéaire_Togo'!Q6</f>
        <v>45517</v>
      </c>
      <c r="L6" s="21" t="str">
        <f>'Liste Linéaire_Togo'!R6</f>
        <v>S33</v>
      </c>
      <c r="M6" s="24" t="str">
        <f>'Liste Linéaire_Togo'!AD6</f>
        <v>eau de robonet</v>
      </c>
      <c r="N6" s="21" t="str">
        <f>'Liste Linéaire_Togo'!AG6</f>
        <v>NEGATIF</v>
      </c>
      <c r="O6" s="21" t="str">
        <f>'Liste Linéaire_Togo'!AI6</f>
        <v>Oui</v>
      </c>
      <c r="P6" s="22">
        <f>'Liste Linéaire_Togo'!AJ6</f>
        <v>45519</v>
      </c>
      <c r="Q6" s="21" t="str">
        <f>'Liste Linéaire_Togo'!AK6</f>
        <v>Guéri</v>
      </c>
      <c r="R6" s="21" t="str">
        <f>'Liste Linéaire_Togo'!AP6</f>
        <v>negatif</v>
      </c>
      <c r="S6" s="21" t="str">
        <f>'Liste Linéaire_Togo'!AO6</f>
        <v>Bè-Est</v>
      </c>
    </row>
    <row r="7" spans="1:19" ht="45">
      <c r="A7" t="str">
        <f t="shared" si="0"/>
        <v>Point (1.2885405838783568 6.171169451806052)</v>
      </c>
      <c r="B7" s="21" t="str">
        <f>'Liste Linéaire_Togo'!B7</f>
        <v>KAGLO Viviane</v>
      </c>
      <c r="C7" s="21" t="str">
        <f>'Liste Linéaire_Togo'!F7</f>
        <v>Féminin</v>
      </c>
      <c r="D7" s="21" t="str">
        <f>'Liste Linéaire_Togo'!G7</f>
        <v>Enfant moins de 4ans</v>
      </c>
      <c r="E7" s="21" t="str">
        <f>'Liste Linéaire_Togo'!I7</f>
        <v>Adakpamé</v>
      </c>
      <c r="F7" s="21" t="str">
        <f>VLOOKUP(E7,CARTE!$C$1:$F$400,3,FALSE)</f>
        <v>6.171169451806052</v>
      </c>
      <c r="G7" s="21" t="str">
        <f>VLOOKUP(E7,CARTE!$C$1:$F$400,4,FALSE)</f>
        <v>1.2885405838783568</v>
      </c>
      <c r="H7" s="21" t="str">
        <f>'Liste Linéaire_Togo'!AN7</f>
        <v>Golfe 1</v>
      </c>
      <c r="I7" s="21" t="str">
        <f>'Liste Linéaire_Togo'!O7</f>
        <v>Golfe</v>
      </c>
      <c r="J7" s="21" t="str">
        <f>'Liste Linéaire_Togo'!P7</f>
        <v>Grand Lomé</v>
      </c>
      <c r="K7" s="22">
        <f>'Liste Linéaire_Togo'!Q7</f>
        <v>45518</v>
      </c>
      <c r="L7" s="21" t="str">
        <f>'Liste Linéaire_Togo'!R7</f>
        <v>S33</v>
      </c>
      <c r="M7" s="24" t="str">
        <f>'Liste Linéaire_Togo'!AD7</f>
        <v>eu de robinet</v>
      </c>
      <c r="N7" s="21" t="str">
        <f>'Liste Linéaire_Togo'!AG7</f>
        <v>POSITIF</v>
      </c>
      <c r="O7" s="21" t="str">
        <f>'Liste Linéaire_Togo'!AI7</f>
        <v>Oui</v>
      </c>
      <c r="P7" s="22">
        <f>'Liste Linéaire_Togo'!AJ7</f>
        <v>45520</v>
      </c>
      <c r="Q7" s="21" t="str">
        <f>'Liste Linéaire_Togo'!AK7</f>
        <v>Guéri</v>
      </c>
      <c r="R7" s="21" t="str">
        <f>'Liste Linéaire_Togo'!AP7</f>
        <v>Positif</v>
      </c>
      <c r="S7" s="21" t="str">
        <f>'Liste Linéaire_Togo'!AO7</f>
        <v>Bè-Est</v>
      </c>
    </row>
    <row r="8" spans="1:19" ht="30">
      <c r="A8" t="str">
        <f t="shared" si="0"/>
        <v>Point (1.2885405838783568 6.171169451806052)</v>
      </c>
      <c r="B8" s="21" t="str">
        <f>'Liste Linéaire_Togo'!B8</f>
        <v>TOSSA Kokoe</v>
      </c>
      <c r="C8" s="21" t="str">
        <f>'Liste Linéaire_Togo'!F8</f>
        <v>Féminin</v>
      </c>
      <c r="D8" s="21" t="str">
        <f>'Liste Linéaire_Togo'!G8</f>
        <v>Revendeur/se</v>
      </c>
      <c r="E8" s="21" t="str">
        <f>'Liste Linéaire_Togo'!I8</f>
        <v>Adakpamé</v>
      </c>
      <c r="F8" s="21" t="str">
        <f>VLOOKUP(E8,CARTE!$C$1:$F$400,3,FALSE)</f>
        <v>6.171169451806052</v>
      </c>
      <c r="G8" s="21" t="str">
        <f>VLOOKUP(E8,CARTE!$C$1:$F$400,4,FALSE)</f>
        <v>1.2885405838783568</v>
      </c>
      <c r="H8" s="21" t="str">
        <f>'Liste Linéaire_Togo'!AN8</f>
        <v>Golfe 1</v>
      </c>
      <c r="I8" s="21" t="str">
        <f>'Liste Linéaire_Togo'!O8</f>
        <v>Golfe</v>
      </c>
      <c r="J8" s="21" t="str">
        <f>'Liste Linéaire_Togo'!P8</f>
        <v>Grand Lomé</v>
      </c>
      <c r="K8" s="22">
        <f>'Liste Linéaire_Togo'!Q8</f>
        <v>45518</v>
      </c>
      <c r="L8" s="21" t="str">
        <f>'Liste Linéaire_Togo'!R8</f>
        <v>S33</v>
      </c>
      <c r="M8" s="24" t="str">
        <f>'Liste Linéaire_Togo'!AD8</f>
        <v>eau de robinet</v>
      </c>
      <c r="N8" s="21" t="str">
        <f>'Liste Linéaire_Togo'!AG8</f>
        <v>NEGATIF</v>
      </c>
      <c r="O8" s="21" t="str">
        <f>'Liste Linéaire_Togo'!AI8</f>
        <v>Oui</v>
      </c>
      <c r="P8" s="22">
        <f>'Liste Linéaire_Togo'!AJ8</f>
        <v>45519</v>
      </c>
      <c r="Q8" s="21" t="str">
        <f>'Liste Linéaire_Togo'!AK8</f>
        <v>Guéri</v>
      </c>
      <c r="R8" s="21" t="str">
        <f>'Liste Linéaire_Togo'!AP8</f>
        <v>negatif</v>
      </c>
      <c r="S8" s="21" t="str">
        <f>'Liste Linéaire_Togo'!AO8</f>
        <v>Bè-Est</v>
      </c>
    </row>
    <row r="9" spans="1:19" ht="45">
      <c r="A9" t="str">
        <f t="shared" si="0"/>
        <v>Point (1.2885405838783568 6.171169451806052)</v>
      </c>
      <c r="B9" s="21" t="str">
        <f>'Liste Linéaire_Togo'!B9</f>
        <v>HOUNKPATI Kokou</v>
      </c>
      <c r="C9" s="21" t="str">
        <f>'Liste Linéaire_Togo'!F9</f>
        <v>Masculin</v>
      </c>
      <c r="D9" s="21" t="str">
        <f>'Liste Linéaire_Togo'!G9</f>
        <v>Enfant moins de 4ans</v>
      </c>
      <c r="E9" s="21" t="str">
        <f>'Liste Linéaire_Togo'!I9</f>
        <v>Adakpamé</v>
      </c>
      <c r="F9" s="21" t="str">
        <f>VLOOKUP(E9,CARTE!$C$1:$F$400,3,FALSE)</f>
        <v>6.171169451806052</v>
      </c>
      <c r="G9" s="21" t="str">
        <f>VLOOKUP(E9,CARTE!$C$1:$F$400,4,FALSE)</f>
        <v>1.2885405838783568</v>
      </c>
      <c r="H9" s="21" t="str">
        <f>'Liste Linéaire_Togo'!AN9</f>
        <v>Golfe 1</v>
      </c>
      <c r="I9" s="21" t="str">
        <f>'Liste Linéaire_Togo'!O9</f>
        <v>Golfe</v>
      </c>
      <c r="J9" s="21" t="str">
        <f>'Liste Linéaire_Togo'!P9</f>
        <v>Grand Lomé</v>
      </c>
      <c r="K9" s="22">
        <f>'Liste Linéaire_Togo'!Q9</f>
        <v>45517</v>
      </c>
      <c r="L9" s="21" t="str">
        <f>'Liste Linéaire_Togo'!R9</f>
        <v>S33</v>
      </c>
      <c r="M9" s="24" t="str">
        <f>'Liste Linéaire_Togo'!AD9</f>
        <v>eau de robinet</v>
      </c>
      <c r="N9" s="21" t="str">
        <f>'Liste Linéaire_Togo'!AG9</f>
        <v>NEGATIF</v>
      </c>
      <c r="O9" s="21" t="str">
        <f>'Liste Linéaire_Togo'!AI9</f>
        <v>Oui</v>
      </c>
      <c r="P9" s="22">
        <f>'Liste Linéaire_Togo'!AJ9</f>
        <v>45521</v>
      </c>
      <c r="Q9" s="21" t="str">
        <f>'Liste Linéaire_Togo'!AK9</f>
        <v>Guéri</v>
      </c>
      <c r="R9" s="21" t="str">
        <f>'Liste Linéaire_Togo'!AP9</f>
        <v>negatif</v>
      </c>
      <c r="S9" s="21" t="str">
        <f>'Liste Linéaire_Togo'!AO9</f>
        <v>Bè-Est</v>
      </c>
    </row>
    <row r="10" spans="1:19" ht="30">
      <c r="A10" t="str">
        <f t="shared" si="0"/>
        <v>Point (1.2885405838783568 6.171169451806052)</v>
      </c>
      <c r="B10" s="21" t="str">
        <f>'Liste Linéaire_Togo'!B10</f>
        <v>DEMBELE Antoine</v>
      </c>
      <c r="C10" s="21" t="str">
        <f>'Liste Linéaire_Togo'!F10</f>
        <v>Masculin</v>
      </c>
      <c r="D10" s="21" t="str">
        <f>'Liste Linéaire_Togo'!G10</f>
        <v>Revendeur/se</v>
      </c>
      <c r="E10" s="21" t="str">
        <f>'Liste Linéaire_Togo'!I10</f>
        <v>Adakpamé</v>
      </c>
      <c r="F10" s="21" t="str">
        <f>VLOOKUP(E10,CARTE!$C$1:$F$400,3,FALSE)</f>
        <v>6.171169451806052</v>
      </c>
      <c r="G10" s="21" t="str">
        <f>VLOOKUP(E10,CARTE!$C$1:$F$400,4,FALSE)</f>
        <v>1.2885405838783568</v>
      </c>
      <c r="H10" s="21" t="str">
        <f>'Liste Linéaire_Togo'!AN10</f>
        <v>Golfe 1</v>
      </c>
      <c r="I10" s="21" t="str">
        <f>'Liste Linéaire_Togo'!O10</f>
        <v>Golfe</v>
      </c>
      <c r="J10" s="21" t="str">
        <f>'Liste Linéaire_Togo'!P10</f>
        <v>Grand Lomé</v>
      </c>
      <c r="K10" s="22">
        <f>'Liste Linéaire_Togo'!Q10</f>
        <v>45517</v>
      </c>
      <c r="L10" s="21" t="str">
        <f>'Liste Linéaire_Togo'!R10</f>
        <v>S33</v>
      </c>
      <c r="M10" s="24" t="str">
        <f>'Liste Linéaire_Togo'!AD10</f>
        <v>eau de robinet</v>
      </c>
      <c r="N10" s="21" t="str">
        <f>'Liste Linéaire_Togo'!AG10</f>
        <v>NEGATIF</v>
      </c>
      <c r="O10" s="21" t="str">
        <f>'Liste Linéaire_Togo'!AI10</f>
        <v>Oui</v>
      </c>
      <c r="P10" s="22">
        <f>'Liste Linéaire_Togo'!AJ10</f>
        <v>45522</v>
      </c>
      <c r="Q10" s="21" t="str">
        <f>'Liste Linéaire_Togo'!AK10</f>
        <v>Guéri</v>
      </c>
      <c r="R10" s="21" t="str">
        <f>'Liste Linéaire_Togo'!AP10</f>
        <v>negatif</v>
      </c>
      <c r="S10" s="21" t="str">
        <f>'Liste Linéaire_Togo'!AO10</f>
        <v>Bè-Est</v>
      </c>
    </row>
    <row r="11" spans="1:19" ht="45">
      <c r="A11" t="str">
        <f t="shared" si="0"/>
        <v>Point (1.2656584238258837 6.183180898769146)</v>
      </c>
      <c r="B11" s="21" t="str">
        <f>'Liste Linéaire_Togo'!B11</f>
        <v>AGBEHINDOU Kossi</v>
      </c>
      <c r="C11" s="21" t="str">
        <f>'Liste Linéaire_Togo'!F11</f>
        <v>Masculin</v>
      </c>
      <c r="D11" s="21" t="str">
        <f>'Liste Linéaire_Togo'!G11</f>
        <v>Informaticien</v>
      </c>
      <c r="E11" s="21" t="str">
        <f>'Liste Linéaire_Togo'!I11</f>
        <v>colas</v>
      </c>
      <c r="F11" s="21" t="str">
        <f>VLOOKUP(E11,CARTE!$C$1:$F$400,3,FALSE)</f>
        <v>6.183180898769146</v>
      </c>
      <c r="G11" s="21" t="str">
        <f>VLOOKUP(E11,CARTE!$C$1:$F$400,4,FALSE)</f>
        <v>1.2656584238258837</v>
      </c>
      <c r="H11" s="21" t="str">
        <f>'Liste Linéaire_Togo'!AN11</f>
        <v>Golfe 2</v>
      </c>
      <c r="I11" s="21" t="str">
        <f>'Liste Linéaire_Togo'!O11</f>
        <v>Golfe</v>
      </c>
      <c r="J11" s="21" t="str">
        <f>'Liste Linéaire_Togo'!P11</f>
        <v>Grand Lomé</v>
      </c>
      <c r="K11" s="22">
        <f>'Liste Linéaire_Togo'!Q11</f>
        <v>45521</v>
      </c>
      <c r="L11" s="21" t="str">
        <f>'Liste Linéaire_Togo'!R11</f>
        <v>S33</v>
      </c>
      <c r="M11" s="24" t="str">
        <f>'Liste Linéaire_Togo'!AD11</f>
        <v>eau de robinet</v>
      </c>
      <c r="N11" s="21" t="str">
        <f>'Liste Linéaire_Togo'!AG11</f>
        <v>NEGATIF</v>
      </c>
      <c r="O11" s="21" t="str">
        <f>'Liste Linéaire_Togo'!AI11</f>
        <v>Oui</v>
      </c>
      <c r="P11" s="22">
        <f>'Liste Linéaire_Togo'!AJ11</f>
        <v>0</v>
      </c>
      <c r="Q11" s="21" t="str">
        <f>'Liste Linéaire_Togo'!AK11</f>
        <v>Guéri</v>
      </c>
      <c r="R11" s="21" t="str">
        <f>'Liste Linéaire_Togo'!AP11</f>
        <v>negatif</v>
      </c>
      <c r="S11" s="21" t="str">
        <f>'Liste Linéaire_Togo'!AO11</f>
        <v>Bè-Centre</v>
      </c>
    </row>
    <row r="12" spans="1:19" ht="30">
      <c r="A12" t="str">
        <f t="shared" si="0"/>
        <v>Point ( 1.361903124802993 6.182220746458153)</v>
      </c>
      <c r="B12" s="21" t="str">
        <f>'Liste Linéaire_Togo'!B12</f>
        <v>ATIVON Komlan</v>
      </c>
      <c r="C12" s="21" t="str">
        <f>'Liste Linéaire_Togo'!F12</f>
        <v>Masculin</v>
      </c>
      <c r="D12" s="21" t="str">
        <f>'Liste Linéaire_Togo'!G12</f>
        <v>Elève</v>
      </c>
      <c r="E12" s="21" t="str">
        <f>'Liste Linéaire_Togo'!I12</f>
        <v>Agodéka</v>
      </c>
      <c r="F12" s="21" t="str">
        <f>VLOOKUP(E12,CARTE!$C$1:$F$400,3,FALSE)</f>
        <v>6.182220746458153</v>
      </c>
      <c r="G12" s="21" t="str">
        <f>VLOOKUP(E12,CARTE!$C$1:$F$400,4,FALSE)</f>
        <v xml:space="preserve"> 1.361903124802993</v>
      </c>
      <c r="H12" s="21" t="str">
        <f>'Liste Linéaire_Togo'!AN12</f>
        <v>Golfe 6</v>
      </c>
      <c r="I12" s="21" t="str">
        <f>'Liste Linéaire_Togo'!O12</f>
        <v>Golfe</v>
      </c>
      <c r="J12" s="21" t="str">
        <f>'Liste Linéaire_Togo'!P12</f>
        <v>Grand Lomé</v>
      </c>
      <c r="K12" s="22">
        <f>'Liste Linéaire_Togo'!Q12</f>
        <v>45532</v>
      </c>
      <c r="L12" s="21" t="str">
        <f>'Liste Linéaire_Togo'!R12</f>
        <v>S35</v>
      </c>
      <c r="M12" s="24" t="str">
        <f>'Liste Linéaire_Togo'!AD12</f>
        <v>Forage</v>
      </c>
      <c r="N12" s="21" t="str">
        <f>'Liste Linéaire_Togo'!AG12</f>
        <v>NA</v>
      </c>
      <c r="O12" s="21" t="str">
        <f>'Liste Linéaire_Togo'!AI12</f>
        <v>Oui</v>
      </c>
      <c r="P12" s="22">
        <f>'Liste Linéaire_Togo'!AJ12</f>
        <v>0</v>
      </c>
      <c r="Q12" s="21" t="str">
        <f>'Liste Linéaire_Togo'!AK12</f>
        <v>Guéri</v>
      </c>
      <c r="R12" s="21" t="str">
        <f>'Liste Linéaire_Togo'!AP12</f>
        <v>negatif</v>
      </c>
      <c r="S12" s="21" t="str">
        <f>'Liste Linéaire_Togo'!AO12</f>
        <v>Baguida</v>
      </c>
    </row>
    <row r="13" spans="1:19" ht="45">
      <c r="A13" t="str">
        <f t="shared" si="0"/>
        <v>Point ( 1.244494993211946 6.1468187729290475)</v>
      </c>
      <c r="B13" s="21" t="str">
        <f>'Liste Linéaire_Togo'!B13</f>
        <v>EMMANUEL Sunday</v>
      </c>
      <c r="C13" s="21" t="str">
        <f>'Liste Linéaire_Togo'!F13</f>
        <v>Masculin</v>
      </c>
      <c r="D13" s="21" t="str">
        <f>'Liste Linéaire_Togo'!G13</f>
        <v>Pêcheur</v>
      </c>
      <c r="E13" s="21" t="str">
        <f>'Liste Linéaire_Togo'!I13</f>
        <v>Ghéto</v>
      </c>
      <c r="F13" s="21" t="str">
        <f>VLOOKUP(E13,CARTE!$C$1:$F$400,3,FALSE)</f>
        <v>6.1468187729290475</v>
      </c>
      <c r="G13" s="21" t="str">
        <f>VLOOKUP(E13,CARTE!$C$1:$F$400,4,FALSE)</f>
        <v xml:space="preserve"> 1.244494993211946</v>
      </c>
      <c r="H13" s="21" t="str">
        <f>'Liste Linéaire_Togo'!AN13</f>
        <v>Golfe 2</v>
      </c>
      <c r="I13" s="21" t="str">
        <f>'Liste Linéaire_Togo'!O13</f>
        <v>Golfe</v>
      </c>
      <c r="J13" s="21" t="str">
        <f>'Liste Linéaire_Togo'!P13</f>
        <v>Grand Lomé</v>
      </c>
      <c r="K13" s="22">
        <f>'Liste Linéaire_Togo'!Q13</f>
        <v>45549</v>
      </c>
      <c r="L13" s="21" t="str">
        <f>'Liste Linéaire_Togo'!R13</f>
        <v>S37</v>
      </c>
      <c r="M13" s="24" t="str">
        <f>'Liste Linéaire_Togo'!AD13</f>
        <v>Forage</v>
      </c>
      <c r="N13" s="21" t="str">
        <f>'Liste Linéaire_Togo'!AG13</f>
        <v>POSITIF</v>
      </c>
      <c r="O13" s="21" t="str">
        <f>'Liste Linéaire_Togo'!AI13</f>
        <v>Oui</v>
      </c>
      <c r="P13" s="22">
        <f>'Liste Linéaire_Togo'!AJ13</f>
        <v>45555</v>
      </c>
      <c r="Q13" s="21" t="str">
        <f>'Liste Linéaire_Togo'!AK13</f>
        <v>Guéri</v>
      </c>
      <c r="R13" s="21" t="str">
        <f>'Liste Linéaire_Togo'!AP13</f>
        <v>Positif</v>
      </c>
      <c r="S13" s="21" t="str">
        <f>'Liste Linéaire_Togo'!AO13</f>
        <v>Bè-Centre</v>
      </c>
    </row>
    <row r="14" spans="1:19" ht="30">
      <c r="A14" t="str">
        <f t="shared" si="0"/>
        <v>Point ( 1.244494993211946 6.1468187729290475)</v>
      </c>
      <c r="B14" s="21" t="str">
        <f>'Liste Linéaire_Togo'!B14</f>
        <v>LATEVI Folo</v>
      </c>
      <c r="C14" s="21" t="str">
        <f>'Liste Linéaire_Togo'!F14</f>
        <v>Masculin</v>
      </c>
      <c r="D14" s="21" t="str">
        <f>'Liste Linéaire_Togo'!G14</f>
        <v>Pêcheur</v>
      </c>
      <c r="E14" s="21" t="str">
        <f>'Liste Linéaire_Togo'!I14</f>
        <v>Ghéto</v>
      </c>
      <c r="F14" s="21" t="str">
        <f>VLOOKUP(E14,CARTE!$C$1:$F$400,3,FALSE)</f>
        <v>6.1468187729290475</v>
      </c>
      <c r="G14" s="21" t="str">
        <f>VLOOKUP(E14,CARTE!$C$1:$F$400,4,FALSE)</f>
        <v xml:space="preserve"> 1.244494993211946</v>
      </c>
      <c r="H14" s="21" t="str">
        <f>'Liste Linéaire_Togo'!AN14</f>
        <v>Golfe 2</v>
      </c>
      <c r="I14" s="21" t="str">
        <f>'Liste Linéaire_Togo'!O14</f>
        <v>Golfe</v>
      </c>
      <c r="J14" s="21" t="str">
        <f>'Liste Linéaire_Togo'!P14</f>
        <v>Grand Lomé</v>
      </c>
      <c r="K14" s="22">
        <f>'Liste Linéaire_Togo'!Q14</f>
        <v>45552</v>
      </c>
      <c r="L14" s="21" t="str">
        <f>'Liste Linéaire_Togo'!R14</f>
        <v>S38</v>
      </c>
      <c r="M14" s="24" t="str">
        <f>'Liste Linéaire_Togo'!AD14</f>
        <v>Forage</v>
      </c>
      <c r="N14" s="21" t="str">
        <f>'Liste Linéaire_Togo'!AG14</f>
        <v>POSITIF</v>
      </c>
      <c r="O14" s="21" t="str">
        <f>'Liste Linéaire_Togo'!AI14</f>
        <v>Oui</v>
      </c>
      <c r="P14" s="22">
        <f>'Liste Linéaire_Togo'!AJ14</f>
        <v>45556</v>
      </c>
      <c r="Q14" s="21" t="str">
        <f>'Liste Linéaire_Togo'!AK14</f>
        <v>Guéri</v>
      </c>
      <c r="R14" s="21" t="str">
        <f>'Liste Linéaire_Togo'!AP14</f>
        <v>Positif</v>
      </c>
      <c r="S14" s="21" t="str">
        <f>'Liste Linéaire_Togo'!AO14</f>
        <v>Bè-Centre</v>
      </c>
    </row>
    <row r="15" spans="1:19" ht="60">
      <c r="A15" t="str">
        <f t="shared" si="0"/>
        <v>Point ( 1.3065224647621934 6.170206928331889)</v>
      </c>
      <c r="B15" s="21" t="str">
        <f>'Liste Linéaire_Togo'!B15</f>
        <v>AMOUSSOU Mawussé</v>
      </c>
      <c r="C15" s="21" t="str">
        <f>'Liste Linéaire_Togo'!F15</f>
        <v>Masculin</v>
      </c>
      <c r="D15" s="21" t="str">
        <f>'Liste Linéaire_Togo'!G15</f>
        <v>Soudeur</v>
      </c>
      <c r="E15" s="21" t="str">
        <f>'Liste Linéaire_Togo'!I15</f>
        <v>Adamavo</v>
      </c>
      <c r="F15" s="21" t="str">
        <f>VLOOKUP(E15,CARTE!$C$1:$F$400,3,FALSE)</f>
        <v>6.170206928331889</v>
      </c>
      <c r="G15" s="21" t="str">
        <f>VLOOKUP(E15,CARTE!$C$1:$F$400,4,FALSE)</f>
        <v xml:space="preserve"> 1.3065224647621934</v>
      </c>
      <c r="H15" s="21" t="str">
        <f>'Liste Linéaire_Togo'!AN15</f>
        <v>Golfe 6</v>
      </c>
      <c r="I15" s="21" t="str">
        <f>'Liste Linéaire_Togo'!O15</f>
        <v>Golfe</v>
      </c>
      <c r="J15" s="21" t="str">
        <f>'Liste Linéaire_Togo'!P15</f>
        <v>Grand Lomé</v>
      </c>
      <c r="K15" s="22">
        <f>'Liste Linéaire_Togo'!Q15</f>
        <v>45552</v>
      </c>
      <c r="L15" s="21" t="str">
        <f>'Liste Linéaire_Togo'!R15</f>
        <v>S38</v>
      </c>
      <c r="M15" s="24" t="str">
        <f>'Liste Linéaire_Togo'!AD15</f>
        <v>Eau en sachet</v>
      </c>
      <c r="N15" s="21" t="str">
        <f>'Liste Linéaire_Togo'!AG15</f>
        <v>NEGATIF</v>
      </c>
      <c r="O15" s="21" t="str">
        <f>'Liste Linéaire_Togo'!AI15</f>
        <v>Oui</v>
      </c>
      <c r="P15" s="22">
        <f>'Liste Linéaire_Togo'!AJ15</f>
        <v>45553</v>
      </c>
      <c r="Q15" s="21" t="str">
        <f>'Liste Linéaire_Togo'!AK15</f>
        <v>Guéri</v>
      </c>
      <c r="R15" s="21" t="str">
        <f>'Liste Linéaire_Togo'!AP15</f>
        <v>negatif</v>
      </c>
      <c r="S15" s="21" t="str">
        <f>'Liste Linéaire_Togo'!AO15</f>
        <v>Baguida</v>
      </c>
    </row>
    <row r="16" spans="1:19" ht="60">
      <c r="A16" t="str">
        <f t="shared" si="0"/>
        <v>Point ( 1.405860144572896 6.202570724620894)</v>
      </c>
      <c r="B16" s="21" t="str">
        <f>'Liste Linéaire_Togo'!B16</f>
        <v>GBEMASSE Bernadette</v>
      </c>
      <c r="C16" s="21" t="str">
        <f>'Liste Linéaire_Togo'!F16</f>
        <v>Féminin</v>
      </c>
      <c r="D16" s="21" t="str">
        <f>'Liste Linéaire_Togo'!G16</f>
        <v>Revendeur/se</v>
      </c>
      <c r="E16" s="21" t="str">
        <f>'Liste Linéaire_Togo'!I16</f>
        <v>Dagué</v>
      </c>
      <c r="F16" s="21" t="str">
        <f>VLOOKUP(E16,CARTE!$C$1:$F$400,3,FALSE)</f>
        <v>6.202570724620894</v>
      </c>
      <c r="G16" s="21" t="str">
        <f>VLOOKUP(E16,CARTE!$C$1:$F$400,4,FALSE)</f>
        <v xml:space="preserve"> 1.405860144572896</v>
      </c>
      <c r="H16" s="21" t="str">
        <f>'Liste Linéaire_Togo'!AN16</f>
        <v>Lacs 3</v>
      </c>
      <c r="I16" s="21" t="str">
        <f>'Liste Linéaire_Togo'!O16</f>
        <v>Golfe</v>
      </c>
      <c r="J16" s="21" t="str">
        <f>'Liste Linéaire_Togo'!P16</f>
        <v>Grand Lomé</v>
      </c>
      <c r="K16" s="22">
        <f>'Liste Linéaire_Togo'!Q16</f>
        <v>45563</v>
      </c>
      <c r="L16" s="21" t="str">
        <f>'Liste Linéaire_Togo'!R16</f>
        <v>S39</v>
      </c>
      <c r="M16" s="24" t="str">
        <f>'Liste Linéaire_Togo'!AD16</f>
        <v>Forage</v>
      </c>
      <c r="N16" s="21" t="str">
        <f>'Liste Linéaire_Togo'!AG16</f>
        <v>POSITIF</v>
      </c>
      <c r="O16" s="21" t="str">
        <f>'Liste Linéaire_Togo'!AI16</f>
        <v>Oui</v>
      </c>
      <c r="P16" s="22">
        <f>'Liste Linéaire_Togo'!AJ16</f>
        <v>45555</v>
      </c>
      <c r="Q16" s="21" t="str">
        <f>'Liste Linéaire_Togo'!AK16</f>
        <v>Guéri</v>
      </c>
      <c r="R16" s="21" t="str">
        <f>'Liste Linéaire_Togo'!AP16</f>
        <v>negatif</v>
      </c>
      <c r="S16" s="21" t="str">
        <f>'Liste Linéaire_Togo'!AO16</f>
        <v>Agbodrafo</v>
      </c>
    </row>
    <row r="17" spans="1:19" ht="45">
      <c r="A17" t="str">
        <f t="shared" si="0"/>
        <v>Point (1.2885405838783568 6.171169451806052)</v>
      </c>
      <c r="B17" s="21" t="str">
        <f>'Liste Linéaire_Togo'!B17</f>
        <v>ABOU Charif</v>
      </c>
      <c r="C17" s="21" t="str">
        <f>'Liste Linéaire_Togo'!F17</f>
        <v>Masculin</v>
      </c>
      <c r="D17" s="21" t="str">
        <f>'Liste Linéaire_Togo'!G17</f>
        <v>Conducteur Tricycle</v>
      </c>
      <c r="E17" s="21" t="str">
        <f>'Liste Linéaire_Togo'!I17</f>
        <v>Adakpamé</v>
      </c>
      <c r="F17" s="21" t="str">
        <f>VLOOKUP(E17,CARTE!$C$1:$F$400,3,FALSE)</f>
        <v>6.171169451806052</v>
      </c>
      <c r="G17" s="21" t="str">
        <f>VLOOKUP(E17,CARTE!$C$1:$F$400,4,FALSE)</f>
        <v>1.2885405838783568</v>
      </c>
      <c r="H17" s="21" t="str">
        <f>'Liste Linéaire_Togo'!AN17</f>
        <v>Golfe 1</v>
      </c>
      <c r="I17" s="21" t="str">
        <f>'Liste Linéaire_Togo'!O17</f>
        <v>Golfe</v>
      </c>
      <c r="J17" s="21" t="str">
        <f>'Liste Linéaire_Togo'!P17</f>
        <v>Grand Lomé</v>
      </c>
      <c r="K17" s="22">
        <f>'Liste Linéaire_Togo'!Q17</f>
        <v>45563</v>
      </c>
      <c r="L17" s="21" t="str">
        <f>'Liste Linéaire_Togo'!R17</f>
        <v>S39</v>
      </c>
      <c r="M17" s="24" t="str">
        <f>'Liste Linéaire_Togo'!AD17</f>
        <v>Forage</v>
      </c>
      <c r="N17" s="21" t="str">
        <f>'Liste Linéaire_Togo'!AG17</f>
        <v>NEGATIF</v>
      </c>
      <c r="O17" s="21" t="str">
        <f>'Liste Linéaire_Togo'!AI17</f>
        <v>Oui</v>
      </c>
      <c r="P17" s="22">
        <f>'Liste Linéaire_Togo'!AJ17</f>
        <v>45564</v>
      </c>
      <c r="Q17" s="21" t="str">
        <f>'Liste Linéaire_Togo'!AK17</f>
        <v>Guéri</v>
      </c>
      <c r="R17" s="21" t="str">
        <f>'Liste Linéaire_Togo'!AP17</f>
        <v>negatif</v>
      </c>
      <c r="S17" s="21" t="str">
        <f>'Liste Linéaire_Togo'!AO17</f>
        <v>Bè-Est</v>
      </c>
    </row>
    <row r="18" spans="1:19" ht="45">
      <c r="A18" t="str">
        <f t="shared" si="0"/>
        <v>Point ( 1.3065224647621934 6.170206928331889)</v>
      </c>
      <c r="B18" s="21" t="str">
        <f>'Liste Linéaire_Togo'!B18</f>
        <v>AKOUETE Amen</v>
      </c>
      <c r="C18" s="21" t="str">
        <f>'Liste Linéaire_Togo'!F18</f>
        <v>Masculin</v>
      </c>
      <c r="D18" s="21" t="str">
        <f>'Liste Linéaire_Togo'!G18</f>
        <v>Enfant moins de 4ans</v>
      </c>
      <c r="E18" s="21" t="str">
        <f>'Liste Linéaire_Togo'!I18</f>
        <v>Adamavo</v>
      </c>
      <c r="F18" s="21" t="str">
        <f>VLOOKUP(E18,CARTE!$C$1:$F$400,3,FALSE)</f>
        <v>6.170206928331889</v>
      </c>
      <c r="G18" s="21" t="str">
        <f>VLOOKUP(E18,CARTE!$C$1:$F$400,4,FALSE)</f>
        <v xml:space="preserve"> 1.3065224647621934</v>
      </c>
      <c r="H18" s="21" t="str">
        <f>'Liste Linéaire_Togo'!AN18</f>
        <v>Golfe 6</v>
      </c>
      <c r="I18" s="21" t="str">
        <f>'Liste Linéaire_Togo'!O18</f>
        <v>Golfe</v>
      </c>
      <c r="J18" s="21" t="str">
        <f>'Liste Linéaire_Togo'!P18</f>
        <v>Grand Lomé</v>
      </c>
      <c r="K18" s="22">
        <f>'Liste Linéaire_Togo'!Q18</f>
        <v>45560</v>
      </c>
      <c r="L18" s="21" t="str">
        <f>'Liste Linéaire_Togo'!R18</f>
        <v>S39</v>
      </c>
      <c r="M18" s="24" t="str">
        <f>'Liste Linéaire_Togo'!AD18</f>
        <v>Forage</v>
      </c>
      <c r="N18" s="21" t="str">
        <f>'Liste Linéaire_Togo'!AG18</f>
        <v>NA</v>
      </c>
      <c r="O18" s="21" t="str">
        <f>'Liste Linéaire_Togo'!AI18</f>
        <v>Non</v>
      </c>
      <c r="P18" s="22">
        <f>'Liste Linéaire_Togo'!AJ18</f>
        <v>0</v>
      </c>
      <c r="Q18" s="21" t="str">
        <f>'Liste Linéaire_Togo'!AK18</f>
        <v>dcd</v>
      </c>
      <c r="R18" s="21" t="str">
        <f>'Liste Linéaire_Togo'!AP18</f>
        <v>negatif</v>
      </c>
      <c r="S18" s="21" t="str">
        <f>'Liste Linéaire_Togo'!AO18</f>
        <v>Baguida</v>
      </c>
    </row>
    <row r="19" spans="1:19" ht="30">
      <c r="A19" t="str">
        <f t="shared" si="0"/>
        <v>Point ( 1.3065224647621934 6.170206928331889)</v>
      </c>
      <c r="B19" s="21" t="str">
        <f>'Liste Linéaire_Togo'!B19</f>
        <v>YEVI Brigitte</v>
      </c>
      <c r="C19" s="21" t="str">
        <f>'Liste Linéaire_Togo'!F19</f>
        <v>Féminin</v>
      </c>
      <c r="D19" s="21" t="str">
        <f>'Liste Linéaire_Togo'!G19</f>
        <v>Elève</v>
      </c>
      <c r="E19" s="21" t="str">
        <f>'Liste Linéaire_Togo'!I19</f>
        <v>Adamavo</v>
      </c>
      <c r="F19" s="21" t="str">
        <f>VLOOKUP(E19,CARTE!$C$1:$F$400,3,FALSE)</f>
        <v>6.170206928331889</v>
      </c>
      <c r="G19" s="21" t="str">
        <f>VLOOKUP(E19,CARTE!$C$1:$F$400,4,FALSE)</f>
        <v xml:space="preserve"> 1.3065224647621934</v>
      </c>
      <c r="H19" s="21" t="str">
        <f>'Liste Linéaire_Togo'!AN19</f>
        <v>Golfe 6</v>
      </c>
      <c r="I19" s="21" t="str">
        <f>'Liste Linéaire_Togo'!O19</f>
        <v>Golfe</v>
      </c>
      <c r="J19" s="21" t="str">
        <f>'Liste Linéaire_Togo'!P19</f>
        <v>Grand Lomé</v>
      </c>
      <c r="K19" s="22">
        <f>'Liste Linéaire_Togo'!Q19</f>
        <v>45560</v>
      </c>
      <c r="L19" s="21" t="str">
        <f>'Liste Linéaire_Togo'!R19</f>
        <v>S39</v>
      </c>
      <c r="M19" s="24" t="str">
        <f>'Liste Linéaire_Togo'!AD19</f>
        <v>Forage</v>
      </c>
      <c r="N19" s="21" t="str">
        <f>'Liste Linéaire_Togo'!AG19</f>
        <v>POSITIF</v>
      </c>
      <c r="O19" s="21" t="str">
        <f>'Liste Linéaire_Togo'!AI19</f>
        <v>Oui</v>
      </c>
      <c r="P19" s="22">
        <f>'Liste Linéaire_Togo'!AJ19</f>
        <v>45565</v>
      </c>
      <c r="Q19" s="21" t="str">
        <f>'Liste Linéaire_Togo'!AK19</f>
        <v>Guéri</v>
      </c>
      <c r="R19" s="21" t="str">
        <f>'Liste Linéaire_Togo'!AP19</f>
        <v>Positif</v>
      </c>
      <c r="S19" s="21" t="str">
        <f>'Liste Linéaire_Togo'!AO19</f>
        <v>Baguida</v>
      </c>
    </row>
    <row r="20" spans="1:19" ht="30">
      <c r="A20" t="str">
        <f t="shared" si="0"/>
        <v>Point ( 1.3065224647621934 6.170206928331889)</v>
      </c>
      <c r="B20" s="21" t="str">
        <f>'Liste Linéaire_Togo'!B20</f>
        <v>DUSSI Akou</v>
      </c>
      <c r="C20" s="21" t="str">
        <f>'Liste Linéaire_Togo'!F20</f>
        <v>Féminin</v>
      </c>
      <c r="D20" s="21" t="str">
        <f>'Liste Linéaire_Togo'!G20</f>
        <v>Revendeur/se</v>
      </c>
      <c r="E20" s="21" t="str">
        <f>'Liste Linéaire_Togo'!I20</f>
        <v>Adamavo</v>
      </c>
      <c r="F20" s="21" t="str">
        <f>VLOOKUP(E20,CARTE!$C$1:$F$400,3,FALSE)</f>
        <v>6.170206928331889</v>
      </c>
      <c r="G20" s="21" t="str">
        <f>VLOOKUP(E20,CARTE!$C$1:$F$400,4,FALSE)</f>
        <v xml:space="preserve"> 1.3065224647621934</v>
      </c>
      <c r="H20" s="21" t="str">
        <f>'Liste Linéaire_Togo'!AN20</f>
        <v>Golfe 6</v>
      </c>
      <c r="I20" s="21" t="str">
        <f>'Liste Linéaire_Togo'!O20</f>
        <v>Golfe</v>
      </c>
      <c r="J20" s="21" t="str">
        <f>'Liste Linéaire_Togo'!P20</f>
        <v>Grand Lomé</v>
      </c>
      <c r="K20" s="22">
        <f>'Liste Linéaire_Togo'!Q20</f>
        <v>45560</v>
      </c>
      <c r="L20" s="21" t="str">
        <f>'Liste Linéaire_Togo'!R20</f>
        <v>S39</v>
      </c>
      <c r="M20" s="24" t="str">
        <f>'Liste Linéaire_Togo'!AD20</f>
        <v>Forage</v>
      </c>
      <c r="N20" s="21" t="str">
        <f>'Liste Linéaire_Togo'!AG20</f>
        <v>NA</v>
      </c>
      <c r="O20" s="21" t="str">
        <f>'Liste Linéaire_Togo'!AI20</f>
        <v>Non</v>
      </c>
      <c r="P20" s="22">
        <f>'Liste Linéaire_Togo'!AJ20</f>
        <v>45585</v>
      </c>
      <c r="Q20" s="21" t="str">
        <f>'Liste Linéaire_Togo'!AK20</f>
        <v>Guéri</v>
      </c>
      <c r="R20" s="21" t="str">
        <f>'Liste Linéaire_Togo'!AP20</f>
        <v>negatif</v>
      </c>
      <c r="S20" s="21" t="str">
        <f>'Liste Linéaire_Togo'!AO20</f>
        <v>Baguida</v>
      </c>
    </row>
    <row r="21" spans="1:19" ht="60">
      <c r="A21" t="str">
        <f t="shared" si="0"/>
        <v>Point ( 1.3065224647621934 6.170206928331889)</v>
      </c>
      <c r="B21" s="21" t="str">
        <f>'Liste Linéaire_Togo'!B21</f>
        <v>BOHOUSSOU Micheline</v>
      </c>
      <c r="C21" s="21" t="str">
        <f>'Liste Linéaire_Togo'!F21</f>
        <v>Féminin</v>
      </c>
      <c r="D21" s="21" t="str">
        <f>'Liste Linéaire_Togo'!G21</f>
        <v>Elève</v>
      </c>
      <c r="E21" s="21" t="str">
        <f>'Liste Linéaire_Togo'!I21</f>
        <v>Adamavo</v>
      </c>
      <c r="F21" s="21" t="str">
        <f>VLOOKUP(E21,CARTE!$C$1:$F$400,3,FALSE)</f>
        <v>6.170206928331889</v>
      </c>
      <c r="G21" s="21" t="str">
        <f>VLOOKUP(E21,CARTE!$C$1:$F$400,4,FALSE)</f>
        <v xml:space="preserve"> 1.3065224647621934</v>
      </c>
      <c r="H21" s="21" t="str">
        <f>'Liste Linéaire_Togo'!AN21</f>
        <v>Golfe 6</v>
      </c>
      <c r="I21" s="21" t="str">
        <f>'Liste Linéaire_Togo'!O21</f>
        <v>Golfe</v>
      </c>
      <c r="J21" s="21" t="str">
        <f>'Liste Linéaire_Togo'!P21</f>
        <v>Grand Lomé</v>
      </c>
      <c r="K21" s="22">
        <f>'Liste Linéaire_Togo'!Q21</f>
        <v>45560</v>
      </c>
      <c r="L21" s="21" t="str">
        <f>'Liste Linéaire_Togo'!R21</f>
        <v>S39</v>
      </c>
      <c r="M21" s="24" t="str">
        <f>'Liste Linéaire_Togo'!AD21</f>
        <v>Forage</v>
      </c>
      <c r="N21" s="21" t="str">
        <f>'Liste Linéaire_Togo'!AG21</f>
        <v>NA</v>
      </c>
      <c r="O21" s="21" t="str">
        <f>'Liste Linéaire_Togo'!AI21</f>
        <v>Non</v>
      </c>
      <c r="P21" s="22">
        <f>'Liste Linéaire_Togo'!AJ21</f>
        <v>45562</v>
      </c>
      <c r="Q21" s="21" t="str">
        <f>'Liste Linéaire_Togo'!AK21</f>
        <v>dcd</v>
      </c>
      <c r="R21" s="21" t="str">
        <f>'Liste Linéaire_Togo'!AP21</f>
        <v>negatif</v>
      </c>
      <c r="S21" s="21" t="str">
        <f>'Liste Linéaire_Togo'!AO21</f>
        <v>Baguida</v>
      </c>
    </row>
    <row r="22" spans="1:19" ht="30">
      <c r="A22" t="str">
        <f t="shared" si="0"/>
        <v>Point ( 1.2277901541906115 6.137294796391453)</v>
      </c>
      <c r="B22" s="21" t="str">
        <f>'Liste Linéaire_Togo'!B22</f>
        <v>DJIBO Djibril</v>
      </c>
      <c r="C22" s="21" t="str">
        <f>'Liste Linéaire_Togo'!F22</f>
        <v>Masculin</v>
      </c>
      <c r="D22" s="21" t="str">
        <f>'Liste Linéaire_Togo'!G22</f>
        <v>Revendeur/se</v>
      </c>
      <c r="E22" s="21" t="str">
        <f>'Liste Linéaire_Togo'!I22</f>
        <v>doulassamé</v>
      </c>
      <c r="F22" s="21" t="str">
        <f>VLOOKUP(E22,CARTE!$C$1:$F$400,3,FALSE)</f>
        <v>6.137294796391453</v>
      </c>
      <c r="G22" s="21" t="str">
        <f>VLOOKUP(E22,CARTE!$C$1:$F$400,4,FALSE)</f>
        <v xml:space="preserve"> 1.2277901541906115</v>
      </c>
      <c r="H22" s="21" t="str">
        <f>'Liste Linéaire_Togo'!AN22</f>
        <v>Golfe 4</v>
      </c>
      <c r="I22" s="21" t="str">
        <f>'Liste Linéaire_Togo'!O22</f>
        <v>Golfe</v>
      </c>
      <c r="J22" s="21" t="str">
        <f>'Liste Linéaire_Togo'!P22</f>
        <v>Grand Lomé</v>
      </c>
      <c r="K22" s="22">
        <f>'Liste Linéaire_Togo'!Q22</f>
        <v>45560</v>
      </c>
      <c r="L22" s="21" t="str">
        <f>'Liste Linéaire_Togo'!R22</f>
        <v>S39</v>
      </c>
      <c r="M22" s="24" t="str">
        <f>'Liste Linéaire_Togo'!AD22</f>
        <v xml:space="preserve">puits  </v>
      </c>
      <c r="N22" s="21" t="str">
        <f>'Liste Linéaire_Togo'!AG22</f>
        <v>NA</v>
      </c>
      <c r="O22" s="21" t="str">
        <f>'Liste Linéaire_Togo'!AI22</f>
        <v>Non</v>
      </c>
      <c r="P22" s="22">
        <f>'Liste Linéaire_Togo'!AJ22</f>
        <v>45560</v>
      </c>
      <c r="Q22" s="21" t="str">
        <f>'Liste Linéaire_Togo'!AK22</f>
        <v>dcd</v>
      </c>
      <c r="R22" s="21" t="str">
        <f>'Liste Linéaire_Togo'!AP22</f>
        <v>negatif</v>
      </c>
      <c r="S22" s="21" t="str">
        <f>'Liste Linéaire_Togo'!AO22</f>
        <v>Amoutivé</v>
      </c>
    </row>
    <row r="23" spans="1:19" ht="45">
      <c r="A23" t="str">
        <f t="shared" si="0"/>
        <v>Point ( 1.2277901541906115 6.137294796391453)</v>
      </c>
      <c r="B23" s="21" t="str">
        <f>'Liste Linéaire_Togo'!B23</f>
        <v>DJIBALA Aicha</v>
      </c>
      <c r="C23" s="21" t="str">
        <f>'Liste Linéaire_Togo'!F23</f>
        <v>Féminin</v>
      </c>
      <c r="D23" s="21" t="str">
        <f>'Liste Linéaire_Togo'!G23</f>
        <v>Enfant moins de 4ans</v>
      </c>
      <c r="E23" s="21" t="str">
        <f>'Liste Linéaire_Togo'!I23</f>
        <v>doulassamé</v>
      </c>
      <c r="F23" s="21" t="str">
        <f>VLOOKUP(E23,CARTE!$C$1:$F$400,3,FALSE)</f>
        <v>6.137294796391453</v>
      </c>
      <c r="G23" s="21" t="str">
        <f>VLOOKUP(E23,CARTE!$C$1:$F$400,4,FALSE)</f>
        <v xml:space="preserve"> 1.2277901541906115</v>
      </c>
      <c r="H23" s="21" t="str">
        <f>'Liste Linéaire_Togo'!AN23</f>
        <v>Golfe 4</v>
      </c>
      <c r="I23" s="21" t="str">
        <f>'Liste Linéaire_Togo'!O23</f>
        <v>Golfe</v>
      </c>
      <c r="J23" s="21" t="str">
        <f>'Liste Linéaire_Togo'!P23</f>
        <v>Grand Lomé</v>
      </c>
      <c r="K23" s="22">
        <f>'Liste Linéaire_Togo'!Q23</f>
        <v>45562</v>
      </c>
      <c r="L23" s="21" t="str">
        <f>'Liste Linéaire_Togo'!R23</f>
        <v>S39</v>
      </c>
      <c r="M23" s="24" t="str">
        <f>'Liste Linéaire_Togo'!AD23</f>
        <v xml:space="preserve">puits  </v>
      </c>
      <c r="N23" s="21" t="str">
        <f>'Liste Linéaire_Togo'!AG23</f>
        <v>NA</v>
      </c>
      <c r="O23" s="21" t="str">
        <f>'Liste Linéaire_Togo'!AI23</f>
        <v>Oui</v>
      </c>
      <c r="P23" s="22">
        <f>'Liste Linéaire_Togo'!AJ23</f>
        <v>45565</v>
      </c>
      <c r="Q23" s="21" t="str">
        <f>'Liste Linéaire_Togo'!AK23</f>
        <v>Guéri</v>
      </c>
      <c r="R23" s="21" t="str">
        <f>'Liste Linéaire_Togo'!AP23</f>
        <v>negatif</v>
      </c>
      <c r="S23" s="21" t="str">
        <f>'Liste Linéaire_Togo'!AO23</f>
        <v>Amoutivé</v>
      </c>
    </row>
    <row r="24" spans="1:19" ht="30">
      <c r="A24" t="str">
        <f t="shared" si="0"/>
        <v>Point ( 1.2277901541906115 6.137294796391453)</v>
      </c>
      <c r="B24" s="21" t="str">
        <f>'Liste Linéaire_Togo'!B24</f>
        <v>IDRISSA Faozia</v>
      </c>
      <c r="C24" s="21" t="str">
        <f>'Liste Linéaire_Togo'!F24</f>
        <v>Féminin</v>
      </c>
      <c r="D24" s="21" t="str">
        <f>'Liste Linéaire_Togo'!G24</f>
        <v>Elève</v>
      </c>
      <c r="E24" s="21" t="str">
        <f>'Liste Linéaire_Togo'!I24</f>
        <v>doulassamé</v>
      </c>
      <c r="F24" s="21" t="str">
        <f>VLOOKUP(E24,CARTE!$C$1:$F$400,3,FALSE)</f>
        <v>6.137294796391453</v>
      </c>
      <c r="G24" s="21" t="str">
        <f>VLOOKUP(E24,CARTE!$C$1:$F$400,4,FALSE)</f>
        <v xml:space="preserve"> 1.2277901541906115</v>
      </c>
      <c r="H24" s="21" t="str">
        <f>'Liste Linéaire_Togo'!AN24</f>
        <v>Golfe 4</v>
      </c>
      <c r="I24" s="21" t="str">
        <f>'Liste Linéaire_Togo'!O24</f>
        <v>Golfe</v>
      </c>
      <c r="J24" s="21" t="str">
        <f>'Liste Linéaire_Togo'!P24</f>
        <v>Grand Lomé</v>
      </c>
      <c r="K24" s="22">
        <f>'Liste Linéaire_Togo'!Q24</f>
        <v>45562</v>
      </c>
      <c r="L24" s="21" t="str">
        <f>'Liste Linéaire_Togo'!R24</f>
        <v>S39</v>
      </c>
      <c r="M24" s="24" t="str">
        <f>'Liste Linéaire_Togo'!AD24</f>
        <v xml:space="preserve">puits  </v>
      </c>
      <c r="N24" s="21" t="str">
        <f>'Liste Linéaire_Togo'!AG24</f>
        <v>NA</v>
      </c>
      <c r="O24" s="21" t="str">
        <f>'Liste Linéaire_Togo'!AI24</f>
        <v>Non</v>
      </c>
      <c r="P24" s="22">
        <f>'Liste Linéaire_Togo'!AJ24</f>
        <v>45564</v>
      </c>
      <c r="Q24" s="21" t="str">
        <f>'Liste Linéaire_Togo'!AK24</f>
        <v>Guéri</v>
      </c>
      <c r="R24" s="21" t="str">
        <f>'Liste Linéaire_Togo'!AP24</f>
        <v>negatif</v>
      </c>
      <c r="S24" s="21" t="str">
        <f>'Liste Linéaire_Togo'!AO24</f>
        <v>Amoutivé</v>
      </c>
    </row>
    <row r="25" spans="1:19" ht="30">
      <c r="A25" t="str">
        <f t="shared" si="0"/>
        <v>Point ( 1.2277901541906115 6.137294796391453)</v>
      </c>
      <c r="B25" s="21" t="str">
        <f>'Liste Linéaire_Togo'!B25</f>
        <v>DJIBO Zouléya</v>
      </c>
      <c r="C25" s="21" t="str">
        <f>'Liste Linéaire_Togo'!F25</f>
        <v>Féminin</v>
      </c>
      <c r="D25" s="21" t="str">
        <f>'Liste Linéaire_Togo'!G25</f>
        <v>Elève</v>
      </c>
      <c r="E25" s="21" t="str">
        <f>'Liste Linéaire_Togo'!I25</f>
        <v>doulassamé</v>
      </c>
      <c r="F25" s="21" t="str">
        <f>VLOOKUP(E25,CARTE!$C$1:$F$400,3,FALSE)</f>
        <v>6.137294796391453</v>
      </c>
      <c r="G25" s="21" t="str">
        <f>VLOOKUP(E25,CARTE!$C$1:$F$400,4,FALSE)</f>
        <v xml:space="preserve"> 1.2277901541906115</v>
      </c>
      <c r="H25" s="21" t="str">
        <f>'Liste Linéaire_Togo'!AN25</f>
        <v>Golfe 4</v>
      </c>
      <c r="I25" s="21" t="str">
        <f>'Liste Linéaire_Togo'!O25</f>
        <v>Golfe</v>
      </c>
      <c r="J25" s="21" t="str">
        <f>'Liste Linéaire_Togo'!P25</f>
        <v>Grand Lomé</v>
      </c>
      <c r="K25" s="22">
        <f>'Liste Linéaire_Togo'!Q25</f>
        <v>45558</v>
      </c>
      <c r="L25" s="21" t="str">
        <f>'Liste Linéaire_Togo'!R25</f>
        <v>S39</v>
      </c>
      <c r="M25" s="24" t="str">
        <f>'Liste Linéaire_Togo'!AD25</f>
        <v xml:space="preserve">puits  </v>
      </c>
      <c r="N25" s="21" t="str">
        <f>'Liste Linéaire_Togo'!AG25</f>
        <v>NA</v>
      </c>
      <c r="O25" s="21" t="str">
        <f>'Liste Linéaire_Togo'!AI25</f>
        <v>Non</v>
      </c>
      <c r="P25" s="22">
        <f>'Liste Linéaire_Togo'!AJ25</f>
        <v>45559</v>
      </c>
      <c r="Q25" s="21" t="str">
        <f>'Liste Linéaire_Togo'!AK25</f>
        <v>Guéri</v>
      </c>
      <c r="R25" s="21" t="str">
        <f>'Liste Linéaire_Togo'!AP25</f>
        <v>negatif</v>
      </c>
      <c r="S25" s="21" t="str">
        <f>'Liste Linéaire_Togo'!AO25</f>
        <v>Amoutivé</v>
      </c>
    </row>
    <row r="26" spans="1:19" ht="45">
      <c r="A26" t="str">
        <f t="shared" si="0"/>
        <v>Point ( 1.2277901541906115 6.137294796391453)</v>
      </c>
      <c r="B26" s="21" t="str">
        <f>'Liste Linéaire_Togo'!B26</f>
        <v>ISSA Youssifou</v>
      </c>
      <c r="C26" s="21" t="str">
        <f>'Liste Linéaire_Togo'!F26</f>
        <v>Masculin</v>
      </c>
      <c r="D26" s="21" t="str">
        <f>'Liste Linéaire_Togo'!G26</f>
        <v>Elève</v>
      </c>
      <c r="E26" s="21" t="str">
        <f>'Liste Linéaire_Togo'!I26</f>
        <v>doulassamé</v>
      </c>
      <c r="F26" s="21" t="str">
        <f>VLOOKUP(E26,CARTE!$C$1:$F$400,3,FALSE)</f>
        <v>6.137294796391453</v>
      </c>
      <c r="G26" s="21" t="str">
        <f>VLOOKUP(E26,CARTE!$C$1:$F$400,4,FALSE)</f>
        <v xml:space="preserve"> 1.2277901541906115</v>
      </c>
      <c r="H26" s="21" t="str">
        <f>'Liste Linéaire_Togo'!AN26</f>
        <v>Golfe 4</v>
      </c>
      <c r="I26" s="21" t="str">
        <f>'Liste Linéaire_Togo'!O26</f>
        <v>Golfe</v>
      </c>
      <c r="J26" s="21" t="str">
        <f>'Liste Linéaire_Togo'!P26</f>
        <v>Grand Lomé</v>
      </c>
      <c r="K26" s="22">
        <f>'Liste Linéaire_Togo'!Q26</f>
        <v>45561</v>
      </c>
      <c r="L26" s="21" t="str">
        <f>'Liste Linéaire_Togo'!R26</f>
        <v>S39</v>
      </c>
      <c r="M26" s="24" t="str">
        <f>'Liste Linéaire_Togo'!AD26</f>
        <v xml:space="preserve">puits  </v>
      </c>
      <c r="N26" s="21" t="str">
        <f>'Liste Linéaire_Togo'!AG26</f>
        <v>NA</v>
      </c>
      <c r="O26" s="21" t="str">
        <f>'Liste Linéaire_Togo'!AI26</f>
        <v>Oui</v>
      </c>
      <c r="P26" s="22">
        <f>'Liste Linéaire_Togo'!AJ26</f>
        <v>45572</v>
      </c>
      <c r="Q26" s="21" t="str">
        <f>'Liste Linéaire_Togo'!AK26</f>
        <v>Guéri</v>
      </c>
      <c r="R26" s="21" t="str">
        <f>'Liste Linéaire_Togo'!AP26</f>
        <v>negatif</v>
      </c>
      <c r="S26" s="21" t="str">
        <f>'Liste Linéaire_Togo'!AO26</f>
        <v>Amoutivé</v>
      </c>
    </row>
    <row r="27" spans="1:19" ht="45">
      <c r="A27" t="str">
        <f t="shared" si="0"/>
        <v>Point ( 1.2277901541906115 6.137294796391453)</v>
      </c>
      <c r="B27" s="21" t="str">
        <f>'Liste Linéaire_Togo'!B27</f>
        <v>ISSA Aboubakar</v>
      </c>
      <c r="C27" s="21" t="str">
        <f>'Liste Linéaire_Togo'!F27</f>
        <v>Féminin</v>
      </c>
      <c r="D27" s="21" t="str">
        <f>'Liste Linéaire_Togo'!G27</f>
        <v>Enfant moins de 4ans</v>
      </c>
      <c r="E27" s="21" t="str">
        <f>'Liste Linéaire_Togo'!I27</f>
        <v>doulassamé</v>
      </c>
      <c r="F27" s="21" t="str">
        <f>VLOOKUP(E27,CARTE!$C$1:$F$400,3,FALSE)</f>
        <v>6.137294796391453</v>
      </c>
      <c r="G27" s="21" t="str">
        <f>VLOOKUP(E27,CARTE!$C$1:$F$400,4,FALSE)</f>
        <v xml:space="preserve"> 1.2277901541906115</v>
      </c>
      <c r="H27" s="21" t="str">
        <f>'Liste Linéaire_Togo'!AN27</f>
        <v>Golfe 4</v>
      </c>
      <c r="I27" s="21" t="str">
        <f>'Liste Linéaire_Togo'!O27</f>
        <v>Golfe</v>
      </c>
      <c r="J27" s="21" t="str">
        <f>'Liste Linéaire_Togo'!P27</f>
        <v>Grand Lomé</v>
      </c>
      <c r="K27" s="22">
        <f>'Liste Linéaire_Togo'!Q27</f>
        <v>45561</v>
      </c>
      <c r="L27" s="21" t="str">
        <f>'Liste Linéaire_Togo'!R27</f>
        <v>S39</v>
      </c>
      <c r="M27" s="24" t="str">
        <f>'Liste Linéaire_Togo'!AD27</f>
        <v xml:space="preserve">puits  </v>
      </c>
      <c r="N27" s="21" t="str">
        <f>'Liste Linéaire_Togo'!AG27</f>
        <v>NA</v>
      </c>
      <c r="O27" s="21" t="str">
        <f>'Liste Linéaire_Togo'!AI27</f>
        <v>Oui</v>
      </c>
      <c r="P27" s="22">
        <f>'Liste Linéaire_Togo'!AJ27</f>
        <v>45572</v>
      </c>
      <c r="Q27" s="21" t="str">
        <f>'Liste Linéaire_Togo'!AK27</f>
        <v>Guéri</v>
      </c>
      <c r="R27" s="21" t="str">
        <f>'Liste Linéaire_Togo'!AP27</f>
        <v>negatif</v>
      </c>
      <c r="S27" s="21" t="str">
        <f>'Liste Linéaire_Togo'!AO27</f>
        <v>Amoutivé</v>
      </c>
    </row>
    <row r="28" spans="1:19" ht="60">
      <c r="A28" t="str">
        <f t="shared" si="0"/>
        <v>Point (1.2885405838783568 6.171169451806052)</v>
      </c>
      <c r="B28" s="21" t="str">
        <f>'Liste Linéaire_Togo'!B28</f>
        <v>GBOSSOU Koudjodji</v>
      </c>
      <c r="C28" s="21" t="str">
        <f>'Liste Linéaire_Togo'!F28</f>
        <v>Féminin</v>
      </c>
      <c r="D28" s="21" t="str">
        <f>'Liste Linéaire_Togo'!G28</f>
        <v>Couture</v>
      </c>
      <c r="E28" s="21" t="str">
        <f>'Liste Linéaire_Togo'!I28</f>
        <v>Adakpamé</v>
      </c>
      <c r="F28" s="21" t="str">
        <f>VLOOKUP(E28,CARTE!$C$1:$F$400,3,FALSE)</f>
        <v>6.171169451806052</v>
      </c>
      <c r="G28" s="21" t="str">
        <f>VLOOKUP(E28,CARTE!$C$1:$F$400,4,FALSE)</f>
        <v>1.2885405838783568</v>
      </c>
      <c r="H28" s="21" t="str">
        <f>'Liste Linéaire_Togo'!AN28</f>
        <v>Golfe 1</v>
      </c>
      <c r="I28" s="21" t="str">
        <f>'Liste Linéaire_Togo'!O28</f>
        <v>Golfe</v>
      </c>
      <c r="J28" s="21" t="str">
        <f>'Liste Linéaire_Togo'!P28</f>
        <v>Grand Lomé</v>
      </c>
      <c r="K28" s="22">
        <f>'Liste Linéaire_Togo'!Q28</f>
        <v>45563</v>
      </c>
      <c r="L28" s="21" t="str">
        <f>'Liste Linéaire_Togo'!R28</f>
        <v>S39</v>
      </c>
      <c r="M28" s="24" t="str">
        <f>'Liste Linéaire_Togo'!AD28</f>
        <v>Forage</v>
      </c>
      <c r="N28" s="21" t="str">
        <f>'Liste Linéaire_Togo'!AG28</f>
        <v>POSITIF</v>
      </c>
      <c r="O28" s="21" t="str">
        <f>'Liste Linéaire_Togo'!AI28</f>
        <v>Oui</v>
      </c>
      <c r="P28" s="22">
        <f>'Liste Linéaire_Togo'!AJ28</f>
        <v>45569</v>
      </c>
      <c r="Q28" s="21" t="str">
        <f>'Liste Linéaire_Togo'!AK28</f>
        <v>Guéri</v>
      </c>
      <c r="R28" s="21" t="str">
        <f>'Liste Linéaire_Togo'!AP28</f>
        <v>negatif</v>
      </c>
      <c r="S28" s="21" t="str">
        <f>'Liste Linéaire_Togo'!AO28</f>
        <v>Bè-Est</v>
      </c>
    </row>
    <row r="29" spans="1:19" ht="45">
      <c r="A29" t="str">
        <f t="shared" si="0"/>
        <v>Point ( 1.3065224647621934 6.170206928331889)</v>
      </c>
      <c r="B29" s="21" t="str">
        <f>'Liste Linéaire_Togo'!B29</f>
        <v>GNALETASSI Kodjo</v>
      </c>
      <c r="C29" s="21" t="str">
        <f>'Liste Linéaire_Togo'!F29</f>
        <v>Masculin</v>
      </c>
      <c r="D29" s="21" t="str">
        <f>'Liste Linéaire_Togo'!G29</f>
        <v>Enfant moins de 4ans</v>
      </c>
      <c r="E29" s="21" t="str">
        <f>'Liste Linéaire_Togo'!I29</f>
        <v>Adamavo</v>
      </c>
      <c r="F29" s="21" t="str">
        <f>VLOOKUP(E29,CARTE!$C$1:$F$400,3,FALSE)</f>
        <v>6.170206928331889</v>
      </c>
      <c r="G29" s="21" t="str">
        <f>VLOOKUP(E29,CARTE!$C$1:$F$400,4,FALSE)</f>
        <v xml:space="preserve"> 1.3065224647621934</v>
      </c>
      <c r="H29" s="21" t="str">
        <f>'Liste Linéaire_Togo'!AN29</f>
        <v>Golfe 6</v>
      </c>
      <c r="I29" s="21" t="str">
        <f>'Liste Linéaire_Togo'!O29</f>
        <v>Golfe</v>
      </c>
      <c r="J29" s="21" t="str">
        <f>'Liste Linéaire_Togo'!P29</f>
        <v>Grand Lomé</v>
      </c>
      <c r="K29" s="22">
        <f>'Liste Linéaire_Togo'!Q29</f>
        <v>45565</v>
      </c>
      <c r="L29" s="21" t="str">
        <f>'Liste Linéaire_Togo'!R29</f>
        <v>S40</v>
      </c>
      <c r="M29" s="24" t="str">
        <f>'Liste Linéaire_Togo'!AD29</f>
        <v>Forage</v>
      </c>
      <c r="N29" s="21" t="str">
        <f>'Liste Linéaire_Togo'!AG29</f>
        <v>NA</v>
      </c>
      <c r="O29" s="21" t="str">
        <f>'Liste Linéaire_Togo'!AI29</f>
        <v>Non</v>
      </c>
      <c r="P29" s="22">
        <f>'Liste Linéaire_Togo'!AJ29</f>
        <v>45566</v>
      </c>
      <c r="Q29" s="21" t="str">
        <f>'Liste Linéaire_Togo'!AK29</f>
        <v>dcd</v>
      </c>
      <c r="R29" s="21" t="str">
        <f>'Liste Linéaire_Togo'!AP29</f>
        <v>negatif</v>
      </c>
      <c r="S29" s="21" t="str">
        <f>'Liste Linéaire_Togo'!AO29</f>
        <v>Baguida</v>
      </c>
    </row>
    <row r="30" spans="1:19" ht="45">
      <c r="A30" t="str">
        <f t="shared" si="0"/>
        <v>Point (1.2885405838783568 6.171169451806052)</v>
      </c>
      <c r="B30" s="21" t="str">
        <f>'Liste Linéaire_Togo'!B30</f>
        <v>MAWUNYIGBON Junior</v>
      </c>
      <c r="C30" s="21" t="str">
        <f>'Liste Linéaire_Togo'!F30</f>
        <v>Masculin</v>
      </c>
      <c r="D30" s="21" t="str">
        <f>'Liste Linéaire_Togo'!G30</f>
        <v>Enfant moins de 4ans</v>
      </c>
      <c r="E30" s="21" t="str">
        <f>'Liste Linéaire_Togo'!I30</f>
        <v>Adakpamé</v>
      </c>
      <c r="F30" s="21" t="str">
        <f>VLOOKUP(E30,CARTE!$C$1:$F$400,3,FALSE)</f>
        <v>6.171169451806052</v>
      </c>
      <c r="G30" s="21" t="str">
        <f>VLOOKUP(E30,CARTE!$C$1:$F$400,4,FALSE)</f>
        <v>1.2885405838783568</v>
      </c>
      <c r="H30" s="21" t="str">
        <f>'Liste Linéaire_Togo'!AN30</f>
        <v>Golfe 1</v>
      </c>
      <c r="I30" s="21" t="str">
        <f>'Liste Linéaire_Togo'!O30</f>
        <v>Golfe</v>
      </c>
      <c r="J30" s="21" t="str">
        <f>'Liste Linéaire_Togo'!P30</f>
        <v>Grand Lomé</v>
      </c>
      <c r="K30" s="22">
        <f>'Liste Linéaire_Togo'!Q30</f>
        <v>45563</v>
      </c>
      <c r="L30" s="21" t="str">
        <f>'Liste Linéaire_Togo'!R30</f>
        <v>S39</v>
      </c>
      <c r="M30" s="24" t="str">
        <f>'Liste Linéaire_Togo'!AD30</f>
        <v>Puits</v>
      </c>
      <c r="N30" s="21" t="str">
        <f>'Liste Linéaire_Togo'!AG30</f>
        <v>POSITIF</v>
      </c>
      <c r="O30" s="21" t="str">
        <f>'Liste Linéaire_Togo'!AI30</f>
        <v>Oui</v>
      </c>
      <c r="P30" s="22">
        <f>'Liste Linéaire_Togo'!AJ30</f>
        <v>45567</v>
      </c>
      <c r="Q30" s="21" t="str">
        <f>'Liste Linéaire_Togo'!AK30</f>
        <v>Guéri</v>
      </c>
      <c r="R30" s="21" t="str">
        <f>'Liste Linéaire_Togo'!AP30</f>
        <v>Positif</v>
      </c>
      <c r="S30" s="21" t="str">
        <f>'Liste Linéaire_Togo'!AO30</f>
        <v>Bè-Est</v>
      </c>
    </row>
    <row r="31" spans="1:19" ht="45">
      <c r="A31" t="str">
        <f t="shared" si="0"/>
        <v>Point ( 1.3065224647621934 6.170206928331889)</v>
      </c>
      <c r="B31" s="21" t="str">
        <f>'Liste Linéaire_Togo'!B31</f>
        <v>TOULASSI Kowouvi</v>
      </c>
      <c r="C31" s="21" t="str">
        <f>'Liste Linéaire_Togo'!F31</f>
        <v>Masculin</v>
      </c>
      <c r="D31" s="21" t="str">
        <f>'Liste Linéaire_Togo'!G31</f>
        <v>Couture</v>
      </c>
      <c r="E31" s="21" t="str">
        <f>'Liste Linéaire_Togo'!I31</f>
        <v>Adamavo</v>
      </c>
      <c r="F31" s="21" t="str">
        <f>VLOOKUP(E31,CARTE!$C$1:$F$400,3,FALSE)</f>
        <v>6.170206928331889</v>
      </c>
      <c r="G31" s="21" t="str">
        <f>VLOOKUP(E31,CARTE!$C$1:$F$400,4,FALSE)</f>
        <v xml:space="preserve"> 1.3065224647621934</v>
      </c>
      <c r="H31" s="21" t="str">
        <f>'Liste Linéaire_Togo'!AN31</f>
        <v>Golfe 6</v>
      </c>
      <c r="I31" s="21" t="str">
        <f>'Liste Linéaire_Togo'!O31</f>
        <v>Golfe</v>
      </c>
      <c r="J31" s="21" t="str">
        <f>'Liste Linéaire_Togo'!P31</f>
        <v>Grand Lomé</v>
      </c>
      <c r="K31" s="22">
        <f>'Liste Linéaire_Togo'!Q31</f>
        <v>45563</v>
      </c>
      <c r="L31" s="21" t="str">
        <f>'Liste Linéaire_Togo'!R31</f>
        <v>S39</v>
      </c>
      <c r="M31" s="24" t="str">
        <f>'Liste Linéaire_Togo'!AD31</f>
        <v>Puits</v>
      </c>
      <c r="N31" s="21" t="str">
        <f>'Liste Linéaire_Togo'!AG31</f>
        <v>NEGATIF</v>
      </c>
      <c r="O31" s="21" t="str">
        <f>'Liste Linéaire_Togo'!AI31</f>
        <v>Oui</v>
      </c>
      <c r="P31" s="22">
        <f>'Liste Linéaire_Togo'!AJ31</f>
        <v>45567</v>
      </c>
      <c r="Q31" s="21" t="str">
        <f>'Liste Linéaire_Togo'!AK31</f>
        <v>Guéri</v>
      </c>
      <c r="R31" s="21" t="str">
        <f>'Liste Linéaire_Togo'!AP31</f>
        <v>negatif</v>
      </c>
      <c r="S31" s="21" t="str">
        <f>'Liste Linéaire_Togo'!AO31</f>
        <v>Baguida</v>
      </c>
    </row>
    <row r="32" spans="1:19" ht="30">
      <c r="A32" t="str">
        <f t="shared" si="0"/>
        <v>Point ( 1.3065224647621934 6.170206928331889)</v>
      </c>
      <c r="B32" s="21" t="str">
        <f>'Liste Linéaire_Togo'!B32</f>
        <v>AGBO Hanou</v>
      </c>
      <c r="C32" s="21" t="str">
        <f>'Liste Linéaire_Togo'!F32</f>
        <v>Féminin</v>
      </c>
      <c r="D32" s="21" t="str">
        <f>'Liste Linéaire_Togo'!G32</f>
        <v>Couture</v>
      </c>
      <c r="E32" s="21" t="str">
        <f>'Liste Linéaire_Togo'!I32</f>
        <v>Adamavo</v>
      </c>
      <c r="F32" s="21" t="str">
        <f>VLOOKUP(E32,CARTE!$C$1:$F$400,3,FALSE)</f>
        <v>6.170206928331889</v>
      </c>
      <c r="G32" s="21" t="str">
        <f>VLOOKUP(E32,CARTE!$C$1:$F$400,4,FALSE)</f>
        <v xml:space="preserve"> 1.3065224647621934</v>
      </c>
      <c r="H32" s="21" t="str">
        <f>'Liste Linéaire_Togo'!AN32</f>
        <v>Golfe 6</v>
      </c>
      <c r="I32" s="21" t="str">
        <f>'Liste Linéaire_Togo'!O32</f>
        <v>Golfe</v>
      </c>
      <c r="J32" s="21" t="str">
        <f>'Liste Linéaire_Togo'!P32</f>
        <v>Grand Lomé</v>
      </c>
      <c r="K32" s="22">
        <f>'Liste Linéaire_Togo'!Q32</f>
        <v>45565</v>
      </c>
      <c r="L32" s="21" t="str">
        <f>'Liste Linéaire_Togo'!R32</f>
        <v>S40</v>
      </c>
      <c r="M32" s="24" t="str">
        <f>'Liste Linéaire_Togo'!AD32</f>
        <v>Puits</v>
      </c>
      <c r="N32" s="21" t="str">
        <f>'Liste Linéaire_Togo'!AG32</f>
        <v>NA</v>
      </c>
      <c r="O32" s="21" t="str">
        <f>'Liste Linéaire_Togo'!AI32</f>
        <v>Oui</v>
      </c>
      <c r="P32" s="22">
        <f>'Liste Linéaire_Togo'!AJ32</f>
        <v>45568</v>
      </c>
      <c r="Q32" s="21" t="str">
        <f>'Liste Linéaire_Togo'!AK32</f>
        <v>Guéri</v>
      </c>
      <c r="R32" s="21" t="str">
        <f>'Liste Linéaire_Togo'!AP32</f>
        <v>negatif</v>
      </c>
      <c r="S32" s="21" t="str">
        <f>'Liste Linéaire_Togo'!AO32</f>
        <v>Baguida</v>
      </c>
    </row>
    <row r="33" spans="1:19" ht="45">
      <c r="A33" t="str">
        <f t="shared" si="0"/>
        <v>Point ( 1.3065224647621934 6.170206928331889)</v>
      </c>
      <c r="B33" s="21" t="str">
        <f>'Liste Linéaire_Togo'!B33</f>
        <v>MAWUGNIGBON Godwin</v>
      </c>
      <c r="C33" s="21" t="str">
        <f>'Liste Linéaire_Togo'!F33</f>
        <v>Masculin</v>
      </c>
      <c r="D33" s="21" t="str">
        <f>'Liste Linéaire_Togo'!G33</f>
        <v>Enfant moins de 4ans</v>
      </c>
      <c r="E33" s="21" t="str">
        <f>'Liste Linéaire_Togo'!I33</f>
        <v>Adamavo</v>
      </c>
      <c r="F33" s="21" t="str">
        <f>VLOOKUP(E33,CARTE!$C$1:$F$400,3,FALSE)</f>
        <v>6.170206928331889</v>
      </c>
      <c r="G33" s="21" t="str">
        <f>VLOOKUP(E33,CARTE!$C$1:$F$400,4,FALSE)</f>
        <v xml:space="preserve"> 1.3065224647621934</v>
      </c>
      <c r="H33" s="21" t="str">
        <f>'Liste Linéaire_Togo'!AN33</f>
        <v>Golfe 6</v>
      </c>
      <c r="I33" s="21" t="str">
        <f>'Liste Linéaire_Togo'!O33</f>
        <v>Golfe</v>
      </c>
      <c r="J33" s="21" t="str">
        <f>'Liste Linéaire_Togo'!P33</f>
        <v>Grand Lomé</v>
      </c>
      <c r="K33" s="22">
        <f>'Liste Linéaire_Togo'!Q33</f>
        <v>45563</v>
      </c>
      <c r="L33" s="21" t="str">
        <f>'Liste Linéaire_Togo'!R33</f>
        <v>S39</v>
      </c>
      <c r="M33" s="24" t="str">
        <f>'Liste Linéaire_Togo'!AD33</f>
        <v>Puits</v>
      </c>
      <c r="N33" s="21" t="str">
        <f>'Liste Linéaire_Togo'!AG33</f>
        <v>POSITIF</v>
      </c>
      <c r="O33" s="21" t="str">
        <f>'Liste Linéaire_Togo'!AI33</f>
        <v>Oui</v>
      </c>
      <c r="P33" s="22">
        <f>'Liste Linéaire_Togo'!AJ33</f>
        <v>45567</v>
      </c>
      <c r="Q33" s="21" t="str">
        <f>'Liste Linéaire_Togo'!AK33</f>
        <v>Guéri</v>
      </c>
      <c r="R33" s="21" t="str">
        <f>'Liste Linéaire_Togo'!AP33</f>
        <v>Positif</v>
      </c>
      <c r="S33" s="21" t="str">
        <f>'Liste Linéaire_Togo'!AO33</f>
        <v>Baguida</v>
      </c>
    </row>
    <row r="34" spans="1:19" ht="30">
      <c r="A34" t="str">
        <f t="shared" si="0"/>
        <v>Point ( 1.3065224647621934 6.170206928331889)</v>
      </c>
      <c r="B34" s="21" t="str">
        <f>'Liste Linéaire_Togo'!B34</f>
        <v>EKOE Dédé</v>
      </c>
      <c r="C34" s="21" t="str">
        <f>'Liste Linéaire_Togo'!F34</f>
        <v>Féminin</v>
      </c>
      <c r="D34" s="21" t="str">
        <f>'Liste Linéaire_Togo'!G34</f>
        <v>Elève</v>
      </c>
      <c r="E34" s="21" t="str">
        <f>'Liste Linéaire_Togo'!I34</f>
        <v>Adamavo</v>
      </c>
      <c r="F34" s="21" t="str">
        <f>VLOOKUP(E34,CARTE!$C$1:$F$400,3,FALSE)</f>
        <v>6.170206928331889</v>
      </c>
      <c r="G34" s="21" t="str">
        <f>VLOOKUP(E34,CARTE!$C$1:$F$400,4,FALSE)</f>
        <v xml:space="preserve"> 1.3065224647621934</v>
      </c>
      <c r="H34" s="21" t="str">
        <f>'Liste Linéaire_Togo'!AN34</f>
        <v>Golfe 6</v>
      </c>
      <c r="I34" s="21" t="str">
        <f>'Liste Linéaire_Togo'!O34</f>
        <v>Golfe</v>
      </c>
      <c r="J34" s="21" t="str">
        <f>'Liste Linéaire_Togo'!P34</f>
        <v>Grand Lomé</v>
      </c>
      <c r="K34" s="22">
        <f>'Liste Linéaire_Togo'!Q34</f>
        <v>45564</v>
      </c>
      <c r="L34" s="21" t="str">
        <f>'Liste Linéaire_Togo'!R34</f>
        <v>S39</v>
      </c>
      <c r="M34" s="24" t="str">
        <f>'Liste Linéaire_Togo'!AD34</f>
        <v>Puits</v>
      </c>
      <c r="N34" s="21" t="str">
        <f>'Liste Linéaire_Togo'!AG34</f>
        <v>POSITIF</v>
      </c>
      <c r="O34" s="21" t="str">
        <f>'Liste Linéaire_Togo'!AI34</f>
        <v>Oui</v>
      </c>
      <c r="P34" s="22">
        <f>'Liste Linéaire_Togo'!AJ34</f>
        <v>45568</v>
      </c>
      <c r="Q34" s="21" t="str">
        <f>'Liste Linéaire_Togo'!AK34</f>
        <v>Guéri</v>
      </c>
      <c r="R34" s="21" t="str">
        <f>'Liste Linéaire_Togo'!AP34</f>
        <v>Positif</v>
      </c>
      <c r="S34" s="21" t="str">
        <f>'Liste Linéaire_Togo'!AO34</f>
        <v>Baguida</v>
      </c>
    </row>
    <row r="35" spans="1:19" ht="30">
      <c r="A35" t="str">
        <f t="shared" si="0"/>
        <v>Point (1.3075633519218346 6.186026591764903)</v>
      </c>
      <c r="B35" s="21" t="str">
        <f>'Liste Linéaire_Togo'!B35</f>
        <v>AKOLI Antoine</v>
      </c>
      <c r="C35" s="21" t="str">
        <f>'Liste Linéaire_Togo'!F35</f>
        <v>Masculin</v>
      </c>
      <c r="D35" s="21" t="str">
        <f>'Liste Linéaire_Togo'!G35</f>
        <v>Revendeur/se</v>
      </c>
      <c r="E35" s="21" t="str">
        <f>'Liste Linéaire_Togo'!I35</f>
        <v>Katanga</v>
      </c>
      <c r="F35" s="21" t="str">
        <f>VLOOKUP(E35,CARTE!$C$1:$F$400,3,FALSE)</f>
        <v>6.186026591764903</v>
      </c>
      <c r="G35" s="21" t="str">
        <f>VLOOKUP(E35,CARTE!$C$1:$F$400,4,FALSE)</f>
        <v>1.3075633519218346</v>
      </c>
      <c r="H35" s="21" t="str">
        <f>'Liste Linéaire_Togo'!AN35</f>
        <v>Golfe 1</v>
      </c>
      <c r="I35" s="21" t="str">
        <f>'Liste Linéaire_Togo'!O35</f>
        <v>Golfe</v>
      </c>
      <c r="J35" s="21" t="str">
        <f>'Liste Linéaire_Togo'!P35</f>
        <v>Grand Lomé</v>
      </c>
      <c r="K35" s="22">
        <f>'Liste Linéaire_Togo'!Q35</f>
        <v>45567</v>
      </c>
      <c r="L35" s="21" t="str">
        <f>'Liste Linéaire_Togo'!R35</f>
        <v>S40</v>
      </c>
      <c r="M35" s="24" t="str">
        <f>'Liste Linéaire_Togo'!AD35</f>
        <v>Forage</v>
      </c>
      <c r="N35" s="21" t="str">
        <f>'Liste Linéaire_Togo'!AG35</f>
        <v>POSITIF</v>
      </c>
      <c r="O35" s="21" t="str">
        <f>'Liste Linéaire_Togo'!AI35</f>
        <v>Oui</v>
      </c>
      <c r="P35" s="22">
        <f>'Liste Linéaire_Togo'!AJ35</f>
        <v>45571</v>
      </c>
      <c r="Q35" s="21" t="str">
        <f>'Liste Linéaire_Togo'!AK35</f>
        <v>Guéri</v>
      </c>
      <c r="R35" s="21" t="str">
        <f>'Liste Linéaire_Togo'!AP35</f>
        <v>Positif</v>
      </c>
      <c r="S35" s="21" t="str">
        <f>'Liste Linéaire_Togo'!AO35</f>
        <v>Bè-Est</v>
      </c>
    </row>
    <row r="36" spans="1:19" ht="30">
      <c r="A36" t="str">
        <f t="shared" si="0"/>
        <v>Point ( 1.2177901541906115 6.127294796391453)</v>
      </c>
      <c r="B36" s="21" t="str">
        <f>'Liste Linéaire_Togo'!B36</f>
        <v>BIYAO Yao</v>
      </c>
      <c r="C36" s="21" t="str">
        <f>'Liste Linéaire_Togo'!F36</f>
        <v>Masculin</v>
      </c>
      <c r="D36" s="21" t="str">
        <f>'Liste Linéaire_Togo'!G36</f>
        <v>Jardinier</v>
      </c>
      <c r="E36" s="21" t="str">
        <f>'Liste Linéaire_Togo'!I36</f>
        <v>Tokoin Trésor</v>
      </c>
      <c r="F36" s="21" t="str">
        <f>VLOOKUP(E36,CARTE!$C$1:$F$400,3,FALSE)</f>
        <v>6.127294796391453</v>
      </c>
      <c r="G36" s="21" t="str">
        <f>VLOOKUP(E36,CARTE!$C$1:$F$400,4,FALSE)</f>
        <v xml:space="preserve"> 1.2177901541906115</v>
      </c>
      <c r="H36" s="21" t="str">
        <f>'Liste Linéaire_Togo'!AN36</f>
        <v>Golfe 4</v>
      </c>
      <c r="I36" s="21" t="str">
        <f>'Liste Linéaire_Togo'!O36</f>
        <v>Golfe</v>
      </c>
      <c r="J36" s="21" t="str">
        <f>'Liste Linéaire_Togo'!P36</f>
        <v>Grand Lomé</v>
      </c>
      <c r="K36" s="22">
        <f>'Liste Linéaire_Togo'!Q36</f>
        <v>45567</v>
      </c>
      <c r="L36" s="21" t="str">
        <f>'Liste Linéaire_Togo'!R36</f>
        <v>S40</v>
      </c>
      <c r="M36" s="24" t="str">
        <f>'Liste Linéaire_Togo'!AD36</f>
        <v>Tde</v>
      </c>
      <c r="N36" s="21" t="str">
        <f>'Liste Linéaire_Togo'!AG36</f>
        <v>NEGATIF</v>
      </c>
      <c r="O36" s="21" t="str">
        <f>'Liste Linéaire_Togo'!AI36</f>
        <v>Oui</v>
      </c>
      <c r="P36" s="22">
        <f>'Liste Linéaire_Togo'!AJ36</f>
        <v>45570</v>
      </c>
      <c r="Q36" s="21" t="str">
        <f>'Liste Linéaire_Togo'!AK36</f>
        <v>dcd</v>
      </c>
      <c r="R36" s="21" t="str">
        <f>'Liste Linéaire_Togo'!AP36</f>
        <v>negatif</v>
      </c>
      <c r="S36" s="21" t="str">
        <f>'Liste Linéaire_Togo'!AO36</f>
        <v>Amoutivé</v>
      </c>
    </row>
    <row r="37" spans="1:19" ht="45">
      <c r="A37" t="str">
        <f t="shared" si="0"/>
        <v>Point (1.2656584238258837 6.183180898769146)</v>
      </c>
      <c r="B37" s="21" t="str">
        <f>'Liste Linéaire_Togo'!B37</f>
        <v>KOKOUDA Samuel</v>
      </c>
      <c r="C37" s="21" t="str">
        <f>'Liste Linéaire_Togo'!F37</f>
        <v>Masculin</v>
      </c>
      <c r="D37" s="21" t="str">
        <f>'Liste Linéaire_Togo'!G37</f>
        <v>Elève</v>
      </c>
      <c r="E37" s="21" t="str">
        <f>'Liste Linéaire_Togo'!I37</f>
        <v>colas</v>
      </c>
      <c r="F37" s="21" t="str">
        <f>VLOOKUP(E37,CARTE!$C$1:$F$400,3,FALSE)</f>
        <v>6.183180898769146</v>
      </c>
      <c r="G37" s="21" t="str">
        <f>VLOOKUP(E37,CARTE!$C$1:$F$400,4,FALSE)</f>
        <v>1.2656584238258837</v>
      </c>
      <c r="H37" s="21" t="str">
        <f>'Liste Linéaire_Togo'!AN37</f>
        <v>Golfe 2</v>
      </c>
      <c r="I37" s="21" t="str">
        <f>'Liste Linéaire_Togo'!O37</f>
        <v>Golfe</v>
      </c>
      <c r="J37" s="21" t="str">
        <f>'Liste Linéaire_Togo'!P37</f>
        <v>Grand Lomé</v>
      </c>
      <c r="K37" s="22">
        <f>'Liste Linéaire_Togo'!Q37</f>
        <v>45566</v>
      </c>
      <c r="L37" s="21" t="str">
        <f>'Liste Linéaire_Togo'!R37</f>
        <v>S40</v>
      </c>
      <c r="M37" s="24" t="str">
        <f>'Liste Linéaire_Togo'!AD37</f>
        <v>Forage</v>
      </c>
      <c r="N37" s="21" t="str">
        <f>'Liste Linéaire_Togo'!AG37</f>
        <v>NEGATIF</v>
      </c>
      <c r="O37" s="21" t="str">
        <f>'Liste Linéaire_Togo'!AI37</f>
        <v>Oui</v>
      </c>
      <c r="P37" s="22">
        <f>'Liste Linéaire_Togo'!AJ37</f>
        <v>45569</v>
      </c>
      <c r="Q37" s="21" t="str">
        <f>'Liste Linéaire_Togo'!AK37</f>
        <v>Guéri</v>
      </c>
      <c r="R37" s="21" t="str">
        <f>'Liste Linéaire_Togo'!AP37</f>
        <v>negatif</v>
      </c>
      <c r="S37" s="21" t="str">
        <f>'Liste Linéaire_Togo'!AO37</f>
        <v>Bè-Centre</v>
      </c>
    </row>
    <row r="38" spans="1:19" ht="30">
      <c r="A38" t="str">
        <f t="shared" si="0"/>
        <v>Point ( 1.317901541906115 6.185294796391453)</v>
      </c>
      <c r="B38" s="21" t="str">
        <f>'Liste Linéaire_Togo'!B38</f>
        <v>ATTIKOU Adiatou</v>
      </c>
      <c r="C38" s="21" t="str">
        <f>'Liste Linéaire_Togo'!F38</f>
        <v>Féminin</v>
      </c>
      <c r="D38" s="21" t="str">
        <f>'Liste Linéaire_Togo'!G38</f>
        <v>Revendeur/se</v>
      </c>
      <c r="E38" s="21" t="str">
        <f>'Liste Linéaire_Togo'!I38</f>
        <v>Tamani</v>
      </c>
      <c r="F38" s="21" t="str">
        <f>VLOOKUP(E38,CARTE!$C$1:$F$400,3,FALSE)</f>
        <v>6.185294796391453</v>
      </c>
      <c r="G38" s="21" t="str">
        <f>VLOOKUP(E38,CARTE!$C$1:$F$400,4,FALSE)</f>
        <v xml:space="preserve"> 1.317901541906115</v>
      </c>
      <c r="H38" s="21" t="str">
        <f>'Liste Linéaire_Togo'!AN38</f>
        <v>Golfe 6</v>
      </c>
      <c r="I38" s="21" t="str">
        <f>'Liste Linéaire_Togo'!O38</f>
        <v>Golfe</v>
      </c>
      <c r="J38" s="21" t="str">
        <f>'Liste Linéaire_Togo'!P38</f>
        <v>Grand Lomé</v>
      </c>
      <c r="K38" s="22">
        <f>'Liste Linéaire_Togo'!Q38</f>
        <v>45573</v>
      </c>
      <c r="L38" s="21" t="str">
        <f>'Liste Linéaire_Togo'!R38</f>
        <v>S41</v>
      </c>
      <c r="M38" s="24" t="str">
        <f>'Liste Linéaire_Togo'!AD38</f>
        <v>Forage</v>
      </c>
      <c r="N38" s="21" t="str">
        <f>'Liste Linéaire_Togo'!AG38</f>
        <v>NA</v>
      </c>
      <c r="O38" s="21" t="str">
        <f>'Liste Linéaire_Togo'!AI38</f>
        <v>Non</v>
      </c>
      <c r="P38" s="22">
        <f>'Liste Linéaire_Togo'!AJ38</f>
        <v>45574</v>
      </c>
      <c r="Q38" s="21" t="str">
        <f>'Liste Linéaire_Togo'!AK38</f>
        <v>dcd</v>
      </c>
      <c r="R38" s="21" t="str">
        <f>'Liste Linéaire_Togo'!AP38</f>
        <v>negatif</v>
      </c>
      <c r="S38" s="21" t="str">
        <f>'Liste Linéaire_Togo'!AO38</f>
        <v>Bè-Est</v>
      </c>
    </row>
    <row r="39" spans="1:19" ht="30">
      <c r="A39" t="str">
        <f t="shared" si="0"/>
        <v>Point (1.3075633519218346 6.186026591764903)</v>
      </c>
      <c r="B39" s="21" t="str">
        <f>'Liste Linéaire_Togo'!B39</f>
        <v>ADJETE Anitè</v>
      </c>
      <c r="C39" s="21" t="str">
        <f>'Liste Linéaire_Togo'!F39</f>
        <v>Masculin</v>
      </c>
      <c r="D39" s="21" t="str">
        <f>'Liste Linéaire_Togo'!G39</f>
        <v>Pêcheur</v>
      </c>
      <c r="E39" s="21" t="str">
        <f>'Liste Linéaire_Togo'!I39</f>
        <v>Katanga</v>
      </c>
      <c r="F39" s="21" t="str">
        <f>VLOOKUP(E39,CARTE!$C$1:$F$400,3,FALSE)</f>
        <v>6.186026591764903</v>
      </c>
      <c r="G39" s="21" t="str">
        <f>VLOOKUP(E39,CARTE!$C$1:$F$400,4,FALSE)</f>
        <v>1.3075633519218346</v>
      </c>
      <c r="H39" s="21" t="str">
        <f>'Liste Linéaire_Togo'!AN39</f>
        <v>Golfe 1</v>
      </c>
      <c r="I39" s="21" t="str">
        <f>'Liste Linéaire_Togo'!O39</f>
        <v>Golfe</v>
      </c>
      <c r="J39" s="21" t="str">
        <f>'Liste Linéaire_Togo'!P39</f>
        <v>Grand Lomé</v>
      </c>
      <c r="K39" s="22">
        <f>'Liste Linéaire_Togo'!Q39</f>
        <v>45574</v>
      </c>
      <c r="L39" s="21" t="str">
        <f>'Liste Linéaire_Togo'!R39</f>
        <v>S41</v>
      </c>
      <c r="M39" s="24" t="str">
        <f>'Liste Linéaire_Togo'!AD39</f>
        <v>Forage/Puits</v>
      </c>
      <c r="N39" s="21" t="str">
        <f>'Liste Linéaire_Togo'!AG39</f>
        <v>POSITIF</v>
      </c>
      <c r="O39" s="21" t="str">
        <f>'Liste Linéaire_Togo'!AI39</f>
        <v>Oui</v>
      </c>
      <c r="P39" s="22">
        <f>'Liste Linéaire_Togo'!AJ39</f>
        <v>45577</v>
      </c>
      <c r="Q39" s="21" t="str">
        <f>'Liste Linéaire_Togo'!AK39</f>
        <v>dcd</v>
      </c>
      <c r="R39" s="21" t="str">
        <f>'Liste Linéaire_Togo'!AP39</f>
        <v>Positif</v>
      </c>
      <c r="S39" s="21" t="str">
        <f>'Liste Linéaire_Togo'!AO39</f>
        <v>Bè-Est</v>
      </c>
    </row>
    <row r="40" spans="1:19" ht="30">
      <c r="A40" t="str">
        <f t="shared" si="0"/>
        <v>Point ( 1.3065224647621934 6.170206928331889)</v>
      </c>
      <c r="B40" s="21" t="str">
        <f>'Liste Linéaire_Togo'!B40</f>
        <v>AGBOKOU Kpessi</v>
      </c>
      <c r="C40" s="21" t="str">
        <f>'Liste Linéaire_Togo'!F40</f>
        <v>Féminin</v>
      </c>
      <c r="D40" s="21" t="str">
        <f>'Liste Linéaire_Togo'!G40</f>
        <v>Revendeur/se</v>
      </c>
      <c r="E40" s="21" t="str">
        <f>'Liste Linéaire_Togo'!I40</f>
        <v>Attiégou</v>
      </c>
      <c r="F40" s="21" t="str">
        <f>VLOOKUP(E40,CARTE!$C$1:$F$400,3,FALSE)</f>
        <v>6.170206928331889</v>
      </c>
      <c r="G40" s="21" t="str">
        <f>VLOOKUP(E40,CARTE!$C$1:$F$400,4,FALSE)</f>
        <v xml:space="preserve"> 1.3065224647621934</v>
      </c>
      <c r="H40" s="21" t="str">
        <f>'Liste Linéaire_Togo'!AN40</f>
        <v>Golfe 1</v>
      </c>
      <c r="I40" s="21" t="str">
        <f>'Liste Linéaire_Togo'!O40</f>
        <v>Golfe</v>
      </c>
      <c r="J40" s="21" t="str">
        <f>'Liste Linéaire_Togo'!P40</f>
        <v>Grand Lomé</v>
      </c>
      <c r="K40" s="22">
        <f>'Liste Linéaire_Togo'!Q40</f>
        <v>45577</v>
      </c>
      <c r="L40" s="21" t="str">
        <f>'Liste Linéaire_Togo'!R40</f>
        <v>S41</v>
      </c>
      <c r="M40" s="24" t="str">
        <f>'Liste Linéaire_Togo'!AD40</f>
        <v>Tde</v>
      </c>
      <c r="N40" s="21" t="str">
        <f>'Liste Linéaire_Togo'!AG40</f>
        <v>NEGATIF</v>
      </c>
      <c r="O40" s="21" t="str">
        <f>'Liste Linéaire_Togo'!AI40</f>
        <v>Oui</v>
      </c>
      <c r="P40" s="22">
        <f>'Liste Linéaire_Togo'!AJ40</f>
        <v>45579</v>
      </c>
      <c r="Q40" s="21" t="str">
        <f>'Liste Linéaire_Togo'!AK40</f>
        <v>Guéri</v>
      </c>
      <c r="R40" s="21" t="str">
        <f>'Liste Linéaire_Togo'!AP40</f>
        <v>negatif</v>
      </c>
      <c r="S40" s="21" t="str">
        <f>'Liste Linéaire_Togo'!AO40</f>
        <v>Bè-Est</v>
      </c>
    </row>
    <row r="41" spans="1:19" ht="30">
      <c r="A41" t="str">
        <f t="shared" si="0"/>
        <v>Point ( 1.3065224647621934 6.170206928331889)</v>
      </c>
      <c r="B41" s="21" t="str">
        <f>'Liste Linéaire_Togo'!B41</f>
        <v xml:space="preserve">DEGBE Adjovi </v>
      </c>
      <c r="C41" s="21" t="str">
        <f>'Liste Linéaire_Togo'!F41</f>
        <v>Féminin</v>
      </c>
      <c r="D41" s="21" t="str">
        <f>'Liste Linéaire_Togo'!G41</f>
        <v>Couture</v>
      </c>
      <c r="E41" s="21" t="str">
        <f>'Liste Linéaire_Togo'!I41</f>
        <v>Adamavo</v>
      </c>
      <c r="F41" s="21" t="str">
        <f>VLOOKUP(E41,CARTE!$C$1:$F$400,3,FALSE)</f>
        <v>6.170206928331889</v>
      </c>
      <c r="G41" s="21" t="str">
        <f>VLOOKUP(E41,CARTE!$C$1:$F$400,4,FALSE)</f>
        <v xml:space="preserve"> 1.3065224647621934</v>
      </c>
      <c r="H41" s="21" t="str">
        <f>'Liste Linéaire_Togo'!AN41</f>
        <v>Golfe 6</v>
      </c>
      <c r="I41" s="21" t="str">
        <f>'Liste Linéaire_Togo'!O41</f>
        <v>Golfe</v>
      </c>
      <c r="J41" s="21" t="str">
        <f>'Liste Linéaire_Togo'!P41</f>
        <v>Grand Lomé</v>
      </c>
      <c r="K41" s="22">
        <f>'Liste Linéaire_Togo'!Q41</f>
        <v>45578</v>
      </c>
      <c r="L41" s="21" t="str">
        <f>'Liste Linéaire_Togo'!R41</f>
        <v>S41</v>
      </c>
      <c r="M41" s="24" t="str">
        <f>'Liste Linéaire_Togo'!AD41</f>
        <v>Puits</v>
      </c>
      <c r="N41" s="21" t="str">
        <f>'Liste Linéaire_Togo'!AG41</f>
        <v>POSITIF</v>
      </c>
      <c r="O41" s="21" t="str">
        <f>'Liste Linéaire_Togo'!AI41</f>
        <v>Oui</v>
      </c>
      <c r="P41" s="22">
        <f>'Liste Linéaire_Togo'!AJ41</f>
        <v>45580</v>
      </c>
      <c r="Q41" s="21" t="str">
        <f>'Liste Linéaire_Togo'!AK41</f>
        <v>Guéri</v>
      </c>
      <c r="R41" s="21" t="str">
        <f>'Liste Linéaire_Togo'!AP41</f>
        <v>negatif</v>
      </c>
      <c r="S41" s="21" t="str">
        <f>'Liste Linéaire_Togo'!AO41</f>
        <v>Baguida</v>
      </c>
    </row>
    <row r="42" spans="1:19" ht="45">
      <c r="A42" t="str">
        <f t="shared" si="0"/>
        <v>Point (1.27075633519218346 6.186026591764903)</v>
      </c>
      <c r="B42" s="21" t="str">
        <f>'Liste Linéaire_Togo'!B42</f>
        <v>ASSIBA Clémentine</v>
      </c>
      <c r="C42" s="21" t="str">
        <f>'Liste Linéaire_Togo'!F42</f>
        <v>Féminin</v>
      </c>
      <c r="D42" s="21" t="str">
        <f>'Liste Linéaire_Togo'!G42</f>
        <v>Commerçant/te</v>
      </c>
      <c r="E42" s="21" t="str">
        <f>'Liste Linéaire_Togo'!I42</f>
        <v>Grand Marché</v>
      </c>
      <c r="F42" s="21" t="str">
        <f>VLOOKUP(E42,CARTE!$C$1:$F$400,3,FALSE)</f>
        <v>6.186026591764903</v>
      </c>
      <c r="G42" s="21" t="str">
        <f>VLOOKUP(E42,CARTE!$C$1:$F$400,4,FALSE)</f>
        <v>1.27075633519218346</v>
      </c>
      <c r="H42" s="21" t="str">
        <f>'Liste Linéaire_Togo'!AN42</f>
        <v>Golfe 4</v>
      </c>
      <c r="I42" s="21" t="str">
        <f>'Liste Linéaire_Togo'!O42</f>
        <v>Golfe</v>
      </c>
      <c r="J42" s="21" t="str">
        <f>'Liste Linéaire_Togo'!P42</f>
        <v>Grand Lomé</v>
      </c>
      <c r="K42" s="22">
        <f>'Liste Linéaire_Togo'!Q42</f>
        <v>45582</v>
      </c>
      <c r="L42" s="21" t="str">
        <f>'Liste Linéaire_Togo'!R42</f>
        <v>S42</v>
      </c>
      <c r="M42" s="24" t="str">
        <f>'Liste Linéaire_Togo'!AD42</f>
        <v>Eau en bouteille</v>
      </c>
      <c r="N42" s="21" t="str">
        <f>'Liste Linéaire_Togo'!AG42</f>
        <v>NEGATIF</v>
      </c>
      <c r="O42" s="21" t="str">
        <f>'Liste Linéaire_Togo'!AI42</f>
        <v>Oui</v>
      </c>
      <c r="P42" s="22">
        <f>'Liste Linéaire_Togo'!AJ42</f>
        <v>45586</v>
      </c>
      <c r="Q42" s="21" t="str">
        <f>'Liste Linéaire_Togo'!AK42</f>
        <v>Guéri</v>
      </c>
      <c r="R42" s="21" t="str">
        <f>'Liste Linéaire_Togo'!AP42</f>
        <v>Positif</v>
      </c>
      <c r="S42" s="21" t="str">
        <f>'Liste Linéaire_Togo'!AO42</f>
        <v>Amoutivé</v>
      </c>
    </row>
    <row r="43" spans="1:19" ht="45">
      <c r="A43" t="str">
        <f t="shared" si="0"/>
        <v>Point (1.27075633519218346 6.186026591764903)</v>
      </c>
      <c r="B43" s="21" t="str">
        <f>'Liste Linéaire_Togo'!B43</f>
        <v>KOMDOGO Omou</v>
      </c>
      <c r="C43" s="21" t="str">
        <f>'Liste Linéaire_Togo'!F43</f>
        <v>Féminin</v>
      </c>
      <c r="D43" s="21" t="str">
        <f>'Liste Linéaire_Togo'!G43</f>
        <v>Commerçant/te</v>
      </c>
      <c r="E43" s="21" t="str">
        <f>'Liste Linéaire_Togo'!I43</f>
        <v>Grand Marché</v>
      </c>
      <c r="F43" s="21" t="str">
        <f>VLOOKUP(E43,CARTE!$C$1:$F$400,3,FALSE)</f>
        <v>6.186026591764903</v>
      </c>
      <c r="G43" s="21" t="str">
        <f>VLOOKUP(E43,CARTE!$C$1:$F$400,4,FALSE)</f>
        <v>1.27075633519218346</v>
      </c>
      <c r="H43" s="21" t="str">
        <f>'Liste Linéaire_Togo'!AN43</f>
        <v>Golfe 4</v>
      </c>
      <c r="I43" s="21" t="str">
        <f>'Liste Linéaire_Togo'!O43</f>
        <v>Golfe</v>
      </c>
      <c r="J43" s="21" t="str">
        <f>'Liste Linéaire_Togo'!P43</f>
        <v>Grand Lomé</v>
      </c>
      <c r="K43" s="22">
        <f>'Liste Linéaire_Togo'!Q43</f>
        <v>45583</v>
      </c>
      <c r="L43" s="21" t="str">
        <f>'Liste Linéaire_Togo'!R43</f>
        <v>S42</v>
      </c>
      <c r="M43" s="24" t="str">
        <f>'Liste Linéaire_Togo'!AD43</f>
        <v>Eau en bouteille</v>
      </c>
      <c r="N43" s="21" t="str">
        <f>'Liste Linéaire_Togo'!AG43</f>
        <v>NEGATIF</v>
      </c>
      <c r="O43" s="21" t="str">
        <f>'Liste Linéaire_Togo'!AI43</f>
        <v>Oui</v>
      </c>
      <c r="P43" s="22">
        <f>'Liste Linéaire_Togo'!AJ43</f>
        <v>45590</v>
      </c>
      <c r="Q43" s="21" t="str">
        <f>'Liste Linéaire_Togo'!AK43</f>
        <v>Guéri</v>
      </c>
      <c r="R43" s="21" t="str">
        <f>'Liste Linéaire_Togo'!AP43</f>
        <v>negatif</v>
      </c>
      <c r="S43" s="21" t="str">
        <f>'Liste Linéaire_Togo'!AO43</f>
        <v>Amoutivé</v>
      </c>
    </row>
    <row r="44" spans="1:19" ht="60">
      <c r="A44" t="str">
        <f t="shared" si="0"/>
        <v>Point (1.3075633519218346 6.186026591764903)</v>
      </c>
      <c r="B44" s="21" t="str">
        <f>'Liste Linéaire_Togo'!B44</f>
        <v>LEKE David</v>
      </c>
      <c r="C44" s="21" t="str">
        <f>'Liste Linéaire_Togo'!F44</f>
        <v>Masculin</v>
      </c>
      <c r="D44" s="21" t="str">
        <f>'Liste Linéaire_Togo'!G44</f>
        <v>Docker à l'ancien port de pêche</v>
      </c>
      <c r="E44" s="21" t="str">
        <f>'Liste Linéaire_Togo'!I44</f>
        <v>Katanga</v>
      </c>
      <c r="F44" s="21" t="str">
        <f>VLOOKUP(E44,CARTE!$C$1:$F$400,3,FALSE)</f>
        <v>6.186026591764903</v>
      </c>
      <c r="G44" s="21" t="str">
        <f>VLOOKUP(E44,CARTE!$C$1:$F$400,4,FALSE)</f>
        <v>1.3075633519218346</v>
      </c>
      <c r="H44" s="21" t="str">
        <f>'Liste Linéaire_Togo'!AN44</f>
        <v>Golfe 1</v>
      </c>
      <c r="I44" s="21" t="str">
        <f>'Liste Linéaire_Togo'!O44</f>
        <v>Golfe</v>
      </c>
      <c r="J44" s="21" t="str">
        <f>'Liste Linéaire_Togo'!P44</f>
        <v>Grand Lomé</v>
      </c>
      <c r="K44" s="22">
        <f>'Liste Linéaire_Togo'!Q44</f>
        <v>45586</v>
      </c>
      <c r="L44" s="21" t="str">
        <f>'Liste Linéaire_Togo'!R44</f>
        <v>S43</v>
      </c>
      <c r="M44" s="24" t="str">
        <f>'Liste Linéaire_Togo'!AD44</f>
        <v>Eau en sachet</v>
      </c>
      <c r="N44" s="21" t="str">
        <f>'Liste Linéaire_Togo'!AG44</f>
        <v>POSITIF</v>
      </c>
      <c r="O44" s="21" t="str">
        <f>'Liste Linéaire_Togo'!AI44</f>
        <v>Oui</v>
      </c>
      <c r="P44" s="22">
        <f>'Liste Linéaire_Togo'!AJ44</f>
        <v>45590</v>
      </c>
      <c r="Q44" s="21" t="str">
        <f>'Liste Linéaire_Togo'!AK44</f>
        <v>Guéri</v>
      </c>
      <c r="R44" s="21" t="str">
        <f>'Liste Linéaire_Togo'!AP44</f>
        <v>negatif</v>
      </c>
      <c r="S44" s="21" t="str">
        <f>'Liste Linéaire_Togo'!AO44</f>
        <v>Bè-Est</v>
      </c>
    </row>
    <row r="45" spans="1:19" ht="30">
      <c r="A45" t="str">
        <f t="shared" si="0"/>
        <v>Point ( 1.3065224647621934 6.170206928331889)</v>
      </c>
      <c r="B45" s="21" t="str">
        <f>'Liste Linéaire_Togo'!B45</f>
        <v>SEGBEDJI Boris</v>
      </c>
      <c r="C45" s="21" t="str">
        <f>'Liste Linéaire_Togo'!F45</f>
        <v>Masculin</v>
      </c>
      <c r="D45" s="21" t="str">
        <f>'Liste Linéaire_Togo'!G45</f>
        <v>Elève</v>
      </c>
      <c r="E45" s="21" t="str">
        <f>'Liste Linéaire_Togo'!I45</f>
        <v>Adamavo</v>
      </c>
      <c r="F45" s="21" t="str">
        <f>VLOOKUP(E45,CARTE!$C$1:$F$400,3,FALSE)</f>
        <v>6.170206928331889</v>
      </c>
      <c r="G45" s="21" t="str">
        <f>VLOOKUP(E45,CARTE!$C$1:$F$400,4,FALSE)</f>
        <v xml:space="preserve"> 1.3065224647621934</v>
      </c>
      <c r="H45" s="21" t="str">
        <f>'Liste Linéaire_Togo'!AN45</f>
        <v>Golfe 6</v>
      </c>
      <c r="I45" s="21" t="str">
        <f>'Liste Linéaire_Togo'!O45</f>
        <v>Golfe</v>
      </c>
      <c r="J45" s="21" t="str">
        <f>'Liste Linéaire_Togo'!P45</f>
        <v>Grand Lomé</v>
      </c>
      <c r="K45" s="22">
        <f>'Liste Linéaire_Togo'!Q45</f>
        <v>45590</v>
      </c>
      <c r="L45" s="21" t="str">
        <f>'Liste Linéaire_Togo'!R45</f>
        <v>S43</v>
      </c>
      <c r="M45" s="24" t="str">
        <f>'Liste Linéaire_Togo'!AD45</f>
        <v>Eau de robinet, Eau de puits</v>
      </c>
      <c r="N45" s="21" t="str">
        <f>'Liste Linéaire_Togo'!AG45</f>
        <v>NEGATIF</v>
      </c>
      <c r="O45" s="21" t="str">
        <f>'Liste Linéaire_Togo'!AI45</f>
        <v>Non</v>
      </c>
      <c r="P45" s="22">
        <f>'Liste Linéaire_Togo'!AJ45</f>
        <v>45590</v>
      </c>
      <c r="Q45" s="21" t="str">
        <f>'Liste Linéaire_Togo'!AK45</f>
        <v>Guéri</v>
      </c>
      <c r="R45" s="21" t="str">
        <f>'Liste Linéaire_Togo'!AP45</f>
        <v>negatif</v>
      </c>
      <c r="S45" s="21" t="str">
        <f>'Liste Linéaire_Togo'!AO45</f>
        <v>Baguida</v>
      </c>
    </row>
    <row r="46" spans="1:19" ht="45">
      <c r="A46" t="str">
        <f t="shared" si="0"/>
        <v>Point (1.2756098362654944 6.164475693128914)</v>
      </c>
      <c r="B46" s="21" t="str">
        <f>'Liste Linéaire_Togo'!B46</f>
        <v>SOULEYMANE Fridos</v>
      </c>
      <c r="C46" s="21" t="str">
        <f>'Liste Linéaire_Togo'!F46</f>
        <v>Féminin</v>
      </c>
      <c r="D46" s="21" t="str">
        <f>'Liste Linéaire_Togo'!G46</f>
        <v>Couture</v>
      </c>
      <c r="E46" s="21" t="str">
        <f>'Liste Linéaire_Togo'!I46</f>
        <v>Anfamé</v>
      </c>
      <c r="F46" s="21" t="str">
        <f>VLOOKUP(E46,CARTE!$C$1:$F$400,3,FALSE)</f>
        <v>6.164475693128914</v>
      </c>
      <c r="G46" s="21" t="str">
        <f>VLOOKUP(E46,CARTE!$C$1:$F$400,4,FALSE)</f>
        <v>1.2756098362654944</v>
      </c>
      <c r="H46" s="21" t="str">
        <f>'Liste Linéaire_Togo'!AN46</f>
        <v>Golfe 1</v>
      </c>
      <c r="I46" s="21" t="str">
        <f>'Liste Linéaire_Togo'!O46</f>
        <v>Golfe</v>
      </c>
      <c r="J46" s="21" t="str">
        <f>'Liste Linéaire_Togo'!P46</f>
        <v>Grand Lomé</v>
      </c>
      <c r="K46" s="22">
        <f>'Liste Linéaire_Togo'!Q46</f>
        <v>45590</v>
      </c>
      <c r="L46" s="21" t="str">
        <f>'Liste Linéaire_Togo'!R46</f>
        <v>S43</v>
      </c>
      <c r="M46" s="24" t="str">
        <f>'Liste Linéaire_Togo'!AD46</f>
        <v>Eau en sachet</v>
      </c>
      <c r="N46" s="21" t="str">
        <f>'Liste Linéaire_Togo'!AG46</f>
        <v>NEGATIF</v>
      </c>
      <c r="O46" s="21" t="str">
        <f>'Liste Linéaire_Togo'!AI46</f>
        <v>Oui</v>
      </c>
      <c r="P46" s="22">
        <f>'Liste Linéaire_Togo'!AJ46</f>
        <v>45595</v>
      </c>
      <c r="Q46" s="21" t="str">
        <f>'Liste Linéaire_Togo'!AK46</f>
        <v>Guéri</v>
      </c>
      <c r="R46" s="21" t="str">
        <f>'Liste Linéaire_Togo'!AP46</f>
        <v>negatif</v>
      </c>
      <c r="S46" s="21" t="str">
        <f>'Liste Linéaire_Togo'!AO46</f>
        <v>Bè-Est</v>
      </c>
    </row>
    <row r="47" spans="1:19" ht="30">
      <c r="A47" t="str">
        <f t="shared" si="0"/>
        <v>Point (1.269512 6.169113)</v>
      </c>
      <c r="B47" s="21" t="str">
        <f>'Liste Linéaire_Togo'!B47</f>
        <v>LATE Afi</v>
      </c>
      <c r="C47" s="21" t="str">
        <f>'Liste Linéaire_Togo'!F47</f>
        <v>Féminin</v>
      </c>
      <c r="D47" s="21" t="str">
        <f>'Liste Linéaire_Togo'!G47</f>
        <v>Revendeur/se</v>
      </c>
      <c r="E47" s="21" t="str">
        <f>'Liste Linéaire_Togo'!I47</f>
        <v>Djifa-Kpota</v>
      </c>
      <c r="F47" s="21" t="str">
        <f>VLOOKUP(E47,CARTE!$C$1:$F$400,3,FALSE)</f>
        <v>6.169113</v>
      </c>
      <c r="G47" s="21" t="str">
        <f>VLOOKUP(E47,CARTE!$C$1:$F$400,4,FALSE)</f>
        <v>1.269512</v>
      </c>
      <c r="H47" s="21" t="str">
        <f>'Liste Linéaire_Togo'!AN47</f>
        <v>Golfe 1</v>
      </c>
      <c r="I47" s="21" t="str">
        <f>'Liste Linéaire_Togo'!O47</f>
        <v>Golfe</v>
      </c>
      <c r="J47" s="21" t="str">
        <f>'Liste Linéaire_Togo'!P47</f>
        <v>Grand Lomé</v>
      </c>
      <c r="K47" s="22">
        <f>'Liste Linéaire_Togo'!Q47</f>
        <v>45592</v>
      </c>
      <c r="L47" s="21" t="str">
        <f>'Liste Linéaire_Togo'!R47</f>
        <v>S43</v>
      </c>
      <c r="M47" s="24" t="str">
        <f>'Liste Linéaire_Togo'!AD47</f>
        <v>Tde</v>
      </c>
      <c r="N47" s="21" t="str">
        <f>'Liste Linéaire_Togo'!AG47</f>
        <v>POSITIF</v>
      </c>
      <c r="O47" s="21" t="str">
        <f>'Liste Linéaire_Togo'!AI47</f>
        <v>Oui</v>
      </c>
      <c r="P47" s="22">
        <f>'Liste Linéaire_Togo'!AJ47</f>
        <v>45596</v>
      </c>
      <c r="Q47" s="21" t="str">
        <f>'Liste Linéaire_Togo'!AK47</f>
        <v>Guéri</v>
      </c>
      <c r="R47" s="21" t="str">
        <f>'Liste Linéaire_Togo'!AP47</f>
        <v>negatif</v>
      </c>
      <c r="S47" s="21" t="str">
        <f>'Liste Linéaire_Togo'!AO47</f>
        <v>Bè-Est</v>
      </c>
    </row>
    <row r="48" spans="1:19" ht="45">
      <c r="A48" t="str">
        <f t="shared" si="0"/>
        <v>Point (1.2885405838783568 6.171169451806052)</v>
      </c>
      <c r="B48" s="21" t="str">
        <f>'Liste Linéaire_Togo'!B48</f>
        <v>SANI Mohamed</v>
      </c>
      <c r="C48" s="21" t="str">
        <f>'Liste Linéaire_Togo'!F48</f>
        <v>Masculin</v>
      </c>
      <c r="D48" s="21" t="str">
        <f>'Liste Linéaire_Togo'!G48</f>
        <v>Revendeur/se</v>
      </c>
      <c r="E48" s="21" t="str">
        <f>'Liste Linéaire_Togo'!I48</f>
        <v>Adakpamé</v>
      </c>
      <c r="F48" s="21" t="str">
        <f>VLOOKUP(E48,CARTE!$C$1:$F$400,3,FALSE)</f>
        <v>6.171169451806052</v>
      </c>
      <c r="G48" s="21" t="str">
        <f>VLOOKUP(E48,CARTE!$C$1:$F$400,4,FALSE)</f>
        <v>1.2885405838783568</v>
      </c>
      <c r="H48" s="21" t="str">
        <f>'Liste Linéaire_Togo'!AN48</f>
        <v>Golfe 1</v>
      </c>
      <c r="I48" s="21" t="str">
        <f>'Liste Linéaire_Togo'!O48</f>
        <v>Golfe</v>
      </c>
      <c r="J48" s="21" t="str">
        <f>'Liste Linéaire_Togo'!P48</f>
        <v>Grand Lomé</v>
      </c>
      <c r="K48" s="22">
        <f>'Liste Linéaire_Togo'!Q48</f>
        <v>45593</v>
      </c>
      <c r="L48" s="21" t="str">
        <f>'Liste Linéaire_Togo'!R48</f>
        <v>S44</v>
      </c>
      <c r="M48" s="24" t="str">
        <f>'Liste Linéaire_Togo'!AD48</f>
        <v>Eau en sachet</v>
      </c>
      <c r="N48" s="21" t="str">
        <f>'Liste Linéaire_Togo'!AG48</f>
        <v>NEGATIF</v>
      </c>
      <c r="O48" s="21" t="str">
        <f>'Liste Linéaire_Togo'!AI48</f>
        <v>Oui</v>
      </c>
      <c r="P48" s="22">
        <f>'Liste Linéaire_Togo'!AJ48</f>
        <v>45595</v>
      </c>
      <c r="Q48" s="21" t="str">
        <f>'Liste Linéaire_Togo'!AK48</f>
        <v>Guéri</v>
      </c>
      <c r="R48" s="21" t="str">
        <f>'Liste Linéaire_Togo'!AP48</f>
        <v>negatif</v>
      </c>
      <c r="S48" s="21" t="str">
        <f>'Liste Linéaire_Togo'!AO48</f>
        <v>Bè-Est</v>
      </c>
    </row>
    <row r="49" spans="1:19" ht="30">
      <c r="A49" t="str">
        <f t="shared" si="0"/>
        <v>Point (1.2885405838783568 6.171169451806052)</v>
      </c>
      <c r="B49" s="21" t="str">
        <f>'Liste Linéaire_Togo'!B49</f>
        <v>FIKLOU Tchotcho</v>
      </c>
      <c r="C49" s="21" t="str">
        <f>'Liste Linéaire_Togo'!F49</f>
        <v>Féminin</v>
      </c>
      <c r="D49" s="21" t="str">
        <f>'Liste Linéaire_Togo'!G49</f>
        <v>Revendeur/se</v>
      </c>
      <c r="E49" s="21" t="str">
        <f>'Liste Linéaire_Togo'!I49</f>
        <v>Adakpamé</v>
      </c>
      <c r="F49" s="21" t="str">
        <f>VLOOKUP(E49,CARTE!$C$1:$F$400,3,FALSE)</f>
        <v>6.171169451806052</v>
      </c>
      <c r="G49" s="21" t="str">
        <f>VLOOKUP(E49,CARTE!$C$1:$F$400,4,FALSE)</f>
        <v>1.2885405838783568</v>
      </c>
      <c r="H49" s="21" t="str">
        <f>'Liste Linéaire_Togo'!AN49</f>
        <v>Golfe 1</v>
      </c>
      <c r="I49" s="21" t="str">
        <f>'Liste Linéaire_Togo'!O49</f>
        <v>Golfe</v>
      </c>
      <c r="J49" s="21" t="str">
        <f>'Liste Linéaire_Togo'!P49</f>
        <v>Grand Lomé</v>
      </c>
      <c r="K49" s="22">
        <f>'Liste Linéaire_Togo'!Q49</f>
        <v>45593</v>
      </c>
      <c r="L49" s="21" t="str">
        <f>'Liste Linéaire_Togo'!R49</f>
        <v>S44</v>
      </c>
      <c r="M49" s="24" t="str">
        <f>'Liste Linéaire_Togo'!AD49</f>
        <v>Eau en sachet</v>
      </c>
      <c r="N49" s="21" t="str">
        <f>'Liste Linéaire_Togo'!AG49</f>
        <v>NEGATIF</v>
      </c>
      <c r="O49" s="21" t="str">
        <f>'Liste Linéaire_Togo'!AI49</f>
        <v>Oui</v>
      </c>
      <c r="P49" s="22">
        <f>'Liste Linéaire_Togo'!AJ49</f>
        <v>45595</v>
      </c>
      <c r="Q49" s="21" t="str">
        <f>'Liste Linéaire_Togo'!AK49</f>
        <v>Guéri</v>
      </c>
      <c r="R49" s="21" t="str">
        <f>'Liste Linéaire_Togo'!AP49</f>
        <v>negatif</v>
      </c>
      <c r="S49" s="21" t="str">
        <f>'Liste Linéaire_Togo'!AO49</f>
        <v>Bè-Est</v>
      </c>
    </row>
    <row r="50" spans="1:19" ht="45">
      <c r="A50" t="str">
        <f t="shared" si="0"/>
        <v>Point (1.3054846135860712 6.15306806591882)</v>
      </c>
      <c r="B50" s="21" t="str">
        <f>'Liste Linéaire_Togo'!B50</f>
        <v>AMETOWOU Koffa</v>
      </c>
      <c r="C50" s="21" t="str">
        <f>'Liste Linéaire_Togo'!F50</f>
        <v>Masculin</v>
      </c>
      <c r="D50" s="21" t="str">
        <f>'Liste Linéaire_Togo'!G50</f>
        <v>Pêcheur</v>
      </c>
      <c r="E50" s="21" t="str">
        <f>'Liste Linéaire_Togo'!I50</f>
        <v>Gbétsogbé</v>
      </c>
      <c r="F50" s="21" t="str">
        <f>VLOOKUP(E50,CARTE!$C$1:$F$400,3,FALSE)</f>
        <v>6.15306806591882</v>
      </c>
      <c r="G50" s="21" t="str">
        <f>VLOOKUP(E50,CARTE!$C$1:$F$400,4,FALSE)</f>
        <v>1.3054846135860712</v>
      </c>
      <c r="H50" s="21" t="str">
        <f>'Liste Linéaire_Togo'!AN50</f>
        <v>Golfe 6</v>
      </c>
      <c r="I50" s="21" t="str">
        <f>'Liste Linéaire_Togo'!O50</f>
        <v>Golfe</v>
      </c>
      <c r="J50" s="21" t="str">
        <f>'Liste Linéaire_Togo'!P50</f>
        <v>Grand Lomé</v>
      </c>
      <c r="K50" s="22">
        <f>'Liste Linéaire_Togo'!Q50</f>
        <v>45594</v>
      </c>
      <c r="L50" s="21" t="str">
        <f>'Liste Linéaire_Togo'!R50</f>
        <v>S44</v>
      </c>
      <c r="M50" s="24" t="str">
        <f>'Liste Linéaire_Togo'!AD50</f>
        <v>Eau en sachet</v>
      </c>
      <c r="N50" s="21" t="str">
        <f>'Liste Linéaire_Togo'!AG50</f>
        <v>NEGATIF</v>
      </c>
      <c r="O50" s="21" t="str">
        <f>'Liste Linéaire_Togo'!AI50</f>
        <v>Non</v>
      </c>
      <c r="P50" s="22">
        <f>'Liste Linéaire_Togo'!AJ50</f>
        <v>45595</v>
      </c>
      <c r="Q50" s="21" t="str">
        <f>'Liste Linéaire_Togo'!AK50</f>
        <v>Guéri</v>
      </c>
      <c r="R50" s="21" t="str">
        <f>'Liste Linéaire_Togo'!AP50</f>
        <v>negatif</v>
      </c>
      <c r="S50" s="21" t="str">
        <f>'Liste Linéaire_Togo'!AO50</f>
        <v>Baguida</v>
      </c>
    </row>
    <row r="51" spans="1:19" ht="30">
      <c r="A51" t="str">
        <f t="shared" si="0"/>
        <v>Point ( 1.3065224647621934 6.170206928331889)</v>
      </c>
      <c r="B51" s="21" t="str">
        <f>'Liste Linéaire_Togo'!B51</f>
        <v>SILIVI AKOUVI</v>
      </c>
      <c r="C51" s="21" t="str">
        <f>'Liste Linéaire_Togo'!F51</f>
        <v>Féminin</v>
      </c>
      <c r="D51" s="21" t="str">
        <f>'Liste Linéaire_Togo'!G51</f>
        <v>Boulangère</v>
      </c>
      <c r="E51" s="21" t="str">
        <f>'Liste Linéaire_Togo'!I51</f>
        <v>Adamavo</v>
      </c>
      <c r="F51" s="21" t="str">
        <f>VLOOKUP(E51,CARTE!$C$1:$F$400,3,FALSE)</f>
        <v>6.170206928331889</v>
      </c>
      <c r="G51" s="21" t="str">
        <f>VLOOKUP(E51,CARTE!$C$1:$F$400,4,FALSE)</f>
        <v xml:space="preserve"> 1.3065224647621934</v>
      </c>
      <c r="H51" s="21" t="str">
        <f>'Liste Linéaire_Togo'!AN51</f>
        <v>Golfe 6</v>
      </c>
      <c r="I51" s="21" t="str">
        <f>'Liste Linéaire_Togo'!O51</f>
        <v>Golfe</v>
      </c>
      <c r="J51" s="21" t="str">
        <f>'Liste Linéaire_Togo'!P51</f>
        <v>Grand Lomé</v>
      </c>
      <c r="K51" s="22">
        <f>'Liste Linéaire_Togo'!Q51</f>
        <v>45598</v>
      </c>
      <c r="L51" s="21" t="str">
        <f>'Liste Linéaire_Togo'!R51</f>
        <v>S44</v>
      </c>
      <c r="M51" s="24" t="str">
        <f>'Liste Linéaire_Togo'!AD51</f>
        <v>Eau de puits</v>
      </c>
      <c r="N51" s="21" t="str">
        <f>'Liste Linéaire_Togo'!AG51</f>
        <v>NEGATIF</v>
      </c>
      <c r="O51" s="21" t="str">
        <f>'Liste Linéaire_Togo'!AI51</f>
        <v>Non</v>
      </c>
      <c r="P51" s="22">
        <f>'Liste Linéaire_Togo'!AJ51</f>
        <v>45598</v>
      </c>
      <c r="Q51" s="21" t="str">
        <f>'Liste Linéaire_Togo'!AK51</f>
        <v>Guéri</v>
      </c>
      <c r="R51" s="21" t="str">
        <f>'Liste Linéaire_Togo'!AP51</f>
        <v>negatif</v>
      </c>
      <c r="S51" s="21" t="str">
        <f>'Liste Linéaire_Togo'!AO51</f>
        <v>Baguida</v>
      </c>
    </row>
    <row r="52" spans="1:19" ht="45">
      <c r="A52" t="str">
        <f t="shared" si="0"/>
        <v>Point ( 1.3065224647621934 6.170206928331889)</v>
      </c>
      <c r="B52" s="21" t="str">
        <f>'Liste Linéaire_Togo'!B52</f>
        <v>AKOWONOU Rodrigue</v>
      </c>
      <c r="C52" s="21" t="str">
        <f>'Liste Linéaire_Togo'!F52</f>
        <v>Masculin</v>
      </c>
      <c r="D52" s="21" t="str">
        <f>'Liste Linéaire_Togo'!G52</f>
        <v>Enfant moins de 4ans</v>
      </c>
      <c r="E52" s="21" t="str">
        <f>'Liste Linéaire_Togo'!I52</f>
        <v>Adamavo</v>
      </c>
      <c r="F52" s="21" t="str">
        <f>VLOOKUP(E52,CARTE!$C$1:$F$400,3,FALSE)</f>
        <v>6.170206928331889</v>
      </c>
      <c r="G52" s="21" t="str">
        <f>VLOOKUP(E52,CARTE!$C$1:$F$400,4,FALSE)</f>
        <v xml:space="preserve"> 1.3065224647621934</v>
      </c>
      <c r="H52" s="21" t="str">
        <f>'Liste Linéaire_Togo'!AN52</f>
        <v>Golfe 6</v>
      </c>
      <c r="I52" s="21" t="str">
        <f>'Liste Linéaire_Togo'!O52</f>
        <v>Golfe</v>
      </c>
      <c r="J52" s="21" t="str">
        <f>'Liste Linéaire_Togo'!P52</f>
        <v>Grand Lomé</v>
      </c>
      <c r="K52" s="22">
        <f>'Liste Linéaire_Togo'!Q52</f>
        <v>45597</v>
      </c>
      <c r="L52" s="21" t="str">
        <f>'Liste Linéaire_Togo'!R52</f>
        <v>S44</v>
      </c>
      <c r="M52" s="24" t="str">
        <f>'Liste Linéaire_Togo'!AD52</f>
        <v>Eau de rivière</v>
      </c>
      <c r="N52" s="21" t="str">
        <f>'Liste Linéaire_Togo'!AG52</f>
        <v>NEGATIF</v>
      </c>
      <c r="O52" s="21" t="str">
        <f>'Liste Linéaire_Togo'!AI52</f>
        <v>Non</v>
      </c>
      <c r="P52" s="22">
        <f>'Liste Linéaire_Togo'!AJ52</f>
        <v>45598</v>
      </c>
      <c r="Q52" s="21" t="str">
        <f>'Liste Linéaire_Togo'!AK52</f>
        <v>Guéri</v>
      </c>
      <c r="R52" s="21" t="str">
        <f>'Liste Linéaire_Togo'!AP52</f>
        <v>negatif</v>
      </c>
      <c r="S52" s="21" t="str">
        <f>'Liste Linéaire_Togo'!AO52</f>
        <v>Baguida</v>
      </c>
    </row>
    <row r="53" spans="1:19" ht="60">
      <c r="A53" t="str">
        <f t="shared" si="0"/>
        <v>Point (1.3275633519218346 6.176026591764903)</v>
      </c>
      <c r="B53" s="21" t="str">
        <f>'Liste Linéaire_Togo'!B53</f>
        <v>TEUGBEDOR Akossiwa</v>
      </c>
      <c r="C53" s="21" t="str">
        <f>'Liste Linéaire_Togo'!F53</f>
        <v>Féminin</v>
      </c>
      <c r="D53" s="21" t="str">
        <f>'Liste Linéaire_Togo'!G53</f>
        <v>Coiffure</v>
      </c>
      <c r="E53" s="21" t="str">
        <f>'Liste Linéaire_Togo'!I53</f>
        <v>Baguida</v>
      </c>
      <c r="F53" s="21" t="str">
        <f>VLOOKUP(E53,CARTE!$C$1:$F$400,3,FALSE)</f>
        <v>6.176026591764903</v>
      </c>
      <c r="G53" s="21" t="str">
        <f>VLOOKUP(E53,CARTE!$C$1:$F$400,4,FALSE)</f>
        <v>1.3275633519218346</v>
      </c>
      <c r="H53" s="21" t="str">
        <f>'Liste Linéaire_Togo'!AN53</f>
        <v>Golfe 6</v>
      </c>
      <c r="I53" s="21" t="str">
        <f>'Liste Linéaire_Togo'!O53</f>
        <v>Golfe</v>
      </c>
      <c r="J53" s="21" t="str">
        <f>'Liste Linéaire_Togo'!P53</f>
        <v>Grand Lomé</v>
      </c>
      <c r="K53" s="22">
        <f>'Liste Linéaire_Togo'!Q53</f>
        <v>45593</v>
      </c>
      <c r="L53" s="21" t="str">
        <f>'Liste Linéaire_Togo'!R53</f>
        <v>S44</v>
      </c>
      <c r="M53" s="24" t="str">
        <f>'Liste Linéaire_Togo'!AD53</f>
        <v>Eau en sachet</v>
      </c>
      <c r="N53" s="21" t="str">
        <f>'Liste Linéaire_Togo'!AG53</f>
        <v>POSITIF</v>
      </c>
      <c r="O53" s="21" t="str">
        <f>'Liste Linéaire_Togo'!AI53</f>
        <v>Oui</v>
      </c>
      <c r="P53" s="22">
        <f>'Liste Linéaire_Togo'!AJ53</f>
        <v>45599</v>
      </c>
      <c r="Q53" s="21" t="str">
        <f>'Liste Linéaire_Togo'!AK53</f>
        <v>Guéri</v>
      </c>
      <c r="R53" s="21" t="str">
        <f>'Liste Linéaire_Togo'!AP53</f>
        <v>negatif</v>
      </c>
      <c r="S53" s="21" t="str">
        <f>'Liste Linéaire_Togo'!AO53</f>
        <v>Baguida</v>
      </c>
    </row>
    <row r="54" spans="1:19" ht="60">
      <c r="A54" t="str">
        <f t="shared" si="0"/>
        <v>Point (1.3275633519218346 6.176026591764903)</v>
      </c>
      <c r="B54" s="21" t="str">
        <f>'Liste Linéaire_Togo'!B54</f>
        <v>KOUTOHOU Bénédicte</v>
      </c>
      <c r="C54" s="21" t="str">
        <f>'Liste Linéaire_Togo'!F54</f>
        <v>Féminin</v>
      </c>
      <c r="D54" s="21" t="str">
        <f>'Liste Linéaire_Togo'!G54</f>
        <v>Revendeur/se</v>
      </c>
      <c r="E54" s="21" t="str">
        <f>'Liste Linéaire_Togo'!I54</f>
        <v>Baguida</v>
      </c>
      <c r="F54" s="21" t="str">
        <f>VLOOKUP(E54,CARTE!$C$1:$F$400,3,FALSE)</f>
        <v>6.176026591764903</v>
      </c>
      <c r="G54" s="21" t="str">
        <f>VLOOKUP(E54,CARTE!$C$1:$F$400,4,FALSE)</f>
        <v>1.3275633519218346</v>
      </c>
      <c r="H54" s="21" t="str">
        <f>'Liste Linéaire_Togo'!AN54</f>
        <v>Golfe 6</v>
      </c>
      <c r="I54" s="21" t="str">
        <f>'Liste Linéaire_Togo'!O54</f>
        <v>Golfe</v>
      </c>
      <c r="J54" s="21" t="str">
        <f>'Liste Linéaire_Togo'!P54</f>
        <v>Grand Lomé</v>
      </c>
      <c r="K54" s="22">
        <f>'Liste Linéaire_Togo'!Q54</f>
        <v>45599</v>
      </c>
      <c r="L54" s="21" t="str">
        <f>'Liste Linéaire_Togo'!R54</f>
        <v>S44</v>
      </c>
      <c r="M54" s="24" t="str">
        <f>'Liste Linéaire_Togo'!AD54</f>
        <v>Eau en sachet</v>
      </c>
      <c r="N54" s="21" t="str">
        <f>'Liste Linéaire_Togo'!AG54</f>
        <v>NEGATIF</v>
      </c>
      <c r="O54" s="21" t="str">
        <f>'Liste Linéaire_Togo'!AI54</f>
        <v>Non</v>
      </c>
      <c r="P54" s="22">
        <f>'Liste Linéaire_Togo'!AJ54</f>
        <v>45599</v>
      </c>
      <c r="Q54" s="21" t="str">
        <f>'Liste Linéaire_Togo'!AK54</f>
        <v>Guéri</v>
      </c>
      <c r="R54" s="21" t="str">
        <f>'Liste Linéaire_Togo'!AP54</f>
        <v>negatif</v>
      </c>
      <c r="S54" s="21" t="str">
        <f>'Liste Linéaire_Togo'!AO54</f>
        <v>Baguida</v>
      </c>
    </row>
    <row r="55" spans="1:19" ht="30">
      <c r="A55" t="str">
        <f t="shared" si="0"/>
        <v>Point ( 1.2423927 6.173142)</v>
      </c>
      <c r="B55" s="21" t="str">
        <f>'Liste Linéaire_Togo'!B55</f>
        <v>SOWOU Yaovi</v>
      </c>
      <c r="C55" s="21" t="str">
        <f>'Liste Linéaire_Togo'!F55</f>
        <v>Masculin</v>
      </c>
      <c r="D55" s="21" t="str">
        <f>'Liste Linéaire_Togo'!G55</f>
        <v>Couture</v>
      </c>
      <c r="E55" s="21" t="str">
        <f>'Liste Linéaire_Togo'!I55</f>
        <v>Nukafu</v>
      </c>
      <c r="F55" s="21" t="str">
        <f>VLOOKUP(E55,CARTE!$C$1:$F$400,3,FALSE)</f>
        <v>6.173142</v>
      </c>
      <c r="G55" s="21" t="str">
        <f>VLOOKUP(E55,CARTE!$C$1:$F$400,4,FALSE)</f>
        <v xml:space="preserve"> 1.2423927</v>
      </c>
      <c r="H55" s="21" t="str">
        <f>'Liste Linéaire_Togo'!AN55</f>
        <v>Golfe 2</v>
      </c>
      <c r="I55" s="21" t="str">
        <f>'Liste Linéaire_Togo'!O55</f>
        <v>Golfe</v>
      </c>
      <c r="J55" s="21" t="str">
        <f>'Liste Linéaire_Togo'!P55</f>
        <v>Grand Lomé</v>
      </c>
      <c r="K55" s="22">
        <f>'Liste Linéaire_Togo'!Q55</f>
        <v>45605</v>
      </c>
      <c r="L55" s="21" t="str">
        <f>'Liste Linéaire_Togo'!R55</f>
        <v>S45</v>
      </c>
      <c r="M55" s="24" t="str">
        <f>'Liste Linéaire_Togo'!AD55</f>
        <v>Forage</v>
      </c>
      <c r="N55" s="21" t="str">
        <f>'Liste Linéaire_Togo'!AG55</f>
        <v>NEGATIF</v>
      </c>
      <c r="O55" s="21" t="str">
        <f>'Liste Linéaire_Togo'!AI55</f>
        <v>Oui</v>
      </c>
      <c r="P55" s="22">
        <f>'Liste Linéaire_Togo'!AJ55</f>
        <v>45609</v>
      </c>
      <c r="Q55" s="21" t="str">
        <f>'Liste Linéaire_Togo'!AK55</f>
        <v>Guéri</v>
      </c>
      <c r="R55" s="21" t="str">
        <f>'Liste Linéaire_Togo'!AP55</f>
        <v>negatif</v>
      </c>
      <c r="S55" s="21" t="str">
        <f>'Liste Linéaire_Togo'!AO55</f>
        <v>Bè-Centre</v>
      </c>
    </row>
    <row r="56" spans="1:19" ht="30">
      <c r="A56" t="str">
        <f t="shared" si="0"/>
        <v>Point ( 1.2423927 6.173142)</v>
      </c>
      <c r="B56" s="21" t="str">
        <f>'Liste Linéaire_Togo'!B56</f>
        <v>APOBI Judith</v>
      </c>
      <c r="C56" s="21" t="str">
        <f>'Liste Linéaire_Togo'!F56</f>
        <v>Féminin</v>
      </c>
      <c r="D56" s="21" t="str">
        <f>'Liste Linéaire_Togo'!G56</f>
        <v>Coiffure</v>
      </c>
      <c r="E56" s="21" t="str">
        <f>'Liste Linéaire_Togo'!I56</f>
        <v>Nukafu</v>
      </c>
      <c r="F56" s="21" t="str">
        <f>VLOOKUP(E56,CARTE!$C$1:$F$400,3,FALSE)</f>
        <v>6.173142</v>
      </c>
      <c r="G56" s="21" t="str">
        <f>VLOOKUP(E56,CARTE!$C$1:$F$400,4,FALSE)</f>
        <v xml:space="preserve"> 1.2423927</v>
      </c>
      <c r="H56" s="21" t="str">
        <f>'Liste Linéaire_Togo'!AN56</f>
        <v>Golfe 2</v>
      </c>
      <c r="I56" s="21" t="str">
        <f>'Liste Linéaire_Togo'!O56</f>
        <v>Golfe</v>
      </c>
      <c r="J56" s="21" t="str">
        <f>'Liste Linéaire_Togo'!P56</f>
        <v>Grand Lomé</v>
      </c>
      <c r="K56" s="22">
        <f>'Liste Linéaire_Togo'!Q56</f>
        <v>45606</v>
      </c>
      <c r="L56" s="21" t="str">
        <f>'Liste Linéaire_Togo'!R56</f>
        <v>S45</v>
      </c>
      <c r="M56" s="24" t="str">
        <f>'Liste Linéaire_Togo'!AD56</f>
        <v>Forage</v>
      </c>
      <c r="N56" s="21" t="str">
        <f>'Liste Linéaire_Togo'!AG56</f>
        <v>POSITIF</v>
      </c>
      <c r="O56" s="21" t="str">
        <f>'Liste Linéaire_Togo'!AI56</f>
        <v>Oui</v>
      </c>
      <c r="P56" s="22">
        <f>'Liste Linéaire_Togo'!AJ56</f>
        <v>45609</v>
      </c>
      <c r="Q56" s="21" t="str">
        <f>'Liste Linéaire_Togo'!AK56</f>
        <v>Guéri</v>
      </c>
      <c r="R56" s="21" t="str">
        <f>'Liste Linéaire_Togo'!AP56</f>
        <v>Positif</v>
      </c>
      <c r="S56" s="21" t="str">
        <f>'Liste Linéaire_Togo'!AO56</f>
        <v>Bè-Centre</v>
      </c>
    </row>
    <row r="57" spans="1:19" ht="45">
      <c r="A57" t="str">
        <f t="shared" si="0"/>
        <v>Point (1.3275633519218346 6.176026591764903)</v>
      </c>
      <c r="B57" s="21" t="str">
        <f>'Liste Linéaire_Togo'!B57</f>
        <v>NDIKUMANA Agnès</v>
      </c>
      <c r="C57" s="21" t="str">
        <f>'Liste Linéaire_Togo'!F57</f>
        <v>Féminin</v>
      </c>
      <c r="D57" s="21" t="str">
        <f>'Liste Linéaire_Togo'!G57</f>
        <v>Humanitaire</v>
      </c>
      <c r="E57" s="21" t="str">
        <f>'Liste Linéaire_Togo'!I57</f>
        <v>Baguida</v>
      </c>
      <c r="F57" s="21" t="str">
        <f>VLOOKUP(E57,CARTE!$C$1:$F$400,3,FALSE)</f>
        <v>6.176026591764903</v>
      </c>
      <c r="G57" s="21" t="str">
        <f>VLOOKUP(E57,CARTE!$C$1:$F$400,4,FALSE)</f>
        <v>1.3275633519218346</v>
      </c>
      <c r="H57" s="21" t="str">
        <f>'Liste Linéaire_Togo'!AN57</f>
        <v>Golfe 6</v>
      </c>
      <c r="I57" s="21" t="str">
        <f>'Liste Linéaire_Togo'!O57</f>
        <v>Golfe</v>
      </c>
      <c r="J57" s="21" t="str">
        <f>'Liste Linéaire_Togo'!P57</f>
        <v>Grand Lomé</v>
      </c>
      <c r="K57" s="22">
        <f>'Liste Linéaire_Togo'!Q57</f>
        <v>45609</v>
      </c>
      <c r="L57" s="21" t="str">
        <f>'Liste Linéaire_Togo'!R57</f>
        <v>S46</v>
      </c>
      <c r="M57" s="24" t="str">
        <f>'Liste Linéaire_Togo'!AD57</f>
        <v>Eau en bouteille</v>
      </c>
      <c r="N57" s="21" t="str">
        <f>'Liste Linéaire_Togo'!AG57</f>
        <v>NEGATIF</v>
      </c>
      <c r="O57" s="21" t="str">
        <f>'Liste Linéaire_Togo'!AI57</f>
        <v>Oui</v>
      </c>
      <c r="P57" s="22">
        <f>'Liste Linéaire_Togo'!AJ57</f>
        <v>45610</v>
      </c>
      <c r="Q57" s="21" t="str">
        <f>'Liste Linéaire_Togo'!AK57</f>
        <v>Guéri</v>
      </c>
      <c r="R57" s="21" t="str">
        <f>'Liste Linéaire_Togo'!AP57</f>
        <v>negatif</v>
      </c>
      <c r="S57" s="21" t="str">
        <f>'Liste Linéaire_Togo'!AO57</f>
        <v>Baguida</v>
      </c>
    </row>
    <row r="58" spans="1:19" ht="30">
      <c r="A58" t="str">
        <f t="shared" si="0"/>
        <v>Point ( 1.2277901541906115 6.137294796391453)</v>
      </c>
      <c r="B58" s="21" t="str">
        <f>'Liste Linéaire_Togo'!B58</f>
        <v>KPETIGO Eméfa</v>
      </c>
      <c r="C58" s="21" t="str">
        <f>'Liste Linéaire_Togo'!F58</f>
        <v>Féminin</v>
      </c>
      <c r="D58" s="21" t="str">
        <f>'Liste Linéaire_Togo'!G58</f>
        <v>Coiffure</v>
      </c>
      <c r="E58" s="21" t="str">
        <f>'Liste Linéaire_Togo'!I58</f>
        <v>Doumasséssé</v>
      </c>
      <c r="F58" s="21" t="str">
        <f>VLOOKUP(E58,CARTE!$C$1:$F$400,3,FALSE)</f>
        <v>6.137294796391453</v>
      </c>
      <c r="G58" s="21" t="str">
        <f>VLOOKUP(E58,CARTE!$C$1:$F$400,4,FALSE)</f>
        <v xml:space="preserve"> 1.2277901541906115</v>
      </c>
      <c r="H58" s="21" t="str">
        <f>'Liste Linéaire_Togo'!AN58</f>
        <v>Golfe 3</v>
      </c>
      <c r="I58" s="21" t="str">
        <f>'Liste Linéaire_Togo'!O58</f>
        <v>Golfe</v>
      </c>
      <c r="J58" s="21" t="str">
        <f>'Liste Linéaire_Togo'!P58</f>
        <v>Grand Lomé</v>
      </c>
      <c r="K58" s="22">
        <f>'Liste Linéaire_Togo'!Q58</f>
        <v>45612</v>
      </c>
      <c r="L58" s="21" t="str">
        <f>'Liste Linéaire_Togo'!R58</f>
        <v>S46</v>
      </c>
      <c r="M58" s="24" t="str">
        <f>'Liste Linéaire_Togo'!AD58</f>
        <v>Eau en sachet</v>
      </c>
      <c r="N58" s="21" t="str">
        <f>'Liste Linéaire_Togo'!AG58</f>
        <v>NEGATIF</v>
      </c>
      <c r="O58" s="21" t="str">
        <f>'Liste Linéaire_Togo'!AI58</f>
        <v>Non</v>
      </c>
      <c r="P58" s="22">
        <f>'Liste Linéaire_Togo'!AJ58</f>
        <v>45613</v>
      </c>
      <c r="Q58" s="21" t="str">
        <f>'Liste Linéaire_Togo'!AK58</f>
        <v>Guéri</v>
      </c>
      <c r="R58" s="21" t="str">
        <f>'Liste Linéaire_Togo'!AP58</f>
        <v>negatif</v>
      </c>
      <c r="S58" s="21" t="str">
        <f>'Liste Linéaire_Togo'!AO58</f>
        <v>Bè-Ouest</v>
      </c>
    </row>
    <row r="59" spans="1:19" ht="30">
      <c r="A59" t="str">
        <f t="shared" si="0"/>
        <v>Point (1.2885405838783568 6.171169451806052)</v>
      </c>
      <c r="B59" s="21" t="str">
        <f>'Liste Linéaire_Togo'!B59</f>
        <v>EHLI Komi</v>
      </c>
      <c r="C59" s="21" t="str">
        <f>'Liste Linéaire_Togo'!F59</f>
        <v>Masculin</v>
      </c>
      <c r="D59" s="21" t="str">
        <f>'Liste Linéaire_Togo'!G59</f>
        <v xml:space="preserve">MENUISIER </v>
      </c>
      <c r="E59" s="21" t="str">
        <f>'Liste Linéaire_Togo'!I59</f>
        <v>Adakpamé</v>
      </c>
      <c r="F59" s="21" t="str">
        <f>VLOOKUP(E59,CARTE!$C$1:$F$400,3,FALSE)</f>
        <v>6.171169451806052</v>
      </c>
      <c r="G59" s="21" t="str">
        <f>VLOOKUP(E59,CARTE!$C$1:$F$400,4,FALSE)</f>
        <v>1.2885405838783568</v>
      </c>
      <c r="H59" s="21" t="str">
        <f>'Liste Linéaire_Togo'!AN59</f>
        <v>Golfe 1</v>
      </c>
      <c r="I59" s="21" t="str">
        <f>'Liste Linéaire_Togo'!O59</f>
        <v>Golfe</v>
      </c>
      <c r="J59" s="21" t="str">
        <f>'Liste Linéaire_Togo'!P59</f>
        <v>Grand Lomé</v>
      </c>
      <c r="K59" s="22">
        <f>'Liste Linéaire_Togo'!Q59</f>
        <v>45614</v>
      </c>
      <c r="L59" s="21" t="str">
        <f>'Liste Linéaire_Togo'!R59</f>
        <v>S47</v>
      </c>
      <c r="M59" s="24" t="str">
        <f>'Liste Linéaire_Togo'!AD59</f>
        <v>Forage</v>
      </c>
      <c r="N59" s="21" t="str">
        <f>'Liste Linéaire_Togo'!AG59</f>
        <v>NEGATIF</v>
      </c>
      <c r="O59" s="21" t="str">
        <f>'Liste Linéaire_Togo'!AI59</f>
        <v>Oui</v>
      </c>
      <c r="P59" s="22">
        <f>'Liste Linéaire_Togo'!AJ59</f>
        <v>45614</v>
      </c>
      <c r="Q59" s="21" t="str">
        <f>'Liste Linéaire_Togo'!AK59</f>
        <v>Guéri</v>
      </c>
      <c r="R59" s="21" t="str">
        <f>'Liste Linéaire_Togo'!AP59</f>
        <v>negatif</v>
      </c>
      <c r="S59" s="21" t="str">
        <f>'Liste Linéaire_Togo'!AO59</f>
        <v>Bè-Est</v>
      </c>
    </row>
    <row r="60" spans="1:19" ht="30">
      <c r="A60" t="str">
        <f t="shared" si="0"/>
        <v>Point ( 1.1523380381040775 6.177545627668431)</v>
      </c>
      <c r="B60" s="21" t="str">
        <f>'Liste Linéaire_Togo'!B60</f>
        <v>BALO Aliou</v>
      </c>
      <c r="C60" s="21" t="str">
        <f>'Liste Linéaire_Togo'!F60</f>
        <v>Masculin</v>
      </c>
      <c r="D60" s="21" t="str">
        <f>'Liste Linéaire_Togo'!G60</f>
        <v>Elève</v>
      </c>
      <c r="E60" s="21" t="str">
        <f>'Liste Linéaire_Togo'!I60</f>
        <v>Ségbé</v>
      </c>
      <c r="F60" s="21" t="str">
        <f>VLOOKUP(E60,CARTE!$C$1:$F$400,3,FALSE)</f>
        <v>6.177545627668431</v>
      </c>
      <c r="G60" s="21" t="str">
        <f>VLOOKUP(E60,CARTE!$C$1:$F$400,4,FALSE)</f>
        <v xml:space="preserve"> 1.1523380381040775</v>
      </c>
      <c r="H60" s="21" t="str">
        <f>'Liste Linéaire_Togo'!AN60</f>
        <v>Golfe 7</v>
      </c>
      <c r="I60" s="21" t="str">
        <f>'Liste Linéaire_Togo'!O60</f>
        <v>Golfe</v>
      </c>
      <c r="J60" s="21" t="str">
        <f>'Liste Linéaire_Togo'!P60</f>
        <v>Grand Lomé</v>
      </c>
      <c r="K60" s="22">
        <f>'Liste Linéaire_Togo'!Q60</f>
        <v>45623</v>
      </c>
      <c r="L60" s="21" t="str">
        <f>'Liste Linéaire_Togo'!R60</f>
        <v>S48</v>
      </c>
      <c r="M60" s="24" t="str">
        <f>'Liste Linéaire_Togo'!AD60</f>
        <v>Forage</v>
      </c>
      <c r="N60" s="21" t="str">
        <f>'Liste Linéaire_Togo'!AG60</f>
        <v>NEGATIF</v>
      </c>
      <c r="O60" s="21" t="str">
        <f>'Liste Linéaire_Togo'!AI60</f>
        <v>Non</v>
      </c>
      <c r="P60" s="22">
        <f>'Liste Linéaire_Togo'!AJ60</f>
        <v>45623</v>
      </c>
      <c r="Q60" s="21" t="str">
        <f>'Liste Linéaire_Togo'!AK60</f>
        <v>Guéri</v>
      </c>
      <c r="R60" s="21" t="str">
        <f>'Liste Linéaire_Togo'!AP60</f>
        <v>negatif</v>
      </c>
      <c r="S60" s="21" t="str">
        <f>'Liste Linéaire_Togo'!AO60</f>
        <v>Aflao-Sagbado</v>
      </c>
    </row>
    <row r="61" spans="1:19" ht="30">
      <c r="A61" t="str">
        <f t="shared" si="0"/>
        <v>Point ( 1.2177901541906115 6.21494796391453)</v>
      </c>
      <c r="B61" s="21" t="str">
        <f>'Liste Linéaire_Togo'!B61</f>
        <v>PALALI Abalo</v>
      </c>
      <c r="C61" s="21" t="str">
        <f>'Liste Linéaire_Togo'!F61</f>
        <v>Masculin</v>
      </c>
      <c r="D61" s="21" t="str">
        <f>'Liste Linéaire_Togo'!G61</f>
        <v>RETRAITE</v>
      </c>
      <c r="E61" s="21" t="str">
        <f>'Liste Linéaire_Togo'!I61</f>
        <v>Alinka</v>
      </c>
      <c r="F61" s="21" t="str">
        <f>VLOOKUP(E61,CARTE!$C$1:$F$400,3,FALSE)</f>
        <v>6.21494796391453</v>
      </c>
      <c r="G61" s="21" t="str">
        <f>VLOOKUP(E61,CARTE!$C$1:$F$400,4,FALSE)</f>
        <v xml:space="preserve"> 1.2177901541906115</v>
      </c>
      <c r="H61" s="21" t="str">
        <f>'Liste Linéaire_Togo'!AN61</f>
        <v>Agoè-Nyivé 4</v>
      </c>
      <c r="I61" s="21" t="str">
        <f>'Liste Linéaire_Togo'!O61</f>
        <v xml:space="preserve">Agoè-Nyivé </v>
      </c>
      <c r="J61" s="21" t="str">
        <f>'Liste Linéaire_Togo'!P61</f>
        <v>Grand Lomé</v>
      </c>
      <c r="K61" s="22">
        <f>'Liste Linéaire_Togo'!Q61</f>
        <v>45544</v>
      </c>
      <c r="L61" s="21" t="str">
        <f>'Liste Linéaire_Togo'!R61</f>
        <v>S37</v>
      </c>
      <c r="M61" s="24" t="str">
        <f>'Liste Linéaire_Togo'!AD61</f>
        <v>Forage</v>
      </c>
      <c r="N61" s="21" t="str">
        <f>'Liste Linéaire_Togo'!AG61</f>
        <v>NEGATIF</v>
      </c>
      <c r="O61" s="21" t="str">
        <f>'Liste Linéaire_Togo'!AI61</f>
        <v>Oui</v>
      </c>
      <c r="P61" s="22">
        <f>'Liste Linéaire_Togo'!AJ61</f>
        <v>45549</v>
      </c>
      <c r="Q61" s="21" t="str">
        <f>'Liste Linéaire_Togo'!AK61</f>
        <v>Guéri</v>
      </c>
      <c r="R61" s="21" t="str">
        <f>'Liste Linéaire_Togo'!AP61</f>
        <v>negatif</v>
      </c>
      <c r="S61" s="21" t="str">
        <f>'Liste Linéaire_Togo'!AO61</f>
        <v>Agoè-Nyivé</v>
      </c>
    </row>
    <row r="62" spans="1:19" ht="60">
      <c r="A62" t="str">
        <f t="shared" si="0"/>
        <v>Point ( 1.2177901541906115 6.21494796391453)</v>
      </c>
      <c r="B62" s="21" t="str">
        <f>'Liste Linéaire_Togo'!B62</f>
        <v>BOUBAKAR Abdoulakim</v>
      </c>
      <c r="C62" s="21" t="str">
        <f>'Liste Linéaire_Togo'!F62</f>
        <v>Masculin</v>
      </c>
      <c r="D62" s="21" t="str">
        <f>'Liste Linéaire_Togo'!G62</f>
        <v>Elève</v>
      </c>
      <c r="E62" s="21" t="str">
        <f>'Liste Linéaire_Togo'!I62</f>
        <v>Agoè Kitidjan</v>
      </c>
      <c r="F62" s="21" t="str">
        <f>VLOOKUP(E62,CARTE!$C$1:$F$400,3,FALSE)</f>
        <v>6.21494796391453</v>
      </c>
      <c r="G62" s="21" t="str">
        <f>VLOOKUP(E62,CARTE!$C$1:$F$400,4,FALSE)</f>
        <v xml:space="preserve"> 1.2177901541906115</v>
      </c>
      <c r="H62" s="21" t="str">
        <f>'Liste Linéaire_Togo'!AN62</f>
        <v>Agoè-Nyivé 1</v>
      </c>
      <c r="I62" s="21" t="str">
        <f>'Liste Linéaire_Togo'!O62</f>
        <v xml:space="preserve">Agoè-Nyivé </v>
      </c>
      <c r="J62" s="21" t="str">
        <f>'Liste Linéaire_Togo'!P62</f>
        <v>Grand Lomé</v>
      </c>
      <c r="K62" s="22">
        <f>'Liste Linéaire_Togo'!Q62</f>
        <v>45567</v>
      </c>
      <c r="L62" s="21" t="str">
        <f>'Liste Linéaire_Togo'!R62</f>
        <v>S40</v>
      </c>
      <c r="M62" s="24" t="str">
        <f>'Liste Linéaire_Togo'!AD62</f>
        <v>Forage</v>
      </c>
      <c r="N62" s="21" t="str">
        <f>'Liste Linéaire_Togo'!AG62</f>
        <v>NEGATIF</v>
      </c>
      <c r="O62" s="21" t="str">
        <f>'Liste Linéaire_Togo'!AI62</f>
        <v>Oui</v>
      </c>
      <c r="P62" s="22">
        <f>'Liste Linéaire_Togo'!AJ62</f>
        <v>45572</v>
      </c>
      <c r="Q62" s="21" t="str">
        <f>'Liste Linéaire_Togo'!AK62</f>
        <v>Guéri</v>
      </c>
      <c r="R62" s="21" t="str">
        <f>'Liste Linéaire_Togo'!AP62</f>
        <v>negatif</v>
      </c>
      <c r="S62" s="21" t="str">
        <f>'Liste Linéaire_Togo'!AO62</f>
        <v>Agoè-Nyivé</v>
      </c>
    </row>
    <row r="63" spans="1:19" ht="45">
      <c r="A63" t="str">
        <f t="shared" si="0"/>
        <v>Point ( 1.2177901541906115 6.21494796391453)</v>
      </c>
      <c r="B63" s="21" t="str">
        <f>'Liste Linéaire_Togo'!B63</f>
        <v>MOUKAILA Nadia</v>
      </c>
      <c r="C63" s="21" t="str">
        <f>'Liste Linéaire_Togo'!F63</f>
        <v>Féminin</v>
      </c>
      <c r="D63" s="21" t="str">
        <f>'Liste Linéaire_Togo'!G63</f>
        <v>Enfant moins de 4ans</v>
      </c>
      <c r="E63" s="21" t="str">
        <f>'Liste Linéaire_Togo'!I63</f>
        <v>Agoè Houmbi</v>
      </c>
      <c r="F63" s="21" t="str">
        <f>VLOOKUP(E63,CARTE!$C$1:$F$400,3,FALSE)</f>
        <v>6.21494796391453</v>
      </c>
      <c r="G63" s="21" t="str">
        <f>VLOOKUP(E63,CARTE!$C$1:$F$400,4,FALSE)</f>
        <v xml:space="preserve"> 1.2177901541906115</v>
      </c>
      <c r="H63" s="21" t="str">
        <f>'Liste Linéaire_Togo'!AN63</f>
        <v>Agoè-Nyivé 1</v>
      </c>
      <c r="I63" s="21" t="str">
        <f>'Liste Linéaire_Togo'!O63</f>
        <v xml:space="preserve">Agoè-Nyivé </v>
      </c>
      <c r="J63" s="21" t="str">
        <f>'Liste Linéaire_Togo'!P63</f>
        <v>Grand Lomé</v>
      </c>
      <c r="K63" s="22">
        <f>'Liste Linéaire_Togo'!Q63</f>
        <v>45574</v>
      </c>
      <c r="L63" s="21" t="str">
        <f>'Liste Linéaire_Togo'!R63</f>
        <v>S41</v>
      </c>
      <c r="M63" s="24" t="str">
        <f>'Liste Linéaire_Togo'!AD63</f>
        <v>Tde/Forage</v>
      </c>
      <c r="N63" s="21" t="str">
        <f>'Liste Linéaire_Togo'!AG63</f>
        <v>POSITIF</v>
      </c>
      <c r="O63" s="21" t="str">
        <f>'Liste Linéaire_Togo'!AI63</f>
        <v>Oui</v>
      </c>
      <c r="P63" s="22">
        <f>'Liste Linéaire_Togo'!AJ63</f>
        <v>45576</v>
      </c>
      <c r="Q63" s="21" t="str">
        <f>'Liste Linéaire_Togo'!AK63</f>
        <v>Guéri</v>
      </c>
      <c r="R63" s="21" t="str">
        <f>'Liste Linéaire_Togo'!AP63</f>
        <v>Positif</v>
      </c>
      <c r="S63" s="21" t="str">
        <f>'Liste Linéaire_Togo'!AO63</f>
        <v>Agoè-Nyivé</v>
      </c>
    </row>
    <row r="64" spans="1:19" ht="30">
      <c r="A64" t="str">
        <f t="shared" si="0"/>
        <v>Point ( 1.2177901541906115 6.21494796391453)</v>
      </c>
      <c r="B64" s="21" t="str">
        <f>'Liste Linéaire_Togo'!B64</f>
        <v>MOUSSA Arzouma</v>
      </c>
      <c r="C64" s="21" t="str">
        <f>'Liste Linéaire_Togo'!F64</f>
        <v>Masculin</v>
      </c>
      <c r="D64" s="21" t="str">
        <f>'Liste Linéaire_Togo'!G64</f>
        <v>Commerçant/te</v>
      </c>
      <c r="E64" s="21" t="str">
        <f>'Liste Linéaire_Togo'!I64</f>
        <v>Agoè Houmbi</v>
      </c>
      <c r="F64" s="21" t="str">
        <f>VLOOKUP(E64,CARTE!$C$1:$F$400,3,FALSE)</f>
        <v>6.21494796391453</v>
      </c>
      <c r="G64" s="21" t="str">
        <f>VLOOKUP(E64,CARTE!$C$1:$F$400,4,FALSE)</f>
        <v xml:space="preserve"> 1.2177901541906115</v>
      </c>
      <c r="H64" s="21" t="str">
        <f>'Liste Linéaire_Togo'!AN64</f>
        <v>Agoè-Nyivé 1</v>
      </c>
      <c r="I64" s="21" t="str">
        <f>'Liste Linéaire_Togo'!O64</f>
        <v xml:space="preserve">Agoè-Nyivé </v>
      </c>
      <c r="J64" s="21" t="str">
        <f>'Liste Linéaire_Togo'!P64</f>
        <v>Grand Lomé</v>
      </c>
      <c r="K64" s="22">
        <f>'Liste Linéaire_Togo'!Q64</f>
        <v>45568</v>
      </c>
      <c r="L64" s="21" t="str">
        <f>'Liste Linéaire_Togo'!R64</f>
        <v>S40</v>
      </c>
      <c r="M64" s="24" t="str">
        <f>'Liste Linéaire_Togo'!AD64</f>
        <v>Tde/Forage</v>
      </c>
      <c r="N64" s="21" t="str">
        <f>'Liste Linéaire_Togo'!AG64</f>
        <v>NEGATIF</v>
      </c>
      <c r="O64" s="21" t="str">
        <f>'Liste Linéaire_Togo'!AI64</f>
        <v>Non</v>
      </c>
      <c r="P64" s="22">
        <f>'Liste Linéaire_Togo'!AJ64</f>
        <v>45577</v>
      </c>
      <c r="Q64" s="21" t="str">
        <f>'Liste Linéaire_Togo'!AK64</f>
        <v>Guéri</v>
      </c>
      <c r="R64" s="21" t="str">
        <f>'Liste Linéaire_Togo'!AP64</f>
        <v>negatif</v>
      </c>
      <c r="S64" s="21" t="str">
        <f>'Liste Linéaire_Togo'!AO64</f>
        <v>Agoè-Nyivé</v>
      </c>
    </row>
    <row r="65" spans="1:19" ht="30">
      <c r="A65" t="str">
        <f t="shared" si="0"/>
        <v>Point ( 1.212917 6.221111)</v>
      </c>
      <c r="B65" s="21" t="str">
        <f>'Liste Linéaire_Togo'!B65</f>
        <v>SCHIKPE Edoh</v>
      </c>
      <c r="C65" s="21" t="str">
        <f>'Liste Linéaire_Togo'!F65</f>
        <v>Masculin</v>
      </c>
      <c r="D65" s="21" t="str">
        <f>'Liste Linéaire_Togo'!G65</f>
        <v>Maçon</v>
      </c>
      <c r="E65" s="21" t="str">
        <f>'Liste Linéaire_Togo'!I65</f>
        <v>Sanguéra Vogomé</v>
      </c>
      <c r="F65" s="21" t="str">
        <f>VLOOKUP(E65,CARTE!$C$1:$F$400,3,FALSE)</f>
        <v>6.221111</v>
      </c>
      <c r="G65" s="21" t="str">
        <f>VLOOKUP(E65,CARTE!$C$1:$F$400,4,FALSE)</f>
        <v xml:space="preserve"> 1.212917</v>
      </c>
      <c r="H65" s="21" t="str">
        <f>'Liste Linéaire_Togo'!AN65</f>
        <v>Agoè-Nyivé 1</v>
      </c>
      <c r="I65" s="21" t="str">
        <f>'Liste Linéaire_Togo'!O65</f>
        <v xml:space="preserve">Agoè-Nyivé </v>
      </c>
      <c r="J65" s="21" t="str">
        <f>'Liste Linéaire_Togo'!P65</f>
        <v>Grand Lomé</v>
      </c>
      <c r="K65" s="22">
        <f>'Liste Linéaire_Togo'!Q65</f>
        <v>45582</v>
      </c>
      <c r="L65" s="21" t="str">
        <f>'Liste Linéaire_Togo'!R65</f>
        <v>S42</v>
      </c>
      <c r="M65" s="24" t="str">
        <f>'Liste Linéaire_Togo'!AD65</f>
        <v>Forage</v>
      </c>
      <c r="N65" s="21" t="str">
        <f>'Liste Linéaire_Togo'!AG65</f>
        <v>NA</v>
      </c>
      <c r="O65" s="21" t="str">
        <f>'Liste Linéaire_Togo'!AI65</f>
        <v>Oui</v>
      </c>
      <c r="P65" s="22">
        <f>'Liste Linéaire_Togo'!AJ65</f>
        <v>45585</v>
      </c>
      <c r="Q65" s="21" t="str">
        <f>'Liste Linéaire_Togo'!AK65</f>
        <v>dcd</v>
      </c>
      <c r="R65" s="21" t="str">
        <f>'Liste Linéaire_Togo'!AP65</f>
        <v>negatif</v>
      </c>
      <c r="S65" s="21" t="str">
        <f>'Liste Linéaire_Togo'!AO65</f>
        <v>Agoè-Nyivé</v>
      </c>
    </row>
    <row r="66" spans="1:19" ht="30">
      <c r="A66" t="str">
        <f t="shared" si="0"/>
        <v>Point ( 1.2177901541906115 6.21494796391453)</v>
      </c>
      <c r="B66" s="21" t="str">
        <f>'Liste Linéaire_Togo'!B66</f>
        <v>AROUNA Adamou</v>
      </c>
      <c r="C66" s="21" t="str">
        <f>'Liste Linéaire_Togo'!F66</f>
        <v>Masculin</v>
      </c>
      <c r="D66" s="21" t="str">
        <f>'Liste Linéaire_Togo'!G66</f>
        <v>Revendeur/se</v>
      </c>
      <c r="E66" s="21" t="str">
        <f>'Liste Linéaire_Togo'!I66</f>
        <v>Agoè Kitidjan</v>
      </c>
      <c r="F66" s="21" t="str">
        <f>VLOOKUP(E66,CARTE!$C$1:$F$400,3,FALSE)</f>
        <v>6.21494796391453</v>
      </c>
      <c r="G66" s="21" t="str">
        <f>VLOOKUP(E66,CARTE!$C$1:$F$400,4,FALSE)</f>
        <v xml:space="preserve"> 1.2177901541906115</v>
      </c>
      <c r="H66" s="21" t="str">
        <f>'Liste Linéaire_Togo'!AN66</f>
        <v>Agoè-Nyivé 1</v>
      </c>
      <c r="I66" s="21" t="str">
        <f>'Liste Linéaire_Togo'!O66</f>
        <v xml:space="preserve">Agoè-Nyivé </v>
      </c>
      <c r="J66" s="21" t="str">
        <f>'Liste Linéaire_Togo'!P66</f>
        <v>Grand Lomé</v>
      </c>
      <c r="K66" s="22">
        <f>'Liste Linéaire_Togo'!Q66</f>
        <v>45592</v>
      </c>
      <c r="L66" s="21" t="str">
        <f>'Liste Linéaire_Togo'!R66</f>
        <v>S43</v>
      </c>
      <c r="M66" s="24" t="str">
        <f>'Liste Linéaire_Togo'!AD66</f>
        <v>Tde/Forage</v>
      </c>
      <c r="N66" s="21" t="str">
        <f>'Liste Linéaire_Togo'!AG66</f>
        <v>NEGATIF</v>
      </c>
      <c r="O66" s="21" t="str">
        <f>'Liste Linéaire_Togo'!AI66</f>
        <v>Non</v>
      </c>
      <c r="P66" s="22">
        <f>'Liste Linéaire_Togo'!AJ66</f>
        <v>45596</v>
      </c>
      <c r="Q66" s="21" t="str">
        <f>'Liste Linéaire_Togo'!AK66</f>
        <v>Guéri</v>
      </c>
      <c r="R66" s="21" t="str">
        <f>'Liste Linéaire_Togo'!AP66</f>
        <v>negatif</v>
      </c>
      <c r="S66" s="21" t="str">
        <f>'Liste Linéaire_Togo'!AO66</f>
        <v>Agoè-Nyivé</v>
      </c>
    </row>
    <row r="67" spans="1:19" ht="45">
      <c r="A67" t="str">
        <f t="shared" ref="A67:A130" si="1">_xlfn.CONCAT("Point (",G67," ",F67,")")</f>
        <v>Point ( 1.1488334834691227 6.27315038934121)</v>
      </c>
      <c r="B67" s="21" t="str">
        <f>'Liste Linéaire_Togo'!B67</f>
        <v>ANIMAKA Kokou Samuel</v>
      </c>
      <c r="C67" s="21" t="str">
        <f>'Liste Linéaire_Togo'!F67</f>
        <v>Masculin</v>
      </c>
      <c r="D67" s="21" t="str">
        <f>'Liste Linéaire_Togo'!G67</f>
        <v>Enfant moins de 4ans</v>
      </c>
      <c r="E67" s="21" t="str">
        <f>'Liste Linéaire_Togo'!I67</f>
        <v>Légbassito/Amedenta</v>
      </c>
      <c r="F67" s="21" t="str">
        <f>VLOOKUP(E67,CARTE!$C$1:$F$400,3,FALSE)</f>
        <v>6.27315038934121</v>
      </c>
      <c r="G67" s="21" t="str">
        <f>VLOOKUP(E67,CARTE!$C$1:$F$400,4,FALSE)</f>
        <v xml:space="preserve"> 1.1488334834691227</v>
      </c>
      <c r="H67" s="21" t="str">
        <f>'Liste Linéaire_Togo'!AN67</f>
        <v>Agoè-Nyivé 5</v>
      </c>
      <c r="I67" s="21" t="str">
        <f>'Liste Linéaire_Togo'!O67</f>
        <v xml:space="preserve">Agoè-Nyivé </v>
      </c>
      <c r="J67" s="21" t="str">
        <f>'Liste Linéaire_Togo'!P67</f>
        <v>Grand Lomé</v>
      </c>
      <c r="K67" s="22">
        <f>'Liste Linéaire_Togo'!Q67</f>
        <v>45589</v>
      </c>
      <c r="L67" s="21" t="str">
        <f>'Liste Linéaire_Togo'!R67</f>
        <v>S43</v>
      </c>
      <c r="M67" s="24" t="str">
        <f>'Liste Linéaire_Togo'!AD67</f>
        <v>Forage</v>
      </c>
      <c r="N67" s="21" t="str">
        <f>'Liste Linéaire_Togo'!AG67</f>
        <v>NEGATIF</v>
      </c>
      <c r="O67" s="21" t="str">
        <f>'Liste Linéaire_Togo'!AI67</f>
        <v>Non</v>
      </c>
      <c r="P67" s="22">
        <f>'Liste Linéaire_Togo'!AJ67</f>
        <v>45597</v>
      </c>
      <c r="Q67" s="21" t="str">
        <f>'Liste Linéaire_Togo'!AK67</f>
        <v>Guéri</v>
      </c>
      <c r="R67" s="21" t="str">
        <f>'Liste Linéaire_Togo'!AP67</f>
        <v>negatif</v>
      </c>
      <c r="S67" s="21" t="str">
        <f>'Liste Linéaire_Togo'!AO67</f>
        <v>Agoè-Nyivé</v>
      </c>
    </row>
    <row r="68" spans="1:19" ht="45">
      <c r="A68" t="str">
        <f t="shared" si="1"/>
        <v>Point ( 1.196261 6.207092)</v>
      </c>
      <c r="B68" s="21" t="str">
        <f>'Liste Linéaire_Togo'!B68</f>
        <v>AMEGNAGLO Yawa</v>
      </c>
      <c r="C68" s="21" t="str">
        <f>'Liste Linéaire_Togo'!F68</f>
        <v>Féminin</v>
      </c>
      <c r="D68" s="21" t="str">
        <f>'Liste Linéaire_Togo'!G68</f>
        <v>Revendeur/se</v>
      </c>
      <c r="E68" s="21" t="str">
        <f>'Liste Linéaire_Togo'!I68</f>
        <v>Agbalepedo</v>
      </c>
      <c r="F68" s="21" t="str">
        <f>VLOOKUP(E68,CARTE!$C$1:$F$400,3,FALSE)</f>
        <v>6.207092</v>
      </c>
      <c r="G68" s="21" t="str">
        <f>VLOOKUP(E68,CARTE!$C$1:$F$400,4,FALSE)</f>
        <v xml:space="preserve"> 1.196261</v>
      </c>
      <c r="H68" s="21" t="str">
        <f>'Liste Linéaire_Togo'!AN68</f>
        <v>Agoè-Nyivé 1</v>
      </c>
      <c r="I68" s="21" t="str">
        <f>'Liste Linéaire_Togo'!O68</f>
        <v xml:space="preserve">Agoè-Nyivé </v>
      </c>
      <c r="J68" s="21" t="str">
        <f>'Liste Linéaire_Togo'!P68</f>
        <v>Grand Lomé</v>
      </c>
      <c r="K68" s="22">
        <f>'Liste Linéaire_Togo'!Q68</f>
        <v>45597</v>
      </c>
      <c r="L68" s="21" t="str">
        <f>'Liste Linéaire_Togo'!R68</f>
        <v>S44</v>
      </c>
      <c r="M68" s="24" t="str">
        <f>'Liste Linéaire_Togo'!AD68</f>
        <v>Tde/Forage</v>
      </c>
      <c r="N68" s="21" t="str">
        <f>'Liste Linéaire_Togo'!AG68</f>
        <v>NEGATIF</v>
      </c>
      <c r="O68" s="21" t="str">
        <f>'Liste Linéaire_Togo'!AI68</f>
        <v>Non</v>
      </c>
      <c r="P68" s="22">
        <f>'Liste Linéaire_Togo'!AJ68</f>
        <v>45601</v>
      </c>
      <c r="Q68" s="21" t="str">
        <f>'Liste Linéaire_Togo'!AK68</f>
        <v>Guéri</v>
      </c>
      <c r="R68" s="21" t="str">
        <f>'Liste Linéaire_Togo'!AP68</f>
        <v>negatif</v>
      </c>
      <c r="S68" s="21" t="str">
        <f>'Liste Linéaire_Togo'!AO68</f>
        <v>Agoè-Nyivé</v>
      </c>
    </row>
    <row r="69" spans="1:19" ht="45">
      <c r="A69" t="str">
        <f t="shared" si="1"/>
        <v>Point ( 1.203927 6.250142)</v>
      </c>
      <c r="B69" s="21" t="str">
        <f>'Liste Linéaire_Togo'!B69</f>
        <v>SEIDOU Issifou</v>
      </c>
      <c r="C69" s="21" t="str">
        <f>'Liste Linéaire_Togo'!F69</f>
        <v>Masculin</v>
      </c>
      <c r="D69" s="21" t="str">
        <f>'Liste Linéaire_Togo'!G69</f>
        <v>Enfant moins de 4ans</v>
      </c>
      <c r="E69" s="21" t="str">
        <f>'Liste Linéaire_Togo'!I69</f>
        <v>Haoussa Zongo</v>
      </c>
      <c r="F69" s="21" t="str">
        <f>VLOOKUP(E69,CARTE!$C$1:$F$400,3,FALSE)</f>
        <v>6.250142</v>
      </c>
      <c r="G69" s="21" t="str">
        <f>VLOOKUP(E69,CARTE!$C$1:$F$400,4,FALSE)</f>
        <v xml:space="preserve"> 1.203927</v>
      </c>
      <c r="H69" s="21" t="str">
        <f>'Liste Linéaire_Togo'!AN69</f>
        <v>Agoè-Nyivé 1</v>
      </c>
      <c r="I69" s="21" t="str">
        <f>'Liste Linéaire_Togo'!O69</f>
        <v xml:space="preserve">Agoè-Nyivé </v>
      </c>
      <c r="J69" s="21" t="str">
        <f>'Liste Linéaire_Togo'!P69</f>
        <v>Grand Lomé</v>
      </c>
      <c r="K69" s="22">
        <f>'Liste Linéaire_Togo'!Q69</f>
        <v>45601</v>
      </c>
      <c r="L69" s="21" t="str">
        <f>'Liste Linéaire_Togo'!R69</f>
        <v>S45</v>
      </c>
      <c r="M69" s="24" t="str">
        <f>'Liste Linéaire_Togo'!AD69</f>
        <v>Tde</v>
      </c>
      <c r="N69" s="21" t="str">
        <f>'Liste Linéaire_Togo'!AG69</f>
        <v>Positif</v>
      </c>
      <c r="O69" s="21" t="str">
        <f>'Liste Linéaire_Togo'!AI69</f>
        <v>Oui</v>
      </c>
      <c r="P69" s="22">
        <f>'Liste Linéaire_Togo'!AJ69</f>
        <v>45606</v>
      </c>
      <c r="Q69" s="21" t="str">
        <f>'Liste Linéaire_Togo'!AK69</f>
        <v>Guéri</v>
      </c>
      <c r="R69" s="21" t="str">
        <f>'Liste Linéaire_Togo'!AP69</f>
        <v>Positif</v>
      </c>
      <c r="S69" s="21" t="str">
        <f>'Liste Linéaire_Togo'!AO69</f>
        <v>Agoè-Nyivé</v>
      </c>
    </row>
    <row r="70" spans="1:19" ht="30">
      <c r="A70" t="str">
        <f t="shared" si="1"/>
        <v>Point ( 1.203927 6.250142)</v>
      </c>
      <c r="B70" s="21" t="str">
        <f>'Liste Linéaire_Togo'!B70</f>
        <v>SEIDOU Djibril</v>
      </c>
      <c r="C70" s="21" t="str">
        <f>'Liste Linéaire_Togo'!F70</f>
        <v>Masculin</v>
      </c>
      <c r="D70" s="21" t="str">
        <f>'Liste Linéaire_Togo'!G70</f>
        <v>Revendeur/se</v>
      </c>
      <c r="E70" s="21" t="str">
        <f>'Liste Linéaire_Togo'!I70</f>
        <v>Haoussa Zongo</v>
      </c>
      <c r="F70" s="21" t="str">
        <f>VLOOKUP(E70,CARTE!$C$1:$F$400,3,FALSE)</f>
        <v>6.250142</v>
      </c>
      <c r="G70" s="21" t="str">
        <f>VLOOKUP(E70,CARTE!$C$1:$F$400,4,FALSE)</f>
        <v xml:space="preserve"> 1.203927</v>
      </c>
      <c r="H70" s="21" t="str">
        <f>'Liste Linéaire_Togo'!AN70</f>
        <v>Agoè-Nyivé 1</v>
      </c>
      <c r="I70" s="21" t="str">
        <f>'Liste Linéaire_Togo'!O70</f>
        <v xml:space="preserve">Agoè-Nyivé </v>
      </c>
      <c r="J70" s="21" t="str">
        <f>'Liste Linéaire_Togo'!P70</f>
        <v>Grand Lomé</v>
      </c>
      <c r="K70" s="22">
        <f>'Liste Linéaire_Togo'!Q70</f>
        <v>45601</v>
      </c>
      <c r="L70" s="21" t="str">
        <f>'Liste Linéaire_Togo'!R70</f>
        <v>S45</v>
      </c>
      <c r="M70" s="24" t="str">
        <f>'Liste Linéaire_Togo'!AD70</f>
        <v>Tde</v>
      </c>
      <c r="N70" s="21" t="str">
        <f>'Liste Linéaire_Togo'!AG70</f>
        <v>Positif</v>
      </c>
      <c r="O70" s="21" t="str">
        <f>'Liste Linéaire_Togo'!AI70</f>
        <v>Oui</v>
      </c>
      <c r="P70" s="22">
        <f>'Liste Linéaire_Togo'!AJ70</f>
        <v>45606</v>
      </c>
      <c r="Q70" s="21" t="str">
        <f>'Liste Linéaire_Togo'!AK70</f>
        <v>Guéri</v>
      </c>
      <c r="R70" s="21" t="str">
        <f>'Liste Linéaire_Togo'!AP70</f>
        <v>Positif</v>
      </c>
      <c r="S70" s="21" t="str">
        <f>'Liste Linéaire_Togo'!AO70</f>
        <v>Agoè-Nyivé</v>
      </c>
    </row>
    <row r="71" spans="1:19" ht="30">
      <c r="A71" t="str">
        <f t="shared" si="1"/>
        <v>Point ( 1.212917 6.221111)</v>
      </c>
      <c r="B71" s="21" t="str">
        <f>'Liste Linéaire_Togo'!B71</f>
        <v>ADEWI Péniel</v>
      </c>
      <c r="C71" s="21" t="str">
        <f>'Liste Linéaire_Togo'!F71</f>
        <v>Féminin</v>
      </c>
      <c r="D71" s="21" t="str">
        <f>'Liste Linéaire_Togo'!G71</f>
        <v>Etudiant/te</v>
      </c>
      <c r="E71" s="21" t="str">
        <f>'Liste Linéaire_Togo'!I71</f>
        <v>Zossimé</v>
      </c>
      <c r="F71" s="21" t="str">
        <f>VLOOKUP(E71,CARTE!$C$1:$F$400,3,FALSE)</f>
        <v>6.221111</v>
      </c>
      <c r="G71" s="21" t="str">
        <f>VLOOKUP(E71,CARTE!$C$1:$F$400,4,FALSE)</f>
        <v xml:space="preserve"> 1.212917</v>
      </c>
      <c r="H71" s="21" t="str">
        <f>'Liste Linéaire_Togo'!AN71</f>
        <v>Agoè-Nyivé 4</v>
      </c>
      <c r="I71" s="21" t="str">
        <f>'Liste Linéaire_Togo'!O71</f>
        <v xml:space="preserve">Agoè-Nyivé </v>
      </c>
      <c r="J71" s="21" t="str">
        <f>'Liste Linéaire_Togo'!P71</f>
        <v>Grand Lomé</v>
      </c>
      <c r="K71" s="22">
        <f>'Liste Linéaire_Togo'!Q71</f>
        <v>45601</v>
      </c>
      <c r="L71" s="21" t="str">
        <f>'Liste Linéaire_Togo'!R71</f>
        <v>S45</v>
      </c>
      <c r="M71" s="24" t="str">
        <f>'Liste Linéaire_Togo'!AD71</f>
        <v>Tde</v>
      </c>
      <c r="N71" s="21" t="str">
        <f>'Liste Linéaire_Togo'!AG71</f>
        <v>NEGATIF</v>
      </c>
      <c r="O71" s="21" t="str">
        <f>'Liste Linéaire_Togo'!AI71</f>
        <v>Oui</v>
      </c>
      <c r="P71" s="22">
        <f>'Liste Linéaire_Togo'!AJ71</f>
        <v>45603</v>
      </c>
      <c r="Q71" s="21" t="str">
        <f>'Liste Linéaire_Togo'!AK71</f>
        <v>Guéri</v>
      </c>
      <c r="R71" s="21" t="str">
        <f>'Liste Linéaire_Togo'!AP71</f>
        <v>negatif</v>
      </c>
      <c r="S71" s="21" t="str">
        <f>'Liste Linéaire_Togo'!AO71</f>
        <v>Agoè-Nyivé</v>
      </c>
    </row>
    <row r="72" spans="1:19" ht="60">
      <c r="A72" t="str">
        <f t="shared" si="1"/>
        <v>Point ( 1.205999 6.276389)</v>
      </c>
      <c r="B72" s="21" t="str">
        <f>'Liste Linéaire_Togo'!B72</f>
        <v>BATCHASSI Tchondo Maurice</v>
      </c>
      <c r="C72" s="21" t="str">
        <f>'Liste Linéaire_Togo'!F72</f>
        <v>Masculin</v>
      </c>
      <c r="D72" s="21" t="str">
        <f>'Liste Linéaire_Togo'!G72</f>
        <v>Agent de sécurité</v>
      </c>
      <c r="E72" s="21" t="str">
        <f>'Liste Linéaire_Togo'!I72</f>
        <v>Akoin</v>
      </c>
      <c r="F72" s="21" t="str">
        <f>VLOOKUP(E72,CARTE!$C$1:$F$400,3,FALSE)</f>
        <v>6.276389</v>
      </c>
      <c r="G72" s="21" t="str">
        <f>VLOOKUP(E72,CARTE!$C$1:$F$400,4,FALSE)</f>
        <v xml:space="preserve"> 1.205999</v>
      </c>
      <c r="H72" s="21" t="str">
        <f>'Liste Linéaire_Togo'!AN72</f>
        <v>Agoè-Nyivé 4</v>
      </c>
      <c r="I72" s="21" t="str">
        <f>'Liste Linéaire_Togo'!O72</f>
        <v xml:space="preserve">Agoè-Nyivé </v>
      </c>
      <c r="J72" s="21" t="str">
        <f>'Liste Linéaire_Togo'!P72</f>
        <v>Grand Lomé</v>
      </c>
      <c r="K72" s="22">
        <f>'Liste Linéaire_Togo'!Q72</f>
        <v>45601</v>
      </c>
      <c r="L72" s="21" t="str">
        <f>'Liste Linéaire_Togo'!R72</f>
        <v>S45</v>
      </c>
      <c r="M72" s="24" t="str">
        <f>'Liste Linéaire_Togo'!AD72</f>
        <v>Forage</v>
      </c>
      <c r="N72" s="21" t="str">
        <f>'Liste Linéaire_Togo'!AG72</f>
        <v>POSITIF</v>
      </c>
      <c r="O72" s="21" t="str">
        <f>'Liste Linéaire_Togo'!AI72</f>
        <v>Oui</v>
      </c>
      <c r="P72" s="22">
        <f>'Liste Linéaire_Togo'!AJ72</f>
        <v>45608</v>
      </c>
      <c r="Q72" s="21" t="str">
        <f>'Liste Linéaire_Togo'!AK72</f>
        <v>Guéri</v>
      </c>
      <c r="R72" s="21" t="str">
        <f>'Liste Linéaire_Togo'!AP72</f>
        <v>negatif</v>
      </c>
      <c r="S72" s="21" t="str">
        <f>'Liste Linéaire_Togo'!AO72</f>
        <v>Togblekope</v>
      </c>
    </row>
    <row r="73" spans="1:19" ht="45">
      <c r="A73" t="str">
        <f t="shared" si="1"/>
        <v>Point ( 1.203927 6.250142)</v>
      </c>
      <c r="B73" s="21" t="str">
        <f>'Liste Linéaire_Togo'!B73</f>
        <v>BOUBA Abdoul Gafar</v>
      </c>
      <c r="C73" s="21" t="str">
        <f>'Liste Linéaire_Togo'!F73</f>
        <v>Masculin</v>
      </c>
      <c r="D73" s="21" t="str">
        <f>'Liste Linéaire_Togo'!G73</f>
        <v>Enfant moins de 4ans</v>
      </c>
      <c r="E73" s="21" t="str">
        <f>'Liste Linéaire_Togo'!I73</f>
        <v>Haoussa Zongo</v>
      </c>
      <c r="F73" s="21" t="str">
        <f>VLOOKUP(E73,CARTE!$C$1:$F$400,3,FALSE)</f>
        <v>6.250142</v>
      </c>
      <c r="G73" s="21" t="str">
        <f>VLOOKUP(E73,CARTE!$C$1:$F$400,4,FALSE)</f>
        <v xml:space="preserve"> 1.203927</v>
      </c>
      <c r="H73" s="21" t="str">
        <f>'Liste Linéaire_Togo'!AN73</f>
        <v>Agoè-Nyivé 1</v>
      </c>
      <c r="I73" s="21" t="str">
        <f>'Liste Linéaire_Togo'!O73</f>
        <v xml:space="preserve">Agoè-Nyivé </v>
      </c>
      <c r="J73" s="21" t="str">
        <f>'Liste Linéaire_Togo'!P73</f>
        <v>Grand Lomé</v>
      </c>
      <c r="K73" s="22">
        <f>'Liste Linéaire_Togo'!Q73</f>
        <v>45605</v>
      </c>
      <c r="L73" s="21" t="str">
        <f>'Liste Linéaire_Togo'!R73</f>
        <v>S45</v>
      </c>
      <c r="M73" s="24" t="str">
        <f>'Liste Linéaire_Togo'!AD73</f>
        <v>Tde</v>
      </c>
      <c r="N73" s="21" t="str">
        <f>'Liste Linéaire_Togo'!AG73</f>
        <v>Positif</v>
      </c>
      <c r="O73" s="21" t="str">
        <f>'Liste Linéaire_Togo'!AI73</f>
        <v>Oui</v>
      </c>
      <c r="P73" s="22">
        <f>'Liste Linéaire_Togo'!AJ73</f>
        <v>45610</v>
      </c>
      <c r="Q73" s="21" t="str">
        <f>'Liste Linéaire_Togo'!AK73</f>
        <v>Guéri</v>
      </c>
      <c r="R73" s="21" t="str">
        <f>'Liste Linéaire_Togo'!AP73</f>
        <v>Positif</v>
      </c>
      <c r="S73" s="21" t="str">
        <f>'Liste Linéaire_Togo'!AO73</f>
        <v>Agoè-Nyivé</v>
      </c>
    </row>
    <row r="74" spans="1:19" ht="45">
      <c r="A74" t="str">
        <f t="shared" si="1"/>
        <v>Point ( 1.203927 6.250142)</v>
      </c>
      <c r="B74" s="21" t="str">
        <f>'Liste Linéaire_Togo'!B74</f>
        <v>HABIBOU FADIL Souweba</v>
      </c>
      <c r="C74" s="21" t="str">
        <f>'Liste Linéaire_Togo'!F74</f>
        <v>Féminin</v>
      </c>
      <c r="D74" s="21" t="str">
        <f>'Liste Linéaire_Togo'!G74</f>
        <v>Couture</v>
      </c>
      <c r="E74" s="21" t="str">
        <f>'Liste Linéaire_Togo'!I74</f>
        <v>Haoussa Zongo</v>
      </c>
      <c r="F74" s="21" t="str">
        <f>VLOOKUP(E74,CARTE!$C$1:$F$400,3,FALSE)</f>
        <v>6.250142</v>
      </c>
      <c r="G74" s="21" t="str">
        <f>VLOOKUP(E74,CARTE!$C$1:$F$400,4,FALSE)</f>
        <v xml:space="preserve"> 1.203927</v>
      </c>
      <c r="H74" s="21" t="str">
        <f>'Liste Linéaire_Togo'!AN74</f>
        <v>Agoè-Nyivé 1</v>
      </c>
      <c r="I74" s="21" t="str">
        <f>'Liste Linéaire_Togo'!O74</f>
        <v xml:space="preserve">Agoè-Nyivé </v>
      </c>
      <c r="J74" s="21" t="str">
        <f>'Liste Linéaire_Togo'!P74</f>
        <v>Grand Lomé</v>
      </c>
      <c r="K74" s="22">
        <f>'Liste Linéaire_Togo'!Q74</f>
        <v>45605</v>
      </c>
      <c r="L74" s="21" t="str">
        <f>'Liste Linéaire_Togo'!R74</f>
        <v>S45</v>
      </c>
      <c r="M74" s="24" t="str">
        <f>'Liste Linéaire_Togo'!AD74</f>
        <v>Tde</v>
      </c>
      <c r="N74" s="21" t="str">
        <f>'Liste Linéaire_Togo'!AG74</f>
        <v>Positif</v>
      </c>
      <c r="O74" s="21" t="str">
        <f>'Liste Linéaire_Togo'!AI74</f>
        <v>Oui</v>
      </c>
      <c r="P74" s="22">
        <f>'Liste Linéaire_Togo'!AJ74</f>
        <v>45610</v>
      </c>
      <c r="Q74" s="21" t="str">
        <f>'Liste Linéaire_Togo'!AK74</f>
        <v>Guéri</v>
      </c>
      <c r="R74" s="21" t="str">
        <f>'Liste Linéaire_Togo'!AP74</f>
        <v>Positif</v>
      </c>
      <c r="S74" s="21" t="str">
        <f>'Liste Linéaire_Togo'!AO74</f>
        <v>Agoè-Nyivé</v>
      </c>
    </row>
    <row r="75" spans="1:19" ht="45">
      <c r="A75" t="str">
        <f t="shared" si="1"/>
        <v>Point ( 1.203927 6.250142)</v>
      </c>
      <c r="B75" s="21" t="str">
        <f>'Liste Linéaire_Togo'!B75</f>
        <v>SEIDOU Ousmane</v>
      </c>
      <c r="C75" s="21" t="str">
        <f>'Liste Linéaire_Togo'!F75</f>
        <v>Masculin</v>
      </c>
      <c r="D75" s="21" t="str">
        <f>'Liste Linéaire_Togo'!G75</f>
        <v>Elève</v>
      </c>
      <c r="E75" s="21" t="str">
        <f>'Liste Linéaire_Togo'!I75</f>
        <v>Haoussa Zongo</v>
      </c>
      <c r="F75" s="21" t="str">
        <f>VLOOKUP(E75,CARTE!$C$1:$F$400,3,FALSE)</f>
        <v>6.250142</v>
      </c>
      <c r="G75" s="21" t="str">
        <f>VLOOKUP(E75,CARTE!$C$1:$F$400,4,FALSE)</f>
        <v xml:space="preserve"> 1.203927</v>
      </c>
      <c r="H75" s="21" t="str">
        <f>'Liste Linéaire_Togo'!AN75</f>
        <v>Agoè-Nyivé 1</v>
      </c>
      <c r="I75" s="21" t="str">
        <f>'Liste Linéaire_Togo'!O75</f>
        <v xml:space="preserve">Agoè-Nyivé </v>
      </c>
      <c r="J75" s="21" t="str">
        <f>'Liste Linéaire_Togo'!P75</f>
        <v>Grand Lomé</v>
      </c>
      <c r="K75" s="22">
        <f>'Liste Linéaire_Togo'!Q75</f>
        <v>45619</v>
      </c>
      <c r="L75" s="21" t="str">
        <f>'Liste Linéaire_Togo'!R75</f>
        <v>S47</v>
      </c>
      <c r="M75" s="24" t="str">
        <f>'Liste Linéaire_Togo'!AD75</f>
        <v>Forage</v>
      </c>
      <c r="N75" s="21" t="str">
        <f>'Liste Linéaire_Togo'!AG75</f>
        <v>NA</v>
      </c>
      <c r="O75" s="21" t="str">
        <f>'Liste Linéaire_Togo'!AI75</f>
        <v>Oui</v>
      </c>
      <c r="P75" s="22">
        <f>'Liste Linéaire_Togo'!AJ75</f>
        <v>45620</v>
      </c>
      <c r="Q75" s="21" t="str">
        <f>'Liste Linéaire_Togo'!AK75</f>
        <v>dcd</v>
      </c>
      <c r="R75" s="21" t="str">
        <f>'Liste Linéaire_Togo'!AP75</f>
        <v>negatif</v>
      </c>
      <c r="S75" s="21" t="str">
        <f>'Liste Linéaire_Togo'!AO75</f>
        <v>Agoè-Nyivé</v>
      </c>
    </row>
    <row r="76" spans="1:19" ht="45">
      <c r="A76" t="str">
        <f t="shared" si="1"/>
        <v>Point (1.196672 6.283159)</v>
      </c>
      <c r="B76" s="21" t="str">
        <f>'Liste Linéaire_Togo'!B76</f>
        <v>TALHATOU Nachour</v>
      </c>
      <c r="C76" s="21" t="str">
        <f>'Liste Linéaire_Togo'!F76</f>
        <v>Masculin</v>
      </c>
      <c r="D76" s="21" t="str">
        <f>'Liste Linéaire_Togo'!G76</f>
        <v>Elève</v>
      </c>
      <c r="E76" s="21" t="str">
        <f>'Liste Linéaire_Togo'!I76</f>
        <v>Togblékopé Akoin</v>
      </c>
      <c r="F76" s="21" t="str">
        <f>VLOOKUP(E76,CARTE!$C$1:$F$400,3,FALSE)</f>
        <v>6.283159</v>
      </c>
      <c r="G76" s="21" t="str">
        <f>VLOOKUP(E76,CARTE!$C$1:$F$400,4,FALSE)</f>
        <v>1.196672</v>
      </c>
      <c r="H76" s="21" t="str">
        <f>'Liste Linéaire_Togo'!AN76</f>
        <v>Agoè-Nyivé 4</v>
      </c>
      <c r="I76" s="21" t="str">
        <f>'Liste Linéaire_Togo'!O76</f>
        <v xml:space="preserve">Agoè-Nyivé </v>
      </c>
      <c r="J76" s="21" t="str">
        <f>'Liste Linéaire_Togo'!P76</f>
        <v>Grand Lomé</v>
      </c>
      <c r="K76" s="22">
        <f>'Liste Linéaire_Togo'!Q76</f>
        <v>45619</v>
      </c>
      <c r="L76" s="21" t="str">
        <f>'Liste Linéaire_Togo'!R76</f>
        <v>S47</v>
      </c>
      <c r="M76" s="24" t="str">
        <f>'Liste Linéaire_Togo'!AD76</f>
        <v>Forage</v>
      </c>
      <c r="N76" s="21" t="str">
        <f>'Liste Linéaire_Togo'!AG76</f>
        <v>Positif</v>
      </c>
      <c r="O76" s="21" t="str">
        <f>'Liste Linéaire_Togo'!AI76</f>
        <v>Oui</v>
      </c>
      <c r="P76" s="22">
        <f>'Liste Linéaire_Togo'!AJ76</f>
        <v>0</v>
      </c>
      <c r="Q76" s="21" t="str">
        <f>'Liste Linéaire_Togo'!AK76</f>
        <v>Guéri</v>
      </c>
      <c r="R76" s="21" t="str">
        <f>'Liste Linéaire_Togo'!AP76</f>
        <v>Positif</v>
      </c>
      <c r="S76" s="21" t="str">
        <f>'Liste Linéaire_Togo'!AO76</f>
        <v>Togblekope</v>
      </c>
    </row>
    <row r="77" spans="1:19" ht="30">
      <c r="A77" t="str">
        <f t="shared" si="1"/>
        <v>Point ( 1.2177901541906115 6.21494796391453)</v>
      </c>
      <c r="B77" s="21" t="str">
        <f>'Liste Linéaire_Togo'!B77</f>
        <v>ABDOUL Faouzne</v>
      </c>
      <c r="C77" s="21" t="str">
        <f>'Liste Linéaire_Togo'!F77</f>
        <v>Masculin</v>
      </c>
      <c r="D77" s="21" t="str">
        <f>'Liste Linéaire_Togo'!G77</f>
        <v>Elève</v>
      </c>
      <c r="E77" s="21" t="str">
        <f>'Liste Linéaire_Togo'!I77</f>
        <v>Alinka</v>
      </c>
      <c r="F77" s="21" t="str">
        <f>VLOOKUP(E77,CARTE!$C$1:$F$400,3,FALSE)</f>
        <v>6.21494796391453</v>
      </c>
      <c r="G77" s="21" t="str">
        <f>VLOOKUP(E77,CARTE!$C$1:$F$400,4,FALSE)</f>
        <v xml:space="preserve"> 1.2177901541906115</v>
      </c>
      <c r="H77" s="21" t="str">
        <f>'Liste Linéaire_Togo'!AN77</f>
        <v>Agoè-Nyivé 4</v>
      </c>
      <c r="I77" s="21" t="str">
        <f>'Liste Linéaire_Togo'!O77</f>
        <v xml:space="preserve">Agoè-Nyivé </v>
      </c>
      <c r="J77" s="21" t="str">
        <f>'Liste Linéaire_Togo'!P77</f>
        <v>Grand Lomé</v>
      </c>
      <c r="K77" s="22">
        <f>'Liste Linéaire_Togo'!Q77</f>
        <v>45620</v>
      </c>
      <c r="L77" s="21" t="str">
        <f>'Liste Linéaire_Togo'!R77</f>
        <v>S47</v>
      </c>
      <c r="M77" s="24" t="str">
        <f>'Liste Linéaire_Togo'!AD77</f>
        <v>Forage</v>
      </c>
      <c r="N77" s="21" t="str">
        <f>'Liste Linéaire_Togo'!AG77</f>
        <v>Positif</v>
      </c>
      <c r="O77" s="21" t="str">
        <f>'Liste Linéaire_Togo'!AI77</f>
        <v>Oui</v>
      </c>
      <c r="P77" s="22">
        <f>'Liste Linéaire_Togo'!AJ77</f>
        <v>0</v>
      </c>
      <c r="Q77" s="21" t="str">
        <f>'Liste Linéaire_Togo'!AK77</f>
        <v>Guéri</v>
      </c>
      <c r="R77" s="21" t="str">
        <f>'Liste Linéaire_Togo'!AP77</f>
        <v>Positif</v>
      </c>
      <c r="S77" s="21" t="str">
        <f>'Liste Linéaire_Togo'!AO77</f>
        <v>Agoè-Nyivé</v>
      </c>
    </row>
    <row r="78" spans="1:19" ht="30">
      <c r="A78" t="str">
        <f t="shared" si="1"/>
        <v>Point (1.711843 6.493375)</v>
      </c>
      <c r="B78" s="21" t="str">
        <f>'Liste Linéaire_Togo'!B78</f>
        <v>MIHETO AKOUVI</v>
      </c>
      <c r="C78" s="21" t="str">
        <f>'Liste Linéaire_Togo'!F78</f>
        <v>Féminin</v>
      </c>
      <c r="D78" s="21" t="str">
        <f>'Liste Linéaire_Togo'!G78</f>
        <v>Ménagère</v>
      </c>
      <c r="E78" s="21" t="str">
        <f>'Liste Linéaire_Togo'!I78</f>
        <v>Dogboyou</v>
      </c>
      <c r="F78" s="21" t="str">
        <f>VLOOKUP(E78,CARTE!$C$1:$F$400,3,FALSE)</f>
        <v>6.493375</v>
      </c>
      <c r="G78" s="21" t="str">
        <f>VLOOKUP(E78,CARTE!$C$1:$F$400,4,FALSE)</f>
        <v>1.711843</v>
      </c>
      <c r="H78" s="21" t="str">
        <f>'Liste Linéaire_Togo'!AN78</f>
        <v>Bas-Mono 2</v>
      </c>
      <c r="I78" s="21" t="str">
        <f>'Liste Linéaire_Togo'!O78</f>
        <v>BAS-MONO</v>
      </c>
      <c r="J78" s="21" t="str">
        <f>'Liste Linéaire_Togo'!P78</f>
        <v>MARITIME</v>
      </c>
      <c r="K78" s="22">
        <f>'Liste Linéaire_Togo'!Q78</f>
        <v>45587</v>
      </c>
      <c r="L78" s="21" t="str">
        <f>'Liste Linéaire_Togo'!R78</f>
        <v>S43</v>
      </c>
      <c r="M78" s="24" t="str">
        <f>'Liste Linéaire_Togo'!AD78</f>
        <v>TdE+Eau de fleuve</v>
      </c>
      <c r="N78" s="21" t="str">
        <f>'Liste Linéaire_Togo'!AG78</f>
        <v>NA</v>
      </c>
      <c r="O78" s="21" t="str">
        <f>'Liste Linéaire_Togo'!AI78</f>
        <v>Non</v>
      </c>
      <c r="P78" s="22">
        <f>'Liste Linéaire_Togo'!AJ78</f>
        <v>45590</v>
      </c>
      <c r="Q78" s="21" t="str">
        <f>'Liste Linéaire_Togo'!AK78</f>
        <v>dcd</v>
      </c>
      <c r="R78" s="21" t="str">
        <f>'Liste Linéaire_Togo'!AP78</f>
        <v>negatif</v>
      </c>
      <c r="S78" s="21" t="str">
        <f>'Liste Linéaire_Togo'!AO78</f>
        <v>Agbétiko</v>
      </c>
    </row>
    <row r="79" spans="1:19" ht="45">
      <c r="A79" t="str">
        <f t="shared" si="1"/>
        <v>Point (1.711843 6.493375)</v>
      </c>
      <c r="B79" s="21" t="str">
        <f>'Liste Linéaire_Togo'!B79</f>
        <v>TOSSOU SOKPOHOE</v>
      </c>
      <c r="C79" s="21" t="str">
        <f>'Liste Linéaire_Togo'!F79</f>
        <v>Féminin</v>
      </c>
      <c r="D79" s="21" t="str">
        <f>'Liste Linéaire_Togo'!G79</f>
        <v>Ménagère</v>
      </c>
      <c r="E79" s="21" t="str">
        <f>'Liste Linéaire_Togo'!I79</f>
        <v>Dogboyou</v>
      </c>
      <c r="F79" s="21" t="str">
        <f>VLOOKUP(E79,CARTE!$C$1:$F$400,3,FALSE)</f>
        <v>6.493375</v>
      </c>
      <c r="G79" s="21" t="str">
        <f>VLOOKUP(E79,CARTE!$C$1:$F$400,4,FALSE)</f>
        <v>1.711843</v>
      </c>
      <c r="H79" s="21" t="str">
        <f>'Liste Linéaire_Togo'!AN79</f>
        <v>Bas-Mono 2</v>
      </c>
      <c r="I79" s="21" t="str">
        <f>'Liste Linéaire_Togo'!O79</f>
        <v>BAS-MONO</v>
      </c>
      <c r="J79" s="21" t="str">
        <f>'Liste Linéaire_Togo'!P79</f>
        <v>MARITIME</v>
      </c>
      <c r="K79" s="22">
        <f>'Liste Linéaire_Togo'!Q79</f>
        <v>45589</v>
      </c>
      <c r="L79" s="21" t="str">
        <f>'Liste Linéaire_Togo'!R79</f>
        <v>S43</v>
      </c>
      <c r="M79" s="24" t="str">
        <f>'Liste Linéaire_Togo'!AD79</f>
        <v>TdE+Eau de fleuve</v>
      </c>
      <c r="N79" s="21" t="str">
        <f>'Liste Linéaire_Togo'!AG79</f>
        <v>POSITIF</v>
      </c>
      <c r="O79" s="21" t="str">
        <f>'Liste Linéaire_Togo'!AI79</f>
        <v>Oui</v>
      </c>
      <c r="P79" s="22">
        <f>'Liste Linéaire_Togo'!AJ79</f>
        <v>45594</v>
      </c>
      <c r="Q79" s="21" t="str">
        <f>'Liste Linéaire_Togo'!AK79</f>
        <v>Guéri</v>
      </c>
      <c r="R79" s="21" t="str">
        <f>'Liste Linéaire_Togo'!AP79</f>
        <v>Positif</v>
      </c>
      <c r="S79" s="21" t="str">
        <f>'Liste Linéaire_Togo'!AO79</f>
        <v>Agbétiko</v>
      </c>
    </row>
    <row r="80" spans="1:19" ht="60">
      <c r="A80" t="str">
        <f t="shared" si="1"/>
        <v>Point (1.711426 6.497394)</v>
      </c>
      <c r="B80" s="21" t="str">
        <f>'Liste Linéaire_Togo'!B80</f>
        <v>KOUKOU KODJO GEOFFROI</v>
      </c>
      <c r="C80" s="21" t="str">
        <f>'Liste Linéaire_Togo'!F80</f>
        <v>Masculin</v>
      </c>
      <c r="D80" s="21" t="str">
        <f>'Liste Linéaire_Togo'!G80</f>
        <v>Chauffeur</v>
      </c>
      <c r="E80" s="21" t="str">
        <f>'Liste Linéaire_Togo'!I80</f>
        <v>Atchanhoé</v>
      </c>
      <c r="F80" s="21" t="str">
        <f>VLOOKUP(E80,CARTE!$C$1:$F$400,3,FALSE)</f>
        <v>6.497394</v>
      </c>
      <c r="G80" s="21" t="str">
        <f>VLOOKUP(E80,CARTE!$C$1:$F$400,4,FALSE)</f>
        <v>1.711426</v>
      </c>
      <c r="H80" s="21" t="str">
        <f>'Liste Linéaire_Togo'!AN80</f>
        <v>Bas-Mono 2</v>
      </c>
      <c r="I80" s="21" t="str">
        <f>'Liste Linéaire_Togo'!O80</f>
        <v>BAS-MONO</v>
      </c>
      <c r="J80" s="21" t="str">
        <f>'Liste Linéaire_Togo'!P80</f>
        <v>MARITIME</v>
      </c>
      <c r="K80" s="22">
        <f>'Liste Linéaire_Togo'!Q80</f>
        <v>45590</v>
      </c>
      <c r="L80" s="21" t="str">
        <f>'Liste Linéaire_Togo'!R80</f>
        <v>S43</v>
      </c>
      <c r="M80" s="24" t="str">
        <f>'Liste Linéaire_Togo'!AD80</f>
        <v>TdE+Eau de fleuve</v>
      </c>
      <c r="N80" s="21" t="str">
        <f>'Liste Linéaire_Togo'!AG80</f>
        <v>POSITIF</v>
      </c>
      <c r="O80" s="21" t="str">
        <f>'Liste Linéaire_Togo'!AI80</f>
        <v>Oui</v>
      </c>
      <c r="P80" s="22">
        <f>'Liste Linéaire_Togo'!AJ80</f>
        <v>45594</v>
      </c>
      <c r="Q80" s="21" t="str">
        <f>'Liste Linéaire_Togo'!AK80</f>
        <v>Guéri</v>
      </c>
      <c r="R80" s="21" t="str">
        <f>'Liste Linéaire_Togo'!AP80</f>
        <v>negatif</v>
      </c>
      <c r="S80" s="21" t="str">
        <f>'Liste Linéaire_Togo'!AO80</f>
        <v>Agbétiko</v>
      </c>
    </row>
    <row r="81" spans="1:19" ht="30">
      <c r="A81" t="str">
        <f t="shared" si="1"/>
        <v>Point (1.711843 6.493375)</v>
      </c>
      <c r="B81" s="21" t="str">
        <f>'Liste Linéaire_Togo'!B81</f>
        <v>DOVI KOUAMI</v>
      </c>
      <c r="C81" s="21" t="str">
        <f>'Liste Linéaire_Togo'!F81</f>
        <v>Masculin</v>
      </c>
      <c r="D81" s="21" t="str">
        <f>'Liste Linéaire_Togo'!G81</f>
        <v>Maçon</v>
      </c>
      <c r="E81" s="21" t="str">
        <f>'Liste Linéaire_Togo'!I81</f>
        <v>Dogboyou</v>
      </c>
      <c r="F81" s="21" t="str">
        <f>VLOOKUP(E81,CARTE!$C$1:$F$400,3,FALSE)</f>
        <v>6.493375</v>
      </c>
      <c r="G81" s="21" t="str">
        <f>VLOOKUP(E81,CARTE!$C$1:$F$400,4,FALSE)</f>
        <v>1.711843</v>
      </c>
      <c r="H81" s="21" t="str">
        <f>'Liste Linéaire_Togo'!AN81</f>
        <v>Bas-Mono 2</v>
      </c>
      <c r="I81" s="21" t="str">
        <f>'Liste Linéaire_Togo'!O81</f>
        <v>BAS-MONO</v>
      </c>
      <c r="J81" s="21" t="str">
        <f>'Liste Linéaire_Togo'!P81</f>
        <v>MARITIME</v>
      </c>
      <c r="K81" s="22">
        <f>'Liste Linéaire_Togo'!Q81</f>
        <v>45591</v>
      </c>
      <c r="L81" s="21" t="str">
        <f>'Liste Linéaire_Togo'!R81</f>
        <v>S43</v>
      </c>
      <c r="M81" s="24" t="str">
        <f>'Liste Linéaire_Togo'!AD81</f>
        <v>TdE+Eau de fleuve</v>
      </c>
      <c r="N81" s="21" t="str">
        <f>'Liste Linéaire_Togo'!AG81</f>
        <v>NEGATIF</v>
      </c>
      <c r="O81" s="21" t="str">
        <f>'Liste Linéaire_Togo'!AI81</f>
        <v>Oui</v>
      </c>
      <c r="P81" s="22">
        <f>'Liste Linéaire_Togo'!AJ81</f>
        <v>45594</v>
      </c>
      <c r="Q81" s="21" t="str">
        <f>'Liste Linéaire_Togo'!AK81</f>
        <v>Guéri</v>
      </c>
      <c r="R81" s="21" t="str">
        <f>'Liste Linéaire_Togo'!AP81</f>
        <v>negatif</v>
      </c>
      <c r="S81" s="21" t="str">
        <f>'Liste Linéaire_Togo'!AO81</f>
        <v>Agbétiko</v>
      </c>
    </row>
    <row r="82" spans="1:19" ht="45">
      <c r="A82" t="str">
        <f t="shared" si="1"/>
        <v>Point (1.711426 6.497394)</v>
      </c>
      <c r="B82" s="21" t="str">
        <f>'Liste Linéaire_Togo'!B82</f>
        <v>AGBA SOGBOSSI</v>
      </c>
      <c r="C82" s="21" t="str">
        <f>'Liste Linéaire_Togo'!F82</f>
        <v>Féminin</v>
      </c>
      <c r="D82" s="21" t="str">
        <f>'Liste Linéaire_Togo'!G82</f>
        <v>Revendeur/se</v>
      </c>
      <c r="E82" s="21" t="str">
        <f>'Liste Linéaire_Togo'!I82</f>
        <v>Atchanhoé</v>
      </c>
      <c r="F82" s="21" t="str">
        <f>VLOOKUP(E82,CARTE!$C$1:$F$400,3,FALSE)</f>
        <v>6.497394</v>
      </c>
      <c r="G82" s="21" t="str">
        <f>VLOOKUP(E82,CARTE!$C$1:$F$400,4,FALSE)</f>
        <v>1.711426</v>
      </c>
      <c r="H82" s="21" t="str">
        <f>'Liste Linéaire_Togo'!AN82</f>
        <v>Bas-Mono 2</v>
      </c>
      <c r="I82" s="21" t="str">
        <f>'Liste Linéaire_Togo'!O82</f>
        <v>BAS-MONO</v>
      </c>
      <c r="J82" s="21" t="str">
        <f>'Liste Linéaire_Togo'!P82</f>
        <v>MARITIME</v>
      </c>
      <c r="K82" s="22">
        <f>'Liste Linéaire_Togo'!Q82</f>
        <v>45582</v>
      </c>
      <c r="L82" s="21" t="str">
        <f>'Liste Linéaire_Togo'!R82</f>
        <v>S42</v>
      </c>
      <c r="M82" s="24" t="str">
        <f>'Liste Linéaire_Togo'!AD82</f>
        <v>TdE+Eau de fleuve</v>
      </c>
      <c r="N82" s="21" t="str">
        <f>'Liste Linéaire_Togo'!AG82</f>
        <v>NA</v>
      </c>
      <c r="O82" s="21" t="str">
        <f>'Liste Linéaire_Togo'!AI82</f>
        <v>Non</v>
      </c>
      <c r="P82" s="22">
        <f>'Liste Linéaire_Togo'!AJ82</f>
        <v>45587</v>
      </c>
      <c r="Q82" s="21" t="str">
        <f>'Liste Linéaire_Togo'!AK82</f>
        <v>dcd</v>
      </c>
      <c r="R82" s="21" t="str">
        <f>'Liste Linéaire_Togo'!AP82</f>
        <v>negatif</v>
      </c>
      <c r="S82" s="21" t="str">
        <f>'Liste Linéaire_Togo'!AO82</f>
        <v>Agbétiko</v>
      </c>
    </row>
    <row r="83" spans="1:19" ht="30">
      <c r="A83" t="str">
        <f t="shared" si="1"/>
        <v>Point (1.711426 6.497394)</v>
      </c>
      <c r="B83" s="21" t="str">
        <f>'Liste Linéaire_Togo'!B83</f>
        <v>KOUEGAN Adjo</v>
      </c>
      <c r="C83" s="21" t="str">
        <f>'Liste Linéaire_Togo'!F83</f>
        <v>Féminin</v>
      </c>
      <c r="D83" s="21" t="str">
        <f>'Liste Linéaire_Togo'!G83</f>
        <v>Ménagère</v>
      </c>
      <c r="E83" s="21" t="str">
        <f>'Liste Linéaire_Togo'!I83</f>
        <v>Atchanhoé</v>
      </c>
      <c r="F83" s="21" t="str">
        <f>VLOOKUP(E83,CARTE!$C$1:$F$400,3,FALSE)</f>
        <v>6.497394</v>
      </c>
      <c r="G83" s="21" t="str">
        <f>VLOOKUP(E83,CARTE!$C$1:$F$400,4,FALSE)</f>
        <v>1.711426</v>
      </c>
      <c r="H83" s="21" t="str">
        <f>'Liste Linéaire_Togo'!AN83</f>
        <v>Bas-Mono 2</v>
      </c>
      <c r="I83" s="21" t="str">
        <f>'Liste Linéaire_Togo'!O83</f>
        <v>BAS-MONO</v>
      </c>
      <c r="J83" s="21" t="str">
        <f>'Liste Linéaire_Togo'!P83</f>
        <v>MARITIME</v>
      </c>
      <c r="K83" s="22">
        <f>'Liste Linéaire_Togo'!Q83</f>
        <v>45591</v>
      </c>
      <c r="L83" s="21" t="str">
        <f>'Liste Linéaire_Togo'!R83</f>
        <v>S43</v>
      </c>
      <c r="M83" s="24" t="str">
        <f>'Liste Linéaire_Togo'!AD83</f>
        <v>TdE+Eau de fleuve</v>
      </c>
      <c r="N83" s="21" t="str">
        <f>'Liste Linéaire_Togo'!AG83</f>
        <v>POSITIF</v>
      </c>
      <c r="O83" s="21" t="str">
        <f>'Liste Linéaire_Togo'!AI83</f>
        <v>Oui</v>
      </c>
      <c r="P83" s="22">
        <f>'Liste Linéaire_Togo'!AJ83</f>
        <v>45594</v>
      </c>
      <c r="Q83" s="21" t="str">
        <f>'Liste Linéaire_Togo'!AK83</f>
        <v>Guéri</v>
      </c>
      <c r="R83" s="21" t="str">
        <f>'Liste Linéaire_Togo'!AP83</f>
        <v>Positif</v>
      </c>
      <c r="S83" s="21" t="str">
        <f>'Liste Linéaire_Togo'!AO83</f>
        <v>Agbétiko</v>
      </c>
    </row>
    <row r="84" spans="1:19" ht="45">
      <c r="A84" t="str">
        <f t="shared" si="1"/>
        <v>Point (1.711843 6.493375)</v>
      </c>
      <c r="B84" s="21" t="str">
        <f>'Liste Linéaire_Togo'!B84</f>
        <v>HOUNDJAGBE Olivier</v>
      </c>
      <c r="C84" s="21" t="str">
        <f>'Liste Linéaire_Togo'!F84</f>
        <v>Masculin</v>
      </c>
      <c r="D84" s="21" t="str">
        <f>'Liste Linéaire_Togo'!G84</f>
        <v>Cultivateur/trice</v>
      </c>
      <c r="E84" s="21" t="str">
        <f>'Liste Linéaire_Togo'!I84</f>
        <v>Dogboyou</v>
      </c>
      <c r="F84" s="21" t="str">
        <f>VLOOKUP(E84,CARTE!$C$1:$F$400,3,FALSE)</f>
        <v>6.493375</v>
      </c>
      <c r="G84" s="21" t="str">
        <f>VLOOKUP(E84,CARTE!$C$1:$F$400,4,FALSE)</f>
        <v>1.711843</v>
      </c>
      <c r="H84" s="21" t="str">
        <f>'Liste Linéaire_Togo'!AN84</f>
        <v>Bas-Mono 2</v>
      </c>
      <c r="I84" s="21" t="str">
        <f>'Liste Linéaire_Togo'!O84</f>
        <v>BAS-MONO</v>
      </c>
      <c r="J84" s="21" t="str">
        <f>'Liste Linéaire_Togo'!P84</f>
        <v>MARITIME</v>
      </c>
      <c r="K84" s="22">
        <f>'Liste Linéaire_Togo'!Q84</f>
        <v>45594</v>
      </c>
      <c r="L84" s="21" t="str">
        <f>'Liste Linéaire_Togo'!R84</f>
        <v>S44</v>
      </c>
      <c r="M84" s="24" t="str">
        <f>'Liste Linéaire_Togo'!AD84</f>
        <v>TdE+Eau de fleuve</v>
      </c>
      <c r="N84" s="21" t="str">
        <f>'Liste Linéaire_Togo'!AG84</f>
        <v>NEGATIF</v>
      </c>
      <c r="O84" s="21" t="str">
        <f>'Liste Linéaire_Togo'!AI84</f>
        <v>Oui</v>
      </c>
      <c r="P84" s="22">
        <f>'Liste Linéaire_Togo'!AJ84</f>
        <v>45597</v>
      </c>
      <c r="Q84" s="21" t="str">
        <f>'Liste Linéaire_Togo'!AK84</f>
        <v>Guéri</v>
      </c>
      <c r="R84" s="21" t="str">
        <f>'Liste Linéaire_Togo'!AP84</f>
        <v>negatif</v>
      </c>
      <c r="S84" s="21" t="str">
        <f>'Liste Linéaire_Togo'!AO84</f>
        <v>Agbétiko</v>
      </c>
    </row>
    <row r="85" spans="1:19" ht="45">
      <c r="A85" t="str">
        <f t="shared" si="1"/>
        <v>Point (1.695555 6.540833)</v>
      </c>
      <c r="B85" s="21" t="str">
        <f>'Liste Linéaire_Togo'!B85</f>
        <v>SOSSA-AKPA Anassi</v>
      </c>
      <c r="C85" s="21" t="str">
        <f>'Liste Linéaire_Togo'!F85</f>
        <v>Féminin</v>
      </c>
      <c r="D85" s="21" t="str">
        <f>'Liste Linéaire_Togo'!G85</f>
        <v>Cultivateur/trice</v>
      </c>
      <c r="E85" s="21" t="str">
        <f>'Liste Linéaire_Togo'!I85</f>
        <v>Avégbo</v>
      </c>
      <c r="F85" s="21" t="str">
        <f>VLOOKUP(E85,CARTE!$C$1:$F$400,3,FALSE)</f>
        <v>6.540833</v>
      </c>
      <c r="G85" s="21" t="str">
        <f>VLOOKUP(E85,CARTE!$C$1:$F$400,4,FALSE)</f>
        <v>1.695555</v>
      </c>
      <c r="H85" s="21" t="str">
        <f>'Liste Linéaire_Togo'!AN85</f>
        <v>Bas-Mono 2</v>
      </c>
      <c r="I85" s="21" t="str">
        <f>'Liste Linéaire_Togo'!O85</f>
        <v>BAS-MONO</v>
      </c>
      <c r="J85" s="21" t="str">
        <f>'Liste Linéaire_Togo'!P85</f>
        <v>MARITIME</v>
      </c>
      <c r="K85" s="22">
        <f>'Liste Linéaire_Togo'!Q85</f>
        <v>45588</v>
      </c>
      <c r="L85" s="21" t="str">
        <f>'Liste Linéaire_Togo'!R85</f>
        <v>S43</v>
      </c>
      <c r="M85" s="24" t="str">
        <f>'Liste Linéaire_Togo'!AD85</f>
        <v>TdE+Eau de fleuve</v>
      </c>
      <c r="N85" s="21" t="str">
        <f>'Liste Linéaire_Togo'!AG85</f>
        <v>NEGATIF</v>
      </c>
      <c r="O85" s="21" t="str">
        <f>'Liste Linéaire_Togo'!AI85</f>
        <v>Oui</v>
      </c>
      <c r="P85" s="22">
        <f>'Liste Linéaire_Togo'!AJ85</f>
        <v>45597</v>
      </c>
      <c r="Q85" s="21" t="str">
        <f>'Liste Linéaire_Togo'!AK85</f>
        <v>Guéri</v>
      </c>
      <c r="R85" s="21" t="str">
        <f>'Liste Linéaire_Togo'!AP85</f>
        <v>negatif</v>
      </c>
      <c r="S85" s="21" t="str">
        <f>'Liste Linéaire_Togo'!AO85</f>
        <v>Agome-Glozou</v>
      </c>
    </row>
    <row r="86" spans="1:19" ht="30">
      <c r="A86" t="str">
        <f t="shared" si="1"/>
        <v>Point (1.695555 6.540833)</v>
      </c>
      <c r="B86" s="21" t="str">
        <f>'Liste Linéaire_Togo'!B86</f>
        <v>BOSSOU AMEKPO</v>
      </c>
      <c r="C86" s="21" t="str">
        <f>'Liste Linéaire_Togo'!F86</f>
        <v>Masculin</v>
      </c>
      <c r="D86" s="21" t="str">
        <f>'Liste Linéaire_Togo'!G86</f>
        <v>Cultivateur/trice</v>
      </c>
      <c r="E86" s="21" t="str">
        <f>'Liste Linéaire_Togo'!I86</f>
        <v>Avégbo</v>
      </c>
      <c r="F86" s="21" t="str">
        <f>VLOOKUP(E86,CARTE!$C$1:$F$400,3,FALSE)</f>
        <v>6.540833</v>
      </c>
      <c r="G86" s="21" t="str">
        <f>VLOOKUP(E86,CARTE!$C$1:$F$400,4,FALSE)</f>
        <v>1.695555</v>
      </c>
      <c r="H86" s="21" t="str">
        <f>'Liste Linéaire_Togo'!AN86</f>
        <v>Bas-Mono 2</v>
      </c>
      <c r="I86" s="21" t="str">
        <f>'Liste Linéaire_Togo'!O86</f>
        <v>BAS-MONO</v>
      </c>
      <c r="J86" s="21" t="str">
        <f>'Liste Linéaire_Togo'!P86</f>
        <v>MARITIME</v>
      </c>
      <c r="K86" s="22">
        <f>'Liste Linéaire_Togo'!Q86</f>
        <v>45594</v>
      </c>
      <c r="L86" s="21" t="str">
        <f>'Liste Linéaire_Togo'!R86</f>
        <v>S44</v>
      </c>
      <c r="M86" s="24" t="str">
        <f>'Liste Linéaire_Togo'!AD86</f>
        <v>TdE+Eau de fleuve</v>
      </c>
      <c r="N86" s="21" t="str">
        <f>'Liste Linéaire_Togo'!AG86</f>
        <v>NEGATIF</v>
      </c>
      <c r="O86" s="21" t="str">
        <f>'Liste Linéaire_Togo'!AI86</f>
        <v>Oui</v>
      </c>
      <c r="P86" s="22">
        <f>'Liste Linéaire_Togo'!AJ86</f>
        <v>45597</v>
      </c>
      <c r="Q86" s="21" t="str">
        <f>'Liste Linéaire_Togo'!AK86</f>
        <v>Guéri</v>
      </c>
      <c r="R86" s="21" t="str">
        <f>'Liste Linéaire_Togo'!AP86</f>
        <v>negatif</v>
      </c>
      <c r="S86" s="21" t="str">
        <f>'Liste Linéaire_Togo'!AO86</f>
        <v>Agome-Glozou</v>
      </c>
    </row>
    <row r="87" spans="1:19" ht="30">
      <c r="A87" t="str">
        <f t="shared" si="1"/>
        <v>Point (1.711843 6.493375)</v>
      </c>
      <c r="B87" s="21" t="str">
        <f>'Liste Linéaire_Togo'!B87</f>
        <v>KODJOVI Yawavi</v>
      </c>
      <c r="C87" s="21" t="str">
        <f>'Liste Linéaire_Togo'!F87</f>
        <v>Féminin</v>
      </c>
      <c r="D87" s="21" t="str">
        <f>'Liste Linéaire_Togo'!G87</f>
        <v>Cultivateur/trice</v>
      </c>
      <c r="E87" s="21" t="str">
        <f>'Liste Linéaire_Togo'!I87</f>
        <v>Dogboyou</v>
      </c>
      <c r="F87" s="21" t="str">
        <f>VLOOKUP(E87,CARTE!$C$1:$F$400,3,FALSE)</f>
        <v>6.493375</v>
      </c>
      <c r="G87" s="21" t="str">
        <f>VLOOKUP(E87,CARTE!$C$1:$F$400,4,FALSE)</f>
        <v>1.711843</v>
      </c>
      <c r="H87" s="21" t="str">
        <f>'Liste Linéaire_Togo'!AN87</f>
        <v>Bas-Mono 2</v>
      </c>
      <c r="I87" s="21" t="str">
        <f>'Liste Linéaire_Togo'!O87</f>
        <v>BAS-MONO</v>
      </c>
      <c r="J87" s="21" t="str">
        <f>'Liste Linéaire_Togo'!P87</f>
        <v>MARITIME</v>
      </c>
      <c r="K87" s="22">
        <f>'Liste Linéaire_Togo'!Q87</f>
        <v>45592</v>
      </c>
      <c r="L87" s="21" t="str">
        <f>'Liste Linéaire_Togo'!R87</f>
        <v>S43</v>
      </c>
      <c r="M87" s="24" t="str">
        <f>'Liste Linéaire_Togo'!AD87</f>
        <v>TdE+Eau de fleuve</v>
      </c>
      <c r="N87" s="21" t="str">
        <f>'Liste Linéaire_Togo'!AG87</f>
        <v>NEGATIF</v>
      </c>
      <c r="O87" s="21" t="str">
        <f>'Liste Linéaire_Togo'!AI87</f>
        <v>Oui</v>
      </c>
      <c r="P87" s="22">
        <f>'Liste Linéaire_Togo'!AJ87</f>
        <v>45598</v>
      </c>
      <c r="Q87" s="21" t="str">
        <f>'Liste Linéaire_Togo'!AK87</f>
        <v>Guéri</v>
      </c>
      <c r="R87" s="21" t="str">
        <f>'Liste Linéaire_Togo'!AP87</f>
        <v>negatif</v>
      </c>
      <c r="S87" s="21" t="str">
        <f>'Liste Linéaire_Togo'!AO87</f>
        <v>Agbétiko</v>
      </c>
    </row>
    <row r="88" spans="1:19" ht="45">
      <c r="A88" t="str">
        <f t="shared" si="1"/>
        <v>Point (1.711843 6.493375)</v>
      </c>
      <c r="B88" s="21" t="str">
        <f>'Liste Linéaire_Togo'!B88</f>
        <v>AZIAWO Adjo Florence</v>
      </c>
      <c r="C88" s="21" t="str">
        <f>'Liste Linéaire_Togo'!F88</f>
        <v>Féminin</v>
      </c>
      <c r="D88" s="21" t="str">
        <f>'Liste Linéaire_Togo'!G88</f>
        <v>Ménagère</v>
      </c>
      <c r="E88" s="21" t="str">
        <f>'Liste Linéaire_Togo'!I88</f>
        <v>Dogboyou</v>
      </c>
      <c r="F88" s="21" t="str">
        <f>VLOOKUP(E88,CARTE!$C$1:$F$400,3,FALSE)</f>
        <v>6.493375</v>
      </c>
      <c r="G88" s="21" t="str">
        <f>VLOOKUP(E88,CARTE!$C$1:$F$400,4,FALSE)</f>
        <v>1.711843</v>
      </c>
      <c r="H88" s="21" t="str">
        <f>'Liste Linéaire_Togo'!AN88</f>
        <v>Bas-Mono 2</v>
      </c>
      <c r="I88" s="21" t="str">
        <f>'Liste Linéaire_Togo'!O88</f>
        <v>BAS-MONO</v>
      </c>
      <c r="J88" s="21" t="str">
        <f>'Liste Linéaire_Togo'!P88</f>
        <v>MARITIME</v>
      </c>
      <c r="K88" s="22">
        <f>'Liste Linéaire_Togo'!Q88</f>
        <v>45595</v>
      </c>
      <c r="L88" s="21" t="str">
        <f>'Liste Linéaire_Togo'!R88</f>
        <v>S44</v>
      </c>
      <c r="M88" s="24" t="str">
        <f>'Liste Linéaire_Togo'!AD88</f>
        <v>TdE+Eau de fleuve</v>
      </c>
      <c r="N88" s="21" t="str">
        <f>'Liste Linéaire_Togo'!AG88</f>
        <v>NEGATIF</v>
      </c>
      <c r="O88" s="21" t="str">
        <f>'Liste Linéaire_Togo'!AI88</f>
        <v>Oui</v>
      </c>
      <c r="P88" s="22">
        <f>'Liste Linéaire_Togo'!AJ88</f>
        <v>45598</v>
      </c>
      <c r="Q88" s="21" t="str">
        <f>'Liste Linéaire_Togo'!AK88</f>
        <v>Guéri</v>
      </c>
      <c r="R88" s="21" t="str">
        <f>'Liste Linéaire_Togo'!AP88</f>
        <v>negatif</v>
      </c>
      <c r="S88" s="21" t="str">
        <f>'Liste Linéaire_Togo'!AO88</f>
        <v>Agbétiko</v>
      </c>
    </row>
    <row r="89" spans="1:19" ht="45">
      <c r="A89" t="str">
        <f t="shared" si="1"/>
        <v>Point (1.711843 6.493375)</v>
      </c>
      <c r="B89" s="21" t="str">
        <f>'Liste Linéaire_Togo'!B89</f>
        <v>HOUNKPATI Dosseh</v>
      </c>
      <c r="C89" s="21" t="str">
        <f>'Liste Linéaire_Togo'!F89</f>
        <v>Masculin</v>
      </c>
      <c r="D89" s="21" t="str">
        <f>'Liste Linéaire_Togo'!G89</f>
        <v>Cultivateur/trice</v>
      </c>
      <c r="E89" s="21" t="str">
        <f>'Liste Linéaire_Togo'!I89</f>
        <v>Dogboyou</v>
      </c>
      <c r="F89" s="21" t="str">
        <f>VLOOKUP(E89,CARTE!$C$1:$F$400,3,FALSE)</f>
        <v>6.493375</v>
      </c>
      <c r="G89" s="21" t="str">
        <f>VLOOKUP(E89,CARTE!$C$1:$F$400,4,FALSE)</f>
        <v>1.711843</v>
      </c>
      <c r="H89" s="21" t="str">
        <f>'Liste Linéaire_Togo'!AN89</f>
        <v>Bas-Mono 2</v>
      </c>
      <c r="I89" s="21" t="str">
        <f>'Liste Linéaire_Togo'!O89</f>
        <v>BAS-MONO</v>
      </c>
      <c r="J89" s="21" t="str">
        <f>'Liste Linéaire_Togo'!P89</f>
        <v>MARITIME</v>
      </c>
      <c r="K89" s="22">
        <f>'Liste Linéaire_Togo'!Q89</f>
        <v>45597</v>
      </c>
      <c r="L89" s="21" t="str">
        <f>'Liste Linéaire_Togo'!R89</f>
        <v>S44</v>
      </c>
      <c r="M89" s="24" t="str">
        <f>'Liste Linéaire_Togo'!AD89</f>
        <v>TdE+Eau de fleuve</v>
      </c>
      <c r="N89" s="21" t="str">
        <f>'Liste Linéaire_Togo'!AG89</f>
        <v>NEGATIF</v>
      </c>
      <c r="O89" s="21" t="str">
        <f>'Liste Linéaire_Togo'!AI89</f>
        <v>Oui</v>
      </c>
      <c r="P89" s="22">
        <f>'Liste Linéaire_Togo'!AJ89</f>
        <v>45600</v>
      </c>
      <c r="Q89" s="21" t="str">
        <f>'Liste Linéaire_Togo'!AK89</f>
        <v>Guéri</v>
      </c>
      <c r="R89" s="21" t="str">
        <f>'Liste Linéaire_Togo'!AP89</f>
        <v>negatif</v>
      </c>
      <c r="S89" s="21" t="str">
        <f>'Liste Linéaire_Togo'!AO89</f>
        <v>Agbétiko</v>
      </c>
    </row>
    <row r="90" spans="1:19" ht="30">
      <c r="A90" t="str">
        <f t="shared" si="1"/>
        <v>Point (1.546666 6.5227778)</v>
      </c>
      <c r="B90" s="21" t="str">
        <f>'Liste Linéaire_Togo'!B90</f>
        <v>ATSOU Ablavi</v>
      </c>
      <c r="C90" s="21" t="str">
        <f>'Liste Linéaire_Togo'!F90</f>
        <v>Féminin</v>
      </c>
      <c r="D90" s="21" t="str">
        <f>'Liste Linéaire_Togo'!G90</f>
        <v>Enfant</v>
      </c>
      <c r="E90" s="21" t="str">
        <f>'Liste Linéaire_Togo'!I90</f>
        <v>Aloenou</v>
      </c>
      <c r="F90" s="21" t="str">
        <f>VLOOKUP(E90,CARTE!$C$1:$F$400,3,FALSE)</f>
        <v>6.5227778</v>
      </c>
      <c r="G90" s="21" t="str">
        <f>VLOOKUP(E90,CARTE!$C$1:$F$400,4,FALSE)</f>
        <v>1.546666</v>
      </c>
      <c r="H90" s="21" t="str">
        <f>'Liste Linéaire_Togo'!AN90</f>
        <v>Bas-Mono 1</v>
      </c>
      <c r="I90" s="21" t="str">
        <f>'Liste Linéaire_Togo'!O90</f>
        <v>BAS-MONO</v>
      </c>
      <c r="J90" s="21" t="str">
        <f>'Liste Linéaire_Togo'!P90</f>
        <v>MARITIME</v>
      </c>
      <c r="K90" s="22">
        <f>'Liste Linéaire_Togo'!Q90</f>
        <v>45599</v>
      </c>
      <c r="L90" s="21" t="str">
        <f>'Liste Linéaire_Togo'!R90</f>
        <v>S44</v>
      </c>
      <c r="M90" s="24" t="str">
        <f>'Liste Linéaire_Togo'!AD90</f>
        <v>eau de puits</v>
      </c>
      <c r="N90" s="21" t="str">
        <f>'Liste Linéaire_Togo'!AG90</f>
        <v>NEGATIF</v>
      </c>
      <c r="O90" s="21" t="str">
        <f>'Liste Linéaire_Togo'!AI90</f>
        <v>Oui</v>
      </c>
      <c r="P90" s="22">
        <f>'Liste Linéaire_Togo'!AJ90</f>
        <v>45601</v>
      </c>
      <c r="Q90" s="21" t="str">
        <f>'Liste Linéaire_Togo'!AK90</f>
        <v>Guéri</v>
      </c>
      <c r="R90" s="21" t="str">
        <f>'Liste Linéaire_Togo'!AP90</f>
        <v>negatif</v>
      </c>
      <c r="S90" s="21" t="str">
        <f>'Liste Linéaire_Togo'!AO90</f>
        <v>Kpétsou</v>
      </c>
    </row>
    <row r="91" spans="1:19" ht="30">
      <c r="A91" t="str">
        <f t="shared" si="1"/>
        <v>Point ( 1.7525687628133895 6.4423469782211)</v>
      </c>
      <c r="B91" s="21" t="str">
        <f>'Liste Linéaire_Togo'!B91</f>
        <v>AKABE Yaovi</v>
      </c>
      <c r="C91" s="21" t="str">
        <f>'Liste Linéaire_Togo'!F91</f>
        <v>Masculin</v>
      </c>
      <c r="D91" s="21" t="str">
        <f>'Liste Linéaire_Togo'!G91</f>
        <v>Cultivateur/trice</v>
      </c>
      <c r="E91" s="21" t="str">
        <f>'Liste Linéaire_Togo'!I91</f>
        <v>Batonou, quatier Adjigo</v>
      </c>
      <c r="F91" s="21" t="str">
        <f>VLOOKUP(E91,CARTE!$C$1:$F$400,3,FALSE)</f>
        <v>6.4423469782211</v>
      </c>
      <c r="G91" s="21" t="str">
        <f>VLOOKUP(E91,CARTE!$C$1:$F$400,4,FALSE)</f>
        <v xml:space="preserve"> 1.7525687628133895</v>
      </c>
      <c r="H91" s="21" t="str">
        <f>'Liste Linéaire_Togo'!AN91</f>
        <v>Bas-Mono 2</v>
      </c>
      <c r="I91" s="21" t="str">
        <f>'Liste Linéaire_Togo'!O91</f>
        <v>BAS-MONO</v>
      </c>
      <c r="J91" s="21" t="str">
        <f>'Liste Linéaire_Togo'!P91</f>
        <v>MARITIME</v>
      </c>
      <c r="K91" s="22">
        <f>'Liste Linéaire_Togo'!Q91</f>
        <v>45605</v>
      </c>
      <c r="L91" s="21" t="str">
        <f>'Liste Linéaire_Togo'!R91</f>
        <v>S45</v>
      </c>
      <c r="M91" s="24" t="str">
        <f>'Liste Linéaire_Togo'!AD91</f>
        <v>eau de puits</v>
      </c>
      <c r="N91" s="21" t="str">
        <f>'Liste Linéaire_Togo'!AG91</f>
        <v>POSITIF</v>
      </c>
      <c r="O91" s="21" t="str">
        <f>'Liste Linéaire_Togo'!AI91</f>
        <v>Oui</v>
      </c>
      <c r="P91" s="22">
        <f>'Liste Linéaire_Togo'!AJ91</f>
        <v>0</v>
      </c>
      <c r="Q91" s="21" t="str">
        <f>'Liste Linéaire_Togo'!AK91</f>
        <v>Guéri</v>
      </c>
      <c r="R91" s="21" t="str">
        <f>'Liste Linéaire_Togo'!AP91</f>
        <v>negatif</v>
      </c>
      <c r="S91" s="21" t="str">
        <f>'Liste Linéaire_Togo'!AO91</f>
        <v>Agome-Glozou</v>
      </c>
    </row>
    <row r="92" spans="1:19" ht="30">
      <c r="A92" t="str">
        <f t="shared" si="1"/>
        <v>Point ( 1.5713269352515131 6.237265928242092)</v>
      </c>
      <c r="B92" s="21" t="str">
        <f>'Liste Linéaire_Togo'!B92</f>
        <v>DAGLORIA LATIFA</v>
      </c>
      <c r="C92" s="21" t="str">
        <f>'Liste Linéaire_Togo'!F92</f>
        <v>Féminin</v>
      </c>
      <c r="D92" s="21" t="str">
        <f>'Liste Linéaire_Togo'!G92</f>
        <v>Elève</v>
      </c>
      <c r="E92" s="21" t="str">
        <f>'Liste Linéaire_Togo'!I92</f>
        <v>DJAMADJI</v>
      </c>
      <c r="F92" s="21" t="str">
        <f>VLOOKUP(E92,CARTE!$C$1:$F$400,3,FALSE)</f>
        <v>6.237265928242092</v>
      </c>
      <c r="G92" s="21" t="str">
        <f>VLOOKUP(E92,CARTE!$C$1:$F$400,4,FALSE)</f>
        <v xml:space="preserve"> 1.5713269352515131</v>
      </c>
      <c r="H92" s="21" t="str">
        <f>'Liste Linéaire_Togo'!AN92</f>
        <v>Lacs 1</v>
      </c>
      <c r="I92" s="21" t="str">
        <f>'Liste Linéaire_Togo'!O92</f>
        <v>LACS</v>
      </c>
      <c r="J92" s="21" t="str">
        <f>'Liste Linéaire_Togo'!P92</f>
        <v>MARITIME</v>
      </c>
      <c r="K92" s="22">
        <f>'Liste Linéaire_Togo'!Q92</f>
        <v>45567</v>
      </c>
      <c r="L92" s="21" t="str">
        <f>'Liste Linéaire_Togo'!R92</f>
        <v>S40</v>
      </c>
      <c r="M92" s="24" t="str">
        <f>'Liste Linéaire_Togo'!AD92</f>
        <v>NON</v>
      </c>
      <c r="N92" s="21" t="str">
        <f>'Liste Linéaire_Togo'!AG92</f>
        <v>POSITIF</v>
      </c>
      <c r="O92" s="21" t="str">
        <f>'Liste Linéaire_Togo'!AI92</f>
        <v>Oui</v>
      </c>
      <c r="P92" s="22">
        <f>'Liste Linéaire_Togo'!AJ92</f>
        <v>45572</v>
      </c>
      <c r="Q92" s="21" t="str">
        <f>'Liste Linéaire_Togo'!AK92</f>
        <v>Guéri</v>
      </c>
      <c r="R92" s="21" t="str">
        <f>'Liste Linéaire_Togo'!AP92</f>
        <v>Positif</v>
      </c>
      <c r="S92" s="21" t="str">
        <f>'Liste Linéaire_Togo'!AO92</f>
        <v>Aného</v>
      </c>
    </row>
    <row r="93" spans="1:19" ht="45">
      <c r="A93" t="str">
        <f t="shared" si="1"/>
        <v>Point ( 1.5713269352515131 6.237265928242092)</v>
      </c>
      <c r="B93" s="21" t="str">
        <f>'Liste Linéaire_Togo'!B93</f>
        <v>DAGLORIA  TADOU</v>
      </c>
      <c r="C93" s="21" t="str">
        <f>'Liste Linéaire_Togo'!F93</f>
        <v>Masculin</v>
      </c>
      <c r="D93" s="21" t="str">
        <f>'Liste Linéaire_Togo'!G93</f>
        <v>Elève</v>
      </c>
      <c r="E93" s="21" t="str">
        <f>'Liste Linéaire_Togo'!I93</f>
        <v>DJAMADJI</v>
      </c>
      <c r="F93" s="21" t="str">
        <f>VLOOKUP(E93,CARTE!$C$1:$F$400,3,FALSE)</f>
        <v>6.237265928242092</v>
      </c>
      <c r="G93" s="21" t="str">
        <f>VLOOKUP(E93,CARTE!$C$1:$F$400,4,FALSE)</f>
        <v xml:space="preserve"> 1.5713269352515131</v>
      </c>
      <c r="H93" s="21" t="str">
        <f>'Liste Linéaire_Togo'!AN93</f>
        <v>Lacs 1</v>
      </c>
      <c r="I93" s="21" t="str">
        <f>'Liste Linéaire_Togo'!O93</f>
        <v>LACS</v>
      </c>
      <c r="J93" s="21" t="str">
        <f>'Liste Linéaire_Togo'!P93</f>
        <v>MARITIME</v>
      </c>
      <c r="K93" s="22">
        <f>'Liste Linéaire_Togo'!Q93</f>
        <v>45564</v>
      </c>
      <c r="L93" s="21" t="str">
        <f>'Liste Linéaire_Togo'!R93</f>
        <v>S39</v>
      </c>
      <c r="M93" s="24" t="str">
        <f>'Liste Linéaire_Togo'!AD93</f>
        <v>NON</v>
      </c>
      <c r="N93" s="21" t="str">
        <f>'Liste Linéaire_Togo'!AG93</f>
        <v>NA</v>
      </c>
      <c r="O93" s="21" t="str">
        <f>'Liste Linéaire_Togo'!AI93</f>
        <v>Non</v>
      </c>
      <c r="P93" s="22">
        <f>'Liste Linéaire_Togo'!AJ93</f>
        <v>0</v>
      </c>
      <c r="Q93" s="21" t="str">
        <f>'Liste Linéaire_Togo'!AK93</f>
        <v>Guéri</v>
      </c>
      <c r="R93" s="21" t="str">
        <f>'Liste Linéaire_Togo'!AP93</f>
        <v>negatif</v>
      </c>
      <c r="S93" s="21" t="str">
        <f>'Liste Linéaire_Togo'!AO93</f>
        <v>Aného</v>
      </c>
    </row>
    <row r="94" spans="1:19" ht="60">
      <c r="A94" t="str">
        <f t="shared" si="1"/>
        <v>Point ( 1.5713269352515131 6.237265928242092)</v>
      </c>
      <c r="B94" s="21" t="str">
        <f>'Liste Linéaire_Togo'!B94</f>
        <v>DAGLORIA SAODATOU</v>
      </c>
      <c r="C94" s="21" t="str">
        <f>'Liste Linéaire_Togo'!F94</f>
        <v>Féminin</v>
      </c>
      <c r="D94" s="21" t="str">
        <f>'Liste Linéaire_Togo'!G94</f>
        <v>Enfant moins de 4ans</v>
      </c>
      <c r="E94" s="21" t="str">
        <f>'Liste Linéaire_Togo'!I94</f>
        <v>DJAMADJI</v>
      </c>
      <c r="F94" s="21" t="str">
        <f>VLOOKUP(E94,CARTE!$C$1:$F$400,3,FALSE)</f>
        <v>6.237265928242092</v>
      </c>
      <c r="G94" s="21" t="str">
        <f>VLOOKUP(E94,CARTE!$C$1:$F$400,4,FALSE)</f>
        <v xml:space="preserve"> 1.5713269352515131</v>
      </c>
      <c r="H94" s="21" t="str">
        <f>'Liste Linéaire_Togo'!AN94</f>
        <v>Lacs 1</v>
      </c>
      <c r="I94" s="21" t="str">
        <f>'Liste Linéaire_Togo'!O94</f>
        <v>LACS</v>
      </c>
      <c r="J94" s="21" t="str">
        <f>'Liste Linéaire_Togo'!P94</f>
        <v>MARITIME</v>
      </c>
      <c r="K94" s="22">
        <f>'Liste Linéaire_Togo'!Q94</f>
        <v>45566</v>
      </c>
      <c r="L94" s="21" t="str">
        <f>'Liste Linéaire_Togo'!R94</f>
        <v>S40</v>
      </c>
      <c r="M94" s="24" t="str">
        <f>'Liste Linéaire_Togo'!AD94</f>
        <v>NON</v>
      </c>
      <c r="N94" s="21" t="str">
        <f>'Liste Linéaire_Togo'!AG94</f>
        <v>NA</v>
      </c>
      <c r="O94" s="21" t="str">
        <f>'Liste Linéaire_Togo'!AI94</f>
        <v>Non</v>
      </c>
      <c r="P94" s="22">
        <f>'Liste Linéaire_Togo'!AJ94</f>
        <v>0</v>
      </c>
      <c r="Q94" s="21" t="str">
        <f>'Liste Linéaire_Togo'!AK94</f>
        <v>Guéri</v>
      </c>
      <c r="R94" s="21" t="str">
        <f>'Liste Linéaire_Togo'!AP94</f>
        <v>negatif</v>
      </c>
      <c r="S94" s="21" t="str">
        <f>'Liste Linéaire_Togo'!AO94</f>
        <v>Aného</v>
      </c>
    </row>
    <row r="95" spans="1:19" ht="30">
      <c r="A95" t="str">
        <f t="shared" si="1"/>
        <v>Point ( 1.5713269352515131 6.237265928242092)</v>
      </c>
      <c r="B95" s="21" t="str">
        <f>'Liste Linéaire_Togo'!B95</f>
        <v>LAWSON DEDE</v>
      </c>
      <c r="C95" s="21" t="str">
        <f>'Liste Linéaire_Togo'!F95</f>
        <v>Féminin</v>
      </c>
      <c r="D95" s="21" t="str">
        <f>'Liste Linéaire_Togo'!G95</f>
        <v>Revendeur/se</v>
      </c>
      <c r="E95" s="21" t="str">
        <f>'Liste Linéaire_Togo'!I95</f>
        <v>DJAMADJI</v>
      </c>
      <c r="F95" s="21" t="str">
        <f>VLOOKUP(E95,CARTE!$C$1:$F$400,3,FALSE)</f>
        <v>6.237265928242092</v>
      </c>
      <c r="G95" s="21" t="str">
        <f>VLOOKUP(E95,CARTE!$C$1:$F$400,4,FALSE)</f>
        <v xml:space="preserve"> 1.5713269352515131</v>
      </c>
      <c r="H95" s="21" t="str">
        <f>'Liste Linéaire_Togo'!AN95</f>
        <v>Lacs 1</v>
      </c>
      <c r="I95" s="21" t="str">
        <f>'Liste Linéaire_Togo'!O95</f>
        <v>LACS</v>
      </c>
      <c r="J95" s="21" t="str">
        <f>'Liste Linéaire_Togo'!P95</f>
        <v>MARITIME</v>
      </c>
      <c r="K95" s="22">
        <f>'Liste Linéaire_Togo'!Q95</f>
        <v>45562</v>
      </c>
      <c r="L95" s="21" t="str">
        <f>'Liste Linéaire_Togo'!R95</f>
        <v>S39</v>
      </c>
      <c r="M95" s="24" t="str">
        <f>'Liste Linéaire_Togo'!AD95</f>
        <v>NON</v>
      </c>
      <c r="N95" s="21" t="str">
        <f>'Liste Linéaire_Togo'!AG95</f>
        <v>NA</v>
      </c>
      <c r="O95" s="21" t="str">
        <f>'Liste Linéaire_Togo'!AI95</f>
        <v>Non</v>
      </c>
      <c r="P95" s="22">
        <f>'Liste Linéaire_Togo'!AJ95</f>
        <v>0</v>
      </c>
      <c r="Q95" s="21" t="str">
        <f>'Liste Linéaire_Togo'!AK95</f>
        <v>Guéri</v>
      </c>
      <c r="R95" s="21" t="str">
        <f>'Liste Linéaire_Togo'!AP95</f>
        <v>negatif</v>
      </c>
      <c r="S95" s="21" t="str">
        <f>'Liste Linéaire_Togo'!AO95</f>
        <v>Aného</v>
      </c>
    </row>
    <row r="96" spans="1:19" ht="30">
      <c r="A96" t="str">
        <f t="shared" si="1"/>
        <v>Point ( 1.5713269352515131 6.237265928242092)</v>
      </c>
      <c r="B96" s="21" t="str">
        <f>'Liste Linéaire_Togo'!B96</f>
        <v>GOKA FELIX</v>
      </c>
      <c r="C96" s="21" t="str">
        <f>'Liste Linéaire_Togo'!F96</f>
        <v>Masculin</v>
      </c>
      <c r="D96" s="21" t="str">
        <f>'Liste Linéaire_Togo'!G96</f>
        <v>Elève</v>
      </c>
      <c r="E96" s="21" t="str">
        <f>'Liste Linéaire_Togo'!I96</f>
        <v>DJAMADJI</v>
      </c>
      <c r="F96" s="21" t="str">
        <f>VLOOKUP(E96,CARTE!$C$1:$F$400,3,FALSE)</f>
        <v>6.237265928242092</v>
      </c>
      <c r="G96" s="21" t="str">
        <f>VLOOKUP(E96,CARTE!$C$1:$F$400,4,FALSE)</f>
        <v xml:space="preserve"> 1.5713269352515131</v>
      </c>
      <c r="H96" s="21" t="str">
        <f>'Liste Linéaire_Togo'!AN96</f>
        <v>Lacs 1</v>
      </c>
      <c r="I96" s="21" t="str">
        <f>'Liste Linéaire_Togo'!O96</f>
        <v>LACS</v>
      </c>
      <c r="J96" s="21" t="str">
        <f>'Liste Linéaire_Togo'!P96</f>
        <v>MARITIME</v>
      </c>
      <c r="K96" s="22">
        <f>'Liste Linéaire_Togo'!Q96</f>
        <v>45567</v>
      </c>
      <c r="L96" s="21" t="str">
        <f>'Liste Linéaire_Togo'!R96</f>
        <v>S40</v>
      </c>
      <c r="M96" s="24" t="str">
        <f>'Liste Linéaire_Togo'!AD96</f>
        <v>NON</v>
      </c>
      <c r="N96" s="21" t="str">
        <f>'Liste Linéaire_Togo'!AG96</f>
        <v>NA</v>
      </c>
      <c r="O96" s="21" t="str">
        <f>'Liste Linéaire_Togo'!AI96</f>
        <v>Oui</v>
      </c>
      <c r="P96" s="22">
        <f>'Liste Linéaire_Togo'!AJ96</f>
        <v>45572</v>
      </c>
      <c r="Q96" s="21" t="str">
        <f>'Liste Linéaire_Togo'!AK96</f>
        <v>Guéri</v>
      </c>
      <c r="R96" s="21" t="str">
        <f>'Liste Linéaire_Togo'!AP96</f>
        <v>negatif</v>
      </c>
      <c r="S96" s="21" t="str">
        <f>'Liste Linéaire_Togo'!AO96</f>
        <v>Aného</v>
      </c>
    </row>
    <row r="97" spans="1:19" ht="30">
      <c r="A97" t="str">
        <f t="shared" si="1"/>
        <v>Point ( 1.5713269352515131 6.237265928242092)</v>
      </c>
      <c r="B97" s="21" t="str">
        <f>'Liste Linéaire_Togo'!B97</f>
        <v>KOEGAN  ADAMA</v>
      </c>
      <c r="C97" s="21" t="str">
        <f>'Liste Linéaire_Togo'!F97</f>
        <v>Masculin</v>
      </c>
      <c r="D97" s="21" t="str">
        <f>'Liste Linéaire_Togo'!G97</f>
        <v>RETRAITE</v>
      </c>
      <c r="E97" s="21" t="str">
        <f>'Liste Linéaire_Togo'!I97</f>
        <v>DJAMADJI</v>
      </c>
      <c r="F97" s="21" t="str">
        <f>VLOOKUP(E97,CARTE!$C$1:$F$400,3,FALSE)</f>
        <v>6.237265928242092</v>
      </c>
      <c r="G97" s="21" t="str">
        <f>VLOOKUP(E97,CARTE!$C$1:$F$400,4,FALSE)</f>
        <v xml:space="preserve"> 1.5713269352515131</v>
      </c>
      <c r="H97" s="21" t="str">
        <f>'Liste Linéaire_Togo'!AN97</f>
        <v>Lacs 1</v>
      </c>
      <c r="I97" s="21" t="str">
        <f>'Liste Linéaire_Togo'!O97</f>
        <v>LACS</v>
      </c>
      <c r="J97" s="21" t="str">
        <f>'Liste Linéaire_Togo'!P97</f>
        <v>MARITIME</v>
      </c>
      <c r="K97" s="22">
        <f>'Liste Linéaire_Togo'!Q97</f>
        <v>45567</v>
      </c>
      <c r="L97" s="21" t="str">
        <f>'Liste Linéaire_Togo'!R97</f>
        <v>S40</v>
      </c>
      <c r="M97" s="24" t="str">
        <f>'Liste Linéaire_Togo'!AD97</f>
        <v>NON</v>
      </c>
      <c r="N97" s="21" t="str">
        <f>'Liste Linéaire_Togo'!AG97</f>
        <v>POSITIF</v>
      </c>
      <c r="O97" s="21" t="str">
        <f>'Liste Linéaire_Togo'!AI97</f>
        <v>Oui</v>
      </c>
      <c r="P97" s="22">
        <f>'Liste Linéaire_Togo'!AJ97</f>
        <v>45572</v>
      </c>
      <c r="Q97" s="21" t="str">
        <f>'Liste Linéaire_Togo'!AK97</f>
        <v>Guéri</v>
      </c>
      <c r="R97" s="21" t="str">
        <f>'Liste Linéaire_Togo'!AP97</f>
        <v>Positif</v>
      </c>
      <c r="S97" s="21" t="str">
        <f>'Liste Linéaire_Togo'!AO97</f>
        <v>Aného</v>
      </c>
    </row>
    <row r="98" spans="1:19" ht="45">
      <c r="A98" t="str">
        <f t="shared" si="1"/>
        <v>Point ( 1.672305618314484 6.270782053118657)</v>
      </c>
      <c r="B98" s="21" t="str">
        <f>'Liste Linéaire_Togo'!B98</f>
        <v>MISSEWU CLEMENT</v>
      </c>
      <c r="C98" s="21" t="str">
        <f>'Liste Linéaire_Togo'!F98</f>
        <v>Masculin</v>
      </c>
      <c r="D98" s="21" t="str">
        <f>'Liste Linéaire_Togo'!G98</f>
        <v>Elève</v>
      </c>
      <c r="E98" s="21" t="str">
        <f>'Liste Linéaire_Togo'!I98</f>
        <v>MEDEROS</v>
      </c>
      <c r="F98" s="21" t="str">
        <f>VLOOKUP(E98,CARTE!$C$1:$F$400,3,FALSE)</f>
        <v>6.270782053118657</v>
      </c>
      <c r="G98" s="21" t="str">
        <f>VLOOKUP(E98,CARTE!$C$1:$F$400,4,FALSE)</f>
        <v xml:space="preserve"> 1.672305618314484</v>
      </c>
      <c r="H98" s="21" t="str">
        <f>'Liste Linéaire_Togo'!AN98</f>
        <v>Lacs 2</v>
      </c>
      <c r="I98" s="21" t="str">
        <f>'Liste Linéaire_Togo'!O98</f>
        <v>LACS</v>
      </c>
      <c r="J98" s="21" t="str">
        <f>'Liste Linéaire_Togo'!P98</f>
        <v>MARITIME</v>
      </c>
      <c r="K98" s="22">
        <f>'Liste Linéaire_Togo'!Q98</f>
        <v>45568</v>
      </c>
      <c r="L98" s="21" t="str">
        <f>'Liste Linéaire_Togo'!R98</f>
        <v>S40</v>
      </c>
      <c r="M98" s="24" t="str">
        <f>'Liste Linéaire_Togo'!AD98</f>
        <v>NON</v>
      </c>
      <c r="N98" s="21" t="str">
        <f>'Liste Linéaire_Togo'!AG98</f>
        <v>NEGATIF</v>
      </c>
      <c r="O98" s="21" t="str">
        <f>'Liste Linéaire_Togo'!AI98</f>
        <v>Oui</v>
      </c>
      <c r="P98" s="22">
        <f>'Liste Linéaire_Togo'!AJ98</f>
        <v>45571</v>
      </c>
      <c r="Q98" s="21" t="str">
        <f>'Liste Linéaire_Togo'!AK98</f>
        <v>Guéri</v>
      </c>
      <c r="R98" s="21" t="str">
        <f>'Liste Linéaire_Togo'!AP98</f>
        <v>negatif</v>
      </c>
      <c r="S98" s="21" t="str">
        <f>'Liste Linéaire_Togo'!AO98</f>
        <v>Agouégan</v>
      </c>
    </row>
    <row r="99" spans="1:19" ht="30">
      <c r="A99" t="str">
        <f t="shared" si="1"/>
        <v>Point ( 1.672305618314484 6.270782053118657)</v>
      </c>
      <c r="B99" s="21" t="str">
        <f>'Liste Linéaire_Togo'!B99</f>
        <v>ADJOH MAMAN</v>
      </c>
      <c r="C99" s="21" t="str">
        <f>'Liste Linéaire_Togo'!F99</f>
        <v>Féminin</v>
      </c>
      <c r="D99" s="21" t="str">
        <f>'Liste Linéaire_Togo'!G99</f>
        <v>Revendeur/se</v>
      </c>
      <c r="E99" s="21" t="str">
        <f>'Liste Linéaire_Togo'!I99</f>
        <v>MEDEROS</v>
      </c>
      <c r="F99" s="21" t="str">
        <f>VLOOKUP(E99,CARTE!$C$1:$F$400,3,FALSE)</f>
        <v>6.270782053118657</v>
      </c>
      <c r="G99" s="21" t="str">
        <f>VLOOKUP(E99,CARTE!$C$1:$F$400,4,FALSE)</f>
        <v xml:space="preserve"> 1.672305618314484</v>
      </c>
      <c r="H99" s="21" t="str">
        <f>'Liste Linéaire_Togo'!AN99</f>
        <v>Lacs 2</v>
      </c>
      <c r="I99" s="21" t="str">
        <f>'Liste Linéaire_Togo'!O99</f>
        <v>LACS</v>
      </c>
      <c r="J99" s="21" t="str">
        <f>'Liste Linéaire_Togo'!P99</f>
        <v>MARITIME</v>
      </c>
      <c r="K99" s="22">
        <f>'Liste Linéaire_Togo'!Q99</f>
        <v>45568</v>
      </c>
      <c r="L99" s="21" t="str">
        <f>'Liste Linéaire_Togo'!R99</f>
        <v>S40</v>
      </c>
      <c r="M99" s="24" t="str">
        <f>'Liste Linéaire_Togo'!AD99</f>
        <v>NON</v>
      </c>
      <c r="N99" s="21" t="str">
        <f>'Liste Linéaire_Togo'!AG99</f>
        <v>NEGATIF</v>
      </c>
      <c r="O99" s="21" t="str">
        <f>'Liste Linéaire_Togo'!AI99</f>
        <v>Oui</v>
      </c>
      <c r="P99" s="22">
        <f>'Liste Linéaire_Togo'!AJ99</f>
        <v>45571</v>
      </c>
      <c r="Q99" s="21" t="str">
        <f>'Liste Linéaire_Togo'!AK99</f>
        <v>Guéri</v>
      </c>
      <c r="R99" s="21" t="str">
        <f>'Liste Linéaire_Togo'!AP99</f>
        <v>negatif</v>
      </c>
      <c r="S99" s="21" t="str">
        <f>'Liste Linéaire_Togo'!AO99</f>
        <v>Agouégan</v>
      </c>
    </row>
    <row r="100" spans="1:19" ht="45">
      <c r="A100" t="str">
        <f t="shared" si="1"/>
        <v>Point ( 1.672305618314484 6.270782053118657)</v>
      </c>
      <c r="B100" s="21" t="str">
        <f>'Liste Linéaire_Togo'!B100</f>
        <v>GAOUSSOU IDA</v>
      </c>
      <c r="C100" s="21" t="str">
        <f>'Liste Linéaire_Togo'!F100</f>
        <v>Féminin</v>
      </c>
      <c r="D100" s="21" t="str">
        <f>'Liste Linéaire_Togo'!G100</f>
        <v>Enfant moins de 4ans</v>
      </c>
      <c r="E100" s="21" t="str">
        <f>'Liste Linéaire_Togo'!I100</f>
        <v>MEDEROS</v>
      </c>
      <c r="F100" s="21" t="str">
        <f>VLOOKUP(E100,CARTE!$C$1:$F$400,3,FALSE)</f>
        <v>6.270782053118657</v>
      </c>
      <c r="G100" s="21" t="str">
        <f>VLOOKUP(E100,CARTE!$C$1:$F$400,4,FALSE)</f>
        <v xml:space="preserve"> 1.672305618314484</v>
      </c>
      <c r="H100" s="21" t="str">
        <f>'Liste Linéaire_Togo'!AN100</f>
        <v>Lacs 2</v>
      </c>
      <c r="I100" s="21" t="str">
        <f>'Liste Linéaire_Togo'!O100</f>
        <v>LACS</v>
      </c>
      <c r="J100" s="21" t="str">
        <f>'Liste Linéaire_Togo'!P100</f>
        <v>MARITIME</v>
      </c>
      <c r="K100" s="22">
        <f>'Liste Linéaire_Togo'!Q100</f>
        <v>45568</v>
      </c>
      <c r="L100" s="21" t="str">
        <f>'Liste Linéaire_Togo'!R100</f>
        <v>S40</v>
      </c>
      <c r="M100" s="24" t="str">
        <f>'Liste Linéaire_Togo'!AD100</f>
        <v>NON</v>
      </c>
      <c r="N100" s="21" t="str">
        <f>'Liste Linéaire_Togo'!AG100</f>
        <v>NA</v>
      </c>
      <c r="O100" s="21" t="str">
        <f>'Liste Linéaire_Togo'!AI100</f>
        <v>Oui</v>
      </c>
      <c r="P100" s="22">
        <f>'Liste Linéaire_Togo'!AJ100</f>
        <v>45571</v>
      </c>
      <c r="Q100" s="21" t="str">
        <f>'Liste Linéaire_Togo'!AK100</f>
        <v>Guéri</v>
      </c>
      <c r="R100" s="21" t="str">
        <f>'Liste Linéaire_Togo'!AP100</f>
        <v>negatif</v>
      </c>
      <c r="S100" s="21" t="str">
        <f>'Liste Linéaire_Togo'!AO100</f>
        <v>Agouégan</v>
      </c>
    </row>
    <row r="101" spans="1:19" ht="60">
      <c r="A101" t="str">
        <f t="shared" si="1"/>
        <v>Point ( 1.672305618314484 6.270782053118657)</v>
      </c>
      <c r="B101" s="21" t="str">
        <f>'Liste Linéaire_Togo'!B101</f>
        <v>ADETONA ADEBIONA</v>
      </c>
      <c r="C101" s="21" t="str">
        <f>'Liste Linéaire_Togo'!F101</f>
        <v>Féminin</v>
      </c>
      <c r="D101" s="21" t="str">
        <f>'Liste Linéaire_Togo'!G101</f>
        <v>Revendeur/se</v>
      </c>
      <c r="E101" s="21" t="str">
        <f>'Liste Linéaire_Togo'!I101</f>
        <v>MEDEROS</v>
      </c>
      <c r="F101" s="21" t="str">
        <f>VLOOKUP(E101,CARTE!$C$1:$F$400,3,FALSE)</f>
        <v>6.270782053118657</v>
      </c>
      <c r="G101" s="21" t="str">
        <f>VLOOKUP(E101,CARTE!$C$1:$F$400,4,FALSE)</f>
        <v xml:space="preserve"> 1.672305618314484</v>
      </c>
      <c r="H101" s="21" t="str">
        <f>'Liste Linéaire_Togo'!AN101</f>
        <v>Lacs 2</v>
      </c>
      <c r="I101" s="21" t="str">
        <f>'Liste Linéaire_Togo'!O101</f>
        <v>LACS</v>
      </c>
      <c r="J101" s="21" t="str">
        <f>'Liste Linéaire_Togo'!P101</f>
        <v>MARITIME</v>
      </c>
      <c r="K101" s="22">
        <f>'Liste Linéaire_Togo'!Q101</f>
        <v>45568</v>
      </c>
      <c r="L101" s="21" t="str">
        <f>'Liste Linéaire_Togo'!R101</f>
        <v>S40</v>
      </c>
      <c r="M101" s="24" t="str">
        <f>'Liste Linéaire_Togo'!AD101</f>
        <v>NON</v>
      </c>
      <c r="N101" s="21" t="str">
        <f>'Liste Linéaire_Togo'!AG101</f>
        <v>NEGATIF</v>
      </c>
      <c r="O101" s="21" t="str">
        <f>'Liste Linéaire_Togo'!AI101</f>
        <v>Oui</v>
      </c>
      <c r="P101" s="22">
        <f>'Liste Linéaire_Togo'!AJ101</f>
        <v>45571</v>
      </c>
      <c r="Q101" s="21" t="str">
        <f>'Liste Linéaire_Togo'!AK101</f>
        <v>Guéri</v>
      </c>
      <c r="R101" s="21" t="str">
        <f>'Liste Linéaire_Togo'!AP101</f>
        <v>negatif</v>
      </c>
      <c r="S101" s="21" t="str">
        <f>'Liste Linéaire_Togo'!AO101</f>
        <v>Agouégan</v>
      </c>
    </row>
    <row r="102" spans="1:19" ht="30">
      <c r="A102" t="str">
        <f t="shared" si="1"/>
        <v>Point ( 1.672305618314484 6.270782053118657)</v>
      </c>
      <c r="B102" s="21" t="str">
        <f>'Liste Linéaire_Togo'!B102</f>
        <v>KLIKO ZAKARI</v>
      </c>
      <c r="C102" s="21" t="str">
        <f>'Liste Linéaire_Togo'!F102</f>
        <v>Masculin</v>
      </c>
      <c r="D102" s="21" t="str">
        <f>'Liste Linéaire_Togo'!G102</f>
        <v>Elève</v>
      </c>
      <c r="E102" s="21" t="str">
        <f>'Liste Linéaire_Togo'!I102</f>
        <v>MEDEROS</v>
      </c>
      <c r="F102" s="21" t="str">
        <f>VLOOKUP(E102,CARTE!$C$1:$F$400,3,FALSE)</f>
        <v>6.270782053118657</v>
      </c>
      <c r="G102" s="21" t="str">
        <f>VLOOKUP(E102,CARTE!$C$1:$F$400,4,FALSE)</f>
        <v xml:space="preserve"> 1.672305618314484</v>
      </c>
      <c r="H102" s="21" t="str">
        <f>'Liste Linéaire_Togo'!AN102</f>
        <v>Lacs 2</v>
      </c>
      <c r="I102" s="21" t="str">
        <f>'Liste Linéaire_Togo'!O102</f>
        <v>LACS</v>
      </c>
      <c r="J102" s="21" t="str">
        <f>'Liste Linéaire_Togo'!P102</f>
        <v>MARITIME</v>
      </c>
      <c r="K102" s="22">
        <f>'Liste Linéaire_Togo'!Q102</f>
        <v>45568</v>
      </c>
      <c r="L102" s="21" t="str">
        <f>'Liste Linéaire_Togo'!R102</f>
        <v>S40</v>
      </c>
      <c r="M102" s="24" t="str">
        <f>'Liste Linéaire_Togo'!AD102</f>
        <v>NON</v>
      </c>
      <c r="N102" s="21" t="str">
        <f>'Liste Linéaire_Togo'!AG102</f>
        <v>NA</v>
      </c>
      <c r="O102" s="21" t="str">
        <f>'Liste Linéaire_Togo'!AI102</f>
        <v>Oui</v>
      </c>
      <c r="P102" s="22">
        <f>'Liste Linéaire_Togo'!AJ102</f>
        <v>45571</v>
      </c>
      <c r="Q102" s="21" t="str">
        <f>'Liste Linéaire_Togo'!AK102</f>
        <v>Guéri</v>
      </c>
      <c r="R102" s="21" t="str">
        <f>'Liste Linéaire_Togo'!AP102</f>
        <v>negatif</v>
      </c>
      <c r="S102" s="21" t="str">
        <f>'Liste Linéaire_Togo'!AO102</f>
        <v>Agouégan</v>
      </c>
    </row>
    <row r="103" spans="1:19" ht="45">
      <c r="A103" t="str">
        <f t="shared" si="1"/>
        <v>Point ( 1.672305618314484 6.270782053118657)</v>
      </c>
      <c r="B103" s="21" t="str">
        <f>'Liste Linéaire_Togo'!B103</f>
        <v>OBEY ADEKETOU</v>
      </c>
      <c r="C103" s="21" t="str">
        <f>'Liste Linéaire_Togo'!F103</f>
        <v>Féminin</v>
      </c>
      <c r="D103" s="21" t="str">
        <f>'Liste Linéaire_Togo'!G103</f>
        <v>Revendeur/se</v>
      </c>
      <c r="E103" s="21" t="str">
        <f>'Liste Linéaire_Togo'!I103</f>
        <v>MEDEROS</v>
      </c>
      <c r="F103" s="21" t="str">
        <f>VLOOKUP(E103,CARTE!$C$1:$F$400,3,FALSE)</f>
        <v>6.270782053118657</v>
      </c>
      <c r="G103" s="21" t="str">
        <f>VLOOKUP(E103,CARTE!$C$1:$F$400,4,FALSE)</f>
        <v xml:space="preserve"> 1.672305618314484</v>
      </c>
      <c r="H103" s="21" t="str">
        <f>'Liste Linéaire_Togo'!AN103</f>
        <v>Lacs 2</v>
      </c>
      <c r="I103" s="21" t="str">
        <f>'Liste Linéaire_Togo'!O103</f>
        <v>LACS</v>
      </c>
      <c r="J103" s="21" t="str">
        <f>'Liste Linéaire_Togo'!P103</f>
        <v>MARITIME</v>
      </c>
      <c r="K103" s="22">
        <f>'Liste Linéaire_Togo'!Q103</f>
        <v>45568</v>
      </c>
      <c r="L103" s="21" t="str">
        <f>'Liste Linéaire_Togo'!R103</f>
        <v>S40</v>
      </c>
      <c r="M103" s="24" t="str">
        <f>'Liste Linéaire_Togo'!AD103</f>
        <v>NON</v>
      </c>
      <c r="N103" s="21" t="str">
        <f>'Liste Linéaire_Togo'!AG103</f>
        <v>NA</v>
      </c>
      <c r="O103" s="21" t="str">
        <f>'Liste Linéaire_Togo'!AI103</f>
        <v>Oui</v>
      </c>
      <c r="P103" s="22">
        <f>'Liste Linéaire_Togo'!AJ103</f>
        <v>45571</v>
      </c>
      <c r="Q103" s="21" t="str">
        <f>'Liste Linéaire_Togo'!AK103</f>
        <v>Guéri</v>
      </c>
      <c r="R103" s="21" t="str">
        <f>'Liste Linéaire_Togo'!AP103</f>
        <v>negatif</v>
      </c>
      <c r="S103" s="21" t="str">
        <f>'Liste Linéaire_Togo'!AO103</f>
        <v>Agouégan</v>
      </c>
    </row>
    <row r="104" spans="1:19" ht="45">
      <c r="A104" t="str">
        <f t="shared" si="1"/>
        <v>Point ( 1.672305618314484 6.270782053118657)</v>
      </c>
      <c r="B104" s="21" t="str">
        <f>'Liste Linéaire_Togo'!B104</f>
        <v xml:space="preserve">AGBESSI CHRISTINE </v>
      </c>
      <c r="C104" s="21" t="str">
        <f>'Liste Linéaire_Togo'!F104</f>
        <v>Féminin</v>
      </c>
      <c r="D104" s="21" t="str">
        <f>'Liste Linéaire_Togo'!G104</f>
        <v>Couture</v>
      </c>
      <c r="E104" s="21" t="str">
        <f>'Liste Linéaire_Togo'!I104</f>
        <v>MEDEROS</v>
      </c>
      <c r="F104" s="21" t="str">
        <f>VLOOKUP(E104,CARTE!$C$1:$F$400,3,FALSE)</f>
        <v>6.270782053118657</v>
      </c>
      <c r="G104" s="21" t="str">
        <f>VLOOKUP(E104,CARTE!$C$1:$F$400,4,FALSE)</f>
        <v xml:space="preserve"> 1.672305618314484</v>
      </c>
      <c r="H104" s="21" t="str">
        <f>'Liste Linéaire_Togo'!AN104</f>
        <v>Lacs 2</v>
      </c>
      <c r="I104" s="21" t="str">
        <f>'Liste Linéaire_Togo'!O104</f>
        <v>LACS</v>
      </c>
      <c r="J104" s="21" t="str">
        <f>'Liste Linéaire_Togo'!P104</f>
        <v>MARITIME</v>
      </c>
      <c r="K104" s="22">
        <f>'Liste Linéaire_Togo'!Q104</f>
        <v>45568</v>
      </c>
      <c r="L104" s="21" t="str">
        <f>'Liste Linéaire_Togo'!R104</f>
        <v>S40</v>
      </c>
      <c r="M104" s="24" t="str">
        <f>'Liste Linéaire_Togo'!AD104</f>
        <v>NON</v>
      </c>
      <c r="N104" s="21" t="str">
        <f>'Liste Linéaire_Togo'!AG104</f>
        <v>NA</v>
      </c>
      <c r="O104" s="21" t="str">
        <f>'Liste Linéaire_Togo'!AI104</f>
        <v>Oui</v>
      </c>
      <c r="P104" s="22">
        <f>'Liste Linéaire_Togo'!AJ104</f>
        <v>45571</v>
      </c>
      <c r="Q104" s="21" t="str">
        <f>'Liste Linéaire_Togo'!AK104</f>
        <v>Guéri</v>
      </c>
      <c r="R104" s="21" t="str">
        <f>'Liste Linéaire_Togo'!AP104</f>
        <v>negatif</v>
      </c>
      <c r="S104" s="21" t="str">
        <f>'Liste Linéaire_Togo'!AO104</f>
        <v>Agouégan</v>
      </c>
    </row>
    <row r="105" spans="1:19" ht="45">
      <c r="A105" t="str">
        <f t="shared" si="1"/>
        <v>Point ( 1.672305618314484 6.270782053118657)</v>
      </c>
      <c r="B105" s="21" t="str">
        <f>'Liste Linéaire_Togo'!B105</f>
        <v>SADJISSOU CHERIFA</v>
      </c>
      <c r="C105" s="21" t="str">
        <f>'Liste Linéaire_Togo'!F105</f>
        <v>Féminin</v>
      </c>
      <c r="D105" s="21" t="str">
        <f>'Liste Linéaire_Togo'!G105</f>
        <v>Enfant moins de 4ans</v>
      </c>
      <c r="E105" s="21" t="str">
        <f>'Liste Linéaire_Togo'!I105</f>
        <v>MEDEROS</v>
      </c>
      <c r="F105" s="21" t="str">
        <f>VLOOKUP(E105,CARTE!$C$1:$F$400,3,FALSE)</f>
        <v>6.270782053118657</v>
      </c>
      <c r="G105" s="21" t="str">
        <f>VLOOKUP(E105,CARTE!$C$1:$F$400,4,FALSE)</f>
        <v xml:space="preserve"> 1.672305618314484</v>
      </c>
      <c r="H105" s="21" t="str">
        <f>'Liste Linéaire_Togo'!AN105</f>
        <v>Lacs 2</v>
      </c>
      <c r="I105" s="21" t="str">
        <f>'Liste Linéaire_Togo'!O105</f>
        <v>LACS</v>
      </c>
      <c r="J105" s="21" t="str">
        <f>'Liste Linéaire_Togo'!P105</f>
        <v>MARITIME</v>
      </c>
      <c r="K105" s="22">
        <f>'Liste Linéaire_Togo'!Q105</f>
        <v>45570</v>
      </c>
      <c r="L105" s="21" t="str">
        <f>'Liste Linéaire_Togo'!R105</f>
        <v>S40</v>
      </c>
      <c r="M105" s="24" t="str">
        <f>'Liste Linéaire_Togo'!AD105</f>
        <v>NON</v>
      </c>
      <c r="N105" s="21" t="str">
        <f>'Liste Linéaire_Togo'!AG105</f>
        <v>NA</v>
      </c>
      <c r="O105" s="21" t="str">
        <f>'Liste Linéaire_Togo'!AI105</f>
        <v>Oui</v>
      </c>
      <c r="P105" s="22">
        <f>'Liste Linéaire_Togo'!AJ105</f>
        <v>45571</v>
      </c>
      <c r="Q105" s="21" t="str">
        <f>'Liste Linéaire_Togo'!AK105</f>
        <v>Guéri</v>
      </c>
      <c r="R105" s="21" t="str">
        <f>'Liste Linéaire_Togo'!AP105</f>
        <v>negatif</v>
      </c>
      <c r="S105" s="21" t="str">
        <f>'Liste Linéaire_Togo'!AO105</f>
        <v>Agouégan</v>
      </c>
    </row>
    <row r="106" spans="1:19" ht="30">
      <c r="A106" t="str">
        <f t="shared" si="1"/>
        <v>Point ( 1.6113269352515131 6.232565928242092)</v>
      </c>
      <c r="B106" s="21" t="str">
        <f>'Liste Linéaire_Togo'!B106</f>
        <v>AGBEGNIGAN  AFI</v>
      </c>
      <c r="C106" s="21" t="str">
        <f>'Liste Linéaire_Togo'!F106</f>
        <v>Féminin</v>
      </c>
      <c r="D106" s="21" t="str">
        <f>'Liste Linéaire_Togo'!G106</f>
        <v>Revendeur/se</v>
      </c>
      <c r="E106" s="21" t="str">
        <f>'Liste Linéaire_Togo'!I106</f>
        <v>DJEKVI</v>
      </c>
      <c r="F106" s="21" t="str">
        <f>VLOOKUP(E106,CARTE!$C$1:$F$400,3,FALSE)</f>
        <v>6.232565928242092</v>
      </c>
      <c r="G106" s="21" t="str">
        <f>VLOOKUP(E106,CARTE!$C$1:$F$400,4,FALSE)</f>
        <v xml:space="preserve"> 1.6113269352515131</v>
      </c>
      <c r="H106" s="21" t="str">
        <f>'Liste Linéaire_Togo'!AN106</f>
        <v>Lacs 1</v>
      </c>
      <c r="I106" s="21" t="str">
        <f>'Liste Linéaire_Togo'!O106</f>
        <v>LACS</v>
      </c>
      <c r="J106" s="21" t="str">
        <f>'Liste Linéaire_Togo'!P106</f>
        <v>MARITIME</v>
      </c>
      <c r="K106" s="22">
        <f>'Liste Linéaire_Togo'!Q106</f>
        <v>45571</v>
      </c>
      <c r="L106" s="21" t="str">
        <f>'Liste Linéaire_Togo'!R106</f>
        <v>S40</v>
      </c>
      <c r="M106" s="24" t="str">
        <f>'Liste Linéaire_Togo'!AD106</f>
        <v>NON</v>
      </c>
      <c r="N106" s="21" t="str">
        <f>'Liste Linéaire_Togo'!AG106</f>
        <v>POSITIF</v>
      </c>
      <c r="O106" s="21" t="str">
        <f>'Liste Linéaire_Togo'!AI106</f>
        <v>Oui</v>
      </c>
      <c r="P106" s="22">
        <f>'Liste Linéaire_Togo'!AJ106</f>
        <v>45573</v>
      </c>
      <c r="Q106" s="21" t="str">
        <f>'Liste Linéaire_Togo'!AK106</f>
        <v>Guéri</v>
      </c>
      <c r="R106" s="21" t="str">
        <f>'Liste Linéaire_Togo'!AP106</f>
        <v>Positif</v>
      </c>
      <c r="S106" s="21" t="str">
        <f>'Liste Linéaire_Togo'!AO106</f>
        <v>AdjIdo</v>
      </c>
    </row>
    <row r="107" spans="1:19" ht="30">
      <c r="A107" t="str">
        <f t="shared" si="1"/>
        <v>Point ( 1.5825646909844922 6.227396584278712)</v>
      </c>
      <c r="B107" s="21" t="str">
        <f>'Liste Linéaire_Togo'!B107</f>
        <v>TOBOSSOU  SAM</v>
      </c>
      <c r="C107" s="21" t="str">
        <f>'Liste Linéaire_Togo'!F107</f>
        <v>Masculin</v>
      </c>
      <c r="D107" s="21" t="str">
        <f>'Liste Linéaire_Togo'!G107</f>
        <v>Maçon</v>
      </c>
      <c r="E107" s="21" t="str">
        <f>'Liste Linéaire_Togo'!I107</f>
        <v>N'LESSI</v>
      </c>
      <c r="F107" s="21" t="str">
        <f>VLOOKUP(E107,CARTE!$C$1:$F$400,3,FALSE)</f>
        <v>6.227396584278712</v>
      </c>
      <c r="G107" s="21" t="str">
        <f>VLOOKUP(E107,CARTE!$C$1:$F$400,4,FALSE)</f>
        <v xml:space="preserve"> 1.5825646909844922</v>
      </c>
      <c r="H107" s="21" t="str">
        <f>'Liste Linéaire_Togo'!AN107</f>
        <v>Lacs 1</v>
      </c>
      <c r="I107" s="21" t="str">
        <f>'Liste Linéaire_Togo'!O107</f>
        <v>LACS</v>
      </c>
      <c r="J107" s="21" t="str">
        <f>'Liste Linéaire_Togo'!P107</f>
        <v>MARITIME</v>
      </c>
      <c r="K107" s="22">
        <f>'Liste Linéaire_Togo'!Q107</f>
        <v>45571</v>
      </c>
      <c r="L107" s="21" t="str">
        <f>'Liste Linéaire_Togo'!R107</f>
        <v>S40</v>
      </c>
      <c r="M107" s="24" t="str">
        <f>'Liste Linéaire_Togo'!AD107</f>
        <v>NON</v>
      </c>
      <c r="N107" s="21" t="str">
        <f>'Liste Linéaire_Togo'!AG107</f>
        <v>POSITIF</v>
      </c>
      <c r="O107" s="21" t="str">
        <f>'Liste Linéaire_Togo'!AI107</f>
        <v>Oui</v>
      </c>
      <c r="P107" s="22">
        <f>'Liste Linéaire_Togo'!AJ107</f>
        <v>45574</v>
      </c>
      <c r="Q107" s="21" t="str">
        <f>'Liste Linéaire_Togo'!AK107</f>
        <v>Guéri</v>
      </c>
      <c r="R107" s="21" t="str">
        <f>'Liste Linéaire_Togo'!AP107</f>
        <v>Positif</v>
      </c>
      <c r="S107" s="21" t="str">
        <f>'Liste Linéaire_Togo'!AO107</f>
        <v>Aného</v>
      </c>
    </row>
    <row r="108" spans="1:19" ht="45">
      <c r="A108" t="str">
        <f t="shared" si="1"/>
        <v>Point ( 1.615224647621934 6.234928331889)</v>
      </c>
      <c r="B108" s="21" t="str">
        <f>'Liste Linéaire_Togo'!B108</f>
        <v>LAKSSIBOU  MAKATA</v>
      </c>
      <c r="C108" s="21" t="str">
        <f>'Liste Linéaire_Togo'!F108</f>
        <v>Féminin</v>
      </c>
      <c r="D108" s="21" t="str">
        <f>'Liste Linéaire_Togo'!G108</f>
        <v>Ménagère</v>
      </c>
      <c r="E108" s="21" t="str">
        <f>'Liste Linéaire_Togo'!I108</f>
        <v>ZONGO</v>
      </c>
      <c r="F108" s="21" t="str">
        <f>VLOOKUP(E108,CARTE!$C$1:$F$400,3,FALSE)</f>
        <v>6.234928331889</v>
      </c>
      <c r="G108" s="21" t="str">
        <f>VLOOKUP(E108,CARTE!$C$1:$F$400,4,FALSE)</f>
        <v xml:space="preserve"> 1.615224647621934</v>
      </c>
      <c r="H108" s="21" t="str">
        <f>'Liste Linéaire_Togo'!AN108</f>
        <v>Lacs 1</v>
      </c>
      <c r="I108" s="21" t="str">
        <f>'Liste Linéaire_Togo'!O108</f>
        <v>LACS</v>
      </c>
      <c r="J108" s="21" t="str">
        <f>'Liste Linéaire_Togo'!P108</f>
        <v>MARITIME</v>
      </c>
      <c r="K108" s="22">
        <f>'Liste Linéaire_Togo'!Q108</f>
        <v>45569</v>
      </c>
      <c r="L108" s="21" t="str">
        <f>'Liste Linéaire_Togo'!R108</f>
        <v>S40</v>
      </c>
      <c r="M108" s="24" t="str">
        <f>'Liste Linéaire_Togo'!AD108</f>
        <v>NON</v>
      </c>
      <c r="N108" s="21" t="str">
        <f>'Liste Linéaire_Togo'!AG108</f>
        <v>NEGATIF</v>
      </c>
      <c r="O108" s="21" t="str">
        <f>'Liste Linéaire_Togo'!AI108</f>
        <v>Non</v>
      </c>
      <c r="P108" s="22">
        <f>'Liste Linéaire_Togo'!AJ108</f>
        <v>0</v>
      </c>
      <c r="Q108" s="21" t="str">
        <f>'Liste Linéaire_Togo'!AK108</f>
        <v>Guéri</v>
      </c>
      <c r="R108" s="21" t="str">
        <f>'Liste Linéaire_Togo'!AP108</f>
        <v>negatif</v>
      </c>
      <c r="S108" s="21" t="str">
        <f>'Liste Linéaire_Togo'!AO108</f>
        <v>AdjIdo</v>
      </c>
    </row>
    <row r="109" spans="1:19" ht="45">
      <c r="A109" t="str">
        <f t="shared" si="1"/>
        <v>Point ( 1.615224647621934 6.234928331889)</v>
      </c>
      <c r="B109" s="21" t="str">
        <f>'Liste Linéaire_Togo'!B109</f>
        <v>ADANHOUME  FLORENT</v>
      </c>
      <c r="C109" s="21" t="str">
        <f>'Liste Linéaire_Togo'!F109</f>
        <v>Masculin</v>
      </c>
      <c r="D109" s="21" t="str">
        <f>'Liste Linéaire_Togo'!G109</f>
        <v>Pêcheur</v>
      </c>
      <c r="E109" s="21" t="str">
        <f>'Liste Linéaire_Togo'!I109</f>
        <v>JERICHO</v>
      </c>
      <c r="F109" s="21" t="str">
        <f>VLOOKUP(E109,CARTE!$C$1:$F$400,3,FALSE)</f>
        <v>6.234928331889</v>
      </c>
      <c r="G109" s="21" t="str">
        <f>VLOOKUP(E109,CARTE!$C$1:$F$400,4,FALSE)</f>
        <v xml:space="preserve"> 1.615224647621934</v>
      </c>
      <c r="H109" s="21" t="str">
        <f>'Liste Linéaire_Togo'!AN109</f>
        <v>Lacs 1</v>
      </c>
      <c r="I109" s="21" t="str">
        <f>'Liste Linéaire_Togo'!O109</f>
        <v>LACS</v>
      </c>
      <c r="J109" s="21" t="str">
        <f>'Liste Linéaire_Togo'!P109</f>
        <v>MARITIME</v>
      </c>
      <c r="K109" s="22">
        <f>'Liste Linéaire_Togo'!Q109</f>
        <v>45572</v>
      </c>
      <c r="L109" s="21" t="str">
        <f>'Liste Linéaire_Togo'!R109</f>
        <v>S41</v>
      </c>
      <c r="M109" s="24" t="str">
        <f>'Liste Linéaire_Togo'!AD109</f>
        <v>NON</v>
      </c>
      <c r="N109" s="21" t="str">
        <f>'Liste Linéaire_Togo'!AG109</f>
        <v>POSITIF</v>
      </c>
      <c r="O109" s="21" t="str">
        <f>'Liste Linéaire_Togo'!AI109</f>
        <v>Oui</v>
      </c>
      <c r="P109" s="22">
        <f>'Liste Linéaire_Togo'!AJ109</f>
        <v>45574</v>
      </c>
      <c r="Q109" s="21" t="str">
        <f>'Liste Linéaire_Togo'!AK109</f>
        <v>Guéri</v>
      </c>
      <c r="R109" s="21" t="str">
        <f>'Liste Linéaire_Togo'!AP109</f>
        <v>Positif</v>
      </c>
      <c r="S109" s="21" t="str">
        <f>'Liste Linéaire_Togo'!AO109</f>
        <v>AdjIdo</v>
      </c>
    </row>
    <row r="110" spans="1:19" ht="60">
      <c r="A110" t="str">
        <f t="shared" si="1"/>
        <v>Point ( 1.5713269352515131 6.237265928242092)</v>
      </c>
      <c r="B110" s="21" t="str">
        <f>'Liste Linéaire_Togo'!B110</f>
        <v>KOUDOTO  KOKOU LANDRY</v>
      </c>
      <c r="C110" s="21" t="str">
        <f>'Liste Linéaire_Togo'!F110</f>
        <v>Masculin</v>
      </c>
      <c r="D110" s="21" t="str">
        <f>'Liste Linéaire_Togo'!G110</f>
        <v>Pêcheur</v>
      </c>
      <c r="E110" s="21" t="str">
        <f>'Liste Linéaire_Togo'!I110</f>
        <v>DJAMADJI</v>
      </c>
      <c r="F110" s="21" t="str">
        <f>VLOOKUP(E110,CARTE!$C$1:$F$400,3,FALSE)</f>
        <v>6.237265928242092</v>
      </c>
      <c r="G110" s="21" t="str">
        <f>VLOOKUP(E110,CARTE!$C$1:$F$400,4,FALSE)</f>
        <v xml:space="preserve"> 1.5713269352515131</v>
      </c>
      <c r="H110" s="21" t="str">
        <f>'Liste Linéaire_Togo'!AN110</f>
        <v>Lacs 1</v>
      </c>
      <c r="I110" s="21" t="str">
        <f>'Liste Linéaire_Togo'!O110</f>
        <v>LACS</v>
      </c>
      <c r="J110" s="21" t="str">
        <f>'Liste Linéaire_Togo'!P110</f>
        <v>MARITIME</v>
      </c>
      <c r="K110" s="22">
        <f>'Liste Linéaire_Togo'!Q110</f>
        <v>45574</v>
      </c>
      <c r="L110" s="21" t="str">
        <f>'Liste Linéaire_Togo'!R110</f>
        <v>S41</v>
      </c>
      <c r="M110" s="24" t="str">
        <f>'Liste Linéaire_Togo'!AD110</f>
        <v>NON</v>
      </c>
      <c r="N110" s="21" t="str">
        <f>'Liste Linéaire_Togo'!AG110</f>
        <v>POSITIF</v>
      </c>
      <c r="O110" s="21" t="str">
        <f>'Liste Linéaire_Togo'!AI110</f>
        <v>Oui</v>
      </c>
      <c r="P110" s="22">
        <f>'Liste Linéaire_Togo'!AJ110</f>
        <v>45576</v>
      </c>
      <c r="Q110" s="21" t="str">
        <f>'Liste Linéaire_Togo'!AK110</f>
        <v>Guéri</v>
      </c>
      <c r="R110" s="21" t="str">
        <f>'Liste Linéaire_Togo'!AP110</f>
        <v>Positif</v>
      </c>
      <c r="S110" s="21" t="str">
        <f>'Liste Linéaire_Togo'!AO110</f>
        <v>Aného</v>
      </c>
    </row>
    <row r="111" spans="1:19" ht="30">
      <c r="A111" t="str">
        <f t="shared" si="1"/>
        <v>Point ( 1.762305618314484 6.280782053118657)</v>
      </c>
      <c r="B111" s="21" t="str">
        <f>'Liste Linéaire_Togo'!B111</f>
        <v>NANIVI   NATUS</v>
      </c>
      <c r="C111" s="21" t="str">
        <f>'Liste Linéaire_Togo'!F111</f>
        <v>Masculin</v>
      </c>
      <c r="D111" s="21" t="str">
        <f>'Liste Linéaire_Togo'!G111</f>
        <v>Pêcheur</v>
      </c>
      <c r="E111" s="21" t="str">
        <f>'Liste Linéaire_Togo'!I111</f>
        <v>TOGBECONDJI</v>
      </c>
      <c r="F111" s="21" t="str">
        <f>VLOOKUP(E111,CARTE!$C$1:$F$400,3,FALSE)</f>
        <v>6.280782053118657</v>
      </c>
      <c r="G111" s="21" t="str">
        <f>VLOOKUP(E111,CARTE!$C$1:$F$400,4,FALSE)</f>
        <v xml:space="preserve"> 1.762305618314484</v>
      </c>
      <c r="H111" s="21" t="str">
        <f>'Liste Linéaire_Togo'!AN111</f>
        <v>Lacs 2</v>
      </c>
      <c r="I111" s="21" t="str">
        <f>'Liste Linéaire_Togo'!O111</f>
        <v>LACS</v>
      </c>
      <c r="J111" s="21" t="str">
        <f>'Liste Linéaire_Togo'!P111</f>
        <v>MARITIME</v>
      </c>
      <c r="K111" s="22">
        <f>'Liste Linéaire_Togo'!Q111</f>
        <v>45575</v>
      </c>
      <c r="L111" s="21" t="str">
        <f>'Liste Linéaire_Togo'!R111</f>
        <v>S41</v>
      </c>
      <c r="M111" s="24" t="str">
        <f>'Liste Linéaire_Togo'!AD111</f>
        <v>NON</v>
      </c>
      <c r="N111" s="21" t="str">
        <f>'Liste Linéaire_Togo'!AG111</f>
        <v>POSITIF</v>
      </c>
      <c r="O111" s="21" t="str">
        <f>'Liste Linéaire_Togo'!AI111</f>
        <v>Oui</v>
      </c>
      <c r="P111" s="22">
        <f>'Liste Linéaire_Togo'!AJ111</f>
        <v>45579</v>
      </c>
      <c r="Q111" s="21" t="str">
        <f>'Liste Linéaire_Togo'!AK111</f>
        <v>Guéri</v>
      </c>
      <c r="R111" s="21" t="str">
        <f>'Liste Linéaire_Togo'!AP111</f>
        <v>Positif</v>
      </c>
      <c r="S111" s="21" t="str">
        <f>'Liste Linéaire_Togo'!AO111</f>
        <v>Agouégan</v>
      </c>
    </row>
    <row r="112" spans="1:19" ht="60">
      <c r="A112" t="str">
        <f t="shared" si="1"/>
        <v>Point ( 1.762305618314484 6.280782053118657)</v>
      </c>
      <c r="B112" s="21" t="str">
        <f>'Liste Linéaire_Togo'!B112</f>
        <v>FOLLYGAH LAURENA</v>
      </c>
      <c r="C112" s="21" t="str">
        <f>'Liste Linéaire_Togo'!F112</f>
        <v>Féminin</v>
      </c>
      <c r="D112" s="21" t="str">
        <f>'Liste Linéaire_Togo'!G112</f>
        <v>Enfant moins de 4ans</v>
      </c>
      <c r="E112" s="21" t="str">
        <f>'Liste Linéaire_Togo'!I112</f>
        <v>Assoucondji</v>
      </c>
      <c r="F112" s="21" t="str">
        <f>VLOOKUP(E112,CARTE!$C$1:$F$400,3,FALSE)</f>
        <v>6.280782053118657</v>
      </c>
      <c r="G112" s="21" t="str">
        <f>VLOOKUP(E112,CARTE!$C$1:$F$400,4,FALSE)</f>
        <v xml:space="preserve"> 1.762305618314484</v>
      </c>
      <c r="H112" s="21" t="str">
        <f>'Liste Linéaire_Togo'!AN112</f>
        <v>Lacs 1</v>
      </c>
      <c r="I112" s="21" t="str">
        <f>'Liste Linéaire_Togo'!O112</f>
        <v>LACS</v>
      </c>
      <c r="J112" s="21" t="str">
        <f>'Liste Linéaire_Togo'!P112</f>
        <v>MARITIME</v>
      </c>
      <c r="K112" s="22">
        <f>'Liste Linéaire_Togo'!Q112</f>
        <v>45576</v>
      </c>
      <c r="L112" s="21" t="str">
        <f>'Liste Linéaire_Togo'!R112</f>
        <v>S41</v>
      </c>
      <c r="M112" s="24" t="str">
        <f>'Liste Linéaire_Togo'!AD112</f>
        <v>NON</v>
      </c>
      <c r="N112" s="21" t="str">
        <f>'Liste Linéaire_Togo'!AG112</f>
        <v>NEGATIF</v>
      </c>
      <c r="O112" s="21" t="str">
        <f>'Liste Linéaire_Togo'!AI112</f>
        <v>Non</v>
      </c>
      <c r="P112" s="22">
        <f>'Liste Linéaire_Togo'!AJ112</f>
        <v>0</v>
      </c>
      <c r="Q112" s="21" t="str">
        <f>'Liste Linéaire_Togo'!AK112</f>
        <v>Guéri</v>
      </c>
      <c r="R112" s="21" t="str">
        <f>'Liste Linéaire_Togo'!AP112</f>
        <v>negatif</v>
      </c>
      <c r="S112" s="21" t="str">
        <f>'Liste Linéaire_Togo'!AO112</f>
        <v>AdjIdo</v>
      </c>
    </row>
    <row r="113" spans="1:19" ht="30">
      <c r="A113" t="str">
        <f t="shared" si="1"/>
        <v>Point ( 1.5813269352515131 6.227265928242092)</v>
      </c>
      <c r="B113" s="21" t="str">
        <f>'Liste Linéaire_Togo'!B113</f>
        <v>DOEVI SOULE</v>
      </c>
      <c r="C113" s="21" t="str">
        <f>'Liste Linéaire_Togo'!F113</f>
        <v>Masculin</v>
      </c>
      <c r="D113" s="21" t="str">
        <f>'Liste Linéaire_Togo'!G113</f>
        <v>TAXI MOTO</v>
      </c>
      <c r="E113" s="21" t="str">
        <f>'Liste Linéaire_Togo'!I113</f>
        <v>AGBATALANZO</v>
      </c>
      <c r="F113" s="21" t="str">
        <f>VLOOKUP(E113,CARTE!$C$1:$F$400,3,FALSE)</f>
        <v>6.227265928242092</v>
      </c>
      <c r="G113" s="21" t="str">
        <f>VLOOKUP(E113,CARTE!$C$1:$F$400,4,FALSE)</f>
        <v xml:space="preserve"> 1.5813269352515131</v>
      </c>
      <c r="H113" s="21" t="str">
        <f>'Liste Linéaire_Togo'!AN113</f>
        <v>Lacs 3</v>
      </c>
      <c r="I113" s="21" t="str">
        <f>'Liste Linéaire_Togo'!O113</f>
        <v>LACS</v>
      </c>
      <c r="J113" s="21" t="str">
        <f>'Liste Linéaire_Togo'!P113</f>
        <v>MARITIME</v>
      </c>
      <c r="K113" s="22">
        <f>'Liste Linéaire_Togo'!Q113</f>
        <v>45576</v>
      </c>
      <c r="L113" s="21" t="str">
        <f>'Liste Linéaire_Togo'!R113</f>
        <v>S41</v>
      </c>
      <c r="M113" s="24" t="str">
        <f>'Liste Linéaire_Togo'!AD113</f>
        <v>OUI</v>
      </c>
      <c r="N113" s="21" t="str">
        <f>'Liste Linéaire_Togo'!AG113</f>
        <v>POSITIF</v>
      </c>
      <c r="O113" s="21" t="str">
        <f>'Liste Linéaire_Togo'!AI113</f>
        <v>Oui</v>
      </c>
      <c r="P113" s="22">
        <f>'Liste Linéaire_Togo'!AJ113</f>
        <v>45581</v>
      </c>
      <c r="Q113" s="21" t="str">
        <f>'Liste Linéaire_Togo'!AK113</f>
        <v>Guéri</v>
      </c>
      <c r="R113" s="21" t="str">
        <f>'Liste Linéaire_Togo'!AP113</f>
        <v>Positif</v>
      </c>
      <c r="S113" s="21" t="str">
        <f>'Liste Linéaire_Togo'!AO113</f>
        <v>Agbodrafo</v>
      </c>
    </row>
    <row r="114" spans="1:19" ht="30">
      <c r="A114" t="str">
        <f t="shared" si="1"/>
        <v>Point ( 1.762305618314484 6.280782053118657)</v>
      </c>
      <c r="B114" s="21" t="str">
        <f>'Liste Linéaire_Togo'!B114</f>
        <v>ADJAYI  AKPENE</v>
      </c>
      <c r="C114" s="21" t="str">
        <f>'Liste Linéaire_Togo'!F114</f>
        <v>Féminin</v>
      </c>
      <c r="D114" s="21" t="str">
        <f>'Liste Linéaire_Togo'!G114</f>
        <v>Ménagère</v>
      </c>
      <c r="E114" s="21" t="str">
        <f>'Liste Linéaire_Togo'!I114</f>
        <v>TOGBECONDJI</v>
      </c>
      <c r="F114" s="21" t="str">
        <f>VLOOKUP(E114,CARTE!$C$1:$F$400,3,FALSE)</f>
        <v>6.280782053118657</v>
      </c>
      <c r="G114" s="21" t="str">
        <f>VLOOKUP(E114,CARTE!$C$1:$F$400,4,FALSE)</f>
        <v xml:space="preserve"> 1.762305618314484</v>
      </c>
      <c r="H114" s="21" t="str">
        <f>'Liste Linéaire_Togo'!AN114</f>
        <v>Lacs 2</v>
      </c>
      <c r="I114" s="21" t="str">
        <f>'Liste Linéaire_Togo'!O114</f>
        <v>LACS</v>
      </c>
      <c r="J114" s="21" t="str">
        <f>'Liste Linéaire_Togo'!P114</f>
        <v>MARITIME</v>
      </c>
      <c r="K114" s="22">
        <f>'Liste Linéaire_Togo'!Q114</f>
        <v>45576</v>
      </c>
      <c r="L114" s="21" t="str">
        <f>'Liste Linéaire_Togo'!R114</f>
        <v>S41</v>
      </c>
      <c r="M114" s="24" t="str">
        <f>'Liste Linéaire_Togo'!AD114</f>
        <v>NON</v>
      </c>
      <c r="N114" s="21" t="str">
        <f>'Liste Linéaire_Togo'!AG114</f>
        <v>POSITIF</v>
      </c>
      <c r="O114" s="21" t="str">
        <f>'Liste Linéaire_Togo'!AI114</f>
        <v>Oui</v>
      </c>
      <c r="P114" s="22">
        <f>'Liste Linéaire_Togo'!AJ114</f>
        <v>45579</v>
      </c>
      <c r="Q114" s="21" t="str">
        <f>'Liste Linéaire_Togo'!AK114</f>
        <v>Guéri</v>
      </c>
      <c r="R114" s="21" t="str">
        <f>'Liste Linéaire_Togo'!AP114</f>
        <v>Positif</v>
      </c>
      <c r="S114" s="21" t="str">
        <f>'Liste Linéaire_Togo'!AO114</f>
        <v>Agouégan</v>
      </c>
    </row>
    <row r="115" spans="1:19" ht="60">
      <c r="A115" t="str">
        <f t="shared" si="1"/>
        <v>Point ( 1.762305618314484 6.280782053118657)</v>
      </c>
      <c r="B115" s="21" t="str">
        <f>'Liste Linéaire_Togo'!B115</f>
        <v>DJIWOMENEKO  TONYEVIADJI</v>
      </c>
      <c r="C115" s="21" t="str">
        <f>'Liste Linéaire_Togo'!F115</f>
        <v>Masculin</v>
      </c>
      <c r="D115" s="21" t="str">
        <f>'Liste Linéaire_Togo'!G115</f>
        <v>Pêcheur</v>
      </c>
      <c r="E115" s="21" t="str">
        <f>'Liste Linéaire_Togo'!I115</f>
        <v>TOGBECONDJI</v>
      </c>
      <c r="F115" s="21" t="str">
        <f>VLOOKUP(E115,CARTE!$C$1:$F$400,3,FALSE)</f>
        <v>6.280782053118657</v>
      </c>
      <c r="G115" s="21" t="str">
        <f>VLOOKUP(E115,CARTE!$C$1:$F$400,4,FALSE)</f>
        <v xml:space="preserve"> 1.762305618314484</v>
      </c>
      <c r="H115" s="21" t="str">
        <f>'Liste Linéaire_Togo'!AN115</f>
        <v>Lacs 2</v>
      </c>
      <c r="I115" s="21" t="str">
        <f>'Liste Linéaire_Togo'!O115</f>
        <v>LACS</v>
      </c>
      <c r="J115" s="21" t="str">
        <f>'Liste Linéaire_Togo'!P115</f>
        <v>MARITIME</v>
      </c>
      <c r="K115" s="22">
        <f>'Liste Linéaire_Togo'!Q115</f>
        <v>45576</v>
      </c>
      <c r="L115" s="21" t="str">
        <f>'Liste Linéaire_Togo'!R115</f>
        <v>S41</v>
      </c>
      <c r="M115" s="24" t="str">
        <f>'Liste Linéaire_Togo'!AD115</f>
        <v>NON</v>
      </c>
      <c r="N115" s="21" t="str">
        <f>'Liste Linéaire_Togo'!AG115</f>
        <v>POSITIF</v>
      </c>
      <c r="O115" s="21" t="str">
        <f>'Liste Linéaire_Togo'!AI115</f>
        <v>Oui</v>
      </c>
      <c r="P115" s="22">
        <f>'Liste Linéaire_Togo'!AJ115</f>
        <v>45579</v>
      </c>
      <c r="Q115" s="21" t="str">
        <f>'Liste Linéaire_Togo'!AK115</f>
        <v>Guéri</v>
      </c>
      <c r="R115" s="21" t="str">
        <f>'Liste Linéaire_Togo'!AP115</f>
        <v>Positif</v>
      </c>
      <c r="S115" s="21" t="str">
        <f>'Liste Linéaire_Togo'!AO115</f>
        <v>Agouégan</v>
      </c>
    </row>
    <row r="116" spans="1:19" ht="45">
      <c r="A116" t="str">
        <f t="shared" si="1"/>
        <v>Point ( 1.615224647621934 6.234928331889)</v>
      </c>
      <c r="B116" s="21" t="str">
        <f>'Liste Linéaire_Togo'!B116</f>
        <v>AYANOU  JUSTIN</v>
      </c>
      <c r="C116" s="21" t="str">
        <f>'Liste Linéaire_Togo'!F116</f>
        <v>Masculin</v>
      </c>
      <c r="D116" s="21" t="str">
        <f>'Liste Linéaire_Togo'!G116</f>
        <v>Enfant moins de 4ans</v>
      </c>
      <c r="E116" s="21" t="str">
        <f>'Liste Linéaire_Togo'!I116</f>
        <v>JERICHO</v>
      </c>
      <c r="F116" s="21" t="str">
        <f>VLOOKUP(E116,CARTE!$C$1:$F$400,3,FALSE)</f>
        <v>6.234928331889</v>
      </c>
      <c r="G116" s="21" t="str">
        <f>VLOOKUP(E116,CARTE!$C$1:$F$400,4,FALSE)</f>
        <v xml:space="preserve"> 1.615224647621934</v>
      </c>
      <c r="H116" s="21" t="str">
        <f>'Liste Linéaire_Togo'!AN116</f>
        <v>Lacs 1</v>
      </c>
      <c r="I116" s="21" t="str">
        <f>'Liste Linéaire_Togo'!O116</f>
        <v>LACS</v>
      </c>
      <c r="J116" s="21" t="str">
        <f>'Liste Linéaire_Togo'!P116</f>
        <v>MARITIME</v>
      </c>
      <c r="K116" s="22">
        <f>'Liste Linéaire_Togo'!Q116</f>
        <v>45576</v>
      </c>
      <c r="L116" s="21" t="str">
        <f>'Liste Linéaire_Togo'!R116</f>
        <v>S41</v>
      </c>
      <c r="M116" s="24" t="str">
        <f>'Liste Linéaire_Togo'!AD116</f>
        <v>NON</v>
      </c>
      <c r="N116" s="21" t="str">
        <f>'Liste Linéaire_Togo'!AG116</f>
        <v>NEGATIF</v>
      </c>
      <c r="O116" s="21" t="str">
        <f>'Liste Linéaire_Togo'!AI116</f>
        <v>Non</v>
      </c>
      <c r="P116" s="22">
        <f>'Liste Linéaire_Togo'!AJ116</f>
        <v>45576</v>
      </c>
      <c r="Q116" s="21" t="str">
        <f>'Liste Linéaire_Togo'!AK116</f>
        <v>Guéri</v>
      </c>
      <c r="R116" s="21" t="str">
        <f>'Liste Linéaire_Togo'!AP116</f>
        <v>negatif</v>
      </c>
      <c r="S116" s="21" t="str">
        <f>'Liste Linéaire_Togo'!AO116</f>
        <v>AdjIdo</v>
      </c>
    </row>
    <row r="117" spans="1:19" ht="45">
      <c r="A117" t="str">
        <f t="shared" si="1"/>
        <v>Point ( 1.762305618314484 6.280782053118657)</v>
      </c>
      <c r="B117" s="21" t="str">
        <f>'Liste Linéaire_Togo'!B117</f>
        <v>ADOURAMAN  ADJARA</v>
      </c>
      <c r="C117" s="21" t="str">
        <f>'Liste Linéaire_Togo'!F117</f>
        <v>Féminin</v>
      </c>
      <c r="D117" s="21" t="str">
        <f>'Liste Linéaire_Togo'!G117</f>
        <v>Ménagère</v>
      </c>
      <c r="E117" s="21" t="str">
        <f>'Liste Linéaire_Togo'!I117</f>
        <v>VOYAGEUSE</v>
      </c>
      <c r="F117" s="21" t="str">
        <f>VLOOKUP(E117,CARTE!$C$1:$F$400,3,FALSE)</f>
        <v>6.280782053118657</v>
      </c>
      <c r="G117" s="21" t="str">
        <f>VLOOKUP(E117,CARTE!$C$1:$F$400,4,FALSE)</f>
        <v xml:space="preserve"> 1.762305618314484</v>
      </c>
      <c r="H117" s="21" t="str">
        <f>'Liste Linéaire_Togo'!AN117</f>
        <v>Lacs 2</v>
      </c>
      <c r="I117" s="21" t="str">
        <f>'Liste Linéaire_Togo'!O117</f>
        <v>LACS</v>
      </c>
      <c r="J117" s="21" t="str">
        <f>'Liste Linéaire_Togo'!P117</f>
        <v>MARITIME</v>
      </c>
      <c r="K117" s="22">
        <f>'Liste Linéaire_Togo'!Q117</f>
        <v>45576</v>
      </c>
      <c r="L117" s="21" t="str">
        <f>'Liste Linéaire_Togo'!R117</f>
        <v>S41</v>
      </c>
      <c r="M117" s="24" t="str">
        <f>'Liste Linéaire_Togo'!AD117</f>
        <v>NON</v>
      </c>
      <c r="N117" s="21" t="str">
        <f>'Liste Linéaire_Togo'!AG117</f>
        <v>NEGATIF</v>
      </c>
      <c r="O117" s="21" t="str">
        <f>'Liste Linéaire_Togo'!AI117</f>
        <v>Oui</v>
      </c>
      <c r="P117" s="22">
        <f>'Liste Linéaire_Togo'!AJ117</f>
        <v>45577</v>
      </c>
      <c r="Q117" s="21" t="str">
        <f>'Liste Linéaire_Togo'!AK117</f>
        <v>Guéri</v>
      </c>
      <c r="R117" s="21" t="str">
        <f>'Liste Linéaire_Togo'!AP117</f>
        <v>negatif</v>
      </c>
      <c r="S117" s="21" t="str">
        <f>'Liste Linéaire_Togo'!AO117</f>
        <v>Agouégan</v>
      </c>
    </row>
    <row r="118" spans="1:19" ht="45">
      <c r="A118" t="str">
        <f t="shared" si="1"/>
        <v>Point ( 1.76305618314484 6.310782053118657)</v>
      </c>
      <c r="B118" s="21" t="str">
        <f>'Liste Linéaire_Togo'!B118</f>
        <v>GBADOE   KANGNI HUGUES</v>
      </c>
      <c r="C118" s="21" t="str">
        <f>'Liste Linéaire_Togo'!F118</f>
        <v>Masculin</v>
      </c>
      <c r="D118" s="21" t="str">
        <f>'Liste Linéaire_Togo'!G118</f>
        <v>Enfant moins de 4ans</v>
      </c>
      <c r="E118" s="21" t="str">
        <f>'Liste Linéaire_Togo'!I118</f>
        <v>AKLAKOU NOBLOKOME</v>
      </c>
      <c r="F118" s="21" t="str">
        <f>VLOOKUP(E118,CARTE!$C$1:$F$400,3,FALSE)</f>
        <v>6.310782053118657</v>
      </c>
      <c r="G118" s="21" t="str">
        <f>VLOOKUP(E118,CARTE!$C$1:$F$400,4,FALSE)</f>
        <v xml:space="preserve"> 1.76305618314484</v>
      </c>
      <c r="H118" s="21" t="str">
        <f>'Liste Linéaire_Togo'!AN118</f>
        <v>Lacs 4</v>
      </c>
      <c r="I118" s="21" t="str">
        <f>'Liste Linéaire_Togo'!O118</f>
        <v>LACS</v>
      </c>
      <c r="J118" s="21" t="str">
        <f>'Liste Linéaire_Togo'!P118</f>
        <v>MARITIME</v>
      </c>
      <c r="K118" s="22">
        <f>'Liste Linéaire_Togo'!Q118</f>
        <v>45578</v>
      </c>
      <c r="L118" s="21" t="str">
        <f>'Liste Linéaire_Togo'!R118</f>
        <v>S41</v>
      </c>
      <c r="M118" s="24" t="str">
        <f>'Liste Linéaire_Togo'!AD118</f>
        <v>NON</v>
      </c>
      <c r="N118" s="21" t="str">
        <f>'Liste Linéaire_Togo'!AG118</f>
        <v>NEGATIF</v>
      </c>
      <c r="O118" s="21" t="str">
        <f>'Liste Linéaire_Togo'!AI118</f>
        <v>Non</v>
      </c>
      <c r="P118" s="22">
        <f>'Liste Linéaire_Togo'!AJ118</f>
        <v>45580</v>
      </c>
      <c r="Q118" s="21" t="str">
        <f>'Liste Linéaire_Togo'!AK118</f>
        <v>Guéri</v>
      </c>
      <c r="R118" s="21" t="str">
        <f>'Liste Linéaire_Togo'!AP118</f>
        <v>negatif</v>
      </c>
      <c r="S118" s="21" t="str">
        <f>'Liste Linéaire_Togo'!AO118</f>
        <v>Aklakou</v>
      </c>
    </row>
    <row r="119" spans="1:19" ht="45">
      <c r="A119" t="str">
        <f t="shared" si="1"/>
        <v>Point ( 1.5813269352515131 6.227265928242092)</v>
      </c>
      <c r="B119" s="21" t="str">
        <f>'Liste Linéaire_Togo'!B119</f>
        <v>MOUMOUNI  MYRIAM</v>
      </c>
      <c r="C119" s="21" t="str">
        <f>'Liste Linéaire_Togo'!F119</f>
        <v>Féminin</v>
      </c>
      <c r="D119" s="21" t="str">
        <f>'Liste Linéaire_Togo'!G119</f>
        <v>Elève</v>
      </c>
      <c r="E119" s="21" t="str">
        <f>'Liste Linéaire_Togo'!I119</f>
        <v>ZEBE</v>
      </c>
      <c r="F119" s="21" t="str">
        <f>VLOOKUP(E119,CARTE!$C$1:$F$400,3,FALSE)</f>
        <v>6.227265928242092</v>
      </c>
      <c r="G119" s="21" t="str">
        <f>VLOOKUP(E119,CARTE!$C$1:$F$400,4,FALSE)</f>
        <v xml:space="preserve"> 1.5813269352515131</v>
      </c>
      <c r="H119" s="21" t="str">
        <f>'Liste Linéaire_Togo'!AN119</f>
        <v>Lacs 1</v>
      </c>
      <c r="I119" s="21" t="str">
        <f>'Liste Linéaire_Togo'!O119</f>
        <v>LACS</v>
      </c>
      <c r="J119" s="21" t="str">
        <f>'Liste Linéaire_Togo'!P119</f>
        <v>MARITIME</v>
      </c>
      <c r="K119" s="22">
        <f>'Liste Linéaire_Togo'!Q119</f>
        <v>45577</v>
      </c>
      <c r="L119" s="21" t="str">
        <f>'Liste Linéaire_Togo'!R119</f>
        <v>S41</v>
      </c>
      <c r="M119" s="24" t="str">
        <f>'Liste Linéaire_Togo'!AD119</f>
        <v>NON</v>
      </c>
      <c r="N119" s="21" t="str">
        <f>'Liste Linéaire_Togo'!AG119</f>
        <v>NEGATIF</v>
      </c>
      <c r="O119" s="21" t="str">
        <f>'Liste Linéaire_Togo'!AI119</f>
        <v>Oui</v>
      </c>
      <c r="P119" s="22">
        <f>'Liste Linéaire_Togo'!AJ119</f>
        <v>45580</v>
      </c>
      <c r="Q119" s="21" t="str">
        <f>'Liste Linéaire_Togo'!AK119</f>
        <v>Guéri</v>
      </c>
      <c r="R119" s="21" t="str">
        <f>'Liste Linéaire_Togo'!AP119</f>
        <v>negatif</v>
      </c>
      <c r="S119" s="21" t="str">
        <f>'Liste Linéaire_Togo'!AO119</f>
        <v>AdjIdo</v>
      </c>
    </row>
    <row r="120" spans="1:19" ht="45">
      <c r="A120" t="str">
        <f t="shared" si="1"/>
        <v>Point ( 1.5813269352515131 6.227265928242092)</v>
      </c>
      <c r="B120" s="21" t="str">
        <f>'Liste Linéaire_Togo'!B120</f>
        <v>LOKO   ADELASSI</v>
      </c>
      <c r="C120" s="21" t="str">
        <f>'Liste Linéaire_Togo'!F120</f>
        <v>Féminin</v>
      </c>
      <c r="D120" s="21" t="str">
        <f>'Liste Linéaire_Togo'!G120</f>
        <v>Ménagère</v>
      </c>
      <c r="E120" s="21" t="str">
        <f>'Liste Linéaire_Togo'!I120</f>
        <v>SIVAME</v>
      </c>
      <c r="F120" s="21" t="str">
        <f>VLOOKUP(E120,CARTE!$C$1:$F$400,3,FALSE)</f>
        <v>6.227265928242092</v>
      </c>
      <c r="G120" s="21" t="str">
        <f>VLOOKUP(E120,CARTE!$C$1:$F$400,4,FALSE)</f>
        <v xml:space="preserve"> 1.5813269352515131</v>
      </c>
      <c r="H120" s="21" t="str">
        <f>'Liste Linéaire_Togo'!AN120</f>
        <v>Lacs 2</v>
      </c>
      <c r="I120" s="21" t="str">
        <f>'Liste Linéaire_Togo'!O120</f>
        <v>LACS</v>
      </c>
      <c r="J120" s="21" t="str">
        <f>'Liste Linéaire_Togo'!P120</f>
        <v>MARITIME</v>
      </c>
      <c r="K120" s="22">
        <f>'Liste Linéaire_Togo'!Q120</f>
        <v>45578</v>
      </c>
      <c r="L120" s="21" t="str">
        <f>'Liste Linéaire_Togo'!R120</f>
        <v>S41</v>
      </c>
      <c r="M120" s="24" t="str">
        <f>'Liste Linéaire_Togo'!AD120</f>
        <v>NON</v>
      </c>
      <c r="N120" s="21" t="str">
        <f>'Liste Linéaire_Togo'!AG120</f>
        <v>NEGATIF</v>
      </c>
      <c r="O120" s="21" t="str">
        <f>'Liste Linéaire_Togo'!AI120</f>
        <v>Non</v>
      </c>
      <c r="P120" s="22">
        <f>'Liste Linéaire_Togo'!AJ120</f>
        <v>45580</v>
      </c>
      <c r="Q120" s="21" t="str">
        <f>'Liste Linéaire_Togo'!AK120</f>
        <v>Guéri</v>
      </c>
      <c r="R120" s="21" t="str">
        <f>'Liste Linéaire_Togo'!AP120</f>
        <v>negatif</v>
      </c>
      <c r="S120" s="21" t="str">
        <f>'Liste Linéaire_Togo'!AO120</f>
        <v>Agouégan</v>
      </c>
    </row>
    <row r="121" spans="1:19" ht="30">
      <c r="A121" t="str">
        <f t="shared" si="1"/>
        <v>Point ( 1.76305618314484 6.310782053118657)</v>
      </c>
      <c r="B121" s="21" t="str">
        <f>'Liste Linéaire_Togo'!B121</f>
        <v>DEGBE  KOAMI</v>
      </c>
      <c r="C121" s="21" t="str">
        <f>'Liste Linéaire_Togo'!F121</f>
        <v>Masculin</v>
      </c>
      <c r="D121" s="21" t="str">
        <f>'Liste Linéaire_Togo'!G121</f>
        <v>Cultivateur/trice</v>
      </c>
      <c r="E121" s="21" t="str">
        <f>'Liste Linéaire_Togo'!I121</f>
        <v>GANAVE</v>
      </c>
      <c r="F121" s="21" t="str">
        <f>VLOOKUP(E121,CARTE!$C$1:$F$400,3,FALSE)</f>
        <v>6.310782053118657</v>
      </c>
      <c r="G121" s="21" t="str">
        <f>VLOOKUP(E121,CARTE!$C$1:$F$400,4,FALSE)</f>
        <v xml:space="preserve"> 1.76305618314484</v>
      </c>
      <c r="H121" s="21" t="str">
        <f>'Liste Linéaire_Togo'!AN121</f>
        <v>Lacs 4</v>
      </c>
      <c r="I121" s="21" t="str">
        <f>'Liste Linéaire_Togo'!O121</f>
        <v>LACS</v>
      </c>
      <c r="J121" s="21" t="str">
        <f>'Liste Linéaire_Togo'!P121</f>
        <v>MARITIME</v>
      </c>
      <c r="K121" s="22">
        <f>'Liste Linéaire_Togo'!Q121</f>
        <v>45579</v>
      </c>
      <c r="L121" s="21" t="str">
        <f>'Liste Linéaire_Togo'!R121</f>
        <v>S42</v>
      </c>
      <c r="M121" s="24" t="str">
        <f>'Liste Linéaire_Togo'!AD121</f>
        <v>NON</v>
      </c>
      <c r="N121" s="21" t="str">
        <f>'Liste Linéaire_Togo'!AG121</f>
        <v>POSITIF</v>
      </c>
      <c r="O121" s="21" t="str">
        <f>'Liste Linéaire_Togo'!AI121</f>
        <v>Oui</v>
      </c>
      <c r="P121" s="22">
        <f>'Liste Linéaire_Togo'!AJ121</f>
        <v>45584</v>
      </c>
      <c r="Q121" s="21" t="str">
        <f>'Liste Linéaire_Togo'!AK121</f>
        <v>Guéri</v>
      </c>
      <c r="R121" s="21" t="str">
        <f>'Liste Linéaire_Togo'!AP121</f>
        <v>Positif</v>
      </c>
      <c r="S121" s="21" t="str">
        <f>'Liste Linéaire_Togo'!AO121</f>
        <v>Ganavé</v>
      </c>
    </row>
    <row r="122" spans="1:19" ht="30">
      <c r="A122" t="str">
        <f t="shared" si="1"/>
        <v>Point ( 1.5825646909844922 6.227396584278712)</v>
      </c>
      <c r="B122" s="21" t="str">
        <f>'Liste Linéaire_Togo'!B122</f>
        <v>CODJA  AGNES</v>
      </c>
      <c r="C122" s="21" t="str">
        <f>'Liste Linéaire_Togo'!F122</f>
        <v>Féminin</v>
      </c>
      <c r="D122" s="21" t="str">
        <f>'Liste Linéaire_Togo'!G122</f>
        <v>Elève</v>
      </c>
      <c r="E122" s="21" t="str">
        <f>'Liste Linéaire_Togo'!I122</f>
        <v>NLESSI</v>
      </c>
      <c r="F122" s="21" t="str">
        <f>VLOOKUP(E122,CARTE!$C$1:$F$400,3,FALSE)</f>
        <v>6.227396584278712</v>
      </c>
      <c r="G122" s="21" t="str">
        <f>VLOOKUP(E122,CARTE!$C$1:$F$400,4,FALSE)</f>
        <v xml:space="preserve"> 1.5825646909844922</v>
      </c>
      <c r="H122" s="21" t="str">
        <f>'Liste Linéaire_Togo'!AN122</f>
        <v>Lacs 1</v>
      </c>
      <c r="I122" s="21" t="str">
        <f>'Liste Linéaire_Togo'!O122</f>
        <v>LACS</v>
      </c>
      <c r="J122" s="21" t="str">
        <f>'Liste Linéaire_Togo'!P122</f>
        <v>MARITIME</v>
      </c>
      <c r="K122" s="22">
        <f>'Liste Linéaire_Togo'!Q122</f>
        <v>45584</v>
      </c>
      <c r="L122" s="21" t="str">
        <f>'Liste Linéaire_Togo'!R122</f>
        <v>S42</v>
      </c>
      <c r="M122" s="24" t="str">
        <f>'Liste Linéaire_Togo'!AD122</f>
        <v>NON</v>
      </c>
      <c r="N122" s="21" t="str">
        <f>'Liste Linéaire_Togo'!AG122</f>
        <v>POSITIF</v>
      </c>
      <c r="O122" s="21" t="str">
        <f>'Liste Linéaire_Togo'!AI122</f>
        <v>Oui</v>
      </c>
      <c r="P122" s="22">
        <f>'Liste Linéaire_Togo'!AJ122</f>
        <v>45587</v>
      </c>
      <c r="Q122" s="21" t="str">
        <f>'Liste Linéaire_Togo'!AK122</f>
        <v>Guéri</v>
      </c>
      <c r="R122" s="21" t="str">
        <f>'Liste Linéaire_Togo'!AP122</f>
        <v>Positif</v>
      </c>
      <c r="S122" s="21" t="str">
        <f>'Liste Linéaire_Togo'!AO122</f>
        <v>Aného</v>
      </c>
    </row>
    <row r="123" spans="1:19" ht="30">
      <c r="A123" t="str">
        <f t="shared" si="1"/>
        <v>Point ( 1.45305618314484 6.20782053118657)</v>
      </c>
      <c r="B123" s="21" t="str">
        <f>'Liste Linéaire_Togo'!B123</f>
        <v>MONTCHON  YAO</v>
      </c>
      <c r="C123" s="21" t="str">
        <f>'Liste Linéaire_Togo'!F123</f>
        <v>Masculin</v>
      </c>
      <c r="D123" s="21" t="str">
        <f>'Liste Linéaire_Togo'!G123</f>
        <v>Agent de sécurité</v>
      </c>
      <c r="E123" s="21" t="str">
        <f>'Liste Linéaire_Togo'!I123</f>
        <v>NOVOTON</v>
      </c>
      <c r="F123" s="21" t="str">
        <f>VLOOKUP(E123,CARTE!$C$1:$F$400,3,FALSE)</f>
        <v>6.20782053118657</v>
      </c>
      <c r="G123" s="21" t="str">
        <f>VLOOKUP(E123,CARTE!$C$1:$F$400,4,FALSE)</f>
        <v xml:space="preserve"> 1.45305618314484</v>
      </c>
      <c r="H123" s="21" t="str">
        <f>'Liste Linéaire_Togo'!AN123</f>
        <v>Lacs 3</v>
      </c>
      <c r="I123" s="21" t="str">
        <f>'Liste Linéaire_Togo'!O123</f>
        <v>LACS</v>
      </c>
      <c r="J123" s="21" t="str">
        <f>'Liste Linéaire_Togo'!P123</f>
        <v>MARITIME</v>
      </c>
      <c r="K123" s="22">
        <f>'Liste Linéaire_Togo'!Q123</f>
        <v>45584</v>
      </c>
      <c r="L123" s="21" t="str">
        <f>'Liste Linéaire_Togo'!R123</f>
        <v>S42</v>
      </c>
      <c r="M123" s="24" t="str">
        <f>'Liste Linéaire_Togo'!AD123</f>
        <v>NON</v>
      </c>
      <c r="N123" s="21" t="str">
        <f>'Liste Linéaire_Togo'!AG123</f>
        <v>NEGATIF</v>
      </c>
      <c r="O123" s="21" t="str">
        <f>'Liste Linéaire_Togo'!AI123</f>
        <v>Non</v>
      </c>
      <c r="P123" s="22">
        <f>'Liste Linéaire_Togo'!AJ123</f>
        <v>0</v>
      </c>
      <c r="Q123" s="21" t="str">
        <f>'Liste Linéaire_Togo'!AK123</f>
        <v>Guéri</v>
      </c>
      <c r="R123" s="21" t="str">
        <f>'Liste Linéaire_Togo'!AP123</f>
        <v>negatif</v>
      </c>
      <c r="S123" s="21" t="str">
        <f>'Liste Linéaire_Togo'!AO123</f>
        <v>Agbodrafo</v>
      </c>
    </row>
    <row r="124" spans="1:19" ht="30">
      <c r="A124" t="str">
        <f t="shared" si="1"/>
        <v>Point ( 1.61305618314484 6.25782053118657)</v>
      </c>
      <c r="B124" s="21" t="str">
        <f>'Liste Linéaire_Togo'!B124</f>
        <v>LAWSON LATE</v>
      </c>
      <c r="C124" s="21" t="str">
        <f>'Liste Linéaire_Togo'!F124</f>
        <v>Masculin</v>
      </c>
      <c r="D124" s="21" t="str">
        <f>'Liste Linéaire_Togo'!G124</f>
        <v>Maçon</v>
      </c>
      <c r="E124" s="21" t="str">
        <f>'Liste Linéaire_Togo'!I124</f>
        <v>ABALOCONDJI</v>
      </c>
      <c r="F124" s="21" t="str">
        <f>VLOOKUP(E124,CARTE!$C$1:$F$400,3,FALSE)</f>
        <v>6.25782053118657</v>
      </c>
      <c r="G124" s="21" t="str">
        <f>VLOOKUP(E124,CARTE!$C$1:$F$400,4,FALSE)</f>
        <v xml:space="preserve"> 1.61305618314484</v>
      </c>
      <c r="H124" s="21" t="str">
        <f>'Liste Linéaire_Togo'!AN124</f>
        <v>Lacs 1</v>
      </c>
      <c r="I124" s="21" t="str">
        <f>'Liste Linéaire_Togo'!O124</f>
        <v>LACS</v>
      </c>
      <c r="J124" s="21" t="str">
        <f>'Liste Linéaire_Togo'!P124</f>
        <v>MARITIME</v>
      </c>
      <c r="K124" s="22">
        <f>'Liste Linéaire_Togo'!Q124</f>
        <v>45584</v>
      </c>
      <c r="L124" s="21" t="str">
        <f>'Liste Linéaire_Togo'!R124</f>
        <v>S42</v>
      </c>
      <c r="M124" s="24" t="str">
        <f>'Liste Linéaire_Togo'!AD124</f>
        <v>NON</v>
      </c>
      <c r="N124" s="21" t="str">
        <f>'Liste Linéaire_Togo'!AG124</f>
        <v>POSITIF</v>
      </c>
      <c r="O124" s="21" t="str">
        <f>'Liste Linéaire_Togo'!AI124</f>
        <v>Oui</v>
      </c>
      <c r="P124" s="22">
        <f>'Liste Linéaire_Togo'!AJ124</f>
        <v>45590</v>
      </c>
      <c r="Q124" s="21" t="str">
        <f>'Liste Linéaire_Togo'!AK124</f>
        <v>Guéri</v>
      </c>
      <c r="R124" s="21" t="str">
        <f>'Liste Linéaire_Togo'!AP124</f>
        <v>Positif</v>
      </c>
      <c r="S124" s="21" t="str">
        <f>'Liste Linéaire_Togo'!AO124</f>
        <v>Glidji</v>
      </c>
    </row>
    <row r="125" spans="1:19" ht="45">
      <c r="A125" t="str">
        <f t="shared" si="1"/>
        <v>Point ( 1.622224647621934 6.23928331889)</v>
      </c>
      <c r="B125" s="21" t="str">
        <f>'Liste Linéaire_Togo'!B125</f>
        <v>GBESSOYI  EPHRAIM</v>
      </c>
      <c r="C125" s="21" t="str">
        <f>'Liste Linéaire_Togo'!F125</f>
        <v>Masculin</v>
      </c>
      <c r="D125" s="21" t="str">
        <f>'Liste Linéaire_Togo'!G125</f>
        <v xml:space="preserve">MENUISIER </v>
      </c>
      <c r="E125" s="21" t="str">
        <f>'Liste Linéaire_Togo'!I125</f>
        <v>FANTECOME</v>
      </c>
      <c r="F125" s="21" t="str">
        <f>VLOOKUP(E125,CARTE!$C$1:$F$400,3,FALSE)</f>
        <v>6.23928331889</v>
      </c>
      <c r="G125" s="21" t="str">
        <f>VLOOKUP(E125,CARTE!$C$1:$F$400,4,FALSE)</f>
        <v xml:space="preserve"> 1.622224647621934</v>
      </c>
      <c r="H125" s="21" t="str">
        <f>'Liste Linéaire_Togo'!AN125</f>
        <v>Lacs 1</v>
      </c>
      <c r="I125" s="21" t="str">
        <f>'Liste Linéaire_Togo'!O125</f>
        <v>LACS</v>
      </c>
      <c r="J125" s="21" t="str">
        <f>'Liste Linéaire_Togo'!P125</f>
        <v>MARITIME</v>
      </c>
      <c r="K125" s="22">
        <f>'Liste Linéaire_Togo'!Q125</f>
        <v>45586</v>
      </c>
      <c r="L125" s="21" t="str">
        <f>'Liste Linéaire_Togo'!R125</f>
        <v>S43</v>
      </c>
      <c r="M125" s="24" t="str">
        <f>'Liste Linéaire_Togo'!AD125</f>
        <v>NON</v>
      </c>
      <c r="N125" s="21" t="str">
        <f>'Liste Linéaire_Togo'!AG125</f>
        <v>POSITIF</v>
      </c>
      <c r="O125" s="21" t="str">
        <f>'Liste Linéaire_Togo'!AI125</f>
        <v>Oui</v>
      </c>
      <c r="P125" s="22">
        <f>'Liste Linéaire_Togo'!AJ125</f>
        <v>45590</v>
      </c>
      <c r="Q125" s="21" t="str">
        <f>'Liste Linéaire_Togo'!AK125</f>
        <v>Guéri</v>
      </c>
      <c r="R125" s="21" t="str">
        <f>'Liste Linéaire_Togo'!AP125</f>
        <v>Positif</v>
      </c>
      <c r="S125" s="21" t="str">
        <f>'Liste Linéaire_Togo'!AO125</f>
        <v>Aného</v>
      </c>
    </row>
    <row r="126" spans="1:19" ht="60">
      <c r="A126" t="str">
        <f t="shared" si="1"/>
        <v>Point ( 1.5825646909844922 6.227396584278712)</v>
      </c>
      <c r="B126" s="21" t="str">
        <f>'Liste Linéaire_Togo'!B126</f>
        <v>SOSSOU  YAOVI</v>
      </c>
      <c r="C126" s="21" t="str">
        <f>'Liste Linéaire_Togo'!F126</f>
        <v>Masculin</v>
      </c>
      <c r="D126" s="21" t="str">
        <f>'Liste Linéaire_Togo'!G126</f>
        <v>DESSINATEUR BATIMENT</v>
      </c>
      <c r="E126" s="21" t="str">
        <f>'Liste Linéaire_Togo'!I126</f>
        <v>NLESSI</v>
      </c>
      <c r="F126" s="21" t="str">
        <f>VLOOKUP(E126,CARTE!$C$1:$F$400,3,FALSE)</f>
        <v>6.227396584278712</v>
      </c>
      <c r="G126" s="21" t="str">
        <f>VLOOKUP(E126,CARTE!$C$1:$F$400,4,FALSE)</f>
        <v xml:space="preserve"> 1.5825646909844922</v>
      </c>
      <c r="H126" s="21" t="str">
        <f>'Liste Linéaire_Togo'!AN126</f>
        <v>Lacs 1</v>
      </c>
      <c r="I126" s="21" t="str">
        <f>'Liste Linéaire_Togo'!O126</f>
        <v>LACS</v>
      </c>
      <c r="J126" s="21" t="str">
        <f>'Liste Linéaire_Togo'!P126</f>
        <v>MARITIME</v>
      </c>
      <c r="K126" s="22">
        <f>'Liste Linéaire_Togo'!Q126</f>
        <v>45588</v>
      </c>
      <c r="L126" s="21" t="str">
        <f>'Liste Linéaire_Togo'!R126</f>
        <v>S43</v>
      </c>
      <c r="M126" s="24" t="str">
        <f>'Liste Linéaire_Togo'!AD126</f>
        <v>NON</v>
      </c>
      <c r="N126" s="21" t="str">
        <f>'Liste Linéaire_Togo'!AG126</f>
        <v>POSITIF</v>
      </c>
      <c r="O126" s="21" t="str">
        <f>'Liste Linéaire_Togo'!AI126</f>
        <v>Oui</v>
      </c>
      <c r="P126" s="22">
        <f>'Liste Linéaire_Togo'!AJ126</f>
        <v>45590</v>
      </c>
      <c r="Q126" s="21" t="str">
        <f>'Liste Linéaire_Togo'!AK126</f>
        <v>Guéri</v>
      </c>
      <c r="R126" s="21" t="str">
        <f>'Liste Linéaire_Togo'!AP126</f>
        <v>Positif</v>
      </c>
      <c r="S126" s="21" t="str">
        <f>'Liste Linéaire_Togo'!AO126</f>
        <v>Aného</v>
      </c>
    </row>
    <row r="127" spans="1:19" ht="45">
      <c r="A127" t="str">
        <f t="shared" si="1"/>
        <v>Point ( 1.6013269352515131 6.257265928242092)</v>
      </c>
      <c r="B127" s="21" t="str">
        <f>'Liste Linéaire_Togo'!B127</f>
        <v>ADJALO  ANTOINNETTE</v>
      </c>
      <c r="C127" s="21" t="str">
        <f>'Liste Linéaire_Togo'!F127</f>
        <v>Féminin</v>
      </c>
      <c r="D127" s="21" t="str">
        <f>'Liste Linéaire_Togo'!G127</f>
        <v>Ménagère</v>
      </c>
      <c r="E127" s="21" t="str">
        <f>'Liste Linéaire_Togo'!I127</f>
        <v>HEMAZRO</v>
      </c>
      <c r="F127" s="21" t="str">
        <f>VLOOKUP(E127,CARTE!$C$1:$F$400,3,FALSE)</f>
        <v>6.257265928242092</v>
      </c>
      <c r="G127" s="21" t="str">
        <f>VLOOKUP(E127,CARTE!$C$1:$F$400,4,FALSE)</f>
        <v xml:space="preserve"> 1.6013269352515131</v>
      </c>
      <c r="H127" s="21" t="str">
        <f>'Liste Linéaire_Togo'!AN127</f>
        <v>Lacs 1</v>
      </c>
      <c r="I127" s="21" t="str">
        <f>'Liste Linéaire_Togo'!O127</f>
        <v>LACS</v>
      </c>
      <c r="J127" s="21" t="str">
        <f>'Liste Linéaire_Togo'!P127</f>
        <v>MARITIME</v>
      </c>
      <c r="K127" s="22">
        <f>'Liste Linéaire_Togo'!Q127</f>
        <v>45587</v>
      </c>
      <c r="L127" s="21" t="str">
        <f>'Liste Linéaire_Togo'!R127</f>
        <v>S43</v>
      </c>
      <c r="M127" s="24" t="str">
        <f>'Liste Linéaire_Togo'!AD127</f>
        <v>NON</v>
      </c>
      <c r="N127" s="21" t="str">
        <f>'Liste Linéaire_Togo'!AG127</f>
        <v>NEGATIF</v>
      </c>
      <c r="O127" s="21" t="str">
        <f>'Liste Linéaire_Togo'!AI127</f>
        <v>Non</v>
      </c>
      <c r="P127" s="22">
        <f>'Liste Linéaire_Togo'!AJ127</f>
        <v>0</v>
      </c>
      <c r="Q127" s="21" t="str">
        <f>'Liste Linéaire_Togo'!AK127</f>
        <v>Guéri</v>
      </c>
      <c r="R127" s="21" t="str">
        <f>'Liste Linéaire_Togo'!AP127</f>
        <v>negatif</v>
      </c>
      <c r="S127" s="21" t="str">
        <f>'Liste Linéaire_Togo'!AO127</f>
        <v>Glidji</v>
      </c>
    </row>
    <row r="128" spans="1:19" ht="30">
      <c r="A128" t="str">
        <f t="shared" si="1"/>
        <v>Point ( 1.6013269352515131 6.257265928242092)</v>
      </c>
      <c r="B128" s="21" t="str">
        <f>'Liste Linéaire_Togo'!B128</f>
        <v>AMEKALO  ADJO</v>
      </c>
      <c r="C128" s="21" t="str">
        <f>'Liste Linéaire_Togo'!F128</f>
        <v>Féminin</v>
      </c>
      <c r="D128" s="21" t="str">
        <f>'Liste Linéaire_Togo'!G128</f>
        <v>Ménagère</v>
      </c>
      <c r="E128" s="21" t="str">
        <f>'Liste Linéaire_Togo'!I128</f>
        <v>GLIDJI</v>
      </c>
      <c r="F128" s="21" t="str">
        <f>VLOOKUP(E128,CARTE!$C$1:$F$400,3,FALSE)</f>
        <v>6.257265928242092</v>
      </c>
      <c r="G128" s="21" t="str">
        <f>VLOOKUP(E128,CARTE!$C$1:$F$400,4,FALSE)</f>
        <v xml:space="preserve"> 1.6013269352515131</v>
      </c>
      <c r="H128" s="21" t="str">
        <f>'Liste Linéaire_Togo'!AN128</f>
        <v>Lacs 1</v>
      </c>
      <c r="I128" s="21" t="str">
        <f>'Liste Linéaire_Togo'!O128</f>
        <v>LACS</v>
      </c>
      <c r="J128" s="21" t="str">
        <f>'Liste Linéaire_Togo'!P128</f>
        <v>MARITIME</v>
      </c>
      <c r="K128" s="22">
        <f>'Liste Linéaire_Togo'!Q128</f>
        <v>45586</v>
      </c>
      <c r="L128" s="21" t="str">
        <f>'Liste Linéaire_Togo'!R128</f>
        <v>S43</v>
      </c>
      <c r="M128" s="24" t="str">
        <f>'Liste Linéaire_Togo'!AD128</f>
        <v>NON</v>
      </c>
      <c r="N128" s="21" t="str">
        <f>'Liste Linéaire_Togo'!AG128</f>
        <v>NEGATIF</v>
      </c>
      <c r="O128" s="21" t="str">
        <f>'Liste Linéaire_Togo'!AI128</f>
        <v>Non</v>
      </c>
      <c r="P128" s="22">
        <f>'Liste Linéaire_Togo'!AJ128</f>
        <v>0</v>
      </c>
      <c r="Q128" s="21" t="str">
        <f>'Liste Linéaire_Togo'!AK128</f>
        <v>Guéri</v>
      </c>
      <c r="R128" s="21" t="str">
        <f>'Liste Linéaire_Togo'!AP128</f>
        <v>negatif</v>
      </c>
      <c r="S128" s="21" t="str">
        <f>'Liste Linéaire_Togo'!AO128</f>
        <v>Glidji</v>
      </c>
    </row>
    <row r="129" spans="1:19" ht="45">
      <c r="A129" t="str">
        <f t="shared" si="1"/>
        <v>Point ( 1.6013269352515131 6.257265928242092)</v>
      </c>
      <c r="B129" s="21" t="str">
        <f>'Liste Linéaire_Togo'!B129</f>
        <v>ATOUTO  LOUIS</v>
      </c>
      <c r="C129" s="21" t="str">
        <f>'Liste Linéaire_Togo'!F129</f>
        <v>Masculin</v>
      </c>
      <c r="D129" s="21" t="str">
        <f>'Liste Linéaire_Togo'!G129</f>
        <v>Enfant moins de 4ans</v>
      </c>
      <c r="E129" s="21" t="str">
        <f>'Liste Linéaire_Togo'!I129</f>
        <v>GLIDJI SOGBOME</v>
      </c>
      <c r="F129" s="21" t="str">
        <f>VLOOKUP(E129,CARTE!$C$1:$F$400,3,FALSE)</f>
        <v>6.257265928242092</v>
      </c>
      <c r="G129" s="21" t="str">
        <f>VLOOKUP(E129,CARTE!$C$1:$F$400,4,FALSE)</f>
        <v xml:space="preserve"> 1.6013269352515131</v>
      </c>
      <c r="H129" s="21" t="str">
        <f>'Liste Linéaire_Togo'!AN129</f>
        <v>Lacs 1</v>
      </c>
      <c r="I129" s="21" t="str">
        <f>'Liste Linéaire_Togo'!O129</f>
        <v>LACS</v>
      </c>
      <c r="J129" s="21" t="str">
        <f>'Liste Linéaire_Togo'!P129</f>
        <v>MARITIME</v>
      </c>
      <c r="K129" s="22">
        <f>'Liste Linéaire_Togo'!Q129</f>
        <v>45587</v>
      </c>
      <c r="L129" s="21" t="str">
        <f>'Liste Linéaire_Togo'!R129</f>
        <v>S43</v>
      </c>
      <c r="M129" s="24" t="str">
        <f>'Liste Linéaire_Togo'!AD129</f>
        <v>NON</v>
      </c>
      <c r="N129" s="21" t="str">
        <f>'Liste Linéaire_Togo'!AG129</f>
        <v>NEGATIF</v>
      </c>
      <c r="O129" s="21" t="str">
        <f>'Liste Linéaire_Togo'!AI129</f>
        <v>Non</v>
      </c>
      <c r="P129" s="22">
        <f>'Liste Linéaire_Togo'!AJ129</f>
        <v>0</v>
      </c>
      <c r="Q129" s="21" t="str">
        <f>'Liste Linéaire_Togo'!AK129</f>
        <v>Guéri</v>
      </c>
      <c r="R129" s="21" t="str">
        <f>'Liste Linéaire_Togo'!AP129</f>
        <v>negatif</v>
      </c>
      <c r="S129" s="21" t="str">
        <f>'Liste Linéaire_Togo'!AO129</f>
        <v>Glidji</v>
      </c>
    </row>
    <row r="130" spans="1:19" ht="45">
      <c r="A130" t="str">
        <f t="shared" si="1"/>
        <v>Point ( 1.6013269352515131 6.257265928242092)</v>
      </c>
      <c r="B130" s="21" t="str">
        <f>'Liste Linéaire_Togo'!B130</f>
        <v>MENSAH-KOUTO  PETRICIA</v>
      </c>
      <c r="C130" s="21" t="str">
        <f>'Liste Linéaire_Togo'!F130</f>
        <v>Féminin</v>
      </c>
      <c r="D130" s="21" t="str">
        <f>'Liste Linéaire_Togo'!G130</f>
        <v>Ménagère</v>
      </c>
      <c r="E130" s="21" t="str">
        <f>'Liste Linéaire_Togo'!I130</f>
        <v>GLIDJI</v>
      </c>
      <c r="F130" s="21" t="str">
        <f>VLOOKUP(E130,CARTE!$C$1:$F$400,3,FALSE)</f>
        <v>6.257265928242092</v>
      </c>
      <c r="G130" s="21" t="str">
        <f>VLOOKUP(E130,CARTE!$C$1:$F$400,4,FALSE)</f>
        <v xml:space="preserve"> 1.6013269352515131</v>
      </c>
      <c r="H130" s="21" t="str">
        <f>'Liste Linéaire_Togo'!AN130</f>
        <v>Lacs 1</v>
      </c>
      <c r="I130" s="21" t="str">
        <f>'Liste Linéaire_Togo'!O130</f>
        <v>LACS</v>
      </c>
      <c r="J130" s="21" t="str">
        <f>'Liste Linéaire_Togo'!P130</f>
        <v>MARITIME</v>
      </c>
      <c r="K130" s="22">
        <f>'Liste Linéaire_Togo'!Q130</f>
        <v>45583</v>
      </c>
      <c r="L130" s="21" t="str">
        <f>'Liste Linéaire_Togo'!R130</f>
        <v>S42</v>
      </c>
      <c r="M130" s="24" t="str">
        <f>'Liste Linéaire_Togo'!AD130</f>
        <v>NON</v>
      </c>
      <c r="N130" s="21" t="str">
        <f>'Liste Linéaire_Togo'!AG130</f>
        <v>NEGATIF</v>
      </c>
      <c r="O130" s="21" t="str">
        <f>'Liste Linéaire_Togo'!AI130</f>
        <v>Non</v>
      </c>
      <c r="P130" s="22">
        <f>'Liste Linéaire_Togo'!AJ130</f>
        <v>0</v>
      </c>
      <c r="Q130" s="21" t="str">
        <f>'Liste Linéaire_Togo'!AK130</f>
        <v>Guéri</v>
      </c>
      <c r="R130" s="21" t="str">
        <f>'Liste Linéaire_Togo'!AP130</f>
        <v>negatif</v>
      </c>
      <c r="S130" s="21" t="str">
        <f>'Liste Linéaire_Togo'!AO130</f>
        <v>Glidji</v>
      </c>
    </row>
    <row r="131" spans="1:19" ht="45">
      <c r="A131" t="str">
        <f t="shared" ref="A131:A194" si="2">_xlfn.CONCAT("Point (",G131," ",F131,")")</f>
        <v>Point ( 1.5825646909844922 6.227396584278712)</v>
      </c>
      <c r="B131" s="21" t="str">
        <f>'Liste Linéaire_Togo'!B131</f>
        <v xml:space="preserve">KOUDOTO  KOKOU </v>
      </c>
      <c r="C131" s="21" t="str">
        <f>'Liste Linéaire_Togo'!F131</f>
        <v>Masculin</v>
      </c>
      <c r="D131" s="21" t="str">
        <f>'Liste Linéaire_Togo'!G131</f>
        <v>Coiffure</v>
      </c>
      <c r="E131" s="21" t="str">
        <f>'Liste Linéaire_Togo'!I131</f>
        <v>NLESSI</v>
      </c>
      <c r="F131" s="21" t="str">
        <f>VLOOKUP(E131,CARTE!$C$1:$F$400,3,FALSE)</f>
        <v>6.227396584278712</v>
      </c>
      <c r="G131" s="21" t="str">
        <f>VLOOKUP(E131,CARTE!$C$1:$F$400,4,FALSE)</f>
        <v xml:space="preserve"> 1.5825646909844922</v>
      </c>
      <c r="H131" s="21" t="str">
        <f>'Liste Linéaire_Togo'!AN131</f>
        <v>Lacs 1</v>
      </c>
      <c r="I131" s="21" t="str">
        <f>'Liste Linéaire_Togo'!O131</f>
        <v>LACS</v>
      </c>
      <c r="J131" s="21" t="str">
        <f>'Liste Linéaire_Togo'!P131</f>
        <v>MARITIME</v>
      </c>
      <c r="K131" s="22">
        <f>'Liste Linéaire_Togo'!Q131</f>
        <v>45589</v>
      </c>
      <c r="L131" s="21" t="str">
        <f>'Liste Linéaire_Togo'!R131</f>
        <v>S43</v>
      </c>
      <c r="M131" s="24" t="str">
        <f>'Liste Linéaire_Togo'!AD131</f>
        <v>NON</v>
      </c>
      <c r="N131" s="21" t="str">
        <f>'Liste Linéaire_Togo'!AG131</f>
        <v>NEGATIF</v>
      </c>
      <c r="O131" s="21" t="str">
        <f>'Liste Linéaire_Togo'!AI131</f>
        <v>Non</v>
      </c>
      <c r="P131" s="22">
        <f>'Liste Linéaire_Togo'!AJ131</f>
        <v>0</v>
      </c>
      <c r="Q131" s="21" t="str">
        <f>'Liste Linéaire_Togo'!AK131</f>
        <v>Guéri</v>
      </c>
      <c r="R131" s="21" t="str">
        <f>'Liste Linéaire_Togo'!AP131</f>
        <v>negatif</v>
      </c>
      <c r="S131" s="21" t="str">
        <f>'Liste Linéaire_Togo'!AO131</f>
        <v>Aného</v>
      </c>
    </row>
    <row r="132" spans="1:19" ht="30">
      <c r="A132" t="str">
        <f t="shared" si="2"/>
        <v>Point ( 1.622224647621934 6.23928331889)</v>
      </c>
      <c r="B132" s="21" t="str">
        <f>'Liste Linéaire_Togo'!B132</f>
        <v>MENYE  AURELIE</v>
      </c>
      <c r="C132" s="21" t="str">
        <f>'Liste Linéaire_Togo'!F132</f>
        <v>Féminin</v>
      </c>
      <c r="D132" s="21" t="str">
        <f>'Liste Linéaire_Togo'!G132</f>
        <v>Elève</v>
      </c>
      <c r="E132" s="21" t="str">
        <f>'Liste Linéaire_Togo'!I132</f>
        <v>MESSAN CONDJI</v>
      </c>
      <c r="F132" s="21" t="str">
        <f>VLOOKUP(E132,CARTE!$C$1:$F$400,3,FALSE)</f>
        <v>6.23928331889</v>
      </c>
      <c r="G132" s="21" t="str">
        <f>VLOOKUP(E132,CARTE!$C$1:$F$400,4,FALSE)</f>
        <v xml:space="preserve"> 1.622224647621934</v>
      </c>
      <c r="H132" s="21" t="str">
        <f>'Liste Linéaire_Togo'!AN132</f>
        <v>Lacs 2</v>
      </c>
      <c r="I132" s="21" t="str">
        <f>'Liste Linéaire_Togo'!O132</f>
        <v>LACS</v>
      </c>
      <c r="J132" s="21" t="str">
        <f>'Liste Linéaire_Togo'!P132</f>
        <v>MARITIME</v>
      </c>
      <c r="K132" s="22">
        <f>'Liste Linéaire_Togo'!Q132</f>
        <v>45588</v>
      </c>
      <c r="L132" s="21" t="str">
        <f>'Liste Linéaire_Togo'!R132</f>
        <v>S43</v>
      </c>
      <c r="M132" s="24" t="str">
        <f>'Liste Linéaire_Togo'!AD132</f>
        <v>NON</v>
      </c>
      <c r="N132" s="21" t="str">
        <f>'Liste Linéaire_Togo'!AG132</f>
        <v>NEGATIF</v>
      </c>
      <c r="O132" s="21" t="str">
        <f>'Liste Linéaire_Togo'!AI132</f>
        <v>Non</v>
      </c>
      <c r="P132" s="22">
        <f>'Liste Linéaire_Togo'!AJ132</f>
        <v>0</v>
      </c>
      <c r="Q132" s="21" t="str">
        <f>'Liste Linéaire_Togo'!AK132</f>
        <v>Guéri</v>
      </c>
      <c r="R132" s="21" t="str">
        <f>'Liste Linéaire_Togo'!AP132</f>
        <v>negatif</v>
      </c>
      <c r="S132" s="21" t="str">
        <f>'Liste Linéaire_Togo'!AO132</f>
        <v>Agouégan</v>
      </c>
    </row>
    <row r="133" spans="1:19" ht="45">
      <c r="A133" t="str">
        <f t="shared" si="2"/>
        <v>Point ( 1.292305618314484 6.240782053118657)</v>
      </c>
      <c r="B133" s="21" t="str">
        <f>'Liste Linéaire_Togo'!B133</f>
        <v>AMEGNONA PIERRE</v>
      </c>
      <c r="C133" s="21" t="str">
        <f>'Liste Linéaire_Togo'!F133</f>
        <v>Masculin</v>
      </c>
      <c r="D133" s="21" t="str">
        <f>'Liste Linéaire_Togo'!G133</f>
        <v>Maçon</v>
      </c>
      <c r="E133" s="21" t="str">
        <f>'Liste Linéaire_Togo'!I133</f>
        <v>DJAGBLE</v>
      </c>
      <c r="F133" s="21" t="str">
        <f>VLOOKUP(E133,CARTE!$C$1:$F$400,3,FALSE)</f>
        <v>6.240782053118657</v>
      </c>
      <c r="G133" s="21" t="str">
        <f>VLOOKUP(E133,CARTE!$C$1:$F$400,4,FALSE)</f>
        <v xml:space="preserve"> 1.292305618314484</v>
      </c>
      <c r="H133" s="21" t="str">
        <f>'Liste Linéaire_Togo'!AN133</f>
        <v>Zio 1</v>
      </c>
      <c r="I133" s="21" t="str">
        <f>'Liste Linéaire_Togo'!O133</f>
        <v>LACS</v>
      </c>
      <c r="J133" s="21" t="str">
        <f>'Liste Linéaire_Togo'!P133</f>
        <v>MARITIME</v>
      </c>
      <c r="K133" s="22">
        <f>'Liste Linéaire_Togo'!Q133</f>
        <v>45584</v>
      </c>
      <c r="L133" s="21" t="str">
        <f>'Liste Linéaire_Togo'!R133</f>
        <v>S42</v>
      </c>
      <c r="M133" s="24" t="str">
        <f>'Liste Linéaire_Togo'!AD133</f>
        <v>NON</v>
      </c>
      <c r="N133" s="21" t="str">
        <f>'Liste Linéaire_Togo'!AG133</f>
        <v>NEGATIF</v>
      </c>
      <c r="O133" s="21" t="str">
        <f>'Liste Linéaire_Togo'!AI133</f>
        <v>Non</v>
      </c>
      <c r="P133" s="22">
        <f>'Liste Linéaire_Togo'!AJ133</f>
        <v>0</v>
      </c>
      <c r="Q133" s="21" t="str">
        <f>'Liste Linéaire_Togo'!AK133</f>
        <v>Guéri</v>
      </c>
      <c r="R133" s="21" t="str">
        <f>'Liste Linéaire_Togo'!AP133</f>
        <v>negatif</v>
      </c>
      <c r="S133" s="21" t="str">
        <f>'Liste Linéaire_Togo'!AO133</f>
        <v>Djagblé</v>
      </c>
    </row>
    <row r="134" spans="1:19" ht="30">
      <c r="A134" t="str">
        <f t="shared" si="2"/>
        <v>Point ( 1.5825646909844922 6.227396584278712)</v>
      </c>
      <c r="B134" s="21" t="str">
        <f>'Liste Linéaire_Togo'!B134</f>
        <v>LAWSON LATRE</v>
      </c>
      <c r="C134" s="21" t="str">
        <f>'Liste Linéaire_Togo'!F134</f>
        <v>Féminin</v>
      </c>
      <c r="D134" s="21" t="str">
        <f>'Liste Linéaire_Togo'!G134</f>
        <v>Revendeur/se</v>
      </c>
      <c r="E134" s="21" t="str">
        <f>'Liste Linéaire_Togo'!I134</f>
        <v>NLESSI</v>
      </c>
      <c r="F134" s="21" t="str">
        <f>VLOOKUP(E134,CARTE!$C$1:$F$400,3,FALSE)</f>
        <v>6.227396584278712</v>
      </c>
      <c r="G134" s="21" t="str">
        <f>VLOOKUP(E134,CARTE!$C$1:$F$400,4,FALSE)</f>
        <v xml:space="preserve"> 1.5825646909844922</v>
      </c>
      <c r="H134" s="21" t="str">
        <f>'Liste Linéaire_Togo'!AN134</f>
        <v>Lacs 1</v>
      </c>
      <c r="I134" s="21" t="str">
        <f>'Liste Linéaire_Togo'!O134</f>
        <v>LACS</v>
      </c>
      <c r="J134" s="21" t="str">
        <f>'Liste Linéaire_Togo'!P134</f>
        <v>MARITIME</v>
      </c>
      <c r="K134" s="22">
        <f>'Liste Linéaire_Togo'!Q134</f>
        <v>45588</v>
      </c>
      <c r="L134" s="21" t="str">
        <f>'Liste Linéaire_Togo'!R134</f>
        <v>S43</v>
      </c>
      <c r="M134" s="24" t="str">
        <f>'Liste Linéaire_Togo'!AD134</f>
        <v>NON</v>
      </c>
      <c r="N134" s="21" t="str">
        <f>'Liste Linéaire_Togo'!AG134</f>
        <v>NEGATIF</v>
      </c>
      <c r="O134" s="21" t="str">
        <f>'Liste Linéaire_Togo'!AI134</f>
        <v>Non</v>
      </c>
      <c r="P134" s="22">
        <f>'Liste Linéaire_Togo'!AJ134</f>
        <v>0</v>
      </c>
      <c r="Q134" s="21" t="str">
        <f>'Liste Linéaire_Togo'!AK134</f>
        <v>Guéri</v>
      </c>
      <c r="R134" s="21" t="str">
        <f>'Liste Linéaire_Togo'!AP134</f>
        <v>Positif</v>
      </c>
      <c r="S134" s="21" t="str">
        <f>'Liste Linéaire_Togo'!AO134</f>
        <v>Aného</v>
      </c>
    </row>
    <row r="135" spans="1:19" ht="30">
      <c r="A135" t="str">
        <f t="shared" si="2"/>
        <v>Point ( 1.6113269352515131 6.232565928242092)</v>
      </c>
      <c r="B135" s="21" t="str">
        <f>'Liste Linéaire_Togo'!B135</f>
        <v>KATCHI  EUGENIE</v>
      </c>
      <c r="C135" s="21" t="str">
        <f>'Liste Linéaire_Togo'!F135</f>
        <v>Féminin</v>
      </c>
      <c r="D135" s="21" t="str">
        <f>'Liste Linéaire_Togo'!G135</f>
        <v>Ménagère</v>
      </c>
      <c r="E135" s="21" t="str">
        <f>'Liste Linéaire_Togo'!I135</f>
        <v>DJEKVI</v>
      </c>
      <c r="F135" s="21" t="str">
        <f>VLOOKUP(E135,CARTE!$C$1:$F$400,3,FALSE)</f>
        <v>6.232565928242092</v>
      </c>
      <c r="G135" s="21" t="str">
        <f>VLOOKUP(E135,CARTE!$C$1:$F$400,4,FALSE)</f>
        <v xml:space="preserve"> 1.6113269352515131</v>
      </c>
      <c r="H135" s="21" t="str">
        <f>'Liste Linéaire_Togo'!AN135</f>
        <v>Lacs 1</v>
      </c>
      <c r="I135" s="21" t="str">
        <f>'Liste Linéaire_Togo'!O135</f>
        <v>LACS</v>
      </c>
      <c r="J135" s="21" t="str">
        <f>'Liste Linéaire_Togo'!P135</f>
        <v>MARITIME</v>
      </c>
      <c r="K135" s="22">
        <f>'Liste Linéaire_Togo'!Q135</f>
        <v>45590</v>
      </c>
      <c r="L135" s="21" t="str">
        <f>'Liste Linéaire_Togo'!R135</f>
        <v>S43</v>
      </c>
      <c r="M135" s="24" t="str">
        <f>'Liste Linéaire_Togo'!AD135</f>
        <v>NON</v>
      </c>
      <c r="N135" s="21" t="str">
        <f>'Liste Linéaire_Togo'!AG135</f>
        <v>NEGATIF</v>
      </c>
      <c r="O135" s="21" t="str">
        <f>'Liste Linéaire_Togo'!AI135</f>
        <v>Non</v>
      </c>
      <c r="P135" s="22">
        <f>'Liste Linéaire_Togo'!AJ135</f>
        <v>0</v>
      </c>
      <c r="Q135" s="21" t="str">
        <f>'Liste Linéaire_Togo'!AK135</f>
        <v>Guéri</v>
      </c>
      <c r="R135" s="21" t="str">
        <f>'Liste Linéaire_Togo'!AP135</f>
        <v>negatif</v>
      </c>
      <c r="S135" s="21" t="str">
        <f>'Liste Linéaire_Togo'!AO135</f>
        <v>AdjIdo</v>
      </c>
    </row>
    <row r="136" spans="1:19" ht="30">
      <c r="A136" t="str">
        <f t="shared" si="2"/>
        <v>Point ( 1.622224647621934 6.23928331889)</v>
      </c>
      <c r="B136" s="21" t="str">
        <f>'Liste Linéaire_Togo'!B136</f>
        <v>EDORH  LOGOSSI</v>
      </c>
      <c r="C136" s="21" t="str">
        <f>'Liste Linéaire_Togo'!F136</f>
        <v>Féminin</v>
      </c>
      <c r="D136" s="21" t="str">
        <f>'Liste Linéaire_Togo'!G136</f>
        <v>Ménagère</v>
      </c>
      <c r="E136" s="21" t="str">
        <f>'Liste Linéaire_Togo'!I136</f>
        <v>VOUDOUGBE</v>
      </c>
      <c r="F136" s="21" t="str">
        <f>VLOOKUP(E136,CARTE!$C$1:$F$400,3,FALSE)</f>
        <v>6.23928331889</v>
      </c>
      <c r="G136" s="21" t="str">
        <f>VLOOKUP(E136,CARTE!$C$1:$F$400,4,FALSE)</f>
        <v xml:space="preserve"> 1.622224647621934</v>
      </c>
      <c r="H136" s="21" t="str">
        <f>'Liste Linéaire_Togo'!AN136</f>
        <v>Lacs 1</v>
      </c>
      <c r="I136" s="21" t="str">
        <f>'Liste Linéaire_Togo'!O136</f>
        <v>LACS</v>
      </c>
      <c r="J136" s="21" t="str">
        <f>'Liste Linéaire_Togo'!P136</f>
        <v>MARITIME</v>
      </c>
      <c r="K136" s="22">
        <f>'Liste Linéaire_Togo'!Q136</f>
        <v>45590</v>
      </c>
      <c r="L136" s="21" t="str">
        <f>'Liste Linéaire_Togo'!R136</f>
        <v>S43</v>
      </c>
      <c r="M136" s="24" t="str">
        <f>'Liste Linéaire_Togo'!AD136</f>
        <v>NON</v>
      </c>
      <c r="N136" s="21" t="str">
        <f>'Liste Linéaire_Togo'!AG136</f>
        <v>NEGATIF</v>
      </c>
      <c r="O136" s="21" t="str">
        <f>'Liste Linéaire_Togo'!AI136</f>
        <v>Non</v>
      </c>
      <c r="P136" s="22">
        <f>'Liste Linéaire_Togo'!AJ136</f>
        <v>0</v>
      </c>
      <c r="Q136" s="21" t="str">
        <f>'Liste Linéaire_Togo'!AK136</f>
        <v>Guéri</v>
      </c>
      <c r="R136" s="21" t="str">
        <f>'Liste Linéaire_Togo'!AP136</f>
        <v>Positif</v>
      </c>
      <c r="S136" s="21" t="str">
        <f>'Liste Linéaire_Togo'!AO136</f>
        <v>AdjIdo</v>
      </c>
    </row>
    <row r="137" spans="1:19" ht="45">
      <c r="A137" t="str">
        <f t="shared" si="2"/>
        <v>Point ( 1.5825646909844922 6.227396584278712)</v>
      </c>
      <c r="B137" s="21" t="str">
        <f>'Liste Linéaire_Togo'!B137</f>
        <v>ADANGLOE   KANGNI</v>
      </c>
      <c r="C137" s="21" t="str">
        <f>'Liste Linéaire_Togo'!F137</f>
        <v>Masculin</v>
      </c>
      <c r="D137" s="21" t="str">
        <f>'Liste Linéaire_Togo'!G137</f>
        <v>Pêcheur</v>
      </c>
      <c r="E137" s="21" t="str">
        <f>'Liste Linéaire_Togo'!I137</f>
        <v>NLESSI</v>
      </c>
      <c r="F137" s="21" t="str">
        <f>VLOOKUP(E137,CARTE!$C$1:$F$400,3,FALSE)</f>
        <v>6.227396584278712</v>
      </c>
      <c r="G137" s="21" t="str">
        <f>VLOOKUP(E137,CARTE!$C$1:$F$400,4,FALSE)</f>
        <v xml:space="preserve"> 1.5825646909844922</v>
      </c>
      <c r="H137" s="21" t="str">
        <f>'Liste Linéaire_Togo'!AN137</f>
        <v>Lacs 1</v>
      </c>
      <c r="I137" s="21" t="str">
        <f>'Liste Linéaire_Togo'!O137</f>
        <v>LACS</v>
      </c>
      <c r="J137" s="21" t="str">
        <f>'Liste Linéaire_Togo'!P137</f>
        <v>MARITIME</v>
      </c>
      <c r="K137" s="22">
        <f>'Liste Linéaire_Togo'!Q137</f>
        <v>45591</v>
      </c>
      <c r="L137" s="21" t="str">
        <f>'Liste Linéaire_Togo'!R137</f>
        <v>S43</v>
      </c>
      <c r="M137" s="24" t="str">
        <f>'Liste Linéaire_Togo'!AD137</f>
        <v>NON</v>
      </c>
      <c r="N137" s="21" t="str">
        <f>'Liste Linéaire_Togo'!AG137</f>
        <v>NEGATIF</v>
      </c>
      <c r="O137" s="21" t="str">
        <f>'Liste Linéaire_Togo'!AI137</f>
        <v>Non</v>
      </c>
      <c r="P137" s="22">
        <f>'Liste Linéaire_Togo'!AJ137</f>
        <v>0</v>
      </c>
      <c r="Q137" s="21" t="str">
        <f>'Liste Linéaire_Togo'!AK137</f>
        <v>Guéri</v>
      </c>
      <c r="R137" s="21" t="str">
        <f>'Liste Linéaire_Togo'!AP137</f>
        <v>negatif</v>
      </c>
      <c r="S137" s="21" t="str">
        <f>'Liste Linéaire_Togo'!AO137</f>
        <v>Aného</v>
      </c>
    </row>
    <row r="138" spans="1:19" ht="45">
      <c r="A138" t="str">
        <f t="shared" si="2"/>
        <v>Point ( 1.622224647621934 6.23928331889)</v>
      </c>
      <c r="B138" s="21" t="str">
        <f>'Liste Linéaire_Togo'!B138</f>
        <v>ASSIAMATE  SIVEDE</v>
      </c>
      <c r="C138" s="21" t="str">
        <f>'Liste Linéaire_Togo'!F138</f>
        <v>Féminin</v>
      </c>
      <c r="D138" s="21" t="str">
        <f>'Liste Linéaire_Togo'!G138</f>
        <v>Revendeur/se</v>
      </c>
      <c r="E138" s="21" t="str">
        <f>'Liste Linéaire_Togo'!I138</f>
        <v>GA CONDJI</v>
      </c>
      <c r="F138" s="21" t="str">
        <f>VLOOKUP(E138,CARTE!$C$1:$F$400,3,FALSE)</f>
        <v>6.23928331889</v>
      </c>
      <c r="G138" s="21" t="str">
        <f>VLOOKUP(E138,CARTE!$C$1:$F$400,4,FALSE)</f>
        <v xml:space="preserve"> 1.622224647621934</v>
      </c>
      <c r="H138" s="21" t="str">
        <f>'Liste Linéaire_Togo'!AN138</f>
        <v>Lacs 2</v>
      </c>
      <c r="I138" s="21" t="str">
        <f>'Liste Linéaire_Togo'!O138</f>
        <v>LACS</v>
      </c>
      <c r="J138" s="21" t="str">
        <f>'Liste Linéaire_Togo'!P138</f>
        <v>MARITIME</v>
      </c>
      <c r="K138" s="22">
        <f>'Liste Linéaire_Togo'!Q138</f>
        <v>45591</v>
      </c>
      <c r="L138" s="21" t="str">
        <f>'Liste Linéaire_Togo'!R138</f>
        <v>S43</v>
      </c>
      <c r="M138" s="24" t="str">
        <f>'Liste Linéaire_Togo'!AD138</f>
        <v>NON</v>
      </c>
      <c r="N138" s="21" t="str">
        <f>'Liste Linéaire_Togo'!AG138</f>
        <v>NEGATIF</v>
      </c>
      <c r="O138" s="21" t="str">
        <f>'Liste Linéaire_Togo'!AI138</f>
        <v>Non</v>
      </c>
      <c r="P138" s="22">
        <f>'Liste Linéaire_Togo'!AJ138</f>
        <v>0</v>
      </c>
      <c r="Q138" s="21" t="str">
        <f>'Liste Linéaire_Togo'!AK138</f>
        <v>Guéri</v>
      </c>
      <c r="R138" s="21" t="str">
        <f>'Liste Linéaire_Togo'!AP138</f>
        <v>negatif</v>
      </c>
      <c r="S138" s="21" t="str">
        <f>'Liste Linéaire_Togo'!AO138</f>
        <v>Agouégan</v>
      </c>
    </row>
    <row r="139" spans="1:19" ht="30">
      <c r="A139" t="str">
        <f t="shared" si="2"/>
        <v>Point ( 1.615224647621934 6.234928331889)</v>
      </c>
      <c r="B139" s="21" t="str">
        <f>'Liste Linéaire_Togo'!B139</f>
        <v>WALLAS  MESSAN</v>
      </c>
      <c r="C139" s="21" t="str">
        <f>'Liste Linéaire_Togo'!F139</f>
        <v>Masculin</v>
      </c>
      <c r="D139" s="21" t="str">
        <f>'Liste Linéaire_Togo'!G139</f>
        <v>RETRAITE</v>
      </c>
      <c r="E139" s="21" t="str">
        <f>'Liste Linéaire_Togo'!I139</f>
        <v>BADJI</v>
      </c>
      <c r="F139" s="21" t="str">
        <f>VLOOKUP(E139,CARTE!$C$1:$F$400,3,FALSE)</f>
        <v>6.234928331889</v>
      </c>
      <c r="G139" s="21" t="str">
        <f>VLOOKUP(E139,CARTE!$C$1:$F$400,4,FALSE)</f>
        <v xml:space="preserve"> 1.615224647621934</v>
      </c>
      <c r="H139" s="21" t="str">
        <f>'Liste Linéaire_Togo'!AN139</f>
        <v>Lacs 1</v>
      </c>
      <c r="I139" s="21" t="str">
        <f>'Liste Linéaire_Togo'!O139</f>
        <v>LACS</v>
      </c>
      <c r="J139" s="21" t="str">
        <f>'Liste Linéaire_Togo'!P139</f>
        <v>MARITIME</v>
      </c>
      <c r="K139" s="22">
        <f>'Liste Linéaire_Togo'!Q139</f>
        <v>45596</v>
      </c>
      <c r="L139" s="21" t="str">
        <f>'Liste Linéaire_Togo'!R139</f>
        <v>S44</v>
      </c>
      <c r="M139" s="24" t="str">
        <f>'Liste Linéaire_Togo'!AD139</f>
        <v>NON</v>
      </c>
      <c r="N139" s="21" t="str">
        <f>'Liste Linéaire_Togo'!AG139</f>
        <v>NEGATIF</v>
      </c>
      <c r="O139" s="21" t="str">
        <f>'Liste Linéaire_Togo'!AI139</f>
        <v>Oui</v>
      </c>
      <c r="P139" s="22">
        <f>'Liste Linéaire_Togo'!AJ139</f>
        <v>45601</v>
      </c>
      <c r="Q139" s="21" t="str">
        <f>'Liste Linéaire_Togo'!AK139</f>
        <v>Guéri</v>
      </c>
      <c r="R139" s="21" t="str">
        <f>'Liste Linéaire_Togo'!AP139</f>
        <v>Positif</v>
      </c>
      <c r="S139" s="21" t="str">
        <f>'Liste Linéaire_Togo'!AO139</f>
        <v>Aného</v>
      </c>
    </row>
    <row r="140" spans="1:19" ht="45">
      <c r="A140" t="str">
        <f t="shared" si="2"/>
        <v>Point ( 1.615224647621934 6.234928331889)</v>
      </c>
      <c r="B140" s="21" t="str">
        <f>'Liste Linéaire_Togo'!B140</f>
        <v>WALLAS   MAWUGNO</v>
      </c>
      <c r="C140" s="21" t="str">
        <f>'Liste Linéaire_Togo'!F140</f>
        <v>Masculin</v>
      </c>
      <c r="D140" s="21" t="str">
        <f>'Liste Linéaire_Togo'!G140</f>
        <v>SANS PROFESSION</v>
      </c>
      <c r="E140" s="21" t="str">
        <f>'Liste Linéaire_Togo'!I140</f>
        <v>BADJI</v>
      </c>
      <c r="F140" s="21" t="str">
        <f>VLOOKUP(E140,CARTE!$C$1:$F$400,3,FALSE)</f>
        <v>6.234928331889</v>
      </c>
      <c r="G140" s="21" t="str">
        <f>VLOOKUP(E140,CARTE!$C$1:$F$400,4,FALSE)</f>
        <v xml:space="preserve"> 1.615224647621934</v>
      </c>
      <c r="H140" s="21" t="str">
        <f>'Liste Linéaire_Togo'!AN140</f>
        <v>Lacs 1</v>
      </c>
      <c r="I140" s="21" t="str">
        <f>'Liste Linéaire_Togo'!O140</f>
        <v>LACS</v>
      </c>
      <c r="J140" s="21" t="str">
        <f>'Liste Linéaire_Togo'!P140</f>
        <v>MARITIME</v>
      </c>
      <c r="K140" s="22">
        <f>'Liste Linéaire_Togo'!Q140</f>
        <v>45593</v>
      </c>
      <c r="L140" s="21" t="str">
        <f>'Liste Linéaire_Togo'!R140</f>
        <v>S44</v>
      </c>
      <c r="M140" s="24" t="str">
        <f>'Liste Linéaire_Togo'!AD140</f>
        <v>NON</v>
      </c>
      <c r="N140" s="21" t="str">
        <f>'Liste Linéaire_Togo'!AG140</f>
        <v>NA</v>
      </c>
      <c r="O140" s="21" t="str">
        <f>'Liste Linéaire_Togo'!AI140</f>
        <v>Non</v>
      </c>
      <c r="P140" s="22">
        <f>'Liste Linéaire_Togo'!AJ140</f>
        <v>45593</v>
      </c>
      <c r="Q140" s="21" t="str">
        <f>'Liste Linéaire_Togo'!AK140</f>
        <v>dcd</v>
      </c>
      <c r="R140" s="21" t="str">
        <f>'Liste Linéaire_Togo'!AP140</f>
        <v>negatif</v>
      </c>
      <c r="S140" s="21" t="str">
        <f>'Liste Linéaire_Togo'!AO140</f>
        <v>Aného</v>
      </c>
    </row>
    <row r="141" spans="1:19" ht="60">
      <c r="A141" t="str">
        <f t="shared" si="2"/>
        <v>Point ( 1.76305618314484 6.310782053118657)</v>
      </c>
      <c r="B141" s="21" t="str">
        <f>'Liste Linéaire_Togo'!B141</f>
        <v>KOKOUVI  GREGOIRE</v>
      </c>
      <c r="C141" s="21" t="str">
        <f>'Liste Linéaire_Togo'!F141</f>
        <v>Masculin</v>
      </c>
      <c r="D141" s="21" t="str">
        <f>'Liste Linéaire_Togo'!G141</f>
        <v>Enfant moins de 4ans</v>
      </c>
      <c r="E141" s="21" t="str">
        <f>'Liste Linéaire_Togo'!I141</f>
        <v xml:space="preserve">AKLAKOU </v>
      </c>
      <c r="F141" s="21" t="str">
        <f>VLOOKUP(E141,CARTE!$C$1:$F$400,3,FALSE)</f>
        <v>6.310782053118657</v>
      </c>
      <c r="G141" s="21" t="str">
        <f>VLOOKUP(E141,CARTE!$C$1:$F$400,4,FALSE)</f>
        <v xml:space="preserve"> 1.76305618314484</v>
      </c>
      <c r="H141" s="21" t="str">
        <f>'Liste Linéaire_Togo'!AN141</f>
        <v>Lacs 4</v>
      </c>
      <c r="I141" s="21" t="str">
        <f>'Liste Linéaire_Togo'!O141</f>
        <v>LACS</v>
      </c>
      <c r="J141" s="21" t="str">
        <f>'Liste Linéaire_Togo'!P141</f>
        <v>MARITIME</v>
      </c>
      <c r="K141" s="22">
        <f>'Liste Linéaire_Togo'!Q141</f>
        <v>45596</v>
      </c>
      <c r="L141" s="21" t="str">
        <f>'Liste Linéaire_Togo'!R141</f>
        <v>S44</v>
      </c>
      <c r="M141" s="24" t="str">
        <f>'Liste Linéaire_Togo'!AD141</f>
        <v>NON</v>
      </c>
      <c r="N141" s="21" t="str">
        <f>'Liste Linéaire_Togo'!AG141</f>
        <v>NEGATIF</v>
      </c>
      <c r="O141" s="21" t="str">
        <f>'Liste Linéaire_Togo'!AI141</f>
        <v>Non</v>
      </c>
      <c r="P141" s="22">
        <f>'Liste Linéaire_Togo'!AJ141</f>
        <v>0</v>
      </c>
      <c r="Q141" s="21" t="str">
        <f>'Liste Linéaire_Togo'!AK141</f>
        <v>Guéri</v>
      </c>
      <c r="R141" s="21" t="str">
        <f>'Liste Linéaire_Togo'!AP141</f>
        <v>negatif</v>
      </c>
      <c r="S141" s="21" t="str">
        <f>'Liste Linéaire_Togo'!AO141</f>
        <v>Aklakou</v>
      </c>
    </row>
    <row r="142" spans="1:19" ht="60">
      <c r="A142" t="str">
        <f t="shared" si="2"/>
        <v>Point ( 1.622224647621934 6.23928331889)</v>
      </c>
      <c r="B142" s="21" t="str">
        <f>'Liste Linéaire_Togo'!B142</f>
        <v>KPONTON  FREEDOM</v>
      </c>
      <c r="C142" s="21" t="str">
        <f>'Liste Linéaire_Togo'!F142</f>
        <v>Masculin</v>
      </c>
      <c r="D142" s="21" t="str">
        <f>'Liste Linéaire_Togo'!G142</f>
        <v>Etudiant/te</v>
      </c>
      <c r="E142" s="21" t="str">
        <f>'Liste Linéaire_Togo'!I142</f>
        <v>VODOUGBE</v>
      </c>
      <c r="F142" s="21" t="str">
        <f>VLOOKUP(E142,CARTE!$C$1:$F$400,3,FALSE)</f>
        <v>6.23928331889</v>
      </c>
      <c r="G142" s="21" t="str">
        <f>VLOOKUP(E142,CARTE!$C$1:$F$400,4,FALSE)</f>
        <v xml:space="preserve"> 1.622224647621934</v>
      </c>
      <c r="H142" s="21" t="str">
        <f>'Liste Linéaire_Togo'!AN142</f>
        <v>Lacs 1</v>
      </c>
      <c r="I142" s="21" t="str">
        <f>'Liste Linéaire_Togo'!O142</f>
        <v>LACS</v>
      </c>
      <c r="J142" s="21" t="str">
        <f>'Liste Linéaire_Togo'!P142</f>
        <v>MARITIME</v>
      </c>
      <c r="K142" s="22">
        <f>'Liste Linéaire_Togo'!Q142</f>
        <v>45596</v>
      </c>
      <c r="L142" s="21" t="str">
        <f>'Liste Linéaire_Togo'!R142</f>
        <v>S44</v>
      </c>
      <c r="M142" s="24" t="str">
        <f>'Liste Linéaire_Togo'!AD142</f>
        <v>NON</v>
      </c>
      <c r="N142" s="21" t="str">
        <f>'Liste Linéaire_Togo'!AG142</f>
        <v>NEGATIF</v>
      </c>
      <c r="O142" s="21" t="str">
        <f>'Liste Linéaire_Togo'!AI142</f>
        <v>Non</v>
      </c>
      <c r="P142" s="22">
        <f>'Liste Linéaire_Togo'!AJ142</f>
        <v>0</v>
      </c>
      <c r="Q142" s="21" t="str">
        <f>'Liste Linéaire_Togo'!AK142</f>
        <v>Guéri</v>
      </c>
      <c r="R142" s="21" t="str">
        <f>'Liste Linéaire_Togo'!AP142</f>
        <v>negatif</v>
      </c>
      <c r="S142" s="21" t="str">
        <f>'Liste Linéaire_Togo'!AO142</f>
        <v>AdjIdo</v>
      </c>
    </row>
    <row r="143" spans="1:19" ht="60">
      <c r="A143" t="str">
        <f t="shared" si="2"/>
        <v>Point ( 1.615224647621934 6.234928331889)</v>
      </c>
      <c r="B143" s="21" t="str">
        <f>'Liste Linéaire_Togo'!B143</f>
        <v>DAMAZOU DJIWONOU</v>
      </c>
      <c r="C143" s="21" t="str">
        <f>'Liste Linéaire_Togo'!F143</f>
        <v>Masculin</v>
      </c>
      <c r="D143" s="21" t="str">
        <f>'Liste Linéaire_Togo'!G143</f>
        <v>CHARCUTIER</v>
      </c>
      <c r="E143" s="21" t="str">
        <f>'Liste Linéaire_Togo'!I143</f>
        <v>PRISONNIER</v>
      </c>
      <c r="F143" s="21" t="str">
        <f>VLOOKUP(E143,CARTE!$C$1:$F$400,3,FALSE)</f>
        <v>6.234928331889</v>
      </c>
      <c r="G143" s="21" t="str">
        <f>VLOOKUP(E143,CARTE!$C$1:$F$400,4,FALSE)</f>
        <v xml:space="preserve"> 1.615224647621934</v>
      </c>
      <c r="H143" s="21" t="str">
        <f>'Liste Linéaire_Togo'!AN143</f>
        <v>Lacs 1</v>
      </c>
      <c r="I143" s="21" t="str">
        <f>'Liste Linéaire_Togo'!O143</f>
        <v>LACS</v>
      </c>
      <c r="J143" s="21" t="str">
        <f>'Liste Linéaire_Togo'!P143</f>
        <v>MARITIME</v>
      </c>
      <c r="K143" s="22">
        <f>'Liste Linéaire_Togo'!Q143</f>
        <v>45597</v>
      </c>
      <c r="L143" s="21" t="str">
        <f>'Liste Linéaire_Togo'!R143</f>
        <v>S44</v>
      </c>
      <c r="M143" s="24" t="str">
        <f>'Liste Linéaire_Togo'!AD143</f>
        <v>NON</v>
      </c>
      <c r="N143" s="21" t="str">
        <f>'Liste Linéaire_Togo'!AG143</f>
        <v>NEGATIF</v>
      </c>
      <c r="O143" s="21" t="str">
        <f>'Liste Linéaire_Togo'!AI143</f>
        <v>Oui</v>
      </c>
      <c r="P143" s="22">
        <f>'Liste Linéaire_Togo'!AJ143</f>
        <v>45601</v>
      </c>
      <c r="Q143" s="21" t="str">
        <f>'Liste Linéaire_Togo'!AK143</f>
        <v>Guéri</v>
      </c>
      <c r="R143" s="21" t="str">
        <f>'Liste Linéaire_Togo'!AP143</f>
        <v>negatif</v>
      </c>
      <c r="S143" s="21" t="str">
        <f>'Liste Linéaire_Togo'!AO143</f>
        <v>Aného</v>
      </c>
    </row>
    <row r="144" spans="1:19" ht="30">
      <c r="A144" t="str">
        <f t="shared" si="2"/>
        <v>Point ( 1.522305618314484 6.210782053118657)</v>
      </c>
      <c r="B144" s="21" t="str">
        <f>'Liste Linéaire_Togo'!B144</f>
        <v>TCHAGLI  ESSI</v>
      </c>
      <c r="C144" s="21" t="str">
        <f>'Liste Linéaire_Togo'!F144</f>
        <v>Féminin</v>
      </c>
      <c r="D144" s="21" t="str">
        <f>'Liste Linéaire_Togo'!G144</f>
        <v>Revendeur/se</v>
      </c>
      <c r="E144" s="21" t="str">
        <f>'Liste Linéaire_Togo'!I144</f>
        <v>GOUMOUKOPE</v>
      </c>
      <c r="F144" s="21" t="str">
        <f>VLOOKUP(E144,CARTE!$C$1:$F$400,3,FALSE)</f>
        <v>6.210782053118657</v>
      </c>
      <c r="G144" s="21" t="str">
        <f>VLOOKUP(E144,CARTE!$C$1:$F$400,4,FALSE)</f>
        <v xml:space="preserve"> 1.522305618314484</v>
      </c>
      <c r="H144" s="21" t="str">
        <f>'Liste Linéaire_Togo'!AN144</f>
        <v>Lacs 3</v>
      </c>
      <c r="I144" s="21" t="str">
        <f>'Liste Linéaire_Togo'!O144</f>
        <v>LACS</v>
      </c>
      <c r="J144" s="21" t="str">
        <f>'Liste Linéaire_Togo'!P144</f>
        <v>MARITIME</v>
      </c>
      <c r="K144" s="22">
        <f>'Liste Linéaire_Togo'!Q144</f>
        <v>45597</v>
      </c>
      <c r="L144" s="21" t="str">
        <f>'Liste Linéaire_Togo'!R144</f>
        <v>S44</v>
      </c>
      <c r="M144" s="24" t="str">
        <f>'Liste Linéaire_Togo'!AD144</f>
        <v>NON</v>
      </c>
      <c r="N144" s="21" t="str">
        <f>'Liste Linéaire_Togo'!AG144</f>
        <v>NEGATIF</v>
      </c>
      <c r="O144" s="21" t="str">
        <f>'Liste Linéaire_Togo'!AI144</f>
        <v>Oui</v>
      </c>
      <c r="P144" s="22">
        <f>'Liste Linéaire_Togo'!AJ144</f>
        <v>45601</v>
      </c>
      <c r="Q144" s="21" t="str">
        <f>'Liste Linéaire_Togo'!AK144</f>
        <v>Guéri</v>
      </c>
      <c r="R144" s="21" t="str">
        <f>'Liste Linéaire_Togo'!AP144</f>
        <v>negatif</v>
      </c>
      <c r="S144" s="21" t="str">
        <f>'Liste Linéaire_Togo'!AO144</f>
        <v>Agbodrafo</v>
      </c>
    </row>
    <row r="145" spans="1:19" ht="30">
      <c r="A145" t="str">
        <f t="shared" si="2"/>
        <v>Point ( 1.615224647621934 6.234928331889)</v>
      </c>
      <c r="B145" s="21" t="str">
        <f>'Liste Linéaire_Togo'!B145</f>
        <v xml:space="preserve">DOGBE DOSSEH </v>
      </c>
      <c r="C145" s="21" t="str">
        <f>'Liste Linéaire_Togo'!F145</f>
        <v>Masculin</v>
      </c>
      <c r="D145" s="21" t="str">
        <f>'Liste Linéaire_Togo'!G145</f>
        <v>Pêcheur</v>
      </c>
      <c r="E145" s="21" t="str">
        <f>'Liste Linéaire_Togo'!I145</f>
        <v>HABITAT</v>
      </c>
      <c r="F145" s="21" t="str">
        <f>VLOOKUP(E145,CARTE!$C$1:$F$400,3,FALSE)</f>
        <v>6.234928331889</v>
      </c>
      <c r="G145" s="21" t="str">
        <f>VLOOKUP(E145,CARTE!$C$1:$F$400,4,FALSE)</f>
        <v xml:space="preserve"> 1.615224647621934</v>
      </c>
      <c r="H145" s="21" t="str">
        <f>'Liste Linéaire_Togo'!AN145</f>
        <v>Lacs 1</v>
      </c>
      <c r="I145" s="21" t="str">
        <f>'Liste Linéaire_Togo'!O145</f>
        <v>LACS</v>
      </c>
      <c r="J145" s="21" t="str">
        <f>'Liste Linéaire_Togo'!P145</f>
        <v>MARITIME</v>
      </c>
      <c r="K145" s="22">
        <f>'Liste Linéaire_Togo'!Q145</f>
        <v>45596</v>
      </c>
      <c r="L145" s="21" t="str">
        <f>'Liste Linéaire_Togo'!R145</f>
        <v>S44</v>
      </c>
      <c r="M145" s="24" t="str">
        <f>'Liste Linéaire_Togo'!AD145</f>
        <v>NON</v>
      </c>
      <c r="N145" s="21" t="str">
        <f>'Liste Linéaire_Togo'!AG145</f>
        <v>NEGATIF</v>
      </c>
      <c r="O145" s="21" t="str">
        <f>'Liste Linéaire_Togo'!AI145</f>
        <v>Oui</v>
      </c>
      <c r="P145" s="22">
        <f>'Liste Linéaire_Togo'!AJ145</f>
        <v>45601</v>
      </c>
      <c r="Q145" s="21" t="str">
        <f>'Liste Linéaire_Togo'!AK145</f>
        <v>Guéri</v>
      </c>
      <c r="R145" s="21" t="str">
        <f>'Liste Linéaire_Togo'!AP145</f>
        <v>negatif</v>
      </c>
      <c r="S145" s="21" t="str">
        <f>'Liste Linéaire_Togo'!AO145</f>
        <v>AdjIdo</v>
      </c>
    </row>
    <row r="146" spans="1:19" ht="30">
      <c r="A146" t="str">
        <f t="shared" si="2"/>
        <v>Point ( 1.615224647621934 6.234928331889)</v>
      </c>
      <c r="B146" s="21" t="str">
        <f>'Liste Linéaire_Togo'!B146</f>
        <v>DOTSE  PATRICIA</v>
      </c>
      <c r="C146" s="21" t="str">
        <f>'Liste Linéaire_Togo'!F146</f>
        <v>Féminin</v>
      </c>
      <c r="D146" s="21" t="str">
        <f>'Liste Linéaire_Togo'!G146</f>
        <v>Elève</v>
      </c>
      <c r="E146" s="21" t="str">
        <f>'Liste Linéaire_Togo'!I146</f>
        <v>JERICHO</v>
      </c>
      <c r="F146" s="21" t="str">
        <f>VLOOKUP(E146,CARTE!$C$1:$F$400,3,FALSE)</f>
        <v>6.234928331889</v>
      </c>
      <c r="G146" s="21" t="str">
        <f>VLOOKUP(E146,CARTE!$C$1:$F$400,4,FALSE)</f>
        <v xml:space="preserve"> 1.615224647621934</v>
      </c>
      <c r="H146" s="21" t="str">
        <f>'Liste Linéaire_Togo'!AN146</f>
        <v>Lacs 1</v>
      </c>
      <c r="I146" s="21" t="str">
        <f>'Liste Linéaire_Togo'!O146</f>
        <v>LACS</v>
      </c>
      <c r="J146" s="21" t="str">
        <f>'Liste Linéaire_Togo'!P146</f>
        <v>MARITIME</v>
      </c>
      <c r="K146" s="22">
        <f>'Liste Linéaire_Togo'!Q146</f>
        <v>45597</v>
      </c>
      <c r="L146" s="21" t="str">
        <f>'Liste Linéaire_Togo'!R146</f>
        <v>S44</v>
      </c>
      <c r="M146" s="24" t="str">
        <f>'Liste Linéaire_Togo'!AD146</f>
        <v>NON</v>
      </c>
      <c r="N146" s="21" t="str">
        <f>'Liste Linéaire_Togo'!AG146</f>
        <v>NEGATIF</v>
      </c>
      <c r="O146" s="21" t="str">
        <f>'Liste Linéaire_Togo'!AI146</f>
        <v>Oui</v>
      </c>
      <c r="P146" s="22">
        <f>'Liste Linéaire_Togo'!AJ146</f>
        <v>45601</v>
      </c>
      <c r="Q146" s="21" t="str">
        <f>'Liste Linéaire_Togo'!AK146</f>
        <v>Guéri</v>
      </c>
      <c r="R146" s="21" t="str">
        <f>'Liste Linéaire_Togo'!AP146</f>
        <v>negatif</v>
      </c>
      <c r="S146" s="21" t="str">
        <f>'Liste Linéaire_Togo'!AO146</f>
        <v>AdjIdo</v>
      </c>
    </row>
    <row r="147" spans="1:19" ht="60">
      <c r="A147" t="str">
        <f t="shared" si="2"/>
        <v>Point ( 1.615224647621934 6.234928331889)</v>
      </c>
      <c r="B147" s="21" t="str">
        <f>'Liste Linéaire_Togo'!B147</f>
        <v>KOUKOUZOU KOMLAVI</v>
      </c>
      <c r="C147" s="21" t="str">
        <f>'Liste Linéaire_Togo'!F147</f>
        <v>Masculin</v>
      </c>
      <c r="D147" s="21" t="str">
        <f>'Liste Linéaire_Togo'!G147</f>
        <v>SOUDEUR</v>
      </c>
      <c r="E147" s="21" t="str">
        <f>'Liste Linéaire_Togo'!I147</f>
        <v>DEGBENOU</v>
      </c>
      <c r="F147" s="21" t="str">
        <f>VLOOKUP(E147,CARTE!$C$1:$F$400,3,FALSE)</f>
        <v>6.234928331889</v>
      </c>
      <c r="G147" s="21" t="str">
        <f>VLOOKUP(E147,CARTE!$C$1:$F$400,4,FALSE)</f>
        <v xml:space="preserve"> 1.615224647621934</v>
      </c>
      <c r="H147" s="21" t="str">
        <f>'Liste Linéaire_Togo'!AN147</f>
        <v>Lacs 1</v>
      </c>
      <c r="I147" s="21" t="str">
        <f>'Liste Linéaire_Togo'!O147</f>
        <v>LACS</v>
      </c>
      <c r="J147" s="21" t="str">
        <f>'Liste Linéaire_Togo'!P147</f>
        <v>MARITIME</v>
      </c>
      <c r="K147" s="22">
        <f>'Liste Linéaire_Togo'!Q147</f>
        <v>45598</v>
      </c>
      <c r="L147" s="21" t="str">
        <f>'Liste Linéaire_Togo'!R147</f>
        <v>S44</v>
      </c>
      <c r="M147" s="24" t="str">
        <f>'Liste Linéaire_Togo'!AD147</f>
        <v>NON</v>
      </c>
      <c r="N147" s="21" t="str">
        <f>'Liste Linéaire_Togo'!AG147</f>
        <v>NEGATIF</v>
      </c>
      <c r="O147" s="21" t="str">
        <f>'Liste Linéaire_Togo'!AI147</f>
        <v>Oui</v>
      </c>
      <c r="P147" s="22">
        <f>'Liste Linéaire_Togo'!AJ147</f>
        <v>45602</v>
      </c>
      <c r="Q147" s="21" t="str">
        <f>'Liste Linéaire_Togo'!AK147</f>
        <v>Guéri</v>
      </c>
      <c r="R147" s="21" t="str">
        <f>'Liste Linéaire_Togo'!AP147</f>
        <v>negatif</v>
      </c>
      <c r="S147" s="21" t="str">
        <f>'Liste Linéaire_Togo'!AO147</f>
        <v>Aného</v>
      </c>
    </row>
    <row r="148" spans="1:19" ht="30">
      <c r="A148" t="str">
        <f t="shared" si="2"/>
        <v>Point ( 1.405860144572896 6.202570724620894)</v>
      </c>
      <c r="B148" s="21" t="str">
        <f>'Liste Linéaire_Togo'!B148</f>
        <v>BOGUE  HOMEFA</v>
      </c>
      <c r="C148" s="21" t="str">
        <f>'Liste Linéaire_Togo'!F148</f>
        <v>Féminin</v>
      </c>
      <c r="D148" s="21" t="str">
        <f>'Liste Linéaire_Togo'!G148</f>
        <v>Revendeur/se</v>
      </c>
      <c r="E148" s="21" t="str">
        <f>'Liste Linéaire_Togo'!I148</f>
        <v>DAGUE BAS MONO</v>
      </c>
      <c r="F148" s="21" t="str">
        <f>VLOOKUP(E148,CARTE!$C$1:$F$400,3,FALSE)</f>
        <v>6.202570724620894</v>
      </c>
      <c r="G148" s="21" t="str">
        <f>VLOOKUP(E148,CARTE!$C$1:$F$400,4,FALSE)</f>
        <v xml:space="preserve"> 1.405860144572896</v>
      </c>
      <c r="H148" s="21" t="str">
        <f>'Liste Linéaire_Togo'!AN148</f>
        <v>Lacs 3</v>
      </c>
      <c r="I148" s="21" t="str">
        <f>'Liste Linéaire_Togo'!O148</f>
        <v>LACS</v>
      </c>
      <c r="J148" s="21" t="str">
        <f>'Liste Linéaire_Togo'!P148</f>
        <v>MARITIME</v>
      </c>
      <c r="K148" s="22">
        <f>'Liste Linéaire_Togo'!Q148</f>
        <v>45598</v>
      </c>
      <c r="L148" s="21" t="str">
        <f>'Liste Linéaire_Togo'!R148</f>
        <v>S44</v>
      </c>
      <c r="M148" s="24" t="str">
        <f>'Liste Linéaire_Togo'!AD148</f>
        <v xml:space="preserve">NON </v>
      </c>
      <c r="N148" s="21" t="str">
        <f>'Liste Linéaire_Togo'!AG148</f>
        <v>NEGATIF</v>
      </c>
      <c r="O148" s="21" t="str">
        <f>'Liste Linéaire_Togo'!AI148</f>
        <v>Oui</v>
      </c>
      <c r="P148" s="22">
        <f>'Liste Linéaire_Togo'!AJ148</f>
        <v>45602</v>
      </c>
      <c r="Q148" s="21" t="str">
        <f>'Liste Linéaire_Togo'!AK148</f>
        <v>Guéri</v>
      </c>
      <c r="R148" s="21" t="str">
        <f>'Liste Linéaire_Togo'!AP148</f>
        <v>Positif</v>
      </c>
      <c r="S148" s="21" t="str">
        <f>'Liste Linéaire_Togo'!AO148</f>
        <v>Agbodrafo</v>
      </c>
    </row>
    <row r="149" spans="1:19" ht="45">
      <c r="A149" t="str">
        <f t="shared" si="2"/>
        <v>Point ( 1.615224647621934 6.234928331889)</v>
      </c>
      <c r="B149" s="21" t="str">
        <f>'Liste Linéaire_Togo'!B149</f>
        <v>AMOUZOUGAN CHIMENE</v>
      </c>
      <c r="C149" s="21" t="str">
        <f>'Liste Linéaire_Togo'!F149</f>
        <v>Féminin</v>
      </c>
      <c r="D149" s="21" t="str">
        <f>'Liste Linéaire_Togo'!G149</f>
        <v>Revendeur/se</v>
      </c>
      <c r="E149" s="21" t="str">
        <f>'Liste Linéaire_Togo'!I149</f>
        <v>JERICHO</v>
      </c>
      <c r="F149" s="21" t="str">
        <f>VLOOKUP(E149,CARTE!$C$1:$F$400,3,FALSE)</f>
        <v>6.234928331889</v>
      </c>
      <c r="G149" s="21" t="str">
        <f>VLOOKUP(E149,CARTE!$C$1:$F$400,4,FALSE)</f>
        <v xml:space="preserve"> 1.615224647621934</v>
      </c>
      <c r="H149" s="21" t="str">
        <f>'Liste Linéaire_Togo'!AN149</f>
        <v>Lacs 1</v>
      </c>
      <c r="I149" s="21" t="str">
        <f>'Liste Linéaire_Togo'!O149</f>
        <v>LACS</v>
      </c>
      <c r="J149" s="21" t="str">
        <f>'Liste Linéaire_Togo'!P149</f>
        <v>MARITIME</v>
      </c>
      <c r="K149" s="22">
        <f>'Liste Linéaire_Togo'!Q149</f>
        <v>45600</v>
      </c>
      <c r="L149" s="21" t="str">
        <f>'Liste Linéaire_Togo'!R149</f>
        <v>S45</v>
      </c>
      <c r="M149" s="24" t="str">
        <f>'Liste Linéaire_Togo'!AD149</f>
        <v>NON</v>
      </c>
      <c r="N149" s="21" t="str">
        <f>'Liste Linéaire_Togo'!AG149</f>
        <v>POSITIF</v>
      </c>
      <c r="O149" s="21" t="str">
        <f>'Liste Linéaire_Togo'!AI149</f>
        <v>Oui</v>
      </c>
      <c r="P149" s="22">
        <f>'Liste Linéaire_Togo'!AJ149</f>
        <v>45602</v>
      </c>
      <c r="Q149" s="21" t="str">
        <f>'Liste Linéaire_Togo'!AK149</f>
        <v>Guéri</v>
      </c>
      <c r="R149" s="21" t="str">
        <f>'Liste Linéaire_Togo'!AP149</f>
        <v>Positif</v>
      </c>
      <c r="S149" s="21" t="str">
        <f>'Liste Linéaire_Togo'!AO149</f>
        <v>AdjIdo</v>
      </c>
    </row>
    <row r="150" spans="1:19" ht="45">
      <c r="A150" t="str">
        <f t="shared" si="2"/>
        <v>Point ( 1.5825646909844922 6.227396584278712)</v>
      </c>
      <c r="B150" s="21" t="str">
        <f>'Liste Linéaire_Togo'!B150</f>
        <v>KPOTENOU  BRIGITTE</v>
      </c>
      <c r="C150" s="21" t="str">
        <f>'Liste Linéaire_Togo'!F150</f>
        <v>Féminin</v>
      </c>
      <c r="D150" s="21" t="str">
        <f>'Liste Linéaire_Togo'!G150</f>
        <v>Elève</v>
      </c>
      <c r="E150" s="21" t="str">
        <f>'Liste Linéaire_Togo'!I150</f>
        <v>AVEME</v>
      </c>
      <c r="F150" s="21" t="str">
        <f>VLOOKUP(E150,CARTE!$C$1:$F$400,3,FALSE)</f>
        <v>6.227396584278712</v>
      </c>
      <c r="G150" s="21" t="str">
        <f>VLOOKUP(E150,CARTE!$C$1:$F$400,4,FALSE)</f>
        <v xml:space="preserve"> 1.5825646909844922</v>
      </c>
      <c r="H150" s="21" t="str">
        <f>'Liste Linéaire_Togo'!AN150</f>
        <v>Lacs 1</v>
      </c>
      <c r="I150" s="21" t="str">
        <f>'Liste Linéaire_Togo'!O150</f>
        <v>LACS</v>
      </c>
      <c r="J150" s="21" t="str">
        <f>'Liste Linéaire_Togo'!P150</f>
        <v>MARITIME</v>
      </c>
      <c r="K150" s="22">
        <f>'Liste Linéaire_Togo'!Q150</f>
        <v>45600</v>
      </c>
      <c r="L150" s="21" t="str">
        <f>'Liste Linéaire_Togo'!R150</f>
        <v>S45</v>
      </c>
      <c r="M150" s="24" t="str">
        <f>'Liste Linéaire_Togo'!AD150</f>
        <v>NON</v>
      </c>
      <c r="N150" s="21" t="str">
        <f>'Liste Linéaire_Togo'!AG150</f>
        <v>POSITIF</v>
      </c>
      <c r="O150" s="21" t="str">
        <f>'Liste Linéaire_Togo'!AI150</f>
        <v>Oui</v>
      </c>
      <c r="P150" s="22">
        <f>'Liste Linéaire_Togo'!AJ150</f>
        <v>45602</v>
      </c>
      <c r="Q150" s="21" t="str">
        <f>'Liste Linéaire_Togo'!AK150</f>
        <v>Guéri</v>
      </c>
      <c r="R150" s="21" t="str">
        <f>'Liste Linéaire_Togo'!AP150</f>
        <v>Positif</v>
      </c>
      <c r="S150" s="21" t="str">
        <f>'Liste Linéaire_Togo'!AO150</f>
        <v>Aného</v>
      </c>
    </row>
    <row r="151" spans="1:19" ht="45">
      <c r="A151" t="str">
        <f t="shared" si="2"/>
        <v>Point ( 1.60073062276193 6.266859652616071)</v>
      </c>
      <c r="B151" s="21" t="str">
        <f>'Liste Linéaire_Togo'!B151</f>
        <v>KOUMONDJI  JEANNE</v>
      </c>
      <c r="C151" s="21" t="str">
        <f>'Liste Linéaire_Togo'!F151</f>
        <v>Féminin</v>
      </c>
      <c r="D151" s="21" t="str">
        <f>'Liste Linéaire_Togo'!G151</f>
        <v>Coiffure</v>
      </c>
      <c r="E151" s="21" t="str">
        <f>'Liste Linéaire_Togo'!I151</f>
        <v>ADJEGAN</v>
      </c>
      <c r="F151" s="21" t="str">
        <f>VLOOKUP(E151,CARTE!$C$1:$F$400,3,FALSE)</f>
        <v>6.266859652616071</v>
      </c>
      <c r="G151" s="21" t="str">
        <f>VLOOKUP(E151,CARTE!$C$1:$F$400,4,FALSE)</f>
        <v xml:space="preserve"> 1.60073062276193</v>
      </c>
      <c r="H151" s="21" t="str">
        <f>'Liste Linéaire_Togo'!AN151</f>
        <v>Lacs 1</v>
      </c>
      <c r="I151" s="21" t="str">
        <f>'Liste Linéaire_Togo'!O151</f>
        <v>LACS</v>
      </c>
      <c r="J151" s="21" t="str">
        <f>'Liste Linéaire_Togo'!P151</f>
        <v>MARITIME</v>
      </c>
      <c r="K151" s="22">
        <f>'Liste Linéaire_Togo'!Q151</f>
        <v>45599</v>
      </c>
      <c r="L151" s="21" t="str">
        <f>'Liste Linéaire_Togo'!R151</f>
        <v>S44</v>
      </c>
      <c r="M151" s="24" t="str">
        <f>'Liste Linéaire_Togo'!AD151</f>
        <v>NON</v>
      </c>
      <c r="N151" s="21" t="str">
        <f>'Liste Linéaire_Togo'!AG151</f>
        <v>NEGATIF</v>
      </c>
      <c r="O151" s="21" t="str">
        <f>'Liste Linéaire_Togo'!AI151</f>
        <v>Oui</v>
      </c>
      <c r="P151" s="22">
        <f>'Liste Linéaire_Togo'!AJ151</f>
        <v>45603</v>
      </c>
      <c r="Q151" s="21" t="str">
        <f>'Liste Linéaire_Togo'!AK151</f>
        <v>Guéri</v>
      </c>
      <c r="R151" s="21" t="str">
        <f>'Liste Linéaire_Togo'!AP151</f>
        <v>negatif</v>
      </c>
      <c r="S151" s="21" t="str">
        <f>'Liste Linéaire_Togo'!AO151</f>
        <v>Glidji</v>
      </c>
    </row>
    <row r="152" spans="1:19" ht="30">
      <c r="A152" t="str">
        <f t="shared" si="2"/>
        <v>Point ( 1.615224647621934 6.234928331889)</v>
      </c>
      <c r="B152" s="21" t="str">
        <f>'Liste Linéaire_Togo'!B152</f>
        <v>TOULASSI  KODJO</v>
      </c>
      <c r="C152" s="21" t="str">
        <f>'Liste Linéaire_Togo'!F152</f>
        <v>Masculin</v>
      </c>
      <c r="D152" s="21" t="str">
        <f>'Liste Linéaire_Togo'!G152</f>
        <v>Revendeur/se</v>
      </c>
      <c r="E152" s="21" t="str">
        <f>'Liste Linéaire_Togo'!I152</f>
        <v>JERICHO</v>
      </c>
      <c r="F152" s="21" t="str">
        <f>VLOOKUP(E152,CARTE!$C$1:$F$400,3,FALSE)</f>
        <v>6.234928331889</v>
      </c>
      <c r="G152" s="21" t="str">
        <f>VLOOKUP(E152,CARTE!$C$1:$F$400,4,FALSE)</f>
        <v xml:space="preserve"> 1.615224647621934</v>
      </c>
      <c r="H152" s="21" t="str">
        <f>'Liste Linéaire_Togo'!AN152</f>
        <v>Lacs 1</v>
      </c>
      <c r="I152" s="21" t="str">
        <f>'Liste Linéaire_Togo'!O152</f>
        <v>LACS</v>
      </c>
      <c r="J152" s="21" t="str">
        <f>'Liste Linéaire_Togo'!P152</f>
        <v>MARITIME</v>
      </c>
      <c r="K152" s="22">
        <f>'Liste Linéaire_Togo'!Q152</f>
        <v>45599</v>
      </c>
      <c r="L152" s="21" t="str">
        <f>'Liste Linéaire_Togo'!R152</f>
        <v>S44</v>
      </c>
      <c r="M152" s="24" t="str">
        <f>'Liste Linéaire_Togo'!AD152</f>
        <v>NON</v>
      </c>
      <c r="N152" s="21" t="str">
        <f>'Liste Linéaire_Togo'!AG152</f>
        <v>POSITIF</v>
      </c>
      <c r="O152" s="21" t="str">
        <f>'Liste Linéaire_Togo'!AI152</f>
        <v>Oui</v>
      </c>
      <c r="P152" s="22">
        <f>'Liste Linéaire_Togo'!AJ152</f>
        <v>45603</v>
      </c>
      <c r="Q152" s="21" t="str">
        <f>'Liste Linéaire_Togo'!AK152</f>
        <v>Guéri</v>
      </c>
      <c r="R152" s="21" t="str">
        <f>'Liste Linéaire_Togo'!AP152</f>
        <v>Positif</v>
      </c>
      <c r="S152" s="21" t="str">
        <f>'Liste Linéaire_Togo'!AO152</f>
        <v>AdjIdo</v>
      </c>
    </row>
    <row r="153" spans="1:19" ht="45">
      <c r="A153" t="str">
        <f t="shared" si="2"/>
        <v>Point ( 1.762305618314484 6.280782053118657)</v>
      </c>
      <c r="B153" s="21" t="str">
        <f>'Liste Linéaire_Togo'!B153</f>
        <v>FIATEPE RODRIGUE</v>
      </c>
      <c r="C153" s="21" t="str">
        <f>'Liste Linéaire_Togo'!F153</f>
        <v>Masculin</v>
      </c>
      <c r="D153" s="21" t="str">
        <f>'Liste Linéaire_Togo'!G153</f>
        <v>Elève</v>
      </c>
      <c r="E153" s="21" t="str">
        <f>'Liste Linéaire_Togo'!I153</f>
        <v>AZIAGBACONDJI</v>
      </c>
      <c r="F153" s="21" t="str">
        <f>VLOOKUP(E153,CARTE!$C$1:$F$400,3,FALSE)</f>
        <v>6.280782053118657</v>
      </c>
      <c r="G153" s="21" t="str">
        <f>VLOOKUP(E153,CARTE!$C$1:$F$400,4,FALSE)</f>
        <v xml:space="preserve"> 1.762305618314484</v>
      </c>
      <c r="H153" s="21" t="str">
        <f>'Liste Linéaire_Togo'!AN153</f>
        <v>Lacs 1</v>
      </c>
      <c r="I153" s="21" t="str">
        <f>'Liste Linéaire_Togo'!O153</f>
        <v>LACS</v>
      </c>
      <c r="J153" s="21" t="str">
        <f>'Liste Linéaire_Togo'!P153</f>
        <v>MARITIME</v>
      </c>
      <c r="K153" s="22">
        <f>'Liste Linéaire_Togo'!Q153</f>
        <v>45599</v>
      </c>
      <c r="L153" s="21" t="str">
        <f>'Liste Linéaire_Togo'!R153</f>
        <v>S44</v>
      </c>
      <c r="M153" s="24" t="str">
        <f>'Liste Linéaire_Togo'!AD153</f>
        <v>NON</v>
      </c>
      <c r="N153" s="21" t="str">
        <f>'Liste Linéaire_Togo'!AG153</f>
        <v>NEGATIF</v>
      </c>
      <c r="O153" s="21" t="str">
        <f>'Liste Linéaire_Togo'!AI153</f>
        <v>Non</v>
      </c>
      <c r="P153" s="22">
        <f>'Liste Linéaire_Togo'!AJ153</f>
        <v>45603</v>
      </c>
      <c r="Q153" s="21" t="str">
        <f>'Liste Linéaire_Togo'!AK153</f>
        <v>Guéri</v>
      </c>
      <c r="R153" s="21" t="str">
        <f>'Liste Linéaire_Togo'!AP153</f>
        <v>negatif</v>
      </c>
      <c r="S153" s="21" t="str">
        <f>'Liste Linéaire_Togo'!AO153</f>
        <v>AdjIdo</v>
      </c>
    </row>
    <row r="154" spans="1:19" ht="60">
      <c r="A154" t="str">
        <f t="shared" si="2"/>
        <v>Point ( 1.615224647621934 6.234928331889)</v>
      </c>
      <c r="B154" s="21" t="str">
        <f>'Liste Linéaire_Togo'!B154</f>
        <v>AMOUZOU   LATA CLAUDE</v>
      </c>
      <c r="C154" s="21" t="str">
        <f>'Liste Linéaire_Togo'!F154</f>
        <v>Masculin</v>
      </c>
      <c r="D154" s="21" t="str">
        <f>'Liste Linéaire_Togo'!G154</f>
        <v>APPRENTI ELECTRICIEN</v>
      </c>
      <c r="E154" s="21" t="str">
        <f>'Liste Linéaire_Togo'!I154</f>
        <v>ZALIVE</v>
      </c>
      <c r="F154" s="21" t="str">
        <f>VLOOKUP(E154,CARTE!$C$1:$F$400,3,FALSE)</f>
        <v>6.234928331889</v>
      </c>
      <c r="G154" s="21" t="str">
        <f>VLOOKUP(E154,CARTE!$C$1:$F$400,4,FALSE)</f>
        <v xml:space="preserve"> 1.615224647621934</v>
      </c>
      <c r="H154" s="21" t="str">
        <f>'Liste Linéaire_Togo'!AN154</f>
        <v>Lacs 1</v>
      </c>
      <c r="I154" s="21" t="str">
        <f>'Liste Linéaire_Togo'!O154</f>
        <v>LACS</v>
      </c>
      <c r="J154" s="21" t="str">
        <f>'Liste Linéaire_Togo'!P154</f>
        <v>MARITIME</v>
      </c>
      <c r="K154" s="22">
        <f>'Liste Linéaire_Togo'!Q154</f>
        <v>45598</v>
      </c>
      <c r="L154" s="21" t="str">
        <f>'Liste Linéaire_Togo'!R154</f>
        <v>S44</v>
      </c>
      <c r="M154" s="24" t="str">
        <f>'Liste Linéaire_Togo'!AD154</f>
        <v>NON</v>
      </c>
      <c r="N154" s="21" t="str">
        <f>'Liste Linéaire_Togo'!AG154</f>
        <v>POSITIF</v>
      </c>
      <c r="O154" s="21" t="str">
        <f>'Liste Linéaire_Togo'!AI154</f>
        <v>Oui</v>
      </c>
      <c r="P154" s="22">
        <f>'Liste Linéaire_Togo'!AJ154</f>
        <v>45603</v>
      </c>
      <c r="Q154" s="21" t="str">
        <f>'Liste Linéaire_Togo'!AK154</f>
        <v>Guéri</v>
      </c>
      <c r="R154" s="21" t="str">
        <f>'Liste Linéaire_Togo'!AP154</f>
        <v>Positif</v>
      </c>
      <c r="S154" s="21" t="str">
        <f>'Liste Linéaire_Togo'!AO154</f>
        <v>Aného</v>
      </c>
    </row>
    <row r="155" spans="1:19" ht="30">
      <c r="A155" t="str">
        <f t="shared" si="2"/>
        <v>Point ( 1.5825646909844922 6.227396584278712)</v>
      </c>
      <c r="B155" s="21" t="str">
        <f>'Liste Linéaire_Togo'!B155</f>
        <v>GNAVO  HERVE</v>
      </c>
      <c r="C155" s="21" t="str">
        <f>'Liste Linéaire_Togo'!F155</f>
        <v>Masculin</v>
      </c>
      <c r="D155" s="21" t="str">
        <f>'Liste Linéaire_Togo'!G155</f>
        <v xml:space="preserve">MENUISIER </v>
      </c>
      <c r="E155" s="21" t="str">
        <f>'Liste Linéaire_Togo'!I155</f>
        <v>AVEME</v>
      </c>
      <c r="F155" s="21" t="str">
        <f>VLOOKUP(E155,CARTE!$C$1:$F$400,3,FALSE)</f>
        <v>6.227396584278712</v>
      </c>
      <c r="G155" s="21" t="str">
        <f>VLOOKUP(E155,CARTE!$C$1:$F$400,4,FALSE)</f>
        <v xml:space="preserve"> 1.5825646909844922</v>
      </c>
      <c r="H155" s="21" t="str">
        <f>'Liste Linéaire_Togo'!AN155</f>
        <v>Lacs 1</v>
      </c>
      <c r="I155" s="21" t="str">
        <f>'Liste Linéaire_Togo'!O155</f>
        <v>LACS</v>
      </c>
      <c r="J155" s="21" t="str">
        <f>'Liste Linéaire_Togo'!P155</f>
        <v>MARITIME</v>
      </c>
      <c r="K155" s="22">
        <f>'Liste Linéaire_Togo'!Q155</f>
        <v>45601</v>
      </c>
      <c r="L155" s="21" t="str">
        <f>'Liste Linéaire_Togo'!R155</f>
        <v>S45</v>
      </c>
      <c r="M155" s="24" t="str">
        <f>'Liste Linéaire_Togo'!AD155</f>
        <v>NON</v>
      </c>
      <c r="N155" s="21" t="str">
        <f>'Liste Linéaire_Togo'!AG155</f>
        <v>POSITIF</v>
      </c>
      <c r="O155" s="21" t="str">
        <f>'Liste Linéaire_Togo'!AI155</f>
        <v>Oui</v>
      </c>
      <c r="P155" s="22">
        <f>'Liste Linéaire_Togo'!AJ155</f>
        <v>45603</v>
      </c>
      <c r="Q155" s="21" t="str">
        <f>'Liste Linéaire_Togo'!AK155</f>
        <v>Guéri</v>
      </c>
      <c r="R155" s="21" t="str">
        <f>'Liste Linéaire_Togo'!AP155</f>
        <v>Positif</v>
      </c>
      <c r="S155" s="21" t="str">
        <f>'Liste Linéaire_Togo'!AO155</f>
        <v>Aného</v>
      </c>
    </row>
    <row r="156" spans="1:19" ht="45">
      <c r="A156" t="str">
        <f t="shared" si="2"/>
        <v>Point ( 1.5825646909844922 6.227396584278712)</v>
      </c>
      <c r="B156" s="21" t="str">
        <f>'Liste Linéaire_Togo'!B156</f>
        <v>ALOMASSOU   ATSOU</v>
      </c>
      <c r="C156" s="21" t="str">
        <f>'Liste Linéaire_Togo'!F156</f>
        <v>Masculin</v>
      </c>
      <c r="D156" s="21" t="str">
        <f>'Liste Linéaire_Togo'!G156</f>
        <v>ND</v>
      </c>
      <c r="E156" s="21" t="str">
        <f>'Liste Linéaire_Togo'!I156</f>
        <v>AVEME</v>
      </c>
      <c r="F156" s="21" t="str">
        <f>VLOOKUP(E156,CARTE!$C$1:$F$400,3,FALSE)</f>
        <v>6.227396584278712</v>
      </c>
      <c r="G156" s="21" t="str">
        <f>VLOOKUP(E156,CARTE!$C$1:$F$400,4,FALSE)</f>
        <v xml:space="preserve"> 1.5825646909844922</v>
      </c>
      <c r="H156" s="21" t="str">
        <f>'Liste Linéaire_Togo'!AN156</f>
        <v>Lacs 1</v>
      </c>
      <c r="I156" s="21" t="str">
        <f>'Liste Linéaire_Togo'!O156</f>
        <v>LACS</v>
      </c>
      <c r="J156" s="21" t="str">
        <f>'Liste Linéaire_Togo'!P156</f>
        <v>MARITIME</v>
      </c>
      <c r="K156" s="22">
        <f>'Liste Linéaire_Togo'!Q156</f>
        <v>45601</v>
      </c>
      <c r="L156" s="21" t="str">
        <f>'Liste Linéaire_Togo'!R156</f>
        <v>S45</v>
      </c>
      <c r="M156" s="24" t="str">
        <f>'Liste Linéaire_Togo'!AD156</f>
        <v>NON</v>
      </c>
      <c r="N156" s="21" t="str">
        <f>'Liste Linéaire_Togo'!AG156</f>
        <v>NEGATIF</v>
      </c>
      <c r="O156" s="21" t="str">
        <f>'Liste Linéaire_Togo'!AI156</f>
        <v>Oui</v>
      </c>
      <c r="P156" s="22">
        <f>'Liste Linéaire_Togo'!AJ156</f>
        <v>45603</v>
      </c>
      <c r="Q156" s="21" t="str">
        <f>'Liste Linéaire_Togo'!AK156</f>
        <v>Guéri</v>
      </c>
      <c r="R156" s="21" t="str">
        <f>'Liste Linéaire_Togo'!AP156</f>
        <v>negatif</v>
      </c>
      <c r="S156" s="21" t="str">
        <f>'Liste Linéaire_Togo'!AO156</f>
        <v>Aného</v>
      </c>
    </row>
    <row r="157" spans="1:19" ht="30">
      <c r="A157" t="str">
        <f t="shared" si="2"/>
        <v>Point ( 1.5825646909844922 6.227396584278712)</v>
      </c>
      <c r="B157" s="21" t="str">
        <f>'Liste Linéaire_Togo'!B157</f>
        <v>AKOME  KOKOE</v>
      </c>
      <c r="C157" s="21" t="str">
        <f>'Liste Linéaire_Togo'!F157</f>
        <v>Féminin</v>
      </c>
      <c r="D157" s="21" t="str">
        <f>'Liste Linéaire_Togo'!G157</f>
        <v>ND</v>
      </c>
      <c r="E157" s="21" t="str">
        <f>'Liste Linéaire_Togo'!I157</f>
        <v>AVEME</v>
      </c>
      <c r="F157" s="21" t="str">
        <f>VLOOKUP(E157,CARTE!$C$1:$F$400,3,FALSE)</f>
        <v>6.227396584278712</v>
      </c>
      <c r="G157" s="21" t="str">
        <f>VLOOKUP(E157,CARTE!$C$1:$F$400,4,FALSE)</f>
        <v xml:space="preserve"> 1.5825646909844922</v>
      </c>
      <c r="H157" s="21" t="str">
        <f>'Liste Linéaire_Togo'!AN157</f>
        <v>Lacs 1</v>
      </c>
      <c r="I157" s="21" t="str">
        <f>'Liste Linéaire_Togo'!O157</f>
        <v>LACS</v>
      </c>
      <c r="J157" s="21" t="str">
        <f>'Liste Linéaire_Togo'!P157</f>
        <v>MARITIME</v>
      </c>
      <c r="K157" s="22">
        <f>'Liste Linéaire_Togo'!Q157</f>
        <v>45601</v>
      </c>
      <c r="L157" s="21" t="str">
        <f>'Liste Linéaire_Togo'!R157</f>
        <v>S45</v>
      </c>
      <c r="M157" s="24" t="str">
        <f>'Liste Linéaire_Togo'!AD157</f>
        <v>NON</v>
      </c>
      <c r="N157" s="21" t="str">
        <f>'Liste Linéaire_Togo'!AG157</f>
        <v>POSITIF</v>
      </c>
      <c r="O157" s="21" t="str">
        <f>'Liste Linéaire_Togo'!AI157</f>
        <v>Oui</v>
      </c>
      <c r="P157" s="22">
        <f>'Liste Linéaire_Togo'!AJ157</f>
        <v>45603</v>
      </c>
      <c r="Q157" s="21" t="str">
        <f>'Liste Linéaire_Togo'!AK157</f>
        <v>Guéri</v>
      </c>
      <c r="R157" s="21" t="str">
        <f>'Liste Linéaire_Togo'!AP157</f>
        <v>negatif</v>
      </c>
      <c r="S157" s="21" t="str">
        <f>'Liste Linéaire_Togo'!AO157</f>
        <v>Aného</v>
      </c>
    </row>
    <row r="158" spans="1:19" ht="30">
      <c r="A158" t="str">
        <f t="shared" si="2"/>
        <v>Point ( 1.5825646909844922 6.227396584278712)</v>
      </c>
      <c r="B158" s="21" t="str">
        <f>'Liste Linéaire_Togo'!B158</f>
        <v>ABOUYO  KOSSI</v>
      </c>
      <c r="C158" s="21" t="str">
        <f>'Liste Linéaire_Togo'!F158</f>
        <v>Masculin</v>
      </c>
      <c r="D158" s="21" t="str">
        <f>'Liste Linéaire_Togo'!G158</f>
        <v>ND</v>
      </c>
      <c r="E158" s="21" t="str">
        <f>'Liste Linéaire_Togo'!I158</f>
        <v>AVEME</v>
      </c>
      <c r="F158" s="21" t="str">
        <f>VLOOKUP(E158,CARTE!$C$1:$F$400,3,FALSE)</f>
        <v>6.227396584278712</v>
      </c>
      <c r="G158" s="21" t="str">
        <f>VLOOKUP(E158,CARTE!$C$1:$F$400,4,FALSE)</f>
        <v xml:space="preserve"> 1.5825646909844922</v>
      </c>
      <c r="H158" s="21" t="str">
        <f>'Liste Linéaire_Togo'!AN158</f>
        <v>Lacs 1</v>
      </c>
      <c r="I158" s="21" t="str">
        <f>'Liste Linéaire_Togo'!O158</f>
        <v>LACS</v>
      </c>
      <c r="J158" s="21" t="str">
        <f>'Liste Linéaire_Togo'!P158</f>
        <v>MARITIME</v>
      </c>
      <c r="K158" s="22">
        <f>'Liste Linéaire_Togo'!Q158</f>
        <v>45601</v>
      </c>
      <c r="L158" s="21" t="str">
        <f>'Liste Linéaire_Togo'!R158</f>
        <v>S45</v>
      </c>
      <c r="M158" s="24" t="str">
        <f>'Liste Linéaire_Togo'!AD158</f>
        <v>NON</v>
      </c>
      <c r="N158" s="21" t="str">
        <f>'Liste Linéaire_Togo'!AG158</f>
        <v>NEGATIF</v>
      </c>
      <c r="O158" s="21" t="str">
        <f>'Liste Linéaire_Togo'!AI158</f>
        <v>Oui</v>
      </c>
      <c r="P158" s="22">
        <f>'Liste Linéaire_Togo'!AJ158</f>
        <v>45603</v>
      </c>
      <c r="Q158" s="21" t="str">
        <f>'Liste Linéaire_Togo'!AK158</f>
        <v>Guéri</v>
      </c>
      <c r="R158" s="21" t="str">
        <f>'Liste Linéaire_Togo'!AP158</f>
        <v>negatif</v>
      </c>
      <c r="S158" s="21" t="str">
        <f>'Liste Linéaire_Togo'!AO158</f>
        <v>Aného</v>
      </c>
    </row>
    <row r="159" spans="1:19" ht="60">
      <c r="A159" t="str">
        <f t="shared" si="2"/>
        <v>Point ( 1.6080765433497823 6.3322757043351965)</v>
      </c>
      <c r="B159" s="21" t="str">
        <f>'Liste Linéaire_Togo'!B159</f>
        <v>AGUESSI YAO GREGOIRE</v>
      </c>
      <c r="C159" s="21" t="str">
        <f>'Liste Linéaire_Togo'!F159</f>
        <v>Masculin</v>
      </c>
      <c r="D159" s="21" t="str">
        <f>'Liste Linéaire_Togo'!G159</f>
        <v>MECANICIEN AUTO</v>
      </c>
      <c r="E159" s="21" t="str">
        <f>'Liste Linéaire_Togo'!I159</f>
        <v>KOLIAFO</v>
      </c>
      <c r="F159" s="21" t="str">
        <f>VLOOKUP(E159,CARTE!$C$1:$F$400,3,FALSE)</f>
        <v>6.3322757043351965</v>
      </c>
      <c r="G159" s="21" t="str">
        <f>VLOOKUP(E159,CARTE!$C$1:$F$400,4,FALSE)</f>
        <v xml:space="preserve"> 1.6080765433497823</v>
      </c>
      <c r="H159" s="21" t="str">
        <f>'Liste Linéaire_Togo'!AN159</f>
        <v>Lacs 4</v>
      </c>
      <c r="I159" s="21" t="str">
        <f>'Liste Linéaire_Togo'!O159</f>
        <v>LACS</v>
      </c>
      <c r="J159" s="21" t="str">
        <f>'Liste Linéaire_Togo'!P159</f>
        <v>MARITIME</v>
      </c>
      <c r="K159" s="22">
        <f>'Liste Linéaire_Togo'!Q159</f>
        <v>45599</v>
      </c>
      <c r="L159" s="21" t="str">
        <f>'Liste Linéaire_Togo'!R159</f>
        <v>S44</v>
      </c>
      <c r="M159" s="24" t="str">
        <f>'Liste Linéaire_Togo'!AD159</f>
        <v>NON</v>
      </c>
      <c r="N159" s="21" t="str">
        <f>'Liste Linéaire_Togo'!AG159</f>
        <v>POSITIF</v>
      </c>
      <c r="O159" s="21" t="str">
        <f>'Liste Linéaire_Togo'!AI159</f>
        <v>Oui</v>
      </c>
      <c r="P159" s="22">
        <f>'Liste Linéaire_Togo'!AJ159</f>
        <v>45608</v>
      </c>
      <c r="Q159" s="21" t="str">
        <f>'Liste Linéaire_Togo'!AK159</f>
        <v>Guéri</v>
      </c>
      <c r="R159" s="21" t="str">
        <f>'Liste Linéaire_Togo'!AP159</f>
        <v>Positif</v>
      </c>
      <c r="S159" s="21" t="str">
        <f>'Liste Linéaire_Togo'!AO159</f>
        <v>Anfoin</v>
      </c>
    </row>
    <row r="160" spans="1:19" ht="60">
      <c r="A160" t="str">
        <f t="shared" si="2"/>
        <v>Point ( 1.5168108854708426 6.24021500926842)</v>
      </c>
      <c r="B160" s="21" t="str">
        <f>'Liste Linéaire_Togo'!B160</f>
        <v xml:space="preserve">HOUNSIME  ALPHONSE  </v>
      </c>
      <c r="C160" s="21" t="str">
        <f>'Liste Linéaire_Togo'!F160</f>
        <v>Masculin</v>
      </c>
      <c r="D160" s="21" t="str">
        <f>'Liste Linéaire_Togo'!G160</f>
        <v xml:space="preserve">MENUISIER </v>
      </c>
      <c r="E160" s="21" t="str">
        <f>'Liste Linéaire_Togo'!I160</f>
        <v>BADOUGBE</v>
      </c>
      <c r="F160" s="21" t="str">
        <f>VLOOKUP(E160,CARTE!$C$1:$F$400,3,FALSE)</f>
        <v>6.24021500926842</v>
      </c>
      <c r="G160" s="21" t="str">
        <f>VLOOKUP(E160,CARTE!$C$1:$F$400,4,FALSE)</f>
        <v xml:space="preserve"> 1.5168108854708426</v>
      </c>
      <c r="H160" s="21" t="str">
        <f>'Liste Linéaire_Togo'!AN160</f>
        <v>Vo 2</v>
      </c>
      <c r="I160" s="21" t="str">
        <f>'Liste Linéaire_Togo'!O160</f>
        <v>LACS</v>
      </c>
      <c r="J160" s="21" t="str">
        <f>'Liste Linéaire_Togo'!P160</f>
        <v>MARITIME</v>
      </c>
      <c r="K160" s="22">
        <f>'Liste Linéaire_Togo'!Q160</f>
        <v>45602</v>
      </c>
      <c r="L160" s="21" t="str">
        <f>'Liste Linéaire_Togo'!R160</f>
        <v>S45</v>
      </c>
      <c r="M160" s="24" t="str">
        <f>'Liste Linéaire_Togo'!AD160</f>
        <v>NON</v>
      </c>
      <c r="N160" s="21" t="str">
        <f>'Liste Linéaire_Togo'!AG160</f>
        <v>NEGATIF</v>
      </c>
      <c r="O160" s="21" t="str">
        <f>'Liste Linéaire_Togo'!AI160</f>
        <v>Oui</v>
      </c>
      <c r="P160" s="22">
        <f>'Liste Linéaire_Togo'!AJ160</f>
        <v>45603</v>
      </c>
      <c r="Q160" s="21" t="str">
        <f>'Liste Linéaire_Togo'!AK160</f>
        <v>Guéri</v>
      </c>
      <c r="R160" s="21" t="str">
        <f>'Liste Linéaire_Togo'!AP160</f>
        <v>negatif</v>
      </c>
      <c r="S160" s="21" t="str">
        <f>'Liste Linéaire_Togo'!AO160</f>
        <v>Togoville</v>
      </c>
    </row>
    <row r="161" spans="1:19" ht="45">
      <c r="A161" t="str">
        <f t="shared" si="2"/>
        <v>Point ( 1.622224647621934 6.23928331889)</v>
      </c>
      <c r="B161" s="21" t="str">
        <f>'Liste Linéaire_Togo'!B161</f>
        <v>HOUEDAKOR  TETE</v>
      </c>
      <c r="C161" s="21" t="str">
        <f>'Liste Linéaire_Togo'!F161</f>
        <v>Masculin</v>
      </c>
      <c r="D161" s="21" t="str">
        <f>'Liste Linéaire_Togo'!G161</f>
        <v>Revendeur/se</v>
      </c>
      <c r="E161" s="21" t="str">
        <f>'Liste Linéaire_Togo'!I161</f>
        <v>MESSAN CONDJI</v>
      </c>
      <c r="F161" s="21" t="str">
        <f>VLOOKUP(E161,CARTE!$C$1:$F$400,3,FALSE)</f>
        <v>6.23928331889</v>
      </c>
      <c r="G161" s="21" t="str">
        <f>VLOOKUP(E161,CARTE!$C$1:$F$400,4,FALSE)</f>
        <v xml:space="preserve"> 1.622224647621934</v>
      </c>
      <c r="H161" s="21" t="str">
        <f>'Liste Linéaire_Togo'!AN161</f>
        <v>Lacs 2</v>
      </c>
      <c r="I161" s="21" t="str">
        <f>'Liste Linéaire_Togo'!O161</f>
        <v>LACS</v>
      </c>
      <c r="J161" s="21" t="str">
        <f>'Liste Linéaire_Togo'!P161</f>
        <v>MARITIME</v>
      </c>
      <c r="K161" s="22">
        <f>'Liste Linéaire_Togo'!Q161</f>
        <v>45600</v>
      </c>
      <c r="L161" s="21" t="str">
        <f>'Liste Linéaire_Togo'!R161</f>
        <v>S45</v>
      </c>
      <c r="M161" s="24" t="str">
        <f>'Liste Linéaire_Togo'!AD161</f>
        <v>NON</v>
      </c>
      <c r="N161" s="21" t="str">
        <f>'Liste Linéaire_Togo'!AG161</f>
        <v>POSITIF</v>
      </c>
      <c r="O161" s="21" t="str">
        <f>'Liste Linéaire_Togo'!AI161</f>
        <v>Oui</v>
      </c>
      <c r="P161" s="22">
        <f>'Liste Linéaire_Togo'!AJ161</f>
        <v>45604</v>
      </c>
      <c r="Q161" s="21" t="str">
        <f>'Liste Linéaire_Togo'!AK161</f>
        <v>Guéri</v>
      </c>
      <c r="R161" s="21" t="str">
        <f>'Liste Linéaire_Togo'!AP161</f>
        <v>Positif</v>
      </c>
      <c r="S161" s="21" t="str">
        <f>'Liste Linéaire_Togo'!AO161</f>
        <v>Agouégan</v>
      </c>
    </row>
    <row r="162" spans="1:19" ht="45">
      <c r="A162" t="str">
        <f t="shared" si="2"/>
        <v>Point ( 1.615224647621934 6.234928331889)</v>
      </c>
      <c r="B162" s="21" t="str">
        <f>'Liste Linéaire_Togo'!B162</f>
        <v>DJRAMEDO  BLAISE</v>
      </c>
      <c r="C162" s="21" t="str">
        <f>'Liste Linéaire_Togo'!F162</f>
        <v>Masculin</v>
      </c>
      <c r="D162" s="21" t="str">
        <f>'Liste Linéaire_Togo'!G162</f>
        <v>ND</v>
      </c>
      <c r="E162" s="21" t="str">
        <f>'Liste Linéaire_Togo'!I162</f>
        <v>DEGBENOU</v>
      </c>
      <c r="F162" s="21" t="str">
        <f>VLOOKUP(E162,CARTE!$C$1:$F$400,3,FALSE)</f>
        <v>6.234928331889</v>
      </c>
      <c r="G162" s="21" t="str">
        <f>VLOOKUP(E162,CARTE!$C$1:$F$400,4,FALSE)</f>
        <v xml:space="preserve"> 1.615224647621934</v>
      </c>
      <c r="H162" s="21" t="str">
        <f>'Liste Linéaire_Togo'!AN162</f>
        <v>Lacs 1</v>
      </c>
      <c r="I162" s="21" t="str">
        <f>'Liste Linéaire_Togo'!O162</f>
        <v>LACS</v>
      </c>
      <c r="J162" s="21" t="str">
        <f>'Liste Linéaire_Togo'!P162</f>
        <v>MARITIME</v>
      </c>
      <c r="K162" s="22">
        <f>'Liste Linéaire_Togo'!Q162</f>
        <v>45600</v>
      </c>
      <c r="L162" s="21" t="str">
        <f>'Liste Linéaire_Togo'!R162</f>
        <v>S45</v>
      </c>
      <c r="M162" s="24" t="str">
        <f>'Liste Linéaire_Togo'!AD162</f>
        <v>NON</v>
      </c>
      <c r="N162" s="21" t="str">
        <f>'Liste Linéaire_Togo'!AG162</f>
        <v>POSITIF</v>
      </c>
      <c r="O162" s="21" t="str">
        <f>'Liste Linéaire_Togo'!AI162</f>
        <v>Oui</v>
      </c>
      <c r="P162" s="22">
        <f>'Liste Linéaire_Togo'!AJ162</f>
        <v>45608</v>
      </c>
      <c r="Q162" s="21" t="str">
        <f>'Liste Linéaire_Togo'!AK162</f>
        <v>Guéri</v>
      </c>
      <c r="R162" s="21" t="str">
        <f>'Liste Linéaire_Togo'!AP162</f>
        <v>Positif</v>
      </c>
      <c r="S162" s="21" t="str">
        <f>'Liste Linéaire_Togo'!AO162</f>
        <v>Aného</v>
      </c>
    </row>
    <row r="163" spans="1:19" ht="75">
      <c r="A163" t="str">
        <f t="shared" si="2"/>
        <v>Point ( 1.6439292283123141 6.3355526469012675)</v>
      </c>
      <c r="B163" s="21" t="str">
        <f>'Liste Linéaire_Togo'!B163</f>
        <v>AMAH TCHOUTCHOUI  AFANGNILOU</v>
      </c>
      <c r="C163" s="21" t="str">
        <f>'Liste Linéaire_Togo'!F163</f>
        <v>Féminin</v>
      </c>
      <c r="D163" s="21" t="str">
        <f>'Liste Linéaire_Togo'!G163</f>
        <v>Ménagère</v>
      </c>
      <c r="E163" s="21" t="str">
        <f>'Liste Linéaire_Togo'!I163</f>
        <v>MELLY DJIGBE</v>
      </c>
      <c r="F163" s="21" t="str">
        <f>VLOOKUP(E163,CARTE!$C$1:$F$400,3,FALSE)</f>
        <v>6.3355526469012675</v>
      </c>
      <c r="G163" s="21" t="str">
        <f>VLOOKUP(E163,CARTE!$C$1:$F$400,4,FALSE)</f>
        <v xml:space="preserve"> 1.6439292283123141</v>
      </c>
      <c r="H163" s="21" t="str">
        <f>'Liste Linéaire_Togo'!AN163</f>
        <v>Lacs 4</v>
      </c>
      <c r="I163" s="21" t="str">
        <f>'Liste Linéaire_Togo'!O163</f>
        <v>LACS</v>
      </c>
      <c r="J163" s="21" t="str">
        <f>'Liste Linéaire_Togo'!P163</f>
        <v>MARITIME</v>
      </c>
      <c r="K163" s="22">
        <f>'Liste Linéaire_Togo'!Q163</f>
        <v>45602</v>
      </c>
      <c r="L163" s="21" t="str">
        <f>'Liste Linéaire_Togo'!R163</f>
        <v>S45</v>
      </c>
      <c r="M163" s="24" t="str">
        <f>'Liste Linéaire_Togo'!AD163</f>
        <v>NON</v>
      </c>
      <c r="N163" s="21" t="str">
        <f>'Liste Linéaire_Togo'!AG163</f>
        <v>NEGATIF</v>
      </c>
      <c r="O163" s="21" t="str">
        <f>'Liste Linéaire_Togo'!AI163</f>
        <v>Non</v>
      </c>
      <c r="P163" s="22">
        <f>'Liste Linéaire_Togo'!AJ163</f>
        <v>45603</v>
      </c>
      <c r="Q163" s="21" t="str">
        <f>'Liste Linéaire_Togo'!AK163</f>
        <v>Guéri</v>
      </c>
      <c r="R163" s="21" t="str">
        <f>'Liste Linéaire_Togo'!AP163</f>
        <v>negatif</v>
      </c>
      <c r="S163" s="21" t="str">
        <f>'Liste Linéaire_Togo'!AO163</f>
        <v>Aklakou</v>
      </c>
    </row>
    <row r="164" spans="1:19" ht="30">
      <c r="A164" t="str">
        <f t="shared" si="2"/>
        <v>Point ( 1.5825646909844922 6.227396584278712)</v>
      </c>
      <c r="B164" s="21" t="str">
        <f>'Liste Linéaire_Togo'!B164</f>
        <v>DAGBAN ELYSE</v>
      </c>
      <c r="C164" s="21" t="str">
        <f>'Liste Linéaire_Togo'!F164</f>
        <v>Féminin</v>
      </c>
      <c r="D164" s="21" t="str">
        <f>'Liste Linéaire_Togo'!G164</f>
        <v>Revendeur/se</v>
      </c>
      <c r="E164" s="21" t="str">
        <f>'Liste Linéaire_Togo'!I164</f>
        <v>AVEME</v>
      </c>
      <c r="F164" s="21" t="str">
        <f>VLOOKUP(E164,CARTE!$C$1:$F$400,3,FALSE)</f>
        <v>6.227396584278712</v>
      </c>
      <c r="G164" s="21" t="str">
        <f>VLOOKUP(E164,CARTE!$C$1:$F$400,4,FALSE)</f>
        <v xml:space="preserve"> 1.5825646909844922</v>
      </c>
      <c r="H164" s="21" t="str">
        <f>'Liste Linéaire_Togo'!AN164</f>
        <v>Lacs 1</v>
      </c>
      <c r="I164" s="21" t="str">
        <f>'Liste Linéaire_Togo'!O164</f>
        <v>LACS</v>
      </c>
      <c r="J164" s="21" t="str">
        <f>'Liste Linéaire_Togo'!P164</f>
        <v>MARITIME</v>
      </c>
      <c r="K164" s="22">
        <f>'Liste Linéaire_Togo'!Q164</f>
        <v>45602</v>
      </c>
      <c r="L164" s="21" t="str">
        <f>'Liste Linéaire_Togo'!R164</f>
        <v>S45</v>
      </c>
      <c r="M164" s="24" t="str">
        <f>'Liste Linéaire_Togo'!AD164</f>
        <v>NON</v>
      </c>
      <c r="N164" s="21" t="str">
        <f>'Liste Linéaire_Togo'!AG164</f>
        <v>POSITIF</v>
      </c>
      <c r="O164" s="21" t="str">
        <f>'Liste Linéaire_Togo'!AI164</f>
        <v>Oui</v>
      </c>
      <c r="P164" s="22">
        <f>'Liste Linéaire_Togo'!AJ164</f>
        <v>45609</v>
      </c>
      <c r="Q164" s="21" t="str">
        <f>'Liste Linéaire_Togo'!AK164</f>
        <v>Guéri</v>
      </c>
      <c r="R164" s="21" t="str">
        <f>'Liste Linéaire_Togo'!AP164</f>
        <v>Positif</v>
      </c>
      <c r="S164" s="21" t="str">
        <f>'Liste Linéaire_Togo'!AO164</f>
        <v>Aného</v>
      </c>
    </row>
    <row r="165" spans="1:19" ht="45">
      <c r="A165" t="str">
        <f t="shared" si="2"/>
        <v>Point ( 1.5825646909844922 6.227396584278712)</v>
      </c>
      <c r="B165" s="21" t="str">
        <f>'Liste Linéaire_Togo'!B165</f>
        <v>ADJOKPA CARINA</v>
      </c>
      <c r="C165" s="21" t="str">
        <f>'Liste Linéaire_Togo'!F165</f>
        <v>Féminin</v>
      </c>
      <c r="D165" s="21" t="str">
        <f>'Liste Linéaire_Togo'!G165</f>
        <v>Elève</v>
      </c>
      <c r="E165" s="21" t="str">
        <f>'Liste Linéaire_Togo'!I165</f>
        <v>AVEME</v>
      </c>
      <c r="F165" s="21" t="str">
        <f>VLOOKUP(E165,CARTE!$C$1:$F$400,3,FALSE)</f>
        <v>6.227396584278712</v>
      </c>
      <c r="G165" s="21" t="str">
        <f>VLOOKUP(E165,CARTE!$C$1:$F$400,4,FALSE)</f>
        <v xml:space="preserve"> 1.5825646909844922</v>
      </c>
      <c r="H165" s="21" t="str">
        <f>'Liste Linéaire_Togo'!AN165</f>
        <v>Lacs 1</v>
      </c>
      <c r="I165" s="21" t="str">
        <f>'Liste Linéaire_Togo'!O165</f>
        <v>LACS</v>
      </c>
      <c r="J165" s="21" t="str">
        <f>'Liste Linéaire_Togo'!P165</f>
        <v>MARITIME</v>
      </c>
      <c r="K165" s="22">
        <f>'Liste Linéaire_Togo'!Q165</f>
        <v>45603</v>
      </c>
      <c r="L165" s="21" t="str">
        <f>'Liste Linéaire_Togo'!R165</f>
        <v>S45</v>
      </c>
      <c r="M165" s="24" t="str">
        <f>'Liste Linéaire_Togo'!AD165</f>
        <v>NON</v>
      </c>
      <c r="N165" s="21" t="str">
        <f>'Liste Linéaire_Togo'!AG165</f>
        <v>POSITIF</v>
      </c>
      <c r="O165" s="21" t="str">
        <f>'Liste Linéaire_Togo'!AI165</f>
        <v>Oui</v>
      </c>
      <c r="P165" s="22">
        <f>'Liste Linéaire_Togo'!AJ165</f>
        <v>45604</v>
      </c>
      <c r="Q165" s="21" t="str">
        <f>'Liste Linéaire_Togo'!AK165</f>
        <v>Guéri</v>
      </c>
      <c r="R165" s="21" t="str">
        <f>'Liste Linéaire_Togo'!AP165</f>
        <v>Positif</v>
      </c>
      <c r="S165" s="21" t="str">
        <f>'Liste Linéaire_Togo'!AO165</f>
        <v>Aného</v>
      </c>
    </row>
    <row r="166" spans="1:19" ht="45">
      <c r="A166" t="str">
        <f t="shared" si="2"/>
        <v>Point ( 1.5825646909844922 6.227396584278712)</v>
      </c>
      <c r="B166" s="21" t="str">
        <f>'Liste Linéaire_Togo'!B166</f>
        <v>AGOSSOU AKOUETE</v>
      </c>
      <c r="C166" s="21" t="str">
        <f>'Liste Linéaire_Togo'!F166</f>
        <v>Masculin</v>
      </c>
      <c r="D166" s="21" t="str">
        <f>'Liste Linéaire_Togo'!G166</f>
        <v>Elève</v>
      </c>
      <c r="E166" s="21" t="str">
        <f>'Liste Linéaire_Togo'!I166</f>
        <v>AVEME</v>
      </c>
      <c r="F166" s="21" t="str">
        <f>VLOOKUP(E166,CARTE!$C$1:$F$400,3,FALSE)</f>
        <v>6.227396584278712</v>
      </c>
      <c r="G166" s="21" t="str">
        <f>VLOOKUP(E166,CARTE!$C$1:$F$400,4,FALSE)</f>
        <v xml:space="preserve"> 1.5825646909844922</v>
      </c>
      <c r="H166" s="21" t="str">
        <f>'Liste Linéaire_Togo'!AN166</f>
        <v>Lacs 1</v>
      </c>
      <c r="I166" s="21" t="str">
        <f>'Liste Linéaire_Togo'!O166</f>
        <v>LACS</v>
      </c>
      <c r="J166" s="21" t="str">
        <f>'Liste Linéaire_Togo'!P166</f>
        <v>MARITIME</v>
      </c>
      <c r="K166" s="22">
        <f>'Liste Linéaire_Togo'!Q166</f>
        <v>45603</v>
      </c>
      <c r="L166" s="21" t="str">
        <f>'Liste Linéaire_Togo'!R166</f>
        <v>S45</v>
      </c>
      <c r="M166" s="24" t="str">
        <f>'Liste Linéaire_Togo'!AD166</f>
        <v>NON</v>
      </c>
      <c r="N166" s="21" t="str">
        <f>'Liste Linéaire_Togo'!AG166</f>
        <v>POSITIF</v>
      </c>
      <c r="O166" s="21" t="str">
        <f>'Liste Linéaire_Togo'!AI166</f>
        <v>Oui</v>
      </c>
      <c r="P166" s="22">
        <f>'Liste Linéaire_Togo'!AJ166</f>
        <v>45606</v>
      </c>
      <c r="Q166" s="21" t="str">
        <f>'Liste Linéaire_Togo'!AK166</f>
        <v>Guéri</v>
      </c>
      <c r="R166" s="21" t="str">
        <f>'Liste Linéaire_Togo'!AP166</f>
        <v>Positif</v>
      </c>
      <c r="S166" s="21" t="str">
        <f>'Liste Linéaire_Togo'!AO166</f>
        <v>Aného</v>
      </c>
    </row>
    <row r="167" spans="1:19" ht="30">
      <c r="A167" t="str">
        <f t="shared" si="2"/>
        <v>Point ( 1.5825646909844922 6.227396584278712)</v>
      </c>
      <c r="B167" s="21" t="str">
        <f>'Liste Linéaire_Togo'!B167</f>
        <v>AGOSSOU AYAO</v>
      </c>
      <c r="C167" s="21" t="str">
        <f>'Liste Linéaire_Togo'!F167</f>
        <v>Masculin</v>
      </c>
      <c r="D167" s="21" t="str">
        <f>'Liste Linéaire_Togo'!G167</f>
        <v>Elève</v>
      </c>
      <c r="E167" s="21" t="str">
        <f>'Liste Linéaire_Togo'!I167</f>
        <v>AVEME</v>
      </c>
      <c r="F167" s="21" t="str">
        <f>VLOOKUP(E167,CARTE!$C$1:$F$400,3,FALSE)</f>
        <v>6.227396584278712</v>
      </c>
      <c r="G167" s="21" t="str">
        <f>VLOOKUP(E167,CARTE!$C$1:$F$400,4,FALSE)</f>
        <v xml:space="preserve"> 1.5825646909844922</v>
      </c>
      <c r="H167" s="21" t="str">
        <f>'Liste Linéaire_Togo'!AN167</f>
        <v>Lacs 1</v>
      </c>
      <c r="I167" s="21" t="str">
        <f>'Liste Linéaire_Togo'!O167</f>
        <v>LACS</v>
      </c>
      <c r="J167" s="21" t="str">
        <f>'Liste Linéaire_Togo'!P167</f>
        <v>MARITIME</v>
      </c>
      <c r="K167" s="22">
        <f>'Liste Linéaire_Togo'!Q167</f>
        <v>45603</v>
      </c>
      <c r="L167" s="21" t="str">
        <f>'Liste Linéaire_Togo'!R167</f>
        <v>S45</v>
      </c>
      <c r="M167" s="24" t="str">
        <f>'Liste Linéaire_Togo'!AD167</f>
        <v>NON</v>
      </c>
      <c r="N167" s="21" t="str">
        <f>'Liste Linéaire_Togo'!AG167</f>
        <v>POSITIF</v>
      </c>
      <c r="O167" s="21" t="str">
        <f>'Liste Linéaire_Togo'!AI167</f>
        <v>Oui</v>
      </c>
      <c r="P167" s="22">
        <f>'Liste Linéaire_Togo'!AJ167</f>
        <v>45606</v>
      </c>
      <c r="Q167" s="21" t="str">
        <f>'Liste Linéaire_Togo'!AK167</f>
        <v>Guéri</v>
      </c>
      <c r="R167" s="21" t="str">
        <f>'Liste Linéaire_Togo'!AP167</f>
        <v>Positif</v>
      </c>
      <c r="S167" s="21" t="str">
        <f>'Liste Linéaire_Togo'!AO167</f>
        <v>Aného</v>
      </c>
    </row>
    <row r="168" spans="1:19" ht="45">
      <c r="A168" t="str">
        <f t="shared" si="2"/>
        <v>Point ( 1.7100843467076863 6.342400142208208)</v>
      </c>
      <c r="B168" s="21" t="str">
        <f>'Liste Linéaire_Togo'!B168</f>
        <v>MOBAKA OUSMANE</v>
      </c>
      <c r="C168" s="21" t="str">
        <f>'Liste Linéaire_Togo'!F168</f>
        <v>Masculin</v>
      </c>
      <c r="D168" s="21" t="str">
        <f>'Liste Linéaire_Togo'!G168</f>
        <v>ND</v>
      </c>
      <c r="E168" s="21" t="str">
        <f>'Liste Linéaire_Togo'!I168</f>
        <v>AKLAKOU</v>
      </c>
      <c r="F168" s="21" t="str">
        <f>VLOOKUP(E168,CARTE!$C$1:$F$400,3,FALSE)</f>
        <v>6.342400142208208</v>
      </c>
      <c r="G168" s="21" t="str">
        <f>VLOOKUP(E168,CARTE!$C$1:$F$400,4,FALSE)</f>
        <v xml:space="preserve"> 1.7100843467076863</v>
      </c>
      <c r="H168" s="21" t="str">
        <f>'Liste Linéaire_Togo'!AN168</f>
        <v>Lacs 4</v>
      </c>
      <c r="I168" s="21" t="str">
        <f>'Liste Linéaire_Togo'!O168</f>
        <v>LACS</v>
      </c>
      <c r="J168" s="21" t="str">
        <f>'Liste Linéaire_Togo'!P168</f>
        <v>MARITIME</v>
      </c>
      <c r="K168" s="22">
        <f>'Liste Linéaire_Togo'!Q168</f>
        <v>45600</v>
      </c>
      <c r="L168" s="21" t="str">
        <f>'Liste Linéaire_Togo'!R168</f>
        <v>S45</v>
      </c>
      <c r="M168" s="24" t="str">
        <f>'Liste Linéaire_Togo'!AD168</f>
        <v>NON</v>
      </c>
      <c r="N168" s="21" t="str">
        <f>'Liste Linéaire_Togo'!AG168</f>
        <v>NEGATIF</v>
      </c>
      <c r="O168" s="21" t="str">
        <f>'Liste Linéaire_Togo'!AI168</f>
        <v>Non</v>
      </c>
      <c r="P168" s="22">
        <f>'Liste Linéaire_Togo'!AJ168</f>
        <v>45603</v>
      </c>
      <c r="Q168" s="21" t="str">
        <f>'Liste Linéaire_Togo'!AK168</f>
        <v>Guéri</v>
      </c>
      <c r="R168" s="21" t="str">
        <f>'Liste Linéaire_Togo'!AP168</f>
        <v>negatif</v>
      </c>
      <c r="S168" s="21" t="str">
        <f>'Liste Linéaire_Togo'!AO168</f>
        <v>Aklakou</v>
      </c>
    </row>
    <row r="169" spans="1:19" ht="30">
      <c r="A169" t="str">
        <f t="shared" si="2"/>
        <v>Point ( 1.510433835226274 6.2158120134552854)</v>
      </c>
      <c r="B169" s="21" t="str">
        <f>'Liste Linéaire_Togo'!B169</f>
        <v>TEKO PAUL</v>
      </c>
      <c r="C169" s="21" t="str">
        <f>'Liste Linéaire_Togo'!F169</f>
        <v>Masculin</v>
      </c>
      <c r="D169" s="21" t="str">
        <f>'Liste Linéaire_Togo'!G169</f>
        <v>CHAUFFEUR</v>
      </c>
      <c r="E169" s="21" t="str">
        <f>'Liste Linéaire_Togo'!I169</f>
        <v>KPEME</v>
      </c>
      <c r="F169" s="21" t="str">
        <f>VLOOKUP(E169,CARTE!$C$1:$F$400,3,FALSE)</f>
        <v>6.2158120134552854</v>
      </c>
      <c r="G169" s="21" t="str">
        <f>VLOOKUP(E169,CARTE!$C$1:$F$400,4,FALSE)</f>
        <v xml:space="preserve"> 1.510433835226274</v>
      </c>
      <c r="H169" s="21" t="str">
        <f>'Liste Linéaire_Togo'!AN169</f>
        <v>Lacs 3</v>
      </c>
      <c r="I169" s="21" t="str">
        <f>'Liste Linéaire_Togo'!O169</f>
        <v>LACS</v>
      </c>
      <c r="J169" s="21" t="str">
        <f>'Liste Linéaire_Togo'!P169</f>
        <v>MARITIME</v>
      </c>
      <c r="K169" s="22">
        <f>'Liste Linéaire_Togo'!Q169</f>
        <v>45596</v>
      </c>
      <c r="L169" s="21" t="str">
        <f>'Liste Linéaire_Togo'!R169</f>
        <v>S44</v>
      </c>
      <c r="M169" s="24" t="str">
        <f>'Liste Linéaire_Togo'!AD169</f>
        <v>NON</v>
      </c>
      <c r="N169" s="21" t="str">
        <f>'Liste Linéaire_Togo'!AG169</f>
        <v>NEGATIF</v>
      </c>
      <c r="O169" s="21" t="str">
        <f>'Liste Linéaire_Togo'!AI169</f>
        <v>Non</v>
      </c>
      <c r="P169" s="22">
        <f>'Liste Linéaire_Togo'!AJ169</f>
        <v>45602</v>
      </c>
      <c r="Q169" s="21" t="str">
        <f>'Liste Linéaire_Togo'!AK169</f>
        <v>Guéri</v>
      </c>
      <c r="R169" s="21" t="str">
        <f>'Liste Linéaire_Togo'!AP169</f>
        <v>negatif</v>
      </c>
      <c r="S169" s="21" t="str">
        <f>'Liste Linéaire_Togo'!AO169</f>
        <v>Agbodrafo</v>
      </c>
    </row>
    <row r="170" spans="1:19" ht="60">
      <c r="A170" t="str">
        <f t="shared" si="2"/>
        <v>Point ( 1.6080765433497823 6.3322757043351965)</v>
      </c>
      <c r="B170" s="21" t="str">
        <f>'Liste Linéaire_Togo'!B170</f>
        <v>ASSAGBA DOVE</v>
      </c>
      <c r="C170" s="21" t="str">
        <f>'Liste Linéaire_Togo'!F170</f>
        <v>Masculin</v>
      </c>
      <c r="D170" s="21" t="str">
        <f>'Liste Linéaire_Togo'!G170</f>
        <v>APPRENTI HERBORISTE</v>
      </c>
      <c r="E170" s="21" t="str">
        <f>'Liste Linéaire_Togo'!I170</f>
        <v>ANFOIN</v>
      </c>
      <c r="F170" s="21" t="str">
        <f>VLOOKUP(E170,CARTE!$C$1:$F$400,3,FALSE)</f>
        <v>6.3322757043351965</v>
      </c>
      <c r="G170" s="21" t="str">
        <f>VLOOKUP(E170,CARTE!$C$1:$F$400,4,FALSE)</f>
        <v xml:space="preserve"> 1.6080765433497823</v>
      </c>
      <c r="H170" s="21" t="str">
        <f>'Liste Linéaire_Togo'!AN170</f>
        <v>Lacs 4</v>
      </c>
      <c r="I170" s="21" t="str">
        <f>'Liste Linéaire_Togo'!O170</f>
        <v>LACS</v>
      </c>
      <c r="J170" s="21" t="str">
        <f>'Liste Linéaire_Togo'!P170</f>
        <v>MARITIME</v>
      </c>
      <c r="K170" s="22">
        <f>'Liste Linéaire_Togo'!Q170</f>
        <v>45602</v>
      </c>
      <c r="L170" s="21" t="str">
        <f>'Liste Linéaire_Togo'!R170</f>
        <v>S45</v>
      </c>
      <c r="M170" s="24" t="str">
        <f>'Liste Linéaire_Togo'!AD170</f>
        <v>NON</v>
      </c>
      <c r="N170" s="21" t="str">
        <f>'Liste Linéaire_Togo'!AG170</f>
        <v>NEGATIF</v>
      </c>
      <c r="O170" s="21" t="str">
        <f>'Liste Linéaire_Togo'!AI170</f>
        <v>Non</v>
      </c>
      <c r="P170" s="22">
        <f>'Liste Linéaire_Togo'!AJ170</f>
        <v>45603</v>
      </c>
      <c r="Q170" s="21" t="str">
        <f>'Liste Linéaire_Togo'!AK170</f>
        <v>Guéri</v>
      </c>
      <c r="R170" s="21" t="str">
        <f>'Liste Linéaire_Togo'!AP170</f>
        <v>negatif</v>
      </c>
      <c r="S170" s="21" t="str">
        <f>'Liste Linéaire_Togo'!AO170</f>
        <v>Anfoin</v>
      </c>
    </row>
    <row r="171" spans="1:19" ht="45">
      <c r="A171" t="str">
        <f t="shared" si="2"/>
        <v>Point ( 1.6224774904513273 6.238011398698564)</v>
      </c>
      <c r="B171" s="21" t="str">
        <f>'Liste Linéaire_Togo'!B171</f>
        <v>VODOU  ESSI  IRENE</v>
      </c>
      <c r="C171" s="21" t="str">
        <f>'Liste Linéaire_Togo'!F171</f>
        <v>Féminin</v>
      </c>
      <c r="D171" s="21" t="str">
        <f>'Liste Linéaire_Togo'!G171</f>
        <v>MASSEUSE</v>
      </c>
      <c r="E171" s="21" t="str">
        <f>'Liste Linéaire_Togo'!I171</f>
        <v>SANVEE CONDJI</v>
      </c>
      <c r="F171" s="21" t="str">
        <f>VLOOKUP(E171,CARTE!$C$1:$F$400,3,FALSE)</f>
        <v>6.238011398698564</v>
      </c>
      <c r="G171" s="21" t="str">
        <f>VLOOKUP(E171,CARTE!$C$1:$F$400,4,FALSE)</f>
        <v xml:space="preserve"> 1.6224774904513273</v>
      </c>
      <c r="H171" s="21" t="str">
        <f>'Liste Linéaire_Togo'!AN171</f>
        <v>Lacs 2</v>
      </c>
      <c r="I171" s="21" t="str">
        <f>'Liste Linéaire_Togo'!O171</f>
        <v>LACS</v>
      </c>
      <c r="J171" s="21" t="str">
        <f>'Liste Linéaire_Togo'!P171</f>
        <v>MARITIME</v>
      </c>
      <c r="K171" s="22">
        <f>'Liste Linéaire_Togo'!Q171</f>
        <v>45604</v>
      </c>
      <c r="L171" s="21" t="str">
        <f>'Liste Linéaire_Togo'!R171</f>
        <v>S45</v>
      </c>
      <c r="M171" s="24" t="str">
        <f>'Liste Linéaire_Togo'!AD171</f>
        <v>NON</v>
      </c>
      <c r="N171" s="21" t="str">
        <f>'Liste Linéaire_Togo'!AG171</f>
        <v>NEGATIF</v>
      </c>
      <c r="O171" s="21" t="str">
        <f>'Liste Linéaire_Togo'!AI171</f>
        <v>Oui</v>
      </c>
      <c r="P171" s="22">
        <f>'Liste Linéaire_Togo'!AJ171</f>
        <v>45609</v>
      </c>
      <c r="Q171" s="21" t="str">
        <f>'Liste Linéaire_Togo'!AK171</f>
        <v>Guéri</v>
      </c>
      <c r="R171" s="21" t="str">
        <f>'Liste Linéaire_Togo'!AP171</f>
        <v>Positif</v>
      </c>
      <c r="S171" s="21" t="str">
        <f>'Liste Linéaire_Togo'!AO171</f>
        <v>Agouégan</v>
      </c>
    </row>
    <row r="172" spans="1:19" ht="30">
      <c r="A172" t="str">
        <f t="shared" si="2"/>
        <v>Point ( 1.5825646909844922 6.227396584278712)</v>
      </c>
      <c r="B172" s="21" t="str">
        <f>'Liste Linéaire_Togo'!B172</f>
        <v>AGOSSOU  KOSSI</v>
      </c>
      <c r="C172" s="21" t="str">
        <f>'Liste Linéaire_Togo'!F172</f>
        <v>Masculin</v>
      </c>
      <c r="D172" s="21" t="str">
        <f>'Liste Linéaire_Togo'!G172</f>
        <v>Cultivateur/trice</v>
      </c>
      <c r="E172" s="21" t="str">
        <f>'Liste Linéaire_Togo'!I172</f>
        <v>AVEME</v>
      </c>
      <c r="F172" s="21" t="str">
        <f>VLOOKUP(E172,CARTE!$C$1:$F$400,3,FALSE)</f>
        <v>6.227396584278712</v>
      </c>
      <c r="G172" s="21" t="str">
        <f>VLOOKUP(E172,CARTE!$C$1:$F$400,4,FALSE)</f>
        <v xml:space="preserve"> 1.5825646909844922</v>
      </c>
      <c r="H172" s="21" t="str">
        <f>'Liste Linéaire_Togo'!AN172</f>
        <v>Lacs 1</v>
      </c>
      <c r="I172" s="21" t="str">
        <f>'Liste Linéaire_Togo'!O172</f>
        <v>LACS</v>
      </c>
      <c r="J172" s="21" t="str">
        <f>'Liste Linéaire_Togo'!P172</f>
        <v>MARITIME</v>
      </c>
      <c r="K172" s="22">
        <f>'Liste Linéaire_Togo'!Q172</f>
        <v>45604</v>
      </c>
      <c r="L172" s="21" t="str">
        <f>'Liste Linéaire_Togo'!R172</f>
        <v>S45</v>
      </c>
      <c r="M172" s="24" t="str">
        <f>'Liste Linéaire_Togo'!AD172</f>
        <v>NON</v>
      </c>
      <c r="N172" s="21" t="str">
        <f>'Liste Linéaire_Togo'!AG172</f>
        <v>NEGATIF</v>
      </c>
      <c r="O172" s="21" t="str">
        <f>'Liste Linéaire_Togo'!AI172</f>
        <v>Oui</v>
      </c>
      <c r="P172" s="22">
        <f>'Liste Linéaire_Togo'!AJ172</f>
        <v>45606</v>
      </c>
      <c r="Q172" s="21" t="str">
        <f>'Liste Linéaire_Togo'!AK172</f>
        <v>Guéri</v>
      </c>
      <c r="R172" s="21" t="str">
        <f>'Liste Linéaire_Togo'!AP172</f>
        <v>negatif</v>
      </c>
      <c r="S172" s="21" t="str">
        <f>'Liste Linéaire_Togo'!AO172</f>
        <v>Aného</v>
      </c>
    </row>
    <row r="173" spans="1:19" ht="45">
      <c r="A173" t="str">
        <f t="shared" si="2"/>
        <v>Point ( 1.5825646909844922 6.227396584278712)</v>
      </c>
      <c r="B173" s="21" t="str">
        <f>'Liste Linéaire_Togo'!B173</f>
        <v>AGOSSOU AKOETE</v>
      </c>
      <c r="C173" s="21" t="str">
        <f>'Liste Linéaire_Togo'!F173</f>
        <v>Masculin</v>
      </c>
      <c r="D173" s="21" t="str">
        <f>'Liste Linéaire_Togo'!G173</f>
        <v>Elève</v>
      </c>
      <c r="E173" s="21" t="str">
        <f>'Liste Linéaire_Togo'!I173</f>
        <v>AVEME</v>
      </c>
      <c r="F173" s="21" t="str">
        <f>VLOOKUP(E173,CARTE!$C$1:$F$400,3,FALSE)</f>
        <v>6.227396584278712</v>
      </c>
      <c r="G173" s="21" t="str">
        <f>VLOOKUP(E173,CARTE!$C$1:$F$400,4,FALSE)</f>
        <v xml:space="preserve"> 1.5825646909844922</v>
      </c>
      <c r="H173" s="21" t="str">
        <f>'Liste Linéaire_Togo'!AN173</f>
        <v>Lacs 1</v>
      </c>
      <c r="I173" s="21" t="str">
        <f>'Liste Linéaire_Togo'!O173</f>
        <v>LACS</v>
      </c>
      <c r="J173" s="21" t="str">
        <f>'Liste Linéaire_Togo'!P173</f>
        <v>MARITIME</v>
      </c>
      <c r="K173" s="22">
        <f>'Liste Linéaire_Togo'!Q173</f>
        <v>45605</v>
      </c>
      <c r="L173" s="21" t="str">
        <f>'Liste Linéaire_Togo'!R173</f>
        <v>S45</v>
      </c>
      <c r="M173" s="24" t="str">
        <f>'Liste Linéaire_Togo'!AD173</f>
        <v>NON</v>
      </c>
      <c r="N173" s="21" t="str">
        <f>'Liste Linéaire_Togo'!AG173</f>
        <v>NEGATIF</v>
      </c>
      <c r="O173" s="21" t="str">
        <f>'Liste Linéaire_Togo'!AI173</f>
        <v>Oui</v>
      </c>
      <c r="P173" s="22">
        <f>'Liste Linéaire_Togo'!AJ173</f>
        <v>45606</v>
      </c>
      <c r="Q173" s="21" t="str">
        <f>'Liste Linéaire_Togo'!AK173</f>
        <v>Guéri</v>
      </c>
      <c r="R173" s="21" t="str">
        <f>'Liste Linéaire_Togo'!AP173</f>
        <v>negatif</v>
      </c>
      <c r="S173" s="21" t="str">
        <f>'Liste Linéaire_Togo'!AO173</f>
        <v>Aného</v>
      </c>
    </row>
    <row r="174" spans="1:19" ht="60">
      <c r="A174" t="str">
        <f t="shared" si="2"/>
        <v>Point ( 1.5825646909844922 6.227396584278712)</v>
      </c>
      <c r="B174" s="21" t="str">
        <f>'Liste Linéaire_Togo'!B174</f>
        <v>GBATOHOUN  DAKOUALO</v>
      </c>
      <c r="C174" s="21" t="str">
        <f>'Liste Linéaire_Togo'!F174</f>
        <v>Féminin</v>
      </c>
      <c r="D174" s="21" t="str">
        <f>'Liste Linéaire_Togo'!G174</f>
        <v>Ménagère</v>
      </c>
      <c r="E174" s="21" t="str">
        <f>'Liste Linéaire_Togo'!I174</f>
        <v>AVEME</v>
      </c>
      <c r="F174" s="21" t="str">
        <f>VLOOKUP(E174,CARTE!$C$1:$F$400,3,FALSE)</f>
        <v>6.227396584278712</v>
      </c>
      <c r="G174" s="21" t="str">
        <f>VLOOKUP(E174,CARTE!$C$1:$F$400,4,FALSE)</f>
        <v xml:space="preserve"> 1.5825646909844922</v>
      </c>
      <c r="H174" s="21" t="str">
        <f>'Liste Linéaire_Togo'!AN174</f>
        <v>Lacs 1</v>
      </c>
      <c r="I174" s="21" t="str">
        <f>'Liste Linéaire_Togo'!O174</f>
        <v>LACS</v>
      </c>
      <c r="J174" s="21" t="str">
        <f>'Liste Linéaire_Togo'!P174</f>
        <v>MARITIME</v>
      </c>
      <c r="K174" s="22">
        <f>'Liste Linéaire_Togo'!Q174</f>
        <v>45605</v>
      </c>
      <c r="L174" s="21" t="str">
        <f>'Liste Linéaire_Togo'!R174</f>
        <v>S45</v>
      </c>
      <c r="M174" s="24" t="str">
        <f>'Liste Linéaire_Togo'!AD174</f>
        <v>NON</v>
      </c>
      <c r="N174" s="21" t="str">
        <f>'Liste Linéaire_Togo'!AG174</f>
        <v>NEGATIF</v>
      </c>
      <c r="O174" s="21" t="str">
        <f>'Liste Linéaire_Togo'!AI174</f>
        <v>Oui</v>
      </c>
      <c r="P174" s="22">
        <f>'Liste Linéaire_Togo'!AJ174</f>
        <v>45606</v>
      </c>
      <c r="Q174" s="21" t="str">
        <f>'Liste Linéaire_Togo'!AK174</f>
        <v>Guéri</v>
      </c>
      <c r="R174" s="21" t="str">
        <f>'Liste Linéaire_Togo'!AP174</f>
        <v>negatif</v>
      </c>
      <c r="S174" s="21" t="str">
        <f>'Liste Linéaire_Togo'!AO174</f>
        <v>Aného</v>
      </c>
    </row>
    <row r="175" spans="1:19" ht="45">
      <c r="A175" t="str">
        <f t="shared" si="2"/>
        <v>Point ( 1.6080765433497823 6.3322757043351965)</v>
      </c>
      <c r="B175" s="21" t="str">
        <f>'Liste Linéaire_Togo'!B175</f>
        <v>SIPOKPE KOFFI NICOLAS</v>
      </c>
      <c r="C175" s="21" t="str">
        <f>'Liste Linéaire_Togo'!F175</f>
        <v>Masculin</v>
      </c>
      <c r="D175" s="21" t="str">
        <f>'Liste Linéaire_Togo'!G175</f>
        <v>ENSEIGNANT</v>
      </c>
      <c r="E175" s="21" t="str">
        <f>'Liste Linéaire_Togo'!I175</f>
        <v>ANFOIN</v>
      </c>
      <c r="F175" s="21" t="str">
        <f>VLOOKUP(E175,CARTE!$C$1:$F$400,3,FALSE)</f>
        <v>6.3322757043351965</v>
      </c>
      <c r="G175" s="21" t="str">
        <f>VLOOKUP(E175,CARTE!$C$1:$F$400,4,FALSE)</f>
        <v xml:space="preserve"> 1.6080765433497823</v>
      </c>
      <c r="H175" s="21" t="str">
        <f>'Liste Linéaire_Togo'!AN175</f>
        <v>Lacs 4</v>
      </c>
      <c r="I175" s="21" t="str">
        <f>'Liste Linéaire_Togo'!O175</f>
        <v>LACS</v>
      </c>
      <c r="J175" s="21" t="str">
        <f>'Liste Linéaire_Togo'!P175</f>
        <v>MARITIME</v>
      </c>
      <c r="K175" s="22">
        <f>'Liste Linéaire_Togo'!Q175</f>
        <v>45604</v>
      </c>
      <c r="L175" s="21" t="str">
        <f>'Liste Linéaire_Togo'!R175</f>
        <v>S45</v>
      </c>
      <c r="M175" s="24" t="str">
        <f>'Liste Linéaire_Togo'!AD175</f>
        <v>NON</v>
      </c>
      <c r="N175" s="21" t="str">
        <f>'Liste Linéaire_Togo'!AG175</f>
        <v>NEGATIF</v>
      </c>
      <c r="O175" s="21" t="str">
        <f>'Liste Linéaire_Togo'!AI175</f>
        <v>Oui</v>
      </c>
      <c r="P175" s="22">
        <f>'Liste Linéaire_Togo'!AJ175</f>
        <v>45607</v>
      </c>
      <c r="Q175" s="21" t="str">
        <f>'Liste Linéaire_Togo'!AK175</f>
        <v>Guéri</v>
      </c>
      <c r="R175" s="21" t="str">
        <f>'Liste Linéaire_Togo'!AP175</f>
        <v>negatif</v>
      </c>
      <c r="S175" s="21" t="str">
        <f>'Liste Linéaire_Togo'!AO175</f>
        <v>Anfoin</v>
      </c>
    </row>
    <row r="176" spans="1:19" ht="30">
      <c r="A176" t="str">
        <f t="shared" si="2"/>
        <v>Point ( 1.762305618314484 6.280782053118657)</v>
      </c>
      <c r="B176" s="21" t="str">
        <f>'Liste Linéaire_Togo'!B176</f>
        <v>AMETO JOH</v>
      </c>
      <c r="C176" s="21" t="str">
        <f>'Liste Linéaire_Togo'!F176</f>
        <v>Masculin</v>
      </c>
      <c r="D176" s="21" t="str">
        <f>'Liste Linéaire_Togo'!G176</f>
        <v>Pêcheur</v>
      </c>
      <c r="E176" s="21" t="str">
        <f>'Liste Linéaire_Togo'!I176</f>
        <v>TOGBECONDJI</v>
      </c>
      <c r="F176" s="21" t="str">
        <f>VLOOKUP(E176,CARTE!$C$1:$F$400,3,FALSE)</f>
        <v>6.280782053118657</v>
      </c>
      <c r="G176" s="21" t="str">
        <f>VLOOKUP(E176,CARTE!$C$1:$F$400,4,FALSE)</f>
        <v xml:space="preserve"> 1.762305618314484</v>
      </c>
      <c r="H176" s="21" t="str">
        <f>'Liste Linéaire_Togo'!AN176</f>
        <v>Lacs 2</v>
      </c>
      <c r="I176" s="21" t="str">
        <f>'Liste Linéaire_Togo'!O176</f>
        <v>LACS</v>
      </c>
      <c r="J176" s="21" t="str">
        <f>'Liste Linéaire_Togo'!P176</f>
        <v>MARITIME</v>
      </c>
      <c r="K176" s="22">
        <f>'Liste Linéaire_Togo'!Q176</f>
        <v>45605</v>
      </c>
      <c r="L176" s="21" t="str">
        <f>'Liste Linéaire_Togo'!R176</f>
        <v>S45</v>
      </c>
      <c r="M176" s="24" t="str">
        <f>'Liste Linéaire_Togo'!AD176</f>
        <v>NON</v>
      </c>
      <c r="N176" s="21" t="str">
        <f>'Liste Linéaire_Togo'!AG176</f>
        <v>POSITIF</v>
      </c>
      <c r="O176" s="21" t="str">
        <f>'Liste Linéaire_Togo'!AI176</f>
        <v>Oui</v>
      </c>
      <c r="P176" s="22">
        <f>'Liste Linéaire_Togo'!AJ176</f>
        <v>45607</v>
      </c>
      <c r="Q176" s="21" t="str">
        <f>'Liste Linéaire_Togo'!AK176</f>
        <v>Guéri</v>
      </c>
      <c r="R176" s="21" t="str">
        <f>'Liste Linéaire_Togo'!AP176</f>
        <v>Positif</v>
      </c>
      <c r="S176" s="21" t="str">
        <f>'Liste Linéaire_Togo'!AO176</f>
        <v>Agouégan</v>
      </c>
    </row>
    <row r="177" spans="1:19" ht="30">
      <c r="A177" t="str">
        <f t="shared" si="2"/>
        <v>Point ( 1.762305618314484 6.280782053118657)</v>
      </c>
      <c r="B177" s="21" t="str">
        <f>'Liste Linéaire_Togo'!B177</f>
        <v>HONVOU   JANVIER</v>
      </c>
      <c r="C177" s="21" t="str">
        <f>'Liste Linéaire_Togo'!F177</f>
        <v>Masculin</v>
      </c>
      <c r="D177" s="21" t="str">
        <f>'Liste Linéaire_Togo'!G177</f>
        <v>Pêcheur</v>
      </c>
      <c r="E177" s="21" t="str">
        <f>'Liste Linéaire_Togo'!I177</f>
        <v>TOGBECONDJI</v>
      </c>
      <c r="F177" s="21" t="str">
        <f>VLOOKUP(E177,CARTE!$C$1:$F$400,3,FALSE)</f>
        <v>6.280782053118657</v>
      </c>
      <c r="G177" s="21" t="str">
        <f>VLOOKUP(E177,CARTE!$C$1:$F$400,4,FALSE)</f>
        <v xml:space="preserve"> 1.762305618314484</v>
      </c>
      <c r="H177" s="21" t="str">
        <f>'Liste Linéaire_Togo'!AN177</f>
        <v>Lacs 2</v>
      </c>
      <c r="I177" s="21" t="str">
        <f>'Liste Linéaire_Togo'!O177</f>
        <v>LACS</v>
      </c>
      <c r="J177" s="21" t="str">
        <f>'Liste Linéaire_Togo'!P177</f>
        <v>MARITIME</v>
      </c>
      <c r="K177" s="22">
        <f>'Liste Linéaire_Togo'!Q177</f>
        <v>45605</v>
      </c>
      <c r="L177" s="21" t="str">
        <f>'Liste Linéaire_Togo'!R177</f>
        <v>S45</v>
      </c>
      <c r="M177" s="24" t="str">
        <f>'Liste Linéaire_Togo'!AD177</f>
        <v>NON</v>
      </c>
      <c r="N177" s="21" t="str">
        <f>'Liste Linéaire_Togo'!AG177</f>
        <v>POSITIF</v>
      </c>
      <c r="O177" s="21" t="str">
        <f>'Liste Linéaire_Togo'!AI177</f>
        <v>Oui</v>
      </c>
      <c r="P177" s="22">
        <f>'Liste Linéaire_Togo'!AJ177</f>
        <v>45607</v>
      </c>
      <c r="Q177" s="21" t="str">
        <f>'Liste Linéaire_Togo'!AK177</f>
        <v>Guéri</v>
      </c>
      <c r="R177" s="21" t="str">
        <f>'Liste Linéaire_Togo'!AP177</f>
        <v>Positif</v>
      </c>
      <c r="S177" s="21" t="str">
        <f>'Liste Linéaire_Togo'!AO177</f>
        <v>Agouégan</v>
      </c>
    </row>
    <row r="178" spans="1:19" ht="30">
      <c r="A178" t="str">
        <f t="shared" si="2"/>
        <v>Point ( 1.762305618314484 6.280782053118657)</v>
      </c>
      <c r="B178" s="21" t="str">
        <f>'Liste Linéaire_Togo'!B178</f>
        <v>BABOZA  RITA</v>
      </c>
      <c r="C178" s="21" t="str">
        <f>'Liste Linéaire_Togo'!F178</f>
        <v>Féminin</v>
      </c>
      <c r="D178" s="21" t="str">
        <f>'Liste Linéaire_Togo'!G178</f>
        <v>Pêcheur</v>
      </c>
      <c r="E178" s="21" t="str">
        <f>'Liste Linéaire_Togo'!I178</f>
        <v>TOGBECONDJI</v>
      </c>
      <c r="F178" s="21" t="str">
        <f>VLOOKUP(E178,CARTE!$C$1:$F$400,3,FALSE)</f>
        <v>6.280782053118657</v>
      </c>
      <c r="G178" s="21" t="str">
        <f>VLOOKUP(E178,CARTE!$C$1:$F$400,4,FALSE)</f>
        <v xml:space="preserve"> 1.762305618314484</v>
      </c>
      <c r="H178" s="21" t="str">
        <f>'Liste Linéaire_Togo'!AN178</f>
        <v>Lacs 2</v>
      </c>
      <c r="I178" s="21" t="str">
        <f>'Liste Linéaire_Togo'!O178</f>
        <v>LACS</v>
      </c>
      <c r="J178" s="21" t="str">
        <f>'Liste Linéaire_Togo'!P178</f>
        <v>MARITIME</v>
      </c>
      <c r="K178" s="22">
        <f>'Liste Linéaire_Togo'!Q178</f>
        <v>45605</v>
      </c>
      <c r="L178" s="21" t="str">
        <f>'Liste Linéaire_Togo'!R178</f>
        <v>S45</v>
      </c>
      <c r="M178" s="24" t="str">
        <f>'Liste Linéaire_Togo'!AD178</f>
        <v>NON</v>
      </c>
      <c r="N178" s="21" t="str">
        <f>'Liste Linéaire_Togo'!AG178</f>
        <v>POSITIF</v>
      </c>
      <c r="O178" s="21" t="str">
        <f>'Liste Linéaire_Togo'!AI178</f>
        <v>Oui</v>
      </c>
      <c r="P178" s="22">
        <f>'Liste Linéaire_Togo'!AJ178</f>
        <v>45607</v>
      </c>
      <c r="Q178" s="21" t="str">
        <f>'Liste Linéaire_Togo'!AK178</f>
        <v>Guéri</v>
      </c>
      <c r="R178" s="21" t="str">
        <f>'Liste Linéaire_Togo'!AP178</f>
        <v>Positif</v>
      </c>
      <c r="S178" s="21" t="str">
        <f>'Liste Linéaire_Togo'!AO178</f>
        <v>Agouégan</v>
      </c>
    </row>
    <row r="179" spans="1:19" ht="45">
      <c r="A179" t="str">
        <f t="shared" si="2"/>
        <v>Point ( 1.5825646909844922 6.227396584278712)</v>
      </c>
      <c r="B179" s="21" t="str">
        <f>'Liste Linéaire_Togo'!B179</f>
        <v>AGOMADA DJOULI</v>
      </c>
      <c r="C179" s="21" t="str">
        <f>'Liste Linéaire_Togo'!F179</f>
        <v>Féminin</v>
      </c>
      <c r="D179" s="21" t="str">
        <f>'Liste Linéaire_Togo'!G179</f>
        <v>Couture</v>
      </c>
      <c r="E179" s="21" t="str">
        <f>'Liste Linéaire_Togo'!I179</f>
        <v>AVEME</v>
      </c>
      <c r="F179" s="21" t="str">
        <f>VLOOKUP(E179,CARTE!$C$1:$F$400,3,FALSE)</f>
        <v>6.227396584278712</v>
      </c>
      <c r="G179" s="21" t="str">
        <f>VLOOKUP(E179,CARTE!$C$1:$F$400,4,FALSE)</f>
        <v xml:space="preserve"> 1.5825646909844922</v>
      </c>
      <c r="H179" s="21" t="str">
        <f>'Liste Linéaire_Togo'!AN179</f>
        <v>Lacs 1</v>
      </c>
      <c r="I179" s="21" t="str">
        <f>'Liste Linéaire_Togo'!O179</f>
        <v>LACS</v>
      </c>
      <c r="J179" s="21" t="str">
        <f>'Liste Linéaire_Togo'!P179</f>
        <v>MARITIME</v>
      </c>
      <c r="K179" s="22">
        <f>'Liste Linéaire_Togo'!Q179</f>
        <v>45605</v>
      </c>
      <c r="L179" s="21" t="str">
        <f>'Liste Linéaire_Togo'!R179</f>
        <v>S45</v>
      </c>
      <c r="M179" s="24" t="str">
        <f>'Liste Linéaire_Togo'!AD179</f>
        <v>NON</v>
      </c>
      <c r="N179" s="21" t="str">
        <f>'Liste Linéaire_Togo'!AG179</f>
        <v>POSITIF</v>
      </c>
      <c r="O179" s="21" t="str">
        <f>'Liste Linéaire_Togo'!AI179</f>
        <v>Oui</v>
      </c>
      <c r="P179" s="22">
        <f>'Liste Linéaire_Togo'!AJ179</f>
        <v>45607</v>
      </c>
      <c r="Q179" s="21" t="str">
        <f>'Liste Linéaire_Togo'!AK179</f>
        <v>Guéri</v>
      </c>
      <c r="R179" s="21" t="str">
        <f>'Liste Linéaire_Togo'!AP179</f>
        <v>Positif</v>
      </c>
      <c r="S179" s="21" t="str">
        <f>'Liste Linéaire_Togo'!AO179</f>
        <v>Aného</v>
      </c>
    </row>
    <row r="180" spans="1:19" ht="30">
      <c r="A180" t="str">
        <f t="shared" si="2"/>
        <v>Point ( 1.5825646909844922 6.227396584278712)</v>
      </c>
      <c r="B180" s="21" t="str">
        <f>'Liste Linéaire_Togo'!B180</f>
        <v>JOHSON  JANVIER</v>
      </c>
      <c r="C180" s="21" t="str">
        <f>'Liste Linéaire_Togo'!F180</f>
        <v>Masculin</v>
      </c>
      <c r="D180" s="21" t="str">
        <f>'Liste Linéaire_Togo'!G180</f>
        <v>Elève</v>
      </c>
      <c r="E180" s="21" t="str">
        <f>'Liste Linéaire_Togo'!I180</f>
        <v>AVEME</v>
      </c>
      <c r="F180" s="21" t="str">
        <f>VLOOKUP(E180,CARTE!$C$1:$F$400,3,FALSE)</f>
        <v>6.227396584278712</v>
      </c>
      <c r="G180" s="21" t="str">
        <f>VLOOKUP(E180,CARTE!$C$1:$F$400,4,FALSE)</f>
        <v xml:space="preserve"> 1.5825646909844922</v>
      </c>
      <c r="H180" s="21" t="str">
        <f>'Liste Linéaire_Togo'!AN180</f>
        <v>Lacs 1</v>
      </c>
      <c r="I180" s="21" t="str">
        <f>'Liste Linéaire_Togo'!O180</f>
        <v>LACS</v>
      </c>
      <c r="J180" s="21" t="str">
        <f>'Liste Linéaire_Togo'!P180</f>
        <v>MARITIME</v>
      </c>
      <c r="K180" s="22">
        <f>'Liste Linéaire_Togo'!Q180</f>
        <v>45606</v>
      </c>
      <c r="L180" s="21" t="str">
        <f>'Liste Linéaire_Togo'!R180</f>
        <v>S45</v>
      </c>
      <c r="M180" s="24" t="str">
        <f>'Liste Linéaire_Togo'!AD180</f>
        <v>NON</v>
      </c>
      <c r="N180" s="21" t="str">
        <f>'Liste Linéaire_Togo'!AG180</f>
        <v>POSITIF</v>
      </c>
      <c r="O180" s="21" t="str">
        <f>'Liste Linéaire_Togo'!AI180</f>
        <v>Oui</v>
      </c>
      <c r="P180" s="22">
        <f>'Liste Linéaire_Togo'!AJ180</f>
        <v>45609</v>
      </c>
      <c r="Q180" s="21" t="str">
        <f>'Liste Linéaire_Togo'!AK180</f>
        <v>Guéri</v>
      </c>
      <c r="R180" s="21" t="str">
        <f>'Liste Linéaire_Togo'!AP180</f>
        <v>Positif</v>
      </c>
      <c r="S180" s="21" t="str">
        <f>'Liste Linéaire_Togo'!AO180</f>
        <v>Aného</v>
      </c>
    </row>
    <row r="181" spans="1:19" ht="45">
      <c r="A181" t="str">
        <f t="shared" si="2"/>
        <v>Point ( 1.5825646909844922 6.227396584278712)</v>
      </c>
      <c r="B181" s="21" t="str">
        <f>'Liste Linéaire_Togo'!B181</f>
        <v>ELAVAGNON  AHOEFA</v>
      </c>
      <c r="C181" s="21" t="str">
        <f>'Liste Linéaire_Togo'!F181</f>
        <v>Féminin</v>
      </c>
      <c r="D181" s="21" t="str">
        <f>'Liste Linéaire_Togo'!G181</f>
        <v>Elève</v>
      </c>
      <c r="E181" s="21" t="str">
        <f>'Liste Linéaire_Togo'!I181</f>
        <v>AVEME</v>
      </c>
      <c r="F181" s="21" t="str">
        <f>VLOOKUP(E181,CARTE!$C$1:$F$400,3,FALSE)</f>
        <v>6.227396584278712</v>
      </c>
      <c r="G181" s="21" t="str">
        <f>VLOOKUP(E181,CARTE!$C$1:$F$400,4,FALSE)</f>
        <v xml:space="preserve"> 1.5825646909844922</v>
      </c>
      <c r="H181" s="21" t="str">
        <f>'Liste Linéaire_Togo'!AN181</f>
        <v>Lacs 1</v>
      </c>
      <c r="I181" s="21" t="str">
        <f>'Liste Linéaire_Togo'!O181</f>
        <v>LACS</v>
      </c>
      <c r="J181" s="21" t="str">
        <f>'Liste Linéaire_Togo'!P181</f>
        <v>MARITIME</v>
      </c>
      <c r="K181" s="22">
        <f>'Liste Linéaire_Togo'!Q181</f>
        <v>45605</v>
      </c>
      <c r="L181" s="21" t="str">
        <f>'Liste Linéaire_Togo'!R181</f>
        <v>S45</v>
      </c>
      <c r="M181" s="24" t="str">
        <f>'Liste Linéaire_Togo'!AD181</f>
        <v>NON</v>
      </c>
      <c r="N181" s="21" t="str">
        <f>'Liste Linéaire_Togo'!AG181</f>
        <v>NEGATIF</v>
      </c>
      <c r="O181" s="21" t="str">
        <f>'Liste Linéaire_Togo'!AI181</f>
        <v>Oui</v>
      </c>
      <c r="P181" s="22">
        <f>'Liste Linéaire_Togo'!AJ181</f>
        <v>45609</v>
      </c>
      <c r="Q181" s="21" t="str">
        <f>'Liste Linéaire_Togo'!AK181</f>
        <v>Guéri</v>
      </c>
      <c r="R181" s="21" t="str">
        <f>'Liste Linéaire_Togo'!AP181</f>
        <v>negatif</v>
      </c>
      <c r="S181" s="21" t="str">
        <f>'Liste Linéaire_Togo'!AO181</f>
        <v>Aného</v>
      </c>
    </row>
    <row r="182" spans="1:19" ht="45">
      <c r="A182" t="str">
        <f t="shared" si="2"/>
        <v>Point ( 1.762305618314484 6.280782053118657)</v>
      </c>
      <c r="B182" s="21" t="str">
        <f>'Liste Linéaire_Togo'!B182</f>
        <v>AMOUZOU GABRIEL</v>
      </c>
      <c r="C182" s="21" t="str">
        <f>'Liste Linéaire_Togo'!F182</f>
        <v>Masculin</v>
      </c>
      <c r="D182" s="21" t="str">
        <f>'Liste Linéaire_Togo'!G182</f>
        <v>Pêcheur</v>
      </c>
      <c r="E182" s="21" t="str">
        <f>'Liste Linéaire_Togo'!I182</f>
        <v>TOGBECONDJI</v>
      </c>
      <c r="F182" s="21" t="str">
        <f>VLOOKUP(E182,CARTE!$C$1:$F$400,3,FALSE)</f>
        <v>6.280782053118657</v>
      </c>
      <c r="G182" s="21" t="str">
        <f>VLOOKUP(E182,CARTE!$C$1:$F$400,4,FALSE)</f>
        <v xml:space="preserve"> 1.762305618314484</v>
      </c>
      <c r="H182" s="21" t="str">
        <f>'Liste Linéaire_Togo'!AN182</f>
        <v>Lacs 2</v>
      </c>
      <c r="I182" s="21" t="str">
        <f>'Liste Linéaire_Togo'!O182</f>
        <v>LACS</v>
      </c>
      <c r="J182" s="21" t="str">
        <f>'Liste Linéaire_Togo'!P182</f>
        <v>MARITIME</v>
      </c>
      <c r="K182" s="22">
        <f>'Liste Linéaire_Togo'!Q182</f>
        <v>45605</v>
      </c>
      <c r="L182" s="21" t="str">
        <f>'Liste Linéaire_Togo'!R182</f>
        <v>S45</v>
      </c>
      <c r="M182" s="24" t="str">
        <f>'Liste Linéaire_Togo'!AD182</f>
        <v>NON</v>
      </c>
      <c r="N182" s="21" t="str">
        <f>'Liste Linéaire_Togo'!AG182</f>
        <v>POSITIF</v>
      </c>
      <c r="O182" s="21" t="str">
        <f>'Liste Linéaire_Togo'!AI182</f>
        <v>Oui</v>
      </c>
      <c r="P182" s="22">
        <f>'Liste Linéaire_Togo'!AJ182</f>
        <v>45610</v>
      </c>
      <c r="Q182" s="21" t="str">
        <f>'Liste Linéaire_Togo'!AK182</f>
        <v>Guéri</v>
      </c>
      <c r="R182" s="21" t="str">
        <f>'Liste Linéaire_Togo'!AP182</f>
        <v>Positif</v>
      </c>
      <c r="S182" s="21" t="str">
        <f>'Liste Linéaire_Togo'!AO182</f>
        <v>Agouégan</v>
      </c>
    </row>
    <row r="183" spans="1:19" ht="30">
      <c r="A183" t="str">
        <f t="shared" si="2"/>
        <v>Point ( 1.6080765433497823 6.3322757043351965)</v>
      </c>
      <c r="B183" s="21" t="str">
        <f>'Liste Linéaire_Togo'!B183</f>
        <v>KOUTOWOU  SEVE</v>
      </c>
      <c r="C183" s="21" t="str">
        <f>'Liste Linéaire_Togo'!F183</f>
        <v>Féminin</v>
      </c>
      <c r="D183" s="21" t="str">
        <f>'Liste Linéaire_Togo'!G183</f>
        <v>Revendeur/se</v>
      </c>
      <c r="E183" s="21" t="str">
        <f>'Liste Linéaire_Togo'!I183</f>
        <v>GAMEKOPE</v>
      </c>
      <c r="F183" s="21" t="str">
        <f>VLOOKUP(E183,CARTE!$C$1:$F$400,3,FALSE)</f>
        <v>6.3322757043351965</v>
      </c>
      <c r="G183" s="21" t="str">
        <f>VLOOKUP(E183,CARTE!$C$1:$F$400,4,FALSE)</f>
        <v xml:space="preserve"> 1.6080765433497823</v>
      </c>
      <c r="H183" s="21" t="str">
        <f>'Liste Linéaire_Togo'!AN183</f>
        <v>Lacs 4</v>
      </c>
      <c r="I183" s="21" t="str">
        <f>'Liste Linéaire_Togo'!O183</f>
        <v>LACS</v>
      </c>
      <c r="J183" s="21" t="str">
        <f>'Liste Linéaire_Togo'!P183</f>
        <v>MARITIME</v>
      </c>
      <c r="K183" s="22">
        <f>'Liste Linéaire_Togo'!Q183</f>
        <v>45607</v>
      </c>
      <c r="L183" s="21" t="str">
        <f>'Liste Linéaire_Togo'!R183</f>
        <v>S46</v>
      </c>
      <c r="M183" s="24" t="str">
        <f>'Liste Linéaire_Togo'!AD183</f>
        <v>NON</v>
      </c>
      <c r="N183" s="21" t="str">
        <f>'Liste Linéaire_Togo'!AG183</f>
        <v>NEGATIF</v>
      </c>
      <c r="O183" s="21" t="str">
        <f>'Liste Linéaire_Togo'!AI183</f>
        <v>Non</v>
      </c>
      <c r="P183" s="22">
        <f>'Liste Linéaire_Togo'!AJ183</f>
        <v>45611</v>
      </c>
      <c r="Q183" s="21" t="str">
        <f>'Liste Linéaire_Togo'!AK183</f>
        <v>Guéri</v>
      </c>
      <c r="R183" s="21" t="str">
        <f>'Liste Linéaire_Togo'!AP183</f>
        <v>negatif</v>
      </c>
      <c r="S183" s="21" t="str">
        <f>'Liste Linéaire_Togo'!AO183</f>
        <v>Anfoin</v>
      </c>
    </row>
    <row r="184" spans="1:19" ht="30">
      <c r="A184" t="str">
        <f t="shared" si="2"/>
        <v>Point ( 1.6080765433497823 6.3322757043351965)</v>
      </c>
      <c r="B184" s="21" t="str">
        <f>'Liste Linéaire_Togo'!B184</f>
        <v>ASSAGBA KEVIN</v>
      </c>
      <c r="C184" s="21" t="str">
        <f>'Liste Linéaire_Togo'!F184</f>
        <v>Masculin</v>
      </c>
      <c r="D184" s="21" t="str">
        <f>'Liste Linéaire_Togo'!G184</f>
        <v>Coiffure</v>
      </c>
      <c r="E184" s="21" t="str">
        <f>'Liste Linéaire_Togo'!I184</f>
        <v>ASSOAGBAKOPE</v>
      </c>
      <c r="F184" s="21" t="str">
        <f>VLOOKUP(E184,CARTE!$C$1:$F$400,3,FALSE)</f>
        <v>6.3322757043351965</v>
      </c>
      <c r="G184" s="21" t="str">
        <f>VLOOKUP(E184,CARTE!$C$1:$F$400,4,FALSE)</f>
        <v xml:space="preserve"> 1.6080765433497823</v>
      </c>
      <c r="H184" s="21" t="str">
        <f>'Liste Linéaire_Togo'!AN184</f>
        <v>Lacs 4</v>
      </c>
      <c r="I184" s="21" t="str">
        <f>'Liste Linéaire_Togo'!O184</f>
        <v>LACS</v>
      </c>
      <c r="J184" s="21" t="str">
        <f>'Liste Linéaire_Togo'!P184</f>
        <v>MARITIME</v>
      </c>
      <c r="K184" s="22">
        <f>'Liste Linéaire_Togo'!Q184</f>
        <v>45608</v>
      </c>
      <c r="L184" s="21" t="str">
        <f>'Liste Linéaire_Togo'!R184</f>
        <v>S46</v>
      </c>
      <c r="M184" s="24" t="str">
        <f>'Liste Linéaire_Togo'!AD184</f>
        <v>NON</v>
      </c>
      <c r="N184" s="21" t="str">
        <f>'Liste Linéaire_Togo'!AG184</f>
        <v>NEGATIF</v>
      </c>
      <c r="O184" s="21" t="str">
        <f>'Liste Linéaire_Togo'!AI184</f>
        <v>Non</v>
      </c>
      <c r="P184" s="22">
        <f>'Liste Linéaire_Togo'!AJ184</f>
        <v>45611</v>
      </c>
      <c r="Q184" s="21" t="str">
        <f>'Liste Linéaire_Togo'!AK184</f>
        <v>Guéri</v>
      </c>
      <c r="R184" s="21" t="str">
        <f>'Liste Linéaire_Togo'!AP184</f>
        <v>negatif</v>
      </c>
      <c r="S184" s="21" t="str">
        <f>'Liste Linéaire_Togo'!AO184</f>
        <v>Anfoin</v>
      </c>
    </row>
    <row r="185" spans="1:19" ht="30">
      <c r="A185" t="str">
        <f t="shared" si="2"/>
        <v>Point ( 1.6080765433497823 6.3322757043351965)</v>
      </c>
      <c r="B185" s="21" t="str">
        <f>'Liste Linéaire_Togo'!B185</f>
        <v>SENA  KOKOE</v>
      </c>
      <c r="C185" s="21" t="str">
        <f>'Liste Linéaire_Togo'!F185</f>
        <v>Féminin</v>
      </c>
      <c r="D185" s="21" t="str">
        <f>'Liste Linéaire_Togo'!G185</f>
        <v>Elève</v>
      </c>
      <c r="E185" s="21" t="str">
        <f>'Liste Linéaire_Togo'!I185</f>
        <v>GBADJI</v>
      </c>
      <c r="F185" s="21" t="str">
        <f>VLOOKUP(E185,CARTE!$C$1:$F$400,3,FALSE)</f>
        <v>6.3322757043351965</v>
      </c>
      <c r="G185" s="21" t="str">
        <f>VLOOKUP(E185,CARTE!$C$1:$F$400,4,FALSE)</f>
        <v xml:space="preserve"> 1.6080765433497823</v>
      </c>
      <c r="H185" s="21" t="str">
        <f>'Liste Linéaire_Togo'!AN185</f>
        <v>Lacs 4</v>
      </c>
      <c r="I185" s="21" t="str">
        <f>'Liste Linéaire_Togo'!O185</f>
        <v>LACS</v>
      </c>
      <c r="J185" s="21" t="str">
        <f>'Liste Linéaire_Togo'!P185</f>
        <v>MARITIME</v>
      </c>
      <c r="K185" s="22">
        <f>'Liste Linéaire_Togo'!Q185</f>
        <v>45609</v>
      </c>
      <c r="L185" s="21" t="str">
        <f>'Liste Linéaire_Togo'!R185</f>
        <v>S46</v>
      </c>
      <c r="M185" s="24" t="str">
        <f>'Liste Linéaire_Togo'!AD185</f>
        <v>NON</v>
      </c>
      <c r="N185" s="21" t="str">
        <f>'Liste Linéaire_Togo'!AG185</f>
        <v>NEGATIF</v>
      </c>
      <c r="O185" s="21" t="str">
        <f>'Liste Linéaire_Togo'!AI185</f>
        <v>Non</v>
      </c>
      <c r="P185" s="22">
        <f>'Liste Linéaire_Togo'!AJ185</f>
        <v>45611</v>
      </c>
      <c r="Q185" s="21" t="str">
        <f>'Liste Linéaire_Togo'!AK185</f>
        <v>Guéri</v>
      </c>
      <c r="R185" s="21" t="str">
        <f>'Liste Linéaire_Togo'!AP185</f>
        <v>negatif</v>
      </c>
      <c r="S185" s="21" t="str">
        <f>'Liste Linéaire_Togo'!AO185</f>
        <v>Anfoin</v>
      </c>
    </row>
    <row r="186" spans="1:19" ht="30">
      <c r="A186" t="str">
        <f t="shared" si="2"/>
        <v>Point ( 1.7100843467076863 6.342400142208208)</v>
      </c>
      <c r="B186" s="21" t="str">
        <f>'Liste Linéaire_Togo'!B186</f>
        <v>ATTIOGBE  DENISE</v>
      </c>
      <c r="C186" s="21" t="str">
        <f>'Liste Linéaire_Togo'!F186</f>
        <v>Féminin</v>
      </c>
      <c r="D186" s="21" t="str">
        <f>'Liste Linéaire_Togo'!G186</f>
        <v>Ménagère</v>
      </c>
      <c r="E186" s="21" t="str">
        <f>'Liste Linéaire_Togo'!I186</f>
        <v>HETCHIAVI KPOTA</v>
      </c>
      <c r="F186" s="21" t="str">
        <f>VLOOKUP(E186,CARTE!$C$1:$F$400,3,FALSE)</f>
        <v>6.342400142208208</v>
      </c>
      <c r="G186" s="21" t="str">
        <f>VLOOKUP(E186,CARTE!$C$1:$F$400,4,FALSE)</f>
        <v xml:space="preserve"> 1.7100843467076863</v>
      </c>
      <c r="H186" s="21" t="str">
        <f>'Liste Linéaire_Togo'!AN186</f>
        <v>Lacs 2</v>
      </c>
      <c r="I186" s="21" t="str">
        <f>'Liste Linéaire_Togo'!O186</f>
        <v>LACS</v>
      </c>
      <c r="J186" s="21" t="str">
        <f>'Liste Linéaire_Togo'!P186</f>
        <v>MARITIME</v>
      </c>
      <c r="K186" s="22">
        <f>'Liste Linéaire_Togo'!Q186</f>
        <v>45609</v>
      </c>
      <c r="L186" s="21" t="str">
        <f>'Liste Linéaire_Togo'!R186</f>
        <v>S46</v>
      </c>
      <c r="M186" s="24" t="str">
        <f>'Liste Linéaire_Togo'!AD186</f>
        <v>NON</v>
      </c>
      <c r="N186" s="21" t="str">
        <f>'Liste Linéaire_Togo'!AG186</f>
        <v>NEGATIF</v>
      </c>
      <c r="O186" s="21" t="str">
        <f>'Liste Linéaire_Togo'!AI186</f>
        <v>Non</v>
      </c>
      <c r="P186" s="22">
        <f>'Liste Linéaire_Togo'!AJ186</f>
        <v>45611</v>
      </c>
      <c r="Q186" s="21" t="str">
        <f>'Liste Linéaire_Togo'!AK186</f>
        <v>Guéri</v>
      </c>
      <c r="R186" s="21" t="str">
        <f>'Liste Linéaire_Togo'!AP186</f>
        <v>negatif</v>
      </c>
      <c r="S186" s="21" t="str">
        <f>'Liste Linéaire_Togo'!AO186</f>
        <v>Aklakou</v>
      </c>
    </row>
    <row r="187" spans="1:19" ht="45">
      <c r="A187" t="str">
        <f t="shared" si="2"/>
        <v>Point ( 1.762305618314484 6.280782053118657)</v>
      </c>
      <c r="B187" s="21" t="str">
        <f>'Liste Linéaire_Togo'!B187</f>
        <v xml:space="preserve">TCHAKLIZO  APEDO </v>
      </c>
      <c r="C187" s="21" t="str">
        <f>'Liste Linéaire_Togo'!F187</f>
        <v>Masculin</v>
      </c>
      <c r="D187" s="21" t="str">
        <f>'Liste Linéaire_Togo'!G187</f>
        <v>OUVRIER</v>
      </c>
      <c r="E187" s="21" t="str">
        <f>'Liste Linéaire_Togo'!I187</f>
        <v>TOGBECONDJI</v>
      </c>
      <c r="F187" s="21" t="str">
        <f>VLOOKUP(E187,CARTE!$C$1:$F$400,3,FALSE)</f>
        <v>6.280782053118657</v>
      </c>
      <c r="G187" s="21" t="str">
        <f>VLOOKUP(E187,CARTE!$C$1:$F$400,4,FALSE)</f>
        <v xml:space="preserve"> 1.762305618314484</v>
      </c>
      <c r="H187" s="21" t="str">
        <f>'Liste Linéaire_Togo'!AN187</f>
        <v>Lacs 2</v>
      </c>
      <c r="I187" s="21" t="str">
        <f>'Liste Linéaire_Togo'!O187</f>
        <v>LACS</v>
      </c>
      <c r="J187" s="21" t="str">
        <f>'Liste Linéaire_Togo'!P187</f>
        <v>MARITIME</v>
      </c>
      <c r="K187" s="22">
        <f>'Liste Linéaire_Togo'!Q187</f>
        <v>45610</v>
      </c>
      <c r="L187" s="21" t="str">
        <f>'Liste Linéaire_Togo'!R187</f>
        <v>S46</v>
      </c>
      <c r="M187" s="24" t="str">
        <f>'Liste Linéaire_Togo'!AD187</f>
        <v>NON</v>
      </c>
      <c r="N187" s="21" t="str">
        <f>'Liste Linéaire_Togo'!AG187</f>
        <v>POSITIF</v>
      </c>
      <c r="O187" s="21" t="str">
        <f>'Liste Linéaire_Togo'!AI187</f>
        <v>Non</v>
      </c>
      <c r="P187" s="22">
        <f>'Liste Linéaire_Togo'!AJ187</f>
        <v>0</v>
      </c>
      <c r="Q187" s="21" t="str">
        <f>'Liste Linéaire_Togo'!AK187</f>
        <v>dcd</v>
      </c>
      <c r="R187" s="21" t="str">
        <f>'Liste Linéaire_Togo'!AP187</f>
        <v>Positif</v>
      </c>
      <c r="S187" s="21" t="str">
        <f>'Liste Linéaire_Togo'!AO187</f>
        <v>Agouégan</v>
      </c>
    </row>
    <row r="188" spans="1:19" ht="60">
      <c r="A188" t="str">
        <f t="shared" si="2"/>
        <v>Point ( 1.6080765433497823 6.3322757043351965)</v>
      </c>
      <c r="B188" s="21" t="str">
        <f>'Liste Linéaire_Togo'!B188</f>
        <v>AGBEDJINOU  ANOUMOU</v>
      </c>
      <c r="C188" s="21" t="str">
        <f>'Liste Linéaire_Togo'!F188</f>
        <v>Masculin</v>
      </c>
      <c r="D188" s="21" t="str">
        <f>'Liste Linéaire_Togo'!G188</f>
        <v>Cultivateur/trice</v>
      </c>
      <c r="E188" s="21" t="str">
        <f>'Liste Linéaire_Togo'!I188</f>
        <v>AGBEDJINOUCONDJI</v>
      </c>
      <c r="F188" s="21" t="str">
        <f>VLOOKUP(E188,CARTE!$C$1:$F$400,3,FALSE)</f>
        <v>6.3322757043351965</v>
      </c>
      <c r="G188" s="21" t="str">
        <f>VLOOKUP(E188,CARTE!$C$1:$F$400,4,FALSE)</f>
        <v xml:space="preserve"> 1.6080765433497823</v>
      </c>
      <c r="H188" s="21" t="str">
        <f>'Liste Linéaire_Togo'!AN188</f>
        <v>Lacs 4</v>
      </c>
      <c r="I188" s="21" t="str">
        <f>'Liste Linéaire_Togo'!O188</f>
        <v>LACS</v>
      </c>
      <c r="J188" s="21" t="str">
        <f>'Liste Linéaire_Togo'!P188</f>
        <v>MARITIME</v>
      </c>
      <c r="K188" s="22">
        <f>'Liste Linéaire_Togo'!Q188</f>
        <v>45608</v>
      </c>
      <c r="L188" s="21" t="str">
        <f>'Liste Linéaire_Togo'!R188</f>
        <v>S46</v>
      </c>
      <c r="M188" s="24" t="str">
        <f>'Liste Linéaire_Togo'!AD188</f>
        <v>NON</v>
      </c>
      <c r="N188" s="21" t="str">
        <f>'Liste Linéaire_Togo'!AG188</f>
        <v>NEGATIF</v>
      </c>
      <c r="O188" s="21" t="str">
        <f>'Liste Linéaire_Togo'!AI188</f>
        <v>Non</v>
      </c>
      <c r="P188" s="22">
        <f>'Liste Linéaire_Togo'!AJ188</f>
        <v>45613</v>
      </c>
      <c r="Q188" s="21" t="str">
        <f>'Liste Linéaire_Togo'!AK188</f>
        <v>Guéri</v>
      </c>
      <c r="R188" s="21" t="str">
        <f>'Liste Linéaire_Togo'!AP188</f>
        <v>negatif</v>
      </c>
      <c r="S188" s="21" t="str">
        <f>'Liste Linéaire_Togo'!AO188</f>
        <v>Anfoin</v>
      </c>
    </row>
    <row r="189" spans="1:19" ht="45">
      <c r="A189" t="str">
        <f t="shared" si="2"/>
        <v>Point ( 1.510433835226274 6.2158120134552854)</v>
      </c>
      <c r="B189" s="21" t="str">
        <f>'Liste Linéaire_Togo'!B189</f>
        <v>AWI FLORENCE</v>
      </c>
      <c r="C189" s="21" t="str">
        <f>'Liste Linéaire_Togo'!F189</f>
        <v>Féminin</v>
      </c>
      <c r="D189" s="21" t="str">
        <f>'Liste Linéaire_Togo'!G189</f>
        <v>Ménagère</v>
      </c>
      <c r="E189" s="21" t="str">
        <f>'Liste Linéaire_Togo'!I189</f>
        <v>KPEME</v>
      </c>
      <c r="F189" s="21" t="str">
        <f>VLOOKUP(E189,CARTE!$C$1:$F$400,3,FALSE)</f>
        <v>6.2158120134552854</v>
      </c>
      <c r="G189" s="21" t="str">
        <f>VLOOKUP(E189,CARTE!$C$1:$F$400,4,FALSE)</f>
        <v xml:space="preserve"> 1.510433835226274</v>
      </c>
      <c r="H189" s="21" t="str">
        <f>'Liste Linéaire_Togo'!AN189</f>
        <v>Lacs 3</v>
      </c>
      <c r="I189" s="21" t="str">
        <f>'Liste Linéaire_Togo'!O189</f>
        <v>LACS</v>
      </c>
      <c r="J189" s="21" t="str">
        <f>'Liste Linéaire_Togo'!P189</f>
        <v>MARITIME</v>
      </c>
      <c r="K189" s="22">
        <f>'Liste Linéaire_Togo'!Q189</f>
        <v>45610</v>
      </c>
      <c r="L189" s="21" t="str">
        <f>'Liste Linéaire_Togo'!R189</f>
        <v>S46</v>
      </c>
      <c r="M189" s="24" t="str">
        <f>'Liste Linéaire_Togo'!AD189</f>
        <v>NON</v>
      </c>
      <c r="N189" s="21" t="str">
        <f>'Liste Linéaire_Togo'!AG189</f>
        <v>NEGATIF</v>
      </c>
      <c r="O189" s="21" t="str">
        <f>'Liste Linéaire_Togo'!AI189</f>
        <v>Non</v>
      </c>
      <c r="P189" s="22">
        <f>'Liste Linéaire_Togo'!AJ189</f>
        <v>45613</v>
      </c>
      <c r="Q189" s="21" t="str">
        <f>'Liste Linéaire_Togo'!AK189</f>
        <v>Guéri</v>
      </c>
      <c r="R189" s="21" t="str">
        <f>'Liste Linéaire_Togo'!AP189</f>
        <v>negatif</v>
      </c>
      <c r="S189" s="21" t="str">
        <f>'Liste Linéaire_Togo'!AO189</f>
        <v>Agbodrafo</v>
      </c>
    </row>
    <row r="190" spans="1:19" ht="30">
      <c r="A190" t="str">
        <f t="shared" si="2"/>
        <v>Point ( 1.453890712205296 6.221673273925775)</v>
      </c>
      <c r="B190" s="21" t="str">
        <f>'Liste Linéaire_Togo'!B190</f>
        <v>MESSAN KOKOU</v>
      </c>
      <c r="C190" s="21" t="str">
        <f>'Liste Linéaire_Togo'!F190</f>
        <v>Masculin</v>
      </c>
      <c r="D190" s="21" t="str">
        <f>'Liste Linéaire_Togo'!G190</f>
        <v>RETRAITE</v>
      </c>
      <c r="E190" s="21" t="str">
        <f>'Liste Linéaire_Togo'!I190</f>
        <v xml:space="preserve">DAGUE </v>
      </c>
      <c r="F190" s="21" t="str">
        <f>VLOOKUP(E190,CARTE!$C$1:$F$400,3,FALSE)</f>
        <v>6.221673273925775</v>
      </c>
      <c r="G190" s="21" t="str">
        <f>VLOOKUP(E190,CARTE!$C$1:$F$400,4,FALSE)</f>
        <v xml:space="preserve"> 1.453890712205296</v>
      </c>
      <c r="H190" s="21" t="str">
        <f>'Liste Linéaire_Togo'!AN190</f>
        <v>Lacs 3</v>
      </c>
      <c r="I190" s="21" t="str">
        <f>'Liste Linéaire_Togo'!O190</f>
        <v>LACS</v>
      </c>
      <c r="J190" s="21" t="str">
        <f>'Liste Linéaire_Togo'!P190</f>
        <v>MARITIME</v>
      </c>
      <c r="K190" s="22">
        <f>'Liste Linéaire_Togo'!Q190</f>
        <v>45611</v>
      </c>
      <c r="L190" s="21" t="str">
        <f>'Liste Linéaire_Togo'!R190</f>
        <v>S46</v>
      </c>
      <c r="M190" s="24" t="str">
        <f>'Liste Linéaire_Togo'!AD190</f>
        <v>NON</v>
      </c>
      <c r="N190" s="21" t="str">
        <f>'Liste Linéaire_Togo'!AG190</f>
        <v>NEGATIF</v>
      </c>
      <c r="O190" s="21" t="str">
        <f>'Liste Linéaire_Togo'!AI190</f>
        <v>Non</v>
      </c>
      <c r="P190" s="22">
        <f>'Liste Linéaire_Togo'!AJ190</f>
        <v>45613</v>
      </c>
      <c r="Q190" s="21" t="str">
        <f>'Liste Linéaire_Togo'!AK190</f>
        <v>Guéri</v>
      </c>
      <c r="R190" s="21" t="str">
        <f>'Liste Linéaire_Togo'!AP190</f>
        <v>negatif</v>
      </c>
      <c r="S190" s="21" t="str">
        <f>'Liste Linéaire_Togo'!AO190</f>
        <v>Agbodrafo</v>
      </c>
    </row>
    <row r="191" spans="1:19" ht="30">
      <c r="A191" t="str">
        <f t="shared" si="2"/>
        <v>Point ( 1.522305618314484 6.210782053118657)</v>
      </c>
      <c r="B191" s="21" t="str">
        <f>'Liste Linéaire_Togo'!B191</f>
        <v>DOSSE  FOLLY</v>
      </c>
      <c r="C191" s="21" t="str">
        <f>'Liste Linéaire_Togo'!F191</f>
        <v>Masculin</v>
      </c>
      <c r="D191" s="21" t="str">
        <f>'Liste Linéaire_Togo'!G191</f>
        <v>APPRENTI MACON</v>
      </c>
      <c r="E191" s="21" t="str">
        <f>'Liste Linéaire_Togo'!I191</f>
        <v>GOUMOUKOPE</v>
      </c>
      <c r="F191" s="21" t="str">
        <f>VLOOKUP(E191,CARTE!$C$1:$F$400,3,FALSE)</f>
        <v>6.210782053118657</v>
      </c>
      <c r="G191" s="21" t="str">
        <f>VLOOKUP(E191,CARTE!$C$1:$F$400,4,FALSE)</f>
        <v xml:space="preserve"> 1.522305618314484</v>
      </c>
      <c r="H191" s="21" t="str">
        <f>'Liste Linéaire_Togo'!AN191</f>
        <v>Lacs 3</v>
      </c>
      <c r="I191" s="21" t="str">
        <f>'Liste Linéaire_Togo'!O191</f>
        <v>LACS</v>
      </c>
      <c r="J191" s="21" t="str">
        <f>'Liste Linéaire_Togo'!P191</f>
        <v>MARITIME</v>
      </c>
      <c r="K191" s="22">
        <f>'Liste Linéaire_Togo'!Q191</f>
        <v>45612</v>
      </c>
      <c r="L191" s="21" t="str">
        <f>'Liste Linéaire_Togo'!R191</f>
        <v>S46</v>
      </c>
      <c r="M191" s="24" t="str">
        <f>'Liste Linéaire_Togo'!AD191</f>
        <v>NON</v>
      </c>
      <c r="N191" s="21" t="str">
        <f>'Liste Linéaire_Togo'!AG191</f>
        <v>POSITIF</v>
      </c>
      <c r="O191" s="21" t="str">
        <f>'Liste Linéaire_Togo'!AI191</f>
        <v>Oui</v>
      </c>
      <c r="P191" s="22">
        <f>'Liste Linéaire_Togo'!AJ191</f>
        <v>45614</v>
      </c>
      <c r="Q191" s="21" t="str">
        <f>'Liste Linéaire_Togo'!AK191</f>
        <v>Guéri</v>
      </c>
      <c r="R191" s="21" t="str">
        <f>'Liste Linéaire_Togo'!AP191</f>
        <v>Positif</v>
      </c>
      <c r="S191" s="21" t="str">
        <f>'Liste Linéaire_Togo'!AO191</f>
        <v>Agbodrafo</v>
      </c>
    </row>
    <row r="192" spans="1:19" ht="30">
      <c r="A192" t="str">
        <f t="shared" si="2"/>
        <v>Point ( 1.453890712205296 6.221673273925775)</v>
      </c>
      <c r="B192" s="21" t="str">
        <f>'Liste Linéaire_Togo'!B192</f>
        <v>AYITE KOSSI</v>
      </c>
      <c r="C192" s="21" t="str">
        <f>'Liste Linéaire_Togo'!F192</f>
        <v>Masculin</v>
      </c>
      <c r="D192" s="21" t="str">
        <f>'Liste Linéaire_Togo'!G192</f>
        <v>Revendeur/se</v>
      </c>
      <c r="E192" s="21" t="str">
        <f>'Liste Linéaire_Togo'!I192</f>
        <v>AGOTIDEKA</v>
      </c>
      <c r="F192" s="21" t="str">
        <f>VLOOKUP(E192,CARTE!$C$1:$F$400,3,FALSE)</f>
        <v>6.221673273925775</v>
      </c>
      <c r="G192" s="21" t="str">
        <f>VLOOKUP(E192,CARTE!$C$1:$F$400,4,FALSE)</f>
        <v xml:space="preserve"> 1.453890712205296</v>
      </c>
      <c r="H192" s="21" t="str">
        <f>'Liste Linéaire_Togo'!AN192</f>
        <v>Lacs 3</v>
      </c>
      <c r="I192" s="21" t="str">
        <f>'Liste Linéaire_Togo'!O192</f>
        <v>LACS</v>
      </c>
      <c r="J192" s="21" t="str">
        <f>'Liste Linéaire_Togo'!P192</f>
        <v>MARITIME</v>
      </c>
      <c r="K192" s="22">
        <f>'Liste Linéaire_Togo'!Q192</f>
        <v>45610</v>
      </c>
      <c r="L192" s="21" t="str">
        <f>'Liste Linéaire_Togo'!R192</f>
        <v>S46</v>
      </c>
      <c r="M192" s="24" t="str">
        <f>'Liste Linéaire_Togo'!AD192</f>
        <v>NON</v>
      </c>
      <c r="N192" s="21" t="str">
        <f>'Liste Linéaire_Togo'!AG192</f>
        <v>NEGATIF</v>
      </c>
      <c r="O192" s="21" t="str">
        <f>'Liste Linéaire_Togo'!AI192</f>
        <v>Oui</v>
      </c>
      <c r="P192" s="22">
        <f>'Liste Linéaire_Togo'!AJ192</f>
        <v>45614</v>
      </c>
      <c r="Q192" s="21" t="str">
        <f>'Liste Linéaire_Togo'!AK192</f>
        <v>Guéri</v>
      </c>
      <c r="R192" s="21" t="str">
        <f>'Liste Linéaire_Togo'!AP192</f>
        <v>negatif</v>
      </c>
      <c r="S192" s="21" t="str">
        <f>'Liste Linéaire_Togo'!AO192</f>
        <v>Agbodrafo</v>
      </c>
    </row>
    <row r="193" spans="1:19" ht="45">
      <c r="A193" t="str">
        <f t="shared" si="2"/>
        <v>Point ( 1.5923929 6.263144)</v>
      </c>
      <c r="B193" s="21" t="str">
        <f>'Liste Linéaire_Togo'!B193</f>
        <v>TETE  YAO RICHARD</v>
      </c>
      <c r="C193" s="21" t="str">
        <f>'Liste Linéaire_Togo'!F193</f>
        <v>Masculin</v>
      </c>
      <c r="D193" s="21" t="str">
        <f>'Liste Linéaire_Togo'!G193</f>
        <v>ELECTRO TECHNICIEN</v>
      </c>
      <c r="E193" s="21" t="str">
        <f>'Liste Linéaire_Togo'!I193</f>
        <v>AGOME SEVA2</v>
      </c>
      <c r="F193" s="21" t="str">
        <f>VLOOKUP(E193,CARTE!$C$1:$F$400,3,FALSE)</f>
        <v>6.263144</v>
      </c>
      <c r="G193" s="21" t="str">
        <f>VLOOKUP(E193,CARTE!$C$1:$F$400,4,FALSE)</f>
        <v xml:space="preserve"> 1.5923929</v>
      </c>
      <c r="H193" s="21" t="str">
        <f>'Liste Linéaire_Togo'!AN193</f>
        <v>Lacs 1</v>
      </c>
      <c r="I193" s="21" t="str">
        <f>'Liste Linéaire_Togo'!O193</f>
        <v>LACS</v>
      </c>
      <c r="J193" s="21" t="str">
        <f>'Liste Linéaire_Togo'!P193</f>
        <v>MARITIME</v>
      </c>
      <c r="K193" s="22">
        <f>'Liste Linéaire_Togo'!Q193</f>
        <v>45613</v>
      </c>
      <c r="L193" s="21" t="str">
        <f>'Liste Linéaire_Togo'!R193</f>
        <v>S46</v>
      </c>
      <c r="M193" s="24" t="str">
        <f>'Liste Linéaire_Togo'!AD193</f>
        <v>NON</v>
      </c>
      <c r="N193" s="21" t="str">
        <f>'Liste Linéaire_Togo'!AG193</f>
        <v>NEGATIF</v>
      </c>
      <c r="O193" s="21" t="str">
        <f>'Liste Linéaire_Togo'!AI193</f>
        <v>Non</v>
      </c>
      <c r="P193" s="22">
        <f>'Liste Linéaire_Togo'!AJ193</f>
        <v>45614</v>
      </c>
      <c r="Q193" s="21" t="str">
        <f>'Liste Linéaire_Togo'!AK193</f>
        <v>Guéri</v>
      </c>
      <c r="R193" s="21" t="str">
        <f>'Liste Linéaire_Togo'!AP193</f>
        <v>negatif</v>
      </c>
      <c r="S193" s="21" t="str">
        <f>'Liste Linéaire_Togo'!AO193</f>
        <v>Glidji</v>
      </c>
    </row>
    <row r="194" spans="1:19" ht="45">
      <c r="A194" t="str">
        <f t="shared" si="2"/>
        <v>Point ( 1.6013269352515131 6.257265928242092)</v>
      </c>
      <c r="B194" s="21" t="str">
        <f>'Liste Linéaire_Togo'!B194</f>
        <v>MONTANT  CHARLES</v>
      </c>
      <c r="C194" s="21" t="str">
        <f>'Liste Linéaire_Togo'!F194</f>
        <v>Masculin</v>
      </c>
      <c r="D194" s="21" t="str">
        <f>'Liste Linéaire_Togo'!G194</f>
        <v>CHAUFFEUR</v>
      </c>
      <c r="E194" s="21" t="str">
        <f>'Liste Linéaire_Togo'!I194</f>
        <v>GLIDJI</v>
      </c>
      <c r="F194" s="21" t="str">
        <f>VLOOKUP(E194,CARTE!$C$1:$F$400,3,FALSE)</f>
        <v>6.257265928242092</v>
      </c>
      <c r="G194" s="21" t="str">
        <f>VLOOKUP(E194,CARTE!$C$1:$F$400,4,FALSE)</f>
        <v xml:space="preserve"> 1.6013269352515131</v>
      </c>
      <c r="H194" s="21" t="str">
        <f>'Liste Linéaire_Togo'!AN194</f>
        <v>Lacs 1</v>
      </c>
      <c r="I194" s="21" t="str">
        <f>'Liste Linéaire_Togo'!O194</f>
        <v>LACS</v>
      </c>
      <c r="J194" s="21" t="str">
        <f>'Liste Linéaire_Togo'!P194</f>
        <v>MARITIME</v>
      </c>
      <c r="K194" s="22">
        <f>'Liste Linéaire_Togo'!Q194</f>
        <v>45613</v>
      </c>
      <c r="L194" s="21" t="str">
        <f>'Liste Linéaire_Togo'!R194</f>
        <v>S46</v>
      </c>
      <c r="M194" s="24" t="str">
        <f>'Liste Linéaire_Togo'!AD194</f>
        <v>NON</v>
      </c>
      <c r="N194" s="21" t="str">
        <f>'Liste Linéaire_Togo'!AG194</f>
        <v>NEGATIF</v>
      </c>
      <c r="O194" s="21" t="str">
        <f>'Liste Linéaire_Togo'!AI194</f>
        <v>Oui</v>
      </c>
      <c r="P194" s="22">
        <f>'Liste Linéaire_Togo'!AJ194</f>
        <v>45614</v>
      </c>
      <c r="Q194" s="21" t="str">
        <f>'Liste Linéaire_Togo'!AK194</f>
        <v>Guéri</v>
      </c>
      <c r="R194" s="21" t="str">
        <f>'Liste Linéaire_Togo'!AP194</f>
        <v>negatif</v>
      </c>
      <c r="S194" s="21" t="str">
        <f>'Liste Linéaire_Togo'!AO194</f>
        <v>Glidji</v>
      </c>
    </row>
    <row r="195" spans="1:19" ht="45">
      <c r="A195" t="str">
        <f t="shared" ref="A195:A226" si="3">_xlfn.CONCAT("Point (",G195," ",F195,")")</f>
        <v>Point ( 1.615224647621934 6.234928331889)</v>
      </c>
      <c r="B195" s="21" t="str">
        <f>'Liste Linéaire_Togo'!B195</f>
        <v>GBETOUNOU  OSEBIO</v>
      </c>
      <c r="C195" s="21" t="str">
        <f>'Liste Linéaire_Togo'!F195</f>
        <v>Masculin</v>
      </c>
      <c r="D195" s="21" t="str">
        <f>'Liste Linéaire_Togo'!G195</f>
        <v>Elève</v>
      </c>
      <c r="E195" s="21" t="str">
        <f>'Liste Linéaire_Togo'!I195</f>
        <v>DEGBENOU</v>
      </c>
      <c r="F195" s="21" t="str">
        <f>VLOOKUP(E195,CARTE!$C$1:$F$400,3,FALSE)</f>
        <v>6.234928331889</v>
      </c>
      <c r="G195" s="21" t="str">
        <f>VLOOKUP(E195,CARTE!$C$1:$F$400,4,FALSE)</f>
        <v xml:space="preserve"> 1.615224647621934</v>
      </c>
      <c r="H195" s="21" t="str">
        <f>'Liste Linéaire_Togo'!AN195</f>
        <v>Lacs 1</v>
      </c>
      <c r="I195" s="21" t="str">
        <f>'Liste Linéaire_Togo'!O195</f>
        <v>LACS</v>
      </c>
      <c r="J195" s="21" t="str">
        <f>'Liste Linéaire_Togo'!P195</f>
        <v>MARITIME</v>
      </c>
      <c r="K195" s="22">
        <f>'Liste Linéaire_Togo'!Q195</f>
        <v>45615</v>
      </c>
      <c r="L195" s="21" t="str">
        <f>'Liste Linéaire_Togo'!R195</f>
        <v>S47</v>
      </c>
      <c r="M195" s="24" t="str">
        <f>'Liste Linéaire_Togo'!AD195</f>
        <v>NON</v>
      </c>
      <c r="N195" s="21" t="str">
        <f>'Liste Linéaire_Togo'!AG195</f>
        <v>NEGATIF</v>
      </c>
      <c r="O195" s="21" t="str">
        <f>'Liste Linéaire_Togo'!AI195</f>
        <v>Oui</v>
      </c>
      <c r="P195" s="22">
        <f>'Liste Linéaire_Togo'!AJ195</f>
        <v>45615</v>
      </c>
      <c r="Q195" s="21" t="str">
        <f>'Liste Linéaire_Togo'!AK195</f>
        <v>Guéri</v>
      </c>
      <c r="R195" s="21" t="str">
        <f>'Liste Linéaire_Togo'!AP195</f>
        <v>negatif</v>
      </c>
      <c r="S195" s="21" t="str">
        <f>'Liste Linéaire_Togo'!AO195</f>
        <v>Aného</v>
      </c>
    </row>
    <row r="196" spans="1:19" ht="60">
      <c r="A196" t="str">
        <f t="shared" si="3"/>
        <v>Point ( 1.453890712205296 6.211673273925775)</v>
      </c>
      <c r="B196" s="21" t="str">
        <f>'Liste Linéaire_Togo'!B196</f>
        <v>ASSIAKOLEY-MESSAN  TETEGAN</v>
      </c>
      <c r="C196" s="21" t="str">
        <f>'Liste Linéaire_Togo'!F196</f>
        <v>Masculin</v>
      </c>
      <c r="D196" s="21" t="str">
        <f>'Liste Linéaire_Togo'!G196</f>
        <v>RETRAITE</v>
      </c>
      <c r="E196" s="21" t="str">
        <f>'Liste Linéaire_Togo'!I196</f>
        <v>AGRODRAFO</v>
      </c>
      <c r="F196" s="21" t="str">
        <f>VLOOKUP(E196,CARTE!$C$1:$F$400,3,FALSE)</f>
        <v>6.211673273925775</v>
      </c>
      <c r="G196" s="21" t="str">
        <f>VLOOKUP(E196,CARTE!$C$1:$F$400,4,FALSE)</f>
        <v xml:space="preserve"> 1.453890712205296</v>
      </c>
      <c r="H196" s="21" t="str">
        <f>'Liste Linéaire_Togo'!AN196</f>
        <v>Lacs 3</v>
      </c>
      <c r="I196" s="21" t="str">
        <f>'Liste Linéaire_Togo'!O196</f>
        <v>LACS</v>
      </c>
      <c r="J196" s="21" t="str">
        <f>'Liste Linéaire_Togo'!P196</f>
        <v>MARITIME</v>
      </c>
      <c r="K196" s="22">
        <f>'Liste Linéaire_Togo'!Q196</f>
        <v>45616</v>
      </c>
      <c r="L196" s="21" t="str">
        <f>'Liste Linéaire_Togo'!R196</f>
        <v>S47</v>
      </c>
      <c r="M196" s="24" t="str">
        <f>'Liste Linéaire_Togo'!AD196</f>
        <v>NON</v>
      </c>
      <c r="N196" s="21" t="str">
        <f>'Liste Linéaire_Togo'!AG196</f>
        <v>NEGATIF</v>
      </c>
      <c r="O196" s="21" t="str">
        <f>'Liste Linéaire_Togo'!AI196</f>
        <v>Oui</v>
      </c>
      <c r="P196" s="22">
        <f>'Liste Linéaire_Togo'!AJ196</f>
        <v>45616</v>
      </c>
      <c r="Q196" s="21" t="str">
        <f>'Liste Linéaire_Togo'!AK196</f>
        <v>Guéri</v>
      </c>
      <c r="R196" s="21" t="str">
        <f>'Liste Linéaire_Togo'!AP196</f>
        <v>negatif</v>
      </c>
      <c r="S196" s="21" t="str">
        <f>'Liste Linéaire_Togo'!AO196</f>
        <v>Agbodrafo</v>
      </c>
    </row>
    <row r="197" spans="1:19" ht="30">
      <c r="A197" t="str">
        <f t="shared" si="3"/>
        <v>Point ( 1.6013269352515131 6.257265928242092)</v>
      </c>
      <c r="B197" s="21" t="str">
        <f>'Liste Linéaire_Togo'!B197</f>
        <v xml:space="preserve">AGBENOU  KODJO </v>
      </c>
      <c r="C197" s="21" t="str">
        <f>'Liste Linéaire_Togo'!F197</f>
        <v>Masculin</v>
      </c>
      <c r="D197" s="21" t="str">
        <f>'Liste Linéaire_Togo'!G197</f>
        <v>RETRAITE</v>
      </c>
      <c r="E197" s="21" t="str">
        <f>'Liste Linéaire_Togo'!I197</f>
        <v>GLIDJI</v>
      </c>
      <c r="F197" s="21" t="str">
        <f>VLOOKUP(E197,CARTE!$C$1:$F$400,3,FALSE)</f>
        <v>6.257265928242092</v>
      </c>
      <c r="G197" s="21" t="str">
        <f>VLOOKUP(E197,CARTE!$C$1:$F$400,4,FALSE)</f>
        <v xml:space="preserve"> 1.6013269352515131</v>
      </c>
      <c r="H197" s="21" t="str">
        <f>'Liste Linéaire_Togo'!AN197</f>
        <v>Lacs 1</v>
      </c>
      <c r="I197" s="21" t="str">
        <f>'Liste Linéaire_Togo'!O197</f>
        <v>LACS</v>
      </c>
      <c r="J197" s="21" t="str">
        <f>'Liste Linéaire_Togo'!P197</f>
        <v>MARITIME</v>
      </c>
      <c r="K197" s="22">
        <f>'Liste Linéaire_Togo'!Q197</f>
        <v>45617</v>
      </c>
      <c r="L197" s="21" t="str">
        <f>'Liste Linéaire_Togo'!R197</f>
        <v>S47</v>
      </c>
      <c r="M197" s="24" t="str">
        <f>'Liste Linéaire_Togo'!AD197</f>
        <v>NON</v>
      </c>
      <c r="N197" s="21" t="str">
        <f>'Liste Linéaire_Togo'!AG197</f>
        <v>NEGATIF</v>
      </c>
      <c r="O197" s="21" t="str">
        <f>'Liste Linéaire_Togo'!AI197</f>
        <v>Non</v>
      </c>
      <c r="P197" s="22">
        <f>'Liste Linéaire_Togo'!AJ197</f>
        <v>45617</v>
      </c>
      <c r="Q197" s="21" t="str">
        <f>'Liste Linéaire_Togo'!AK197</f>
        <v>Guéri</v>
      </c>
      <c r="R197" s="21" t="str">
        <f>'Liste Linéaire_Togo'!AP197</f>
        <v>negatif</v>
      </c>
      <c r="S197" s="21" t="str">
        <f>'Liste Linéaire_Togo'!AO197</f>
        <v>Glidji</v>
      </c>
    </row>
    <row r="198" spans="1:19" ht="30">
      <c r="A198" t="str">
        <f t="shared" si="3"/>
        <v>Point ( 1.5813269352515131 6.227265928242092)</v>
      </c>
      <c r="B198" s="21" t="str">
        <f>'Liste Linéaire_Togo'!B198</f>
        <v>FOLLY  AYELE</v>
      </c>
      <c r="C198" s="21" t="str">
        <f>'Liste Linéaire_Togo'!F198</f>
        <v>Masculin</v>
      </c>
      <c r="D198" s="21" t="str">
        <f>'Liste Linéaire_Togo'!G198</f>
        <v>JOURNALISTE</v>
      </c>
      <c r="E198" s="21" t="str">
        <f>'Liste Linéaire_Togo'!I198</f>
        <v>SIVAME</v>
      </c>
      <c r="F198" s="21" t="str">
        <f>VLOOKUP(E198,CARTE!$C$1:$F$400,3,FALSE)</f>
        <v>6.227265928242092</v>
      </c>
      <c r="G198" s="21" t="str">
        <f>VLOOKUP(E198,CARTE!$C$1:$F$400,4,FALSE)</f>
        <v xml:space="preserve"> 1.5813269352515131</v>
      </c>
      <c r="H198" s="21" t="str">
        <f>'Liste Linéaire_Togo'!AN198</f>
        <v>Lacs 2</v>
      </c>
      <c r="I198" s="21" t="str">
        <f>'Liste Linéaire_Togo'!O198</f>
        <v>LACS</v>
      </c>
      <c r="J198" s="21" t="str">
        <f>'Liste Linéaire_Togo'!P198</f>
        <v>MARITIME</v>
      </c>
      <c r="K198" s="22">
        <f>'Liste Linéaire_Togo'!Q198</f>
        <v>45616</v>
      </c>
      <c r="L198" s="21" t="str">
        <f>'Liste Linéaire_Togo'!R198</f>
        <v>S47</v>
      </c>
      <c r="M198" s="24" t="str">
        <f>'Liste Linéaire_Togo'!AD198</f>
        <v>NON</v>
      </c>
      <c r="N198" s="21" t="str">
        <f>'Liste Linéaire_Togo'!AG198</f>
        <v>NEGATIF</v>
      </c>
      <c r="O198" s="21" t="str">
        <f>'Liste Linéaire_Togo'!AI198</f>
        <v>Non</v>
      </c>
      <c r="P198" s="22">
        <f>'Liste Linéaire_Togo'!AJ198</f>
        <v>45617</v>
      </c>
      <c r="Q198" s="21" t="str">
        <f>'Liste Linéaire_Togo'!AK198</f>
        <v>Guéri</v>
      </c>
      <c r="R198" s="21" t="str">
        <f>'Liste Linéaire_Togo'!AP198</f>
        <v>negatif</v>
      </c>
      <c r="S198" s="21" t="str">
        <f>'Liste Linéaire_Togo'!AO198</f>
        <v>Agouégan</v>
      </c>
    </row>
    <row r="199" spans="1:19" ht="45">
      <c r="A199" t="str">
        <f t="shared" si="3"/>
        <v>Point ( 1.583890712205296 6.231673273925775)</v>
      </c>
      <c r="B199" s="21" t="str">
        <f>'Liste Linéaire_Togo'!B199</f>
        <v>AGOSSOU DOSSEH</v>
      </c>
      <c r="C199" s="21" t="str">
        <f>'Liste Linéaire_Togo'!F199</f>
        <v>Masculin</v>
      </c>
      <c r="D199" s="21" t="str">
        <f>'Liste Linéaire_Togo'!G199</f>
        <v>Cultivateur/trice</v>
      </c>
      <c r="E199" s="21" t="str">
        <f>'Liste Linéaire_Togo'!I199</f>
        <v>ZOWLA</v>
      </c>
      <c r="F199" s="21" t="str">
        <f>VLOOKUP(E199,CARTE!$C$1:$F$400,3,FALSE)</f>
        <v>6.231673273925775</v>
      </c>
      <c r="G199" s="21" t="str">
        <f>VLOOKUP(E199,CARTE!$C$1:$F$400,4,FALSE)</f>
        <v xml:space="preserve"> 1.583890712205296</v>
      </c>
      <c r="H199" s="21" t="str">
        <f>'Liste Linéaire_Togo'!AN199</f>
        <v>Lacs 1</v>
      </c>
      <c r="I199" s="21" t="str">
        <f>'Liste Linéaire_Togo'!O199</f>
        <v>LACS</v>
      </c>
      <c r="J199" s="21" t="str">
        <f>'Liste Linéaire_Togo'!P199</f>
        <v>MARITIME</v>
      </c>
      <c r="K199" s="22">
        <f>'Liste Linéaire_Togo'!Q199</f>
        <v>45617</v>
      </c>
      <c r="L199" s="21" t="str">
        <f>'Liste Linéaire_Togo'!R199</f>
        <v>S47</v>
      </c>
      <c r="M199" s="24" t="str">
        <f>'Liste Linéaire_Togo'!AD199</f>
        <v>NON</v>
      </c>
      <c r="N199" s="21" t="str">
        <f>'Liste Linéaire_Togo'!AG199</f>
        <v>NEGATIF</v>
      </c>
      <c r="O199" s="21" t="str">
        <f>'Liste Linéaire_Togo'!AI199</f>
        <v>Non</v>
      </c>
      <c r="P199" s="22">
        <f>'Liste Linéaire_Togo'!AJ199</f>
        <v>45619</v>
      </c>
      <c r="Q199" s="21" t="str">
        <f>'Liste Linéaire_Togo'!AK199</f>
        <v>Guéri</v>
      </c>
      <c r="R199" s="21" t="str">
        <f>'Liste Linéaire_Togo'!AP199</f>
        <v>negatif</v>
      </c>
      <c r="S199" s="21" t="str">
        <f>'Liste Linéaire_Togo'!AO199</f>
        <v>Glidji</v>
      </c>
    </row>
    <row r="200" spans="1:19" ht="30">
      <c r="A200" t="str">
        <f t="shared" si="3"/>
        <v>Point ( 1.522305618314484 6.210782053118657)</v>
      </c>
      <c r="B200" s="21" t="str">
        <f>'Liste Linéaire_Togo'!B200</f>
        <v>TEY  YAO</v>
      </c>
      <c r="C200" s="21" t="str">
        <f>'Liste Linéaire_Togo'!F200</f>
        <v>Masculin</v>
      </c>
      <c r="D200" s="21" t="str">
        <f>'Liste Linéaire_Togo'!G200</f>
        <v>Elève</v>
      </c>
      <c r="E200" s="21" t="str">
        <f>'Liste Linéaire_Togo'!I200</f>
        <v>GOUMOUKOPE</v>
      </c>
      <c r="F200" s="21" t="str">
        <f>VLOOKUP(E200,CARTE!$C$1:$F$400,3,FALSE)</f>
        <v>6.210782053118657</v>
      </c>
      <c r="G200" s="21" t="str">
        <f>VLOOKUP(E200,CARTE!$C$1:$F$400,4,FALSE)</f>
        <v xml:space="preserve"> 1.522305618314484</v>
      </c>
      <c r="H200" s="21" t="str">
        <f>'Liste Linéaire_Togo'!AN200</f>
        <v>Lacs 3</v>
      </c>
      <c r="I200" s="21" t="str">
        <f>'Liste Linéaire_Togo'!O200</f>
        <v>LACS</v>
      </c>
      <c r="J200" s="21" t="str">
        <f>'Liste Linéaire_Togo'!P200</f>
        <v>MARITIME</v>
      </c>
      <c r="K200" s="22">
        <f>'Liste Linéaire_Togo'!Q200</f>
        <v>45623</v>
      </c>
      <c r="L200" s="21" t="str">
        <f>'Liste Linéaire_Togo'!R200</f>
        <v>S48</v>
      </c>
      <c r="M200" s="24" t="str">
        <f>'Liste Linéaire_Togo'!AD200</f>
        <v>NON</v>
      </c>
      <c r="N200" s="21" t="str">
        <f>'Liste Linéaire_Togo'!AG200</f>
        <v>POSITIF</v>
      </c>
      <c r="O200" s="21" t="str">
        <f>'Liste Linéaire_Togo'!AI200</f>
        <v>Oui</v>
      </c>
      <c r="P200" s="22">
        <f>'Liste Linéaire_Togo'!AJ200</f>
        <v>0</v>
      </c>
      <c r="Q200" s="21" t="str">
        <f>'Liste Linéaire_Togo'!AK200</f>
        <v>Guéri</v>
      </c>
      <c r="R200" s="21" t="str">
        <f>'Liste Linéaire_Togo'!AP200</f>
        <v>Positif</v>
      </c>
      <c r="S200" s="21" t="str">
        <f>'Liste Linéaire_Togo'!AO200</f>
        <v>Agbodrafo</v>
      </c>
    </row>
    <row r="201" spans="1:19" ht="45">
      <c r="A201" t="str">
        <f t="shared" si="3"/>
        <v>Point ( 1.522305618314484 6.210782053118657)</v>
      </c>
      <c r="B201" s="21" t="str">
        <f>'Liste Linéaire_Togo'!B201</f>
        <v>TCHAGLI  FLORENTINE</v>
      </c>
      <c r="C201" s="21" t="str">
        <f>'Liste Linéaire_Togo'!F201</f>
        <v>Féminin</v>
      </c>
      <c r="D201" s="21" t="str">
        <f>'Liste Linéaire_Togo'!G201</f>
        <v>Ménagère</v>
      </c>
      <c r="E201" s="21" t="str">
        <f>'Liste Linéaire_Togo'!I201</f>
        <v>GOUMOUKOPE</v>
      </c>
      <c r="F201" s="21" t="str">
        <f>VLOOKUP(E201,CARTE!$C$1:$F$400,3,FALSE)</f>
        <v>6.210782053118657</v>
      </c>
      <c r="G201" s="21" t="str">
        <f>VLOOKUP(E201,CARTE!$C$1:$F$400,4,FALSE)</f>
        <v xml:space="preserve"> 1.522305618314484</v>
      </c>
      <c r="H201" s="21" t="str">
        <f>'Liste Linéaire_Togo'!AN201</f>
        <v>Lacs 3</v>
      </c>
      <c r="I201" s="21" t="str">
        <f>'Liste Linéaire_Togo'!O201</f>
        <v>LACS</v>
      </c>
      <c r="J201" s="21" t="str">
        <f>'Liste Linéaire_Togo'!P201</f>
        <v>MARITIME</v>
      </c>
      <c r="K201" s="22">
        <f>'Liste Linéaire_Togo'!Q201</f>
        <v>45623</v>
      </c>
      <c r="L201" s="21" t="str">
        <f>'Liste Linéaire_Togo'!R201</f>
        <v>S48</v>
      </c>
      <c r="M201" s="24" t="str">
        <f>'Liste Linéaire_Togo'!AD201</f>
        <v>NON</v>
      </c>
      <c r="N201" s="21" t="str">
        <f>'Liste Linéaire_Togo'!AG201</f>
        <v>POSITIF</v>
      </c>
      <c r="O201" s="21" t="str">
        <f>'Liste Linéaire_Togo'!AI201</f>
        <v>Oui</v>
      </c>
      <c r="P201" s="22">
        <f>'Liste Linéaire_Togo'!AJ201</f>
        <v>45626</v>
      </c>
      <c r="Q201" s="21" t="str">
        <f>'Liste Linéaire_Togo'!AK201</f>
        <v>Guéri</v>
      </c>
      <c r="R201" s="21" t="str">
        <f>'Liste Linéaire_Togo'!AP201</f>
        <v>Positif</v>
      </c>
      <c r="S201" s="21" t="str">
        <f>'Liste Linéaire_Togo'!AO201</f>
        <v>Agbodrafo</v>
      </c>
    </row>
    <row r="202" spans="1:19" ht="75">
      <c r="A202" t="str">
        <f t="shared" si="3"/>
        <v>Point ( 1.522305618314484 6.210782053118657)</v>
      </c>
      <c r="B202" s="21" t="str">
        <f>'Liste Linéaire_Togo'!B202</f>
        <v>AGOUKPE  MAWULOLO  KODJOVI</v>
      </c>
      <c r="C202" s="21" t="str">
        <f>'Liste Linéaire_Togo'!F202</f>
        <v>Masculin</v>
      </c>
      <c r="D202" s="21" t="str">
        <f>'Liste Linéaire_Togo'!G202</f>
        <v>Elève</v>
      </c>
      <c r="E202" s="21" t="str">
        <f>'Liste Linéaire_Togo'!I202</f>
        <v>GOUMOUKOPE</v>
      </c>
      <c r="F202" s="21" t="str">
        <f>VLOOKUP(E202,CARTE!$C$1:$F$400,3,FALSE)</f>
        <v>6.210782053118657</v>
      </c>
      <c r="G202" s="21" t="str">
        <f>VLOOKUP(E202,CARTE!$C$1:$F$400,4,FALSE)</f>
        <v xml:space="preserve"> 1.522305618314484</v>
      </c>
      <c r="H202" s="21" t="str">
        <f>'Liste Linéaire_Togo'!AN202</f>
        <v>Lacs 3</v>
      </c>
      <c r="I202" s="21" t="str">
        <f>'Liste Linéaire_Togo'!O202</f>
        <v>LACS</v>
      </c>
      <c r="J202" s="21" t="str">
        <f>'Liste Linéaire_Togo'!P202</f>
        <v>MARITIME</v>
      </c>
      <c r="K202" s="22">
        <f>'Liste Linéaire_Togo'!Q202</f>
        <v>45624</v>
      </c>
      <c r="L202" s="21" t="str">
        <f>'Liste Linéaire_Togo'!R202</f>
        <v>S48</v>
      </c>
      <c r="M202" s="24" t="str">
        <f>'Liste Linéaire_Togo'!AD202</f>
        <v>NON</v>
      </c>
      <c r="N202" s="21" t="str">
        <f>'Liste Linéaire_Togo'!AG202</f>
        <v>NEGATIF</v>
      </c>
      <c r="O202" s="21" t="str">
        <f>'Liste Linéaire_Togo'!AI202</f>
        <v>Oui</v>
      </c>
      <c r="P202" s="22">
        <f>'Liste Linéaire_Togo'!AJ202</f>
        <v>45626</v>
      </c>
      <c r="Q202" s="21" t="str">
        <f>'Liste Linéaire_Togo'!AK202</f>
        <v>Guéri</v>
      </c>
      <c r="R202" s="21" t="str">
        <f>'Liste Linéaire_Togo'!AP202</f>
        <v>Positif</v>
      </c>
      <c r="S202" s="21" t="str">
        <f>'Liste Linéaire_Togo'!AO202</f>
        <v>Agbodrafo</v>
      </c>
    </row>
    <row r="203" spans="1:19" ht="30">
      <c r="A203" t="str">
        <f t="shared" si="3"/>
        <v>Point ( 1.522305618314484 6.210782053118657)</v>
      </c>
      <c r="B203" s="21" t="str">
        <f>'Liste Linéaire_Togo'!B203</f>
        <v>DEGNON  AFIWA</v>
      </c>
      <c r="C203" s="21" t="str">
        <f>'Liste Linéaire_Togo'!F203</f>
        <v>Féminin</v>
      </c>
      <c r="D203" s="21" t="str">
        <f>'Liste Linéaire_Togo'!G203</f>
        <v>Ménagère</v>
      </c>
      <c r="E203" s="21" t="str">
        <f>'Liste Linéaire_Togo'!I203</f>
        <v>GOUMOUKOPE</v>
      </c>
      <c r="F203" s="21" t="str">
        <f>VLOOKUP(E203,CARTE!$C$1:$F$400,3,FALSE)</f>
        <v>6.210782053118657</v>
      </c>
      <c r="G203" s="21" t="str">
        <f>VLOOKUP(E203,CARTE!$C$1:$F$400,4,FALSE)</f>
        <v xml:space="preserve"> 1.522305618314484</v>
      </c>
      <c r="H203" s="21" t="str">
        <f>'Liste Linéaire_Togo'!AN203</f>
        <v>Lacs 3</v>
      </c>
      <c r="I203" s="21" t="str">
        <f>'Liste Linéaire_Togo'!O203</f>
        <v>LACS</v>
      </c>
      <c r="J203" s="21" t="str">
        <f>'Liste Linéaire_Togo'!P203</f>
        <v>MARITIME</v>
      </c>
      <c r="K203" s="22">
        <f>'Liste Linéaire_Togo'!Q203</f>
        <v>45620</v>
      </c>
      <c r="L203" s="21" t="str">
        <f>'Liste Linéaire_Togo'!R203</f>
        <v>S47</v>
      </c>
      <c r="M203" s="24" t="str">
        <f>'Liste Linéaire_Togo'!AD203</f>
        <v>NON</v>
      </c>
      <c r="N203" s="21" t="str">
        <f>'Liste Linéaire_Togo'!AG203</f>
        <v>NEGATIF</v>
      </c>
      <c r="O203" s="21" t="str">
        <f>'Liste Linéaire_Togo'!AI203</f>
        <v>Non</v>
      </c>
      <c r="P203" s="22">
        <f>'Liste Linéaire_Togo'!AJ203</f>
        <v>0</v>
      </c>
      <c r="Q203" s="21" t="str">
        <f>'Liste Linéaire_Togo'!AK203</f>
        <v>Guéri</v>
      </c>
      <c r="R203" s="21" t="str">
        <f>'Liste Linéaire_Togo'!AP203</f>
        <v>Positif</v>
      </c>
      <c r="S203" s="21" t="str">
        <f>'Liste Linéaire_Togo'!AO203</f>
        <v>Agbodrafo</v>
      </c>
    </row>
    <row r="204" spans="1:19" ht="60">
      <c r="A204" t="str">
        <f t="shared" si="3"/>
        <v>Point ( 1.6080765433497823 6.3322757043351965)</v>
      </c>
      <c r="B204" s="21" t="str">
        <f>'Liste Linéaire_Togo'!B204</f>
        <v>TOGBEDJI  MAWUENA</v>
      </c>
      <c r="C204" s="21" t="str">
        <f>'Liste Linéaire_Togo'!F204</f>
        <v>Masculin</v>
      </c>
      <c r="D204" s="21" t="str">
        <f>'Liste Linéaire_Togo'!G204</f>
        <v>Enfant moins de 4ans</v>
      </c>
      <c r="E204" s="21" t="str">
        <f>'Liste Linéaire_Togo'!I204</f>
        <v>ADOUKOWOE</v>
      </c>
      <c r="F204" s="21" t="str">
        <f>VLOOKUP(E204,CARTE!$C$1:$F$400,3,FALSE)</f>
        <v>6.3322757043351965</v>
      </c>
      <c r="G204" s="21" t="str">
        <f>VLOOKUP(E204,CARTE!$C$1:$F$400,4,FALSE)</f>
        <v xml:space="preserve"> 1.6080765433497823</v>
      </c>
      <c r="H204" s="21" t="str">
        <f>'Liste Linéaire_Togo'!AN204</f>
        <v>Lacs 4</v>
      </c>
      <c r="I204" s="21" t="str">
        <f>'Liste Linéaire_Togo'!O204</f>
        <v>LACS</v>
      </c>
      <c r="J204" s="21" t="str">
        <f>'Liste Linéaire_Togo'!P204</f>
        <v>MARITIME</v>
      </c>
      <c r="K204" s="22">
        <f>'Liste Linéaire_Togo'!Q204</f>
        <v>45623</v>
      </c>
      <c r="L204" s="21" t="str">
        <f>'Liste Linéaire_Togo'!R204</f>
        <v>S48</v>
      </c>
      <c r="M204" s="24" t="str">
        <f>'Liste Linéaire_Togo'!AD204</f>
        <v>NON</v>
      </c>
      <c r="N204" s="21" t="str">
        <f>'Liste Linéaire_Togo'!AG204</f>
        <v>NEGATIF</v>
      </c>
      <c r="O204" s="21" t="str">
        <f>'Liste Linéaire_Togo'!AI204</f>
        <v>Oui</v>
      </c>
      <c r="P204" s="22">
        <f>'Liste Linéaire_Togo'!AJ204</f>
        <v>0</v>
      </c>
      <c r="Q204" s="21" t="str">
        <f>'Liste Linéaire_Togo'!AK204</f>
        <v>Guéri</v>
      </c>
      <c r="R204" s="21" t="str">
        <f>'Liste Linéaire_Togo'!AP204</f>
        <v>Positif</v>
      </c>
      <c r="S204" s="21" t="str">
        <f>'Liste Linéaire_Togo'!AO204</f>
        <v>Anfoin</v>
      </c>
    </row>
    <row r="205" spans="1:19" ht="45">
      <c r="A205" t="str">
        <f t="shared" si="3"/>
        <v>Point ( 1.622224647621934 6.23928331889)</v>
      </c>
      <c r="B205" s="21" t="str">
        <f>'Liste Linéaire_Togo'!B205</f>
        <v>KAIZA  CATHERINE</v>
      </c>
      <c r="C205" s="21" t="str">
        <f>'Liste Linéaire_Togo'!F205</f>
        <v>Féminin</v>
      </c>
      <c r="D205" s="21" t="str">
        <f>'Liste Linéaire_Togo'!G205</f>
        <v>Revendeur/se</v>
      </c>
      <c r="E205" s="21" t="str">
        <f>'Liste Linéaire_Togo'!I205</f>
        <v>MESSAN CONDJI</v>
      </c>
      <c r="F205" s="21" t="str">
        <f>VLOOKUP(E205,CARTE!$C$1:$F$400,3,FALSE)</f>
        <v>6.23928331889</v>
      </c>
      <c r="G205" s="21" t="str">
        <f>VLOOKUP(E205,CARTE!$C$1:$F$400,4,FALSE)</f>
        <v xml:space="preserve"> 1.622224647621934</v>
      </c>
      <c r="H205" s="21" t="str">
        <f>'Liste Linéaire_Togo'!AN205</f>
        <v>Lacs 2</v>
      </c>
      <c r="I205" s="21" t="str">
        <f>'Liste Linéaire_Togo'!O205</f>
        <v>LACS</v>
      </c>
      <c r="J205" s="21" t="str">
        <f>'Liste Linéaire_Togo'!P205</f>
        <v>MARITIME</v>
      </c>
      <c r="K205" s="22">
        <f>'Liste Linéaire_Togo'!Q205</f>
        <v>45624</v>
      </c>
      <c r="L205" s="21" t="str">
        <f>'Liste Linéaire_Togo'!R205</f>
        <v>S48</v>
      </c>
      <c r="M205" s="24" t="str">
        <f>'Liste Linéaire_Togo'!AD205</f>
        <v>NON</v>
      </c>
      <c r="N205" s="21" t="str">
        <f>'Liste Linéaire_Togo'!AG205</f>
        <v>NEGATIF</v>
      </c>
      <c r="O205" s="21" t="str">
        <f>'Liste Linéaire_Togo'!AI205</f>
        <v>Non</v>
      </c>
      <c r="P205" s="22">
        <f>'Liste Linéaire_Togo'!AJ205</f>
        <v>0</v>
      </c>
      <c r="Q205" s="21" t="str">
        <f>'Liste Linéaire_Togo'!AK205</f>
        <v>Guéri</v>
      </c>
      <c r="R205" s="21" t="str">
        <f>'Liste Linéaire_Togo'!AP205</f>
        <v>negatif</v>
      </c>
      <c r="S205" s="21" t="str">
        <f>'Liste Linéaire_Togo'!AO205</f>
        <v>Agouégan</v>
      </c>
    </row>
    <row r="206" spans="1:19" ht="30">
      <c r="A206" t="str">
        <f t="shared" si="3"/>
        <v>Point ( 1.5825646909844922 6.227396584278712)</v>
      </c>
      <c r="B206" s="21" t="str">
        <f>'Liste Linéaire_Togo'!B206</f>
        <v>DOGBEVIA  AFI</v>
      </c>
      <c r="C206" s="21" t="str">
        <f>'Liste Linéaire_Togo'!F206</f>
        <v>Féminin</v>
      </c>
      <c r="D206" s="21" t="str">
        <f>'Liste Linéaire_Togo'!G206</f>
        <v>Elève</v>
      </c>
      <c r="E206" s="21" t="str">
        <f>'Liste Linéaire_Togo'!I206</f>
        <v>AVEME</v>
      </c>
      <c r="F206" s="21" t="str">
        <f>VLOOKUP(E206,CARTE!$C$1:$F$400,3,FALSE)</f>
        <v>6.227396584278712</v>
      </c>
      <c r="G206" s="21" t="str">
        <f>VLOOKUP(E206,CARTE!$C$1:$F$400,4,FALSE)</f>
        <v xml:space="preserve"> 1.5825646909844922</v>
      </c>
      <c r="H206" s="21" t="str">
        <f>'Liste Linéaire_Togo'!AN206</f>
        <v>Lacs 1</v>
      </c>
      <c r="I206" s="21" t="str">
        <f>'Liste Linéaire_Togo'!O206</f>
        <v>LACS</v>
      </c>
      <c r="J206" s="21" t="str">
        <f>'Liste Linéaire_Togo'!P206</f>
        <v>MARITIME</v>
      </c>
      <c r="K206" s="22">
        <f>'Liste Linéaire_Togo'!Q206</f>
        <v>45625</v>
      </c>
      <c r="L206" s="21" t="str">
        <f>'Liste Linéaire_Togo'!R206</f>
        <v>S48</v>
      </c>
      <c r="M206" s="24" t="str">
        <f>'Liste Linéaire_Togo'!AD206</f>
        <v>NON</v>
      </c>
      <c r="N206" s="21" t="str">
        <f>'Liste Linéaire_Togo'!AG206</f>
        <v>NEGATIF</v>
      </c>
      <c r="O206" s="21" t="str">
        <f>'Liste Linéaire_Togo'!AI206</f>
        <v>Oui</v>
      </c>
      <c r="P206" s="22">
        <f>'Liste Linéaire_Togo'!AJ206</f>
        <v>0</v>
      </c>
      <c r="Q206" s="21" t="str">
        <f>'Liste Linéaire_Togo'!AK206</f>
        <v>Guéri</v>
      </c>
      <c r="R206" s="21" t="str">
        <f>'Liste Linéaire_Togo'!AP206</f>
        <v>Positif</v>
      </c>
      <c r="S206" s="21" t="str">
        <f>'Liste Linéaire_Togo'!AO206</f>
        <v>Aného</v>
      </c>
    </row>
    <row r="207" spans="1:19" ht="30">
      <c r="A207" t="str">
        <f t="shared" si="3"/>
        <v>Point ( 1.762305618314484 6.280782053118657)</v>
      </c>
      <c r="B207" s="21" t="str">
        <f>'Liste Linéaire_Togo'!B207</f>
        <v>DAGBA  ADJO</v>
      </c>
      <c r="C207" s="21" t="str">
        <f>'Liste Linéaire_Togo'!F207</f>
        <v>Féminin</v>
      </c>
      <c r="D207" s="21" t="str">
        <f>'Liste Linéaire_Togo'!G207</f>
        <v>Ménagère</v>
      </c>
      <c r="E207" s="21" t="str">
        <f>'Liste Linéaire_Togo'!I207</f>
        <v>ASSOUCONDJI</v>
      </c>
      <c r="F207" s="21" t="str">
        <f>VLOOKUP(E207,CARTE!$C$1:$F$400,3,FALSE)</f>
        <v>6.280782053118657</v>
      </c>
      <c r="G207" s="21" t="str">
        <f>VLOOKUP(E207,CARTE!$C$1:$F$400,4,FALSE)</f>
        <v xml:space="preserve"> 1.762305618314484</v>
      </c>
      <c r="H207" s="21" t="str">
        <f>'Liste Linéaire_Togo'!AN207</f>
        <v>Lacs 1</v>
      </c>
      <c r="I207" s="21" t="str">
        <f>'Liste Linéaire_Togo'!O207</f>
        <v>LACS</v>
      </c>
      <c r="J207" s="21" t="str">
        <f>'Liste Linéaire_Togo'!P207</f>
        <v>MARITIME</v>
      </c>
      <c r="K207" s="22">
        <f>'Liste Linéaire_Togo'!Q207</f>
        <v>45625</v>
      </c>
      <c r="L207" s="21" t="str">
        <f>'Liste Linéaire_Togo'!R207</f>
        <v>S48</v>
      </c>
      <c r="M207" s="24" t="str">
        <f>'Liste Linéaire_Togo'!AD207</f>
        <v>NON</v>
      </c>
      <c r="N207" s="21" t="str">
        <f>'Liste Linéaire_Togo'!AG207</f>
        <v>NEGATIF</v>
      </c>
      <c r="O207" s="21" t="str">
        <f>'Liste Linéaire_Togo'!AI207</f>
        <v>Oui</v>
      </c>
      <c r="P207" s="22">
        <f>'Liste Linéaire_Togo'!AJ207</f>
        <v>45626</v>
      </c>
      <c r="Q207" s="21" t="str">
        <f>'Liste Linéaire_Togo'!AK207</f>
        <v>Guéri</v>
      </c>
      <c r="R207" s="21" t="str">
        <f>'Liste Linéaire_Togo'!AP207</f>
        <v>negatif</v>
      </c>
      <c r="S207" s="21" t="str">
        <f>'Liste Linéaire_Togo'!AO207</f>
        <v>AdjIdo</v>
      </c>
    </row>
    <row r="208" spans="1:19" ht="30">
      <c r="A208" t="str">
        <f t="shared" si="3"/>
        <v>Point ( 1.522305618314484 6.210782053118657)</v>
      </c>
      <c r="B208" s="21" t="str">
        <f>'Liste Linéaire_Togo'!B208</f>
        <v>TOSSOU DATE</v>
      </c>
      <c r="C208" s="21" t="str">
        <f>'Liste Linéaire_Togo'!F208</f>
        <v>Masculin</v>
      </c>
      <c r="D208" s="21" t="str">
        <f>'Liste Linéaire_Togo'!G208</f>
        <v>RETRAITE</v>
      </c>
      <c r="E208" s="21" t="str">
        <f>'Liste Linéaire_Togo'!I208</f>
        <v>GOUMOUKOPE</v>
      </c>
      <c r="F208" s="21" t="str">
        <f>VLOOKUP(E208,CARTE!$C$1:$F$400,3,FALSE)</f>
        <v>6.210782053118657</v>
      </c>
      <c r="G208" s="21" t="str">
        <f>VLOOKUP(E208,CARTE!$C$1:$F$400,4,FALSE)</f>
        <v xml:space="preserve"> 1.522305618314484</v>
      </c>
      <c r="H208" s="21" t="str">
        <f>'Liste Linéaire_Togo'!AN208</f>
        <v>Lacs 3</v>
      </c>
      <c r="I208" s="21" t="str">
        <f>'Liste Linéaire_Togo'!O208</f>
        <v>LACS</v>
      </c>
      <c r="J208" s="21" t="str">
        <f>'Liste Linéaire_Togo'!P208</f>
        <v>MARITIME</v>
      </c>
      <c r="K208" s="22">
        <f>'Liste Linéaire_Togo'!Q208</f>
        <v>45625</v>
      </c>
      <c r="L208" s="21" t="str">
        <f>'Liste Linéaire_Togo'!R208</f>
        <v>S48</v>
      </c>
      <c r="M208" s="24" t="str">
        <f>'Liste Linéaire_Togo'!AD208</f>
        <v>NON</v>
      </c>
      <c r="N208" s="21" t="str">
        <f>'Liste Linéaire_Togo'!AG208</f>
        <v>NEGATIF</v>
      </c>
      <c r="O208" s="21" t="str">
        <f>'Liste Linéaire_Togo'!AI208</f>
        <v>Non</v>
      </c>
      <c r="P208" s="22">
        <f>'Liste Linéaire_Togo'!AJ208</f>
        <v>0</v>
      </c>
      <c r="Q208" s="21" t="str">
        <f>'Liste Linéaire_Togo'!AK208</f>
        <v>Guéri</v>
      </c>
      <c r="R208" s="21" t="str">
        <f>'Liste Linéaire_Togo'!AP208</f>
        <v>negatif</v>
      </c>
      <c r="S208" s="21" t="str">
        <f>'Liste Linéaire_Togo'!AO208</f>
        <v>Agbodrafo</v>
      </c>
    </row>
    <row r="209" spans="1:19" ht="45">
      <c r="A209" t="str">
        <f t="shared" si="3"/>
        <v>Point ( 1.522305618314484 6.210782053118657)</v>
      </c>
      <c r="B209" s="21" t="str">
        <f>'Liste Linéaire_Togo'!B209</f>
        <v>DOUMEGNON  ATSOU</v>
      </c>
      <c r="C209" s="21" t="str">
        <f>'Liste Linéaire_Togo'!F209</f>
        <v>Masculin</v>
      </c>
      <c r="D209" s="21" t="str">
        <f>'Liste Linéaire_Togo'!G209</f>
        <v>DECLARANT EN DOUANE</v>
      </c>
      <c r="E209" s="21" t="str">
        <f>'Liste Linéaire_Togo'!I209</f>
        <v>GOUMOUKOPE</v>
      </c>
      <c r="F209" s="21" t="str">
        <f>VLOOKUP(E209,CARTE!$C$1:$F$400,3,FALSE)</f>
        <v>6.210782053118657</v>
      </c>
      <c r="G209" s="21" t="str">
        <f>VLOOKUP(E209,CARTE!$C$1:$F$400,4,FALSE)</f>
        <v xml:space="preserve"> 1.522305618314484</v>
      </c>
      <c r="H209" s="21" t="str">
        <f>'Liste Linéaire_Togo'!AN209</f>
        <v>Lacs 3</v>
      </c>
      <c r="I209" s="21" t="str">
        <f>'Liste Linéaire_Togo'!O209</f>
        <v>LACS</v>
      </c>
      <c r="J209" s="21" t="str">
        <f>'Liste Linéaire_Togo'!P209</f>
        <v>MARITIME</v>
      </c>
      <c r="K209" s="22">
        <f>'Liste Linéaire_Togo'!Q209</f>
        <v>45625</v>
      </c>
      <c r="L209" s="21" t="str">
        <f>'Liste Linéaire_Togo'!R209</f>
        <v>S48</v>
      </c>
      <c r="M209" s="24" t="str">
        <f>'Liste Linéaire_Togo'!AD209</f>
        <v>NON</v>
      </c>
      <c r="N209" s="21" t="str">
        <f>'Liste Linéaire_Togo'!AG209</f>
        <v>NEGATIF</v>
      </c>
      <c r="O209" s="21" t="str">
        <f>'Liste Linéaire_Togo'!AI209</f>
        <v>Non</v>
      </c>
      <c r="P209" s="22">
        <f>'Liste Linéaire_Togo'!AJ209</f>
        <v>45626</v>
      </c>
      <c r="Q209" s="21" t="str">
        <f>'Liste Linéaire_Togo'!AK209</f>
        <v>Guéri</v>
      </c>
      <c r="R209" s="21" t="str">
        <f>'Liste Linéaire_Togo'!AP209</f>
        <v>negatif</v>
      </c>
      <c r="S209" s="21" t="str">
        <f>'Liste Linéaire_Togo'!AO209</f>
        <v>Agbodrafo</v>
      </c>
    </row>
    <row r="210" spans="1:19" ht="45">
      <c r="A210" t="str">
        <f t="shared" si="3"/>
        <v>Point ( 1.6080765433497823 6.3322757043351965)</v>
      </c>
      <c r="B210" s="21" t="str">
        <f>'Liste Linéaire_Togo'!B210</f>
        <v>KLIKO  ASSION</v>
      </c>
      <c r="C210" s="21" t="str">
        <f>'Liste Linéaire_Togo'!F210</f>
        <v>Masculin</v>
      </c>
      <c r="D210" s="21" t="str">
        <f>'Liste Linéaire_Togo'!G210</f>
        <v>Enfant moins de 4ans</v>
      </c>
      <c r="E210" s="21" t="str">
        <f>'Liste Linéaire_Togo'!I210</f>
        <v>LOGOPE</v>
      </c>
      <c r="F210" s="21" t="str">
        <f>VLOOKUP(E210,CARTE!$C$1:$F$400,3,FALSE)</f>
        <v>6.3322757043351965</v>
      </c>
      <c r="G210" s="21" t="str">
        <f>VLOOKUP(E210,CARTE!$C$1:$F$400,4,FALSE)</f>
        <v xml:space="preserve"> 1.6080765433497823</v>
      </c>
      <c r="H210" s="21" t="str">
        <f>'Liste Linéaire_Togo'!AN210</f>
        <v>Lacs 4</v>
      </c>
      <c r="I210" s="21" t="str">
        <f>'Liste Linéaire_Togo'!O210</f>
        <v>LACS</v>
      </c>
      <c r="J210" s="21" t="str">
        <f>'Liste Linéaire_Togo'!P210</f>
        <v>MARITIME</v>
      </c>
      <c r="K210" s="22">
        <f>'Liste Linéaire_Togo'!Q210</f>
        <v>45625</v>
      </c>
      <c r="L210" s="21" t="str">
        <f>'Liste Linéaire_Togo'!R210</f>
        <v>S48</v>
      </c>
      <c r="M210" s="24" t="str">
        <f>'Liste Linéaire_Togo'!AD210</f>
        <v>NON</v>
      </c>
      <c r="N210" s="21" t="str">
        <f>'Liste Linéaire_Togo'!AG210</f>
        <v>NEGATIF</v>
      </c>
      <c r="O210" s="21" t="str">
        <f>'Liste Linéaire_Togo'!AI210</f>
        <v>Oui</v>
      </c>
      <c r="P210" s="22">
        <f>'Liste Linéaire_Togo'!AJ210</f>
        <v>0</v>
      </c>
      <c r="Q210" s="21" t="str">
        <f>'Liste Linéaire_Togo'!AK210</f>
        <v>Guéri</v>
      </c>
      <c r="R210" s="21" t="str">
        <f>'Liste Linéaire_Togo'!AP210</f>
        <v>negatif</v>
      </c>
      <c r="S210" s="21" t="str">
        <f>'Liste Linéaire_Togo'!AO210</f>
        <v>Anfoin</v>
      </c>
    </row>
    <row r="211" spans="1:19" ht="30">
      <c r="A211" t="str">
        <f t="shared" si="3"/>
        <v>Point ( 1.522305618314484 6.210782053118657)</v>
      </c>
      <c r="B211" s="21" t="str">
        <f>'Liste Linéaire_Togo'!B211</f>
        <v>AGBA  ABLOSSI</v>
      </c>
      <c r="C211" s="21" t="str">
        <f>'Liste Linéaire_Togo'!F211</f>
        <v>Féminin</v>
      </c>
      <c r="D211" s="21" t="str">
        <f>'Liste Linéaire_Togo'!G211</f>
        <v>Ménagère</v>
      </c>
      <c r="E211" s="21" t="str">
        <f>'Liste Linéaire_Togo'!I211</f>
        <v>GOUMOUKOPE</v>
      </c>
      <c r="F211" s="21" t="str">
        <f>VLOOKUP(E211,CARTE!$C$1:$F$400,3,FALSE)</f>
        <v>6.210782053118657</v>
      </c>
      <c r="G211" s="21" t="str">
        <f>VLOOKUP(E211,CARTE!$C$1:$F$400,4,FALSE)</f>
        <v xml:space="preserve"> 1.522305618314484</v>
      </c>
      <c r="H211" s="21" t="str">
        <f>'Liste Linéaire_Togo'!AN211</f>
        <v>Lacs 3</v>
      </c>
      <c r="I211" s="21" t="str">
        <f>'Liste Linéaire_Togo'!O211</f>
        <v>LACS</v>
      </c>
      <c r="J211" s="21" t="str">
        <f>'Liste Linéaire_Togo'!P211</f>
        <v>MARITIME</v>
      </c>
      <c r="K211" s="22">
        <f>'Liste Linéaire_Togo'!Q211</f>
        <v>45625</v>
      </c>
      <c r="L211" s="21" t="str">
        <f>'Liste Linéaire_Togo'!R211</f>
        <v>S48</v>
      </c>
      <c r="M211" s="24" t="str">
        <f>'Liste Linéaire_Togo'!AD211</f>
        <v>NON</v>
      </c>
      <c r="N211" s="21" t="str">
        <f>'Liste Linéaire_Togo'!AG211</f>
        <v>NEGATIF</v>
      </c>
      <c r="O211" s="21" t="str">
        <f>'Liste Linéaire_Togo'!AI211</f>
        <v>Non</v>
      </c>
      <c r="P211" s="22">
        <f>'Liste Linéaire_Togo'!AJ211</f>
        <v>0</v>
      </c>
      <c r="Q211" s="21" t="str">
        <f>'Liste Linéaire_Togo'!AK211</f>
        <v>dcd</v>
      </c>
      <c r="R211" s="21" t="str">
        <f>'Liste Linéaire_Togo'!AP211</f>
        <v>negatif</v>
      </c>
      <c r="S211" s="21" t="str">
        <f>'Liste Linéaire_Togo'!AO211</f>
        <v>Agbodrafo</v>
      </c>
    </row>
    <row r="212" spans="1:19" ht="45">
      <c r="A212" t="str">
        <f t="shared" si="3"/>
        <v>Point ( 1.6080765433497823 6.3322757043351965)</v>
      </c>
      <c r="B212" s="21" t="str">
        <f>'Liste Linéaire_Togo'!B212</f>
        <v>KANKOE  EKLOU  PETER</v>
      </c>
      <c r="C212" s="21" t="str">
        <f>'Liste Linéaire_Togo'!F212</f>
        <v>Masculin</v>
      </c>
      <c r="D212" s="21" t="str">
        <f>'Liste Linéaire_Togo'!G212</f>
        <v>Cultivateur/trice</v>
      </c>
      <c r="E212" s="21" t="str">
        <f>'Liste Linéaire_Togo'!I212</f>
        <v>ANFOIN</v>
      </c>
      <c r="F212" s="21" t="str">
        <f>VLOOKUP(E212,CARTE!$C$1:$F$400,3,FALSE)</f>
        <v>6.3322757043351965</v>
      </c>
      <c r="G212" s="21" t="str">
        <f>VLOOKUP(E212,CARTE!$C$1:$F$400,4,FALSE)</f>
        <v xml:space="preserve"> 1.6080765433497823</v>
      </c>
      <c r="H212" s="21" t="str">
        <f>'Liste Linéaire_Togo'!AN212</f>
        <v>Lacs 4</v>
      </c>
      <c r="I212" s="21" t="str">
        <f>'Liste Linéaire_Togo'!O212</f>
        <v>LACS</v>
      </c>
      <c r="J212" s="21" t="str">
        <f>'Liste Linéaire_Togo'!P212</f>
        <v>MARITIME</v>
      </c>
      <c r="K212" s="22">
        <f>'Liste Linéaire_Togo'!Q212</f>
        <v>45626</v>
      </c>
      <c r="L212" s="21" t="str">
        <f>'Liste Linéaire_Togo'!R212</f>
        <v>S48</v>
      </c>
      <c r="M212" s="24" t="str">
        <f>'Liste Linéaire_Togo'!AD212</f>
        <v>NON</v>
      </c>
      <c r="N212" s="21" t="str">
        <f>'Liste Linéaire_Togo'!AG212</f>
        <v>NEGATIF</v>
      </c>
      <c r="O212" s="21" t="str">
        <f>'Liste Linéaire_Togo'!AI212</f>
        <v>Oui</v>
      </c>
      <c r="P212" s="22">
        <f>'Liste Linéaire_Togo'!AJ212</f>
        <v>0</v>
      </c>
      <c r="Q212" s="21" t="str">
        <f>'Liste Linéaire_Togo'!AK212</f>
        <v>Guéri</v>
      </c>
      <c r="R212" s="21" t="str">
        <f>'Liste Linéaire_Togo'!AP212</f>
        <v>negatif</v>
      </c>
      <c r="S212" s="21" t="str">
        <f>'Liste Linéaire_Togo'!AO212</f>
        <v>Anfoin</v>
      </c>
    </row>
    <row r="213" spans="1:19" ht="45">
      <c r="A213" t="str">
        <f t="shared" si="3"/>
        <v>Point ( 1.615224647621934 6.234928331889)</v>
      </c>
      <c r="B213" s="21" t="str">
        <f>'Liste Linéaire_Togo'!B213</f>
        <v>LADAN  FARHANA</v>
      </c>
      <c r="C213" s="21" t="str">
        <f>'Liste Linéaire_Togo'!F213</f>
        <v>Féminin</v>
      </c>
      <c r="D213" s="21" t="str">
        <f>'Liste Linéaire_Togo'!G213</f>
        <v>Elève</v>
      </c>
      <c r="E213" s="21" t="str">
        <f>'Liste Linéaire_Togo'!I213</f>
        <v>ZONGO</v>
      </c>
      <c r="F213" s="21" t="str">
        <f>VLOOKUP(E213,CARTE!$C$1:$F$400,3,FALSE)</f>
        <v>6.234928331889</v>
      </c>
      <c r="G213" s="21" t="str">
        <f>VLOOKUP(E213,CARTE!$C$1:$F$400,4,FALSE)</f>
        <v xml:space="preserve"> 1.615224647621934</v>
      </c>
      <c r="H213" s="21" t="str">
        <f>'Liste Linéaire_Togo'!AN213</f>
        <v>Lacs 1</v>
      </c>
      <c r="I213" s="21" t="str">
        <f>'Liste Linéaire_Togo'!O213</f>
        <v>LACS</v>
      </c>
      <c r="J213" s="21" t="str">
        <f>'Liste Linéaire_Togo'!P213</f>
        <v>MARITIME</v>
      </c>
      <c r="K213" s="22">
        <f>'Liste Linéaire_Togo'!Q213</f>
        <v>45626</v>
      </c>
      <c r="L213" s="21" t="str">
        <f>'Liste Linéaire_Togo'!R213</f>
        <v>S48</v>
      </c>
      <c r="M213" s="24" t="str">
        <f>'Liste Linéaire_Togo'!AD213</f>
        <v>NON</v>
      </c>
      <c r="N213" s="21" t="str">
        <f>'Liste Linéaire_Togo'!AG213</f>
        <v>NEGATIF</v>
      </c>
      <c r="O213" s="21" t="str">
        <f>'Liste Linéaire_Togo'!AI213</f>
        <v>Non</v>
      </c>
      <c r="P213" s="22">
        <f>'Liste Linéaire_Togo'!AJ213</f>
        <v>45627</v>
      </c>
      <c r="Q213" s="21" t="str">
        <f>'Liste Linéaire_Togo'!AK213</f>
        <v>Guéri</v>
      </c>
      <c r="R213" s="21" t="str">
        <f>'Liste Linéaire_Togo'!AP213</f>
        <v>negatif</v>
      </c>
      <c r="S213" s="21" t="str">
        <f>'Liste Linéaire_Togo'!AO213</f>
        <v>AdjIdo</v>
      </c>
    </row>
    <row r="214" spans="1:19" ht="30">
      <c r="A214" t="str">
        <f t="shared" si="3"/>
        <v>Point ( 1.5825646909844922 6.227396584278712)</v>
      </c>
      <c r="B214" s="21" t="str">
        <f>'Liste Linéaire_Togo'!B214</f>
        <v>AMAKOE  DEDE</v>
      </c>
      <c r="C214" s="21" t="str">
        <f>'Liste Linéaire_Togo'!F214</f>
        <v>Féminin</v>
      </c>
      <c r="D214" s="21" t="str">
        <f>'Liste Linéaire_Togo'!G214</f>
        <v>Elève</v>
      </c>
      <c r="E214" s="21" t="str">
        <f>'Liste Linéaire_Togo'!I214</f>
        <v>NLESSI</v>
      </c>
      <c r="F214" s="21" t="str">
        <f>VLOOKUP(E214,CARTE!$C$1:$F$400,3,FALSE)</f>
        <v>6.227396584278712</v>
      </c>
      <c r="G214" s="21" t="str">
        <f>VLOOKUP(E214,CARTE!$C$1:$F$400,4,FALSE)</f>
        <v xml:space="preserve"> 1.5825646909844922</v>
      </c>
      <c r="H214" s="21" t="str">
        <f>'Liste Linéaire_Togo'!AN214</f>
        <v>Lacs 1</v>
      </c>
      <c r="I214" s="21" t="str">
        <f>'Liste Linéaire_Togo'!O214</f>
        <v>LACS</v>
      </c>
      <c r="J214" s="21" t="str">
        <f>'Liste Linéaire_Togo'!P214</f>
        <v>MARITIME</v>
      </c>
      <c r="K214" s="22">
        <f>'Liste Linéaire_Togo'!Q214</f>
        <v>45626</v>
      </c>
      <c r="L214" s="21" t="str">
        <f>'Liste Linéaire_Togo'!R214</f>
        <v>S48</v>
      </c>
      <c r="M214" s="24" t="str">
        <f>'Liste Linéaire_Togo'!AD214</f>
        <v>NON</v>
      </c>
      <c r="N214" s="21" t="str">
        <f>'Liste Linéaire_Togo'!AG214</f>
        <v>NEGATIF</v>
      </c>
      <c r="O214" s="21" t="str">
        <f>'Liste Linéaire_Togo'!AI214</f>
        <v>Non</v>
      </c>
      <c r="P214" s="22">
        <f>'Liste Linéaire_Togo'!AJ214</f>
        <v>45628</v>
      </c>
      <c r="Q214" s="21" t="str">
        <f>'Liste Linéaire_Togo'!AK214</f>
        <v>Guéri</v>
      </c>
      <c r="R214" s="21" t="str">
        <f>'Liste Linéaire_Togo'!AP214</f>
        <v>negatif</v>
      </c>
      <c r="S214" s="21" t="str">
        <f>'Liste Linéaire_Togo'!AO214</f>
        <v>Aného</v>
      </c>
    </row>
    <row r="215" spans="1:19" ht="45">
      <c r="A215" t="str">
        <f t="shared" si="3"/>
        <v>Point ( 1.6080765433497823 6.3322757043351965)</v>
      </c>
      <c r="B215" s="21" t="str">
        <f>'Liste Linéaire_Togo'!B215</f>
        <v>AMATCHOUTCHOUI  KAZIA</v>
      </c>
      <c r="C215" s="21" t="str">
        <f>'Liste Linéaire_Togo'!F215</f>
        <v>Féminin</v>
      </c>
      <c r="D215" s="21" t="str">
        <f>'Liste Linéaire_Togo'!G215</f>
        <v>Elève</v>
      </c>
      <c r="E215" s="21" t="str">
        <f>'Liste Linéaire_Togo'!I215</f>
        <v>ANFOIN</v>
      </c>
      <c r="F215" s="21" t="str">
        <f>VLOOKUP(E215,CARTE!$C$1:$F$400,3,FALSE)</f>
        <v>6.3322757043351965</v>
      </c>
      <c r="G215" s="21" t="str">
        <f>VLOOKUP(E215,CARTE!$C$1:$F$400,4,FALSE)</f>
        <v xml:space="preserve"> 1.6080765433497823</v>
      </c>
      <c r="H215" s="21" t="str">
        <f>'Liste Linéaire_Togo'!AN215</f>
        <v>Lacs 4</v>
      </c>
      <c r="I215" s="21" t="str">
        <f>'Liste Linéaire_Togo'!O215</f>
        <v>LACS</v>
      </c>
      <c r="J215" s="21" t="str">
        <f>'Liste Linéaire_Togo'!P215</f>
        <v>MARITIME</v>
      </c>
      <c r="K215" s="22">
        <f>'Liste Linéaire_Togo'!Q215</f>
        <v>45627</v>
      </c>
      <c r="L215" s="21" t="str">
        <f>'Liste Linéaire_Togo'!R215</f>
        <v>S48</v>
      </c>
      <c r="M215" s="24" t="str">
        <f>'Liste Linéaire_Togo'!AD215</f>
        <v>NON</v>
      </c>
      <c r="N215" s="21" t="str">
        <f>'Liste Linéaire_Togo'!AG215</f>
        <v>NEGATIF</v>
      </c>
      <c r="O215" s="21" t="str">
        <f>'Liste Linéaire_Togo'!AI215</f>
        <v>Non</v>
      </c>
      <c r="P215" s="22">
        <f>'Liste Linéaire_Togo'!AJ215</f>
        <v>45628</v>
      </c>
      <c r="Q215" s="21" t="str">
        <f>'Liste Linéaire_Togo'!AK215</f>
        <v>Guéri</v>
      </c>
      <c r="R215" s="21" t="str">
        <f>'Liste Linéaire_Togo'!AP215</f>
        <v>negatif</v>
      </c>
      <c r="S215" s="21" t="str">
        <f>'Liste Linéaire_Togo'!AO215</f>
        <v>Anfoin</v>
      </c>
    </row>
    <row r="216" spans="1:19" ht="45">
      <c r="A216" t="str">
        <f t="shared" si="3"/>
        <v>Point ( 1.583890712205296 6.231673273925775)</v>
      </c>
      <c r="B216" s="21" t="str">
        <f>'Liste Linéaire_Togo'!B216</f>
        <v>KOUADJO-QUAM DESIRE</v>
      </c>
      <c r="C216" s="21" t="str">
        <f>'Liste Linéaire_Togo'!F216</f>
        <v>Masculin</v>
      </c>
      <c r="D216" s="21" t="str">
        <f>'Liste Linéaire_Togo'!G216</f>
        <v>Elève</v>
      </c>
      <c r="E216" s="21" t="str">
        <f>'Liste Linéaire_Togo'!I216</f>
        <v>ANEHO</v>
      </c>
      <c r="F216" s="21" t="str">
        <f>VLOOKUP(E216,CARTE!$C$1:$F$400,3,FALSE)</f>
        <v>6.231673273925775</v>
      </c>
      <c r="G216" s="21" t="str">
        <f>VLOOKUP(E216,CARTE!$C$1:$F$400,4,FALSE)</f>
        <v xml:space="preserve"> 1.583890712205296</v>
      </c>
      <c r="H216" s="21" t="str">
        <f>'Liste Linéaire_Togo'!AN216</f>
        <v>Lacs 1</v>
      </c>
      <c r="I216" s="21" t="str">
        <f>'Liste Linéaire_Togo'!O216</f>
        <v>LACS</v>
      </c>
      <c r="J216" s="21" t="str">
        <f>'Liste Linéaire_Togo'!P216</f>
        <v>MARITIME</v>
      </c>
      <c r="K216" s="22">
        <f>'Liste Linéaire_Togo'!Q216</f>
        <v>45629</v>
      </c>
      <c r="L216" s="21" t="str">
        <f>'Liste Linéaire_Togo'!R216</f>
        <v>S49</v>
      </c>
      <c r="M216" s="24" t="str">
        <f>'Liste Linéaire_Togo'!AD216</f>
        <v>NON</v>
      </c>
      <c r="N216" s="21" t="str">
        <f>'Liste Linéaire_Togo'!AG216</f>
        <v>NEGATIF</v>
      </c>
      <c r="O216" s="21" t="str">
        <f>'Liste Linéaire_Togo'!AI216</f>
        <v>Non</v>
      </c>
      <c r="P216" s="22">
        <f>'Liste Linéaire_Togo'!AJ216</f>
        <v>45630</v>
      </c>
      <c r="Q216" s="21" t="str">
        <f>'Liste Linéaire_Togo'!AK216</f>
        <v>Guéri</v>
      </c>
      <c r="R216" s="21" t="str">
        <f>'Liste Linéaire_Togo'!AP216</f>
        <v>negatif</v>
      </c>
      <c r="S216" s="21" t="str">
        <f>'Liste Linéaire_Togo'!AO216</f>
        <v>Aného</v>
      </c>
    </row>
    <row r="217" spans="1:19" ht="45">
      <c r="A217" t="str">
        <f t="shared" si="3"/>
        <v>Point ( 1.6013269352515131 6.257265928242092)</v>
      </c>
      <c r="B217" s="21" t="str">
        <f>'Liste Linéaire_Togo'!B217</f>
        <v>KOUTSODJI  HILDA</v>
      </c>
      <c r="C217" s="21" t="str">
        <f>'Liste Linéaire_Togo'!F217</f>
        <v>Féminin</v>
      </c>
      <c r="D217" s="21" t="str">
        <f>'Liste Linéaire_Togo'!G217</f>
        <v>Enfant moins de 4ans</v>
      </c>
      <c r="E217" s="21" t="str">
        <f>'Liste Linéaire_Togo'!I217</f>
        <v>HEMAZRO</v>
      </c>
      <c r="F217" s="21" t="str">
        <f>VLOOKUP(E217,CARTE!$C$1:$F$400,3,FALSE)</f>
        <v>6.257265928242092</v>
      </c>
      <c r="G217" s="21" t="str">
        <f>VLOOKUP(E217,CARTE!$C$1:$F$400,4,FALSE)</f>
        <v xml:space="preserve"> 1.6013269352515131</v>
      </c>
      <c r="H217" s="21" t="str">
        <f>'Liste Linéaire_Togo'!AN217</f>
        <v>Lacs 1</v>
      </c>
      <c r="I217" s="21" t="str">
        <f>'Liste Linéaire_Togo'!O217</f>
        <v>LACS</v>
      </c>
      <c r="J217" s="21" t="str">
        <f>'Liste Linéaire_Togo'!P217</f>
        <v>MARITIME</v>
      </c>
      <c r="K217" s="22">
        <f>'Liste Linéaire_Togo'!Q217</f>
        <v>45630</v>
      </c>
      <c r="L217" s="21" t="str">
        <f>'Liste Linéaire_Togo'!R217</f>
        <v>S49</v>
      </c>
      <c r="M217" s="24" t="str">
        <f>'Liste Linéaire_Togo'!AD217</f>
        <v>NON</v>
      </c>
      <c r="N217" s="21" t="str">
        <f>'Liste Linéaire_Togo'!AG217</f>
        <v>POSITIF</v>
      </c>
      <c r="O217" s="21" t="str">
        <f>'Liste Linéaire_Togo'!AI217</f>
        <v>Oui</v>
      </c>
      <c r="P217" s="22">
        <f>'Liste Linéaire_Togo'!AJ217</f>
        <v>0</v>
      </c>
      <c r="Q217" s="21" t="str">
        <f>'Liste Linéaire_Togo'!AK217</f>
        <v>Guéri</v>
      </c>
      <c r="R217" s="21" t="str">
        <f>'Liste Linéaire_Togo'!AP217</f>
        <v>negatif</v>
      </c>
      <c r="S217" s="21" t="str">
        <f>'Liste Linéaire_Togo'!AO217</f>
        <v>Glidji</v>
      </c>
    </row>
    <row r="218" spans="1:19" ht="75">
      <c r="A218" t="str">
        <f t="shared" si="3"/>
        <v>Point ( 1.6013269352515131 6.257265928242092)</v>
      </c>
      <c r="B218" s="21" t="str">
        <f>'Liste Linéaire_Togo'!B218</f>
        <v>MME  AMOUZOU  NATACHA</v>
      </c>
      <c r="C218" s="21" t="str">
        <f>'Liste Linéaire_Togo'!F218</f>
        <v>Féminin</v>
      </c>
      <c r="D218" s="21" t="str">
        <f>'Liste Linéaire_Togo'!G218</f>
        <v>Couture</v>
      </c>
      <c r="E218" s="21" t="str">
        <f>'Liste Linéaire_Togo'!I218</f>
        <v>HEMAZRO</v>
      </c>
      <c r="F218" s="21" t="str">
        <f>VLOOKUP(E218,CARTE!$C$1:$F$400,3,FALSE)</f>
        <v>6.257265928242092</v>
      </c>
      <c r="G218" s="21" t="str">
        <f>VLOOKUP(E218,CARTE!$C$1:$F$400,4,FALSE)</f>
        <v xml:space="preserve"> 1.6013269352515131</v>
      </c>
      <c r="H218" s="21" t="str">
        <f>'Liste Linéaire_Togo'!AN218</f>
        <v>Lacs 1</v>
      </c>
      <c r="I218" s="21" t="str">
        <f>'Liste Linéaire_Togo'!O218</f>
        <v>LACS</v>
      </c>
      <c r="J218" s="21" t="str">
        <f>'Liste Linéaire_Togo'!P218</f>
        <v>MARITIME</v>
      </c>
      <c r="K218" s="22">
        <f>'Liste Linéaire_Togo'!Q218</f>
        <v>45630</v>
      </c>
      <c r="L218" s="21" t="str">
        <f>'Liste Linéaire_Togo'!R218</f>
        <v>S49</v>
      </c>
      <c r="M218" s="24" t="str">
        <f>'Liste Linéaire_Togo'!AD218</f>
        <v>NON</v>
      </c>
      <c r="N218" s="21" t="str">
        <f>'Liste Linéaire_Togo'!AG218</f>
        <v>NEGATIF</v>
      </c>
      <c r="O218" s="21" t="str">
        <f>'Liste Linéaire_Togo'!AI218</f>
        <v>Non</v>
      </c>
      <c r="P218" s="22">
        <f>'Liste Linéaire_Togo'!AJ218</f>
        <v>45630</v>
      </c>
      <c r="Q218" s="21" t="str">
        <f>'Liste Linéaire_Togo'!AK218</f>
        <v>Guéri</v>
      </c>
      <c r="R218" s="21" t="str">
        <f>'Liste Linéaire_Togo'!AP218</f>
        <v>negatif</v>
      </c>
      <c r="S218" s="21" t="str">
        <f>'Liste Linéaire_Togo'!AO218</f>
        <v>Glidji</v>
      </c>
    </row>
    <row r="219" spans="1:19" ht="30">
      <c r="A219" t="str">
        <f t="shared" si="3"/>
        <v>Point ( 1.762305618314484 6.280782053118657)</v>
      </c>
      <c r="B219" s="21" t="str">
        <f>'Liste Linéaire_Togo'!B219</f>
        <v xml:space="preserve">WLETSOU  AFI  </v>
      </c>
      <c r="C219" s="21" t="str">
        <f>'Liste Linéaire_Togo'!F219</f>
        <v>Féminin</v>
      </c>
      <c r="D219" s="21" t="str">
        <f>'Liste Linéaire_Togo'!G219</f>
        <v>MENAGERE</v>
      </c>
      <c r="E219" s="21" t="str">
        <f>'Liste Linéaire_Togo'!I219</f>
        <v>ASSOUCONDJI</v>
      </c>
      <c r="F219" s="21" t="str">
        <f>VLOOKUP(E219,CARTE!$C$1:$F$400,3,FALSE)</f>
        <v>6.280782053118657</v>
      </c>
      <c r="G219" s="21" t="str">
        <f>VLOOKUP(E219,CARTE!$C$1:$F$400,4,FALSE)</f>
        <v xml:space="preserve"> 1.762305618314484</v>
      </c>
      <c r="H219" s="21" t="str">
        <f>'Liste Linéaire_Togo'!AN219</f>
        <v>Lacs 1</v>
      </c>
      <c r="I219" s="21" t="str">
        <f>'Liste Linéaire_Togo'!O219</f>
        <v>LACS</v>
      </c>
      <c r="J219" s="21" t="str">
        <f>'Liste Linéaire_Togo'!P219</f>
        <v>MARITIME</v>
      </c>
      <c r="K219" s="22">
        <f>'Liste Linéaire_Togo'!Q219</f>
        <v>45631</v>
      </c>
      <c r="L219" s="21" t="str">
        <f>'Liste Linéaire_Togo'!R219</f>
        <v>S49</v>
      </c>
      <c r="M219" s="24" t="str">
        <f>'Liste Linéaire_Togo'!AD219</f>
        <v>NON</v>
      </c>
      <c r="N219" s="21" t="str">
        <f>'Liste Linéaire_Togo'!AG219</f>
        <v>NEGATIF</v>
      </c>
      <c r="O219" s="21" t="str">
        <f>'Liste Linéaire_Togo'!AI219</f>
        <v>OUI</v>
      </c>
      <c r="P219" s="22">
        <f>'Liste Linéaire_Togo'!AJ219</f>
        <v>0</v>
      </c>
      <c r="Q219" s="21" t="str">
        <f>'Liste Linéaire_Togo'!AK219</f>
        <v>Guéri</v>
      </c>
      <c r="R219" s="21" t="str">
        <f>'Liste Linéaire_Togo'!AP219</f>
        <v>negatif</v>
      </c>
      <c r="S219" s="21" t="str">
        <f>'Liste Linéaire_Togo'!AO219</f>
        <v>AdjIdo</v>
      </c>
    </row>
    <row r="220" spans="1:19" ht="30">
      <c r="A220" t="str">
        <f t="shared" si="3"/>
        <v>Point ( 1.453890712205296 6.22273273925775)</v>
      </c>
      <c r="B220" s="21" t="str">
        <f>'Liste Linéaire_Togo'!B220</f>
        <v xml:space="preserve">WUIKPO ESTHER </v>
      </c>
      <c r="C220" s="21" t="str">
        <f>'Liste Linéaire_Togo'!F220</f>
        <v>Féminin</v>
      </c>
      <c r="D220" s="21" t="str">
        <f>'Liste Linéaire_Togo'!G220</f>
        <v>MENAGERE</v>
      </c>
      <c r="E220" s="21" t="str">
        <f>'Liste Linéaire_Togo'!I220</f>
        <v>AGBODAN</v>
      </c>
      <c r="F220" s="21" t="str">
        <f>VLOOKUP(E220,CARTE!$C$1:$F$400,3,FALSE)</f>
        <v>6.22273273925775</v>
      </c>
      <c r="G220" s="21" t="str">
        <f>VLOOKUP(E220,CARTE!$C$1:$F$400,4,FALSE)</f>
        <v xml:space="preserve"> 1.453890712205296</v>
      </c>
      <c r="H220" s="21" t="str">
        <f>'Liste Linéaire_Togo'!AN220</f>
        <v>Lacs 3</v>
      </c>
      <c r="I220" s="21" t="str">
        <f>'Liste Linéaire_Togo'!O220</f>
        <v>LACS</v>
      </c>
      <c r="J220" s="21" t="str">
        <f>'Liste Linéaire_Togo'!P220</f>
        <v>MARITIME</v>
      </c>
      <c r="K220" s="22">
        <f>'Liste Linéaire_Togo'!Q220</f>
        <v>45631</v>
      </c>
      <c r="L220" s="21" t="str">
        <f>'Liste Linéaire_Togo'!R220</f>
        <v>S49</v>
      </c>
      <c r="M220" s="24" t="str">
        <f>'Liste Linéaire_Togo'!AD220</f>
        <v>NON</v>
      </c>
      <c r="N220" s="21" t="str">
        <f>'Liste Linéaire_Togo'!AG220</f>
        <v>NEGATIF</v>
      </c>
      <c r="O220" s="21" t="str">
        <f>'Liste Linéaire_Togo'!AI220</f>
        <v>NON</v>
      </c>
      <c r="P220" s="22">
        <f>'Liste Linéaire_Togo'!AJ220</f>
        <v>45631</v>
      </c>
      <c r="Q220" s="21" t="str">
        <f>'Liste Linéaire_Togo'!AK220</f>
        <v>Guéri</v>
      </c>
      <c r="R220" s="21" t="str">
        <f>'Liste Linéaire_Togo'!AP220</f>
        <v>negatif</v>
      </c>
      <c r="S220" s="21" t="str">
        <f>'Liste Linéaire_Togo'!AO220</f>
        <v>Agbodrafo</v>
      </c>
    </row>
    <row r="221" spans="1:19" ht="30">
      <c r="A221" t="str">
        <f t="shared" si="3"/>
        <v>Point ( 1.453890712205296 6.22273273925775)</v>
      </c>
      <c r="B221" s="21" t="str">
        <f>'Liste Linéaire_Togo'!B221</f>
        <v>AGBODAN   TETE</v>
      </c>
      <c r="C221" s="21" t="str">
        <f>'Liste Linéaire_Togo'!F221</f>
        <v>Masculin</v>
      </c>
      <c r="D221" s="21" t="str">
        <f>'Liste Linéaire_Togo'!G221</f>
        <v>OUVRIER</v>
      </c>
      <c r="E221" s="21" t="str">
        <f>'Liste Linéaire_Togo'!I221</f>
        <v>AGBODAN</v>
      </c>
      <c r="F221" s="21" t="str">
        <f>VLOOKUP(E221,CARTE!$C$1:$F$400,3,FALSE)</f>
        <v>6.22273273925775</v>
      </c>
      <c r="G221" s="21" t="str">
        <f>VLOOKUP(E221,CARTE!$C$1:$F$400,4,FALSE)</f>
        <v xml:space="preserve"> 1.453890712205296</v>
      </c>
      <c r="H221" s="21" t="str">
        <f>'Liste Linéaire_Togo'!AN221</f>
        <v>Lacs 3</v>
      </c>
      <c r="I221" s="21" t="str">
        <f>'Liste Linéaire_Togo'!O221</f>
        <v>LACS</v>
      </c>
      <c r="J221" s="21" t="str">
        <f>'Liste Linéaire_Togo'!P221</f>
        <v>MARITIME</v>
      </c>
      <c r="K221" s="22">
        <f>'Liste Linéaire_Togo'!Q221</f>
        <v>45631</v>
      </c>
      <c r="L221" s="21" t="str">
        <f>'Liste Linéaire_Togo'!R221</f>
        <v>S49</v>
      </c>
      <c r="M221" s="24" t="str">
        <f>'Liste Linéaire_Togo'!AD221</f>
        <v>NON</v>
      </c>
      <c r="N221" s="21" t="str">
        <f>'Liste Linéaire_Togo'!AG221</f>
        <v>NEGATIF</v>
      </c>
      <c r="O221" s="21" t="str">
        <f>'Liste Linéaire_Togo'!AI221</f>
        <v>NON</v>
      </c>
      <c r="P221" s="22">
        <f>'Liste Linéaire_Togo'!AJ221</f>
        <v>45631</v>
      </c>
      <c r="Q221" s="21" t="str">
        <f>'Liste Linéaire_Togo'!AK221</f>
        <v>Guéri</v>
      </c>
      <c r="R221" s="21" t="str">
        <f>'Liste Linéaire_Togo'!AP221</f>
        <v>negatif</v>
      </c>
      <c r="S221" s="21" t="str">
        <f>'Liste Linéaire_Togo'!AO221</f>
        <v>Agbodrafo</v>
      </c>
    </row>
    <row r="222" spans="1:19" ht="45">
      <c r="A222" t="str">
        <f t="shared" si="3"/>
        <v>Point (1.196672 6.283160)</v>
      </c>
      <c r="B222" s="21" t="str">
        <f>'Liste Linéaire_Togo'!B222</f>
        <v>MOUMOULA Hamza</v>
      </c>
      <c r="C222" s="21" t="str">
        <f>'Liste Linéaire_Togo'!F222</f>
        <v>Masculin</v>
      </c>
      <c r="D222" s="21" t="str">
        <f>'Liste Linéaire_Togo'!G222</f>
        <v>Elève</v>
      </c>
      <c r="E222" s="21" t="str">
        <f>'Liste Linéaire_Togo'!I222</f>
        <v>Dégomé</v>
      </c>
      <c r="F222" s="21" t="str">
        <f>VLOOKUP(E222,CARTE!$C$1:$F$400,3,FALSE)</f>
        <v>6.283160</v>
      </c>
      <c r="G222" s="21" t="str">
        <f>VLOOKUP(E222,CARTE!$C$1:$F$400,4,FALSE)</f>
        <v>1.196672</v>
      </c>
      <c r="H222" s="21" t="str">
        <f>'Liste Linéaire_Togo'!AN222</f>
        <v>Agoè-Nyivé 4</v>
      </c>
      <c r="I222" s="21" t="str">
        <f>'Liste Linéaire_Togo'!O222</f>
        <v xml:space="preserve">Agoè-Nyivé </v>
      </c>
      <c r="J222" s="21" t="str">
        <f>'Liste Linéaire_Togo'!P222</f>
        <v>Grand Lomé</v>
      </c>
      <c r="K222" s="22">
        <f>'Liste Linéaire_Togo'!Q222</f>
        <v>45626</v>
      </c>
      <c r="L222" s="21" t="str">
        <f>'Liste Linéaire_Togo'!R222</f>
        <v>S48</v>
      </c>
      <c r="M222" s="24" t="str">
        <f>'Liste Linéaire_Togo'!AD222</f>
        <v>Forage</v>
      </c>
      <c r="N222" s="21" t="str">
        <f>'Liste Linéaire_Togo'!AG222</f>
        <v>NEGATIF</v>
      </c>
      <c r="O222" s="21" t="str">
        <f>'Liste Linéaire_Togo'!AI222</f>
        <v>Oui</v>
      </c>
      <c r="P222" s="22">
        <f>'Liste Linéaire_Togo'!AJ222</f>
        <v>45631</v>
      </c>
      <c r="Q222" s="21" t="str">
        <f>'Liste Linéaire_Togo'!AK222</f>
        <v>Guéri</v>
      </c>
      <c r="R222" s="21" t="str">
        <f>'Liste Linéaire_Togo'!AP222</f>
        <v>negatif</v>
      </c>
      <c r="S222" s="21" t="str">
        <f>'Liste Linéaire_Togo'!AO222</f>
        <v>Togblekope</v>
      </c>
    </row>
    <row r="223" spans="1:19" ht="30">
      <c r="A223" t="str">
        <f t="shared" si="3"/>
        <v>Point (1.212827 6.221182)</v>
      </c>
      <c r="B223" s="21" t="str">
        <f>'Liste Linéaire_Togo'!B223</f>
        <v>AZIAMATI Samuel</v>
      </c>
      <c r="C223" s="21" t="str">
        <f>'Liste Linéaire_Togo'!F223</f>
        <v>Masculin</v>
      </c>
      <c r="D223" s="21" t="str">
        <f>'Liste Linéaire_Togo'!G223</f>
        <v>Chauffeur</v>
      </c>
      <c r="E223" s="21" t="str">
        <f>'Liste Linéaire_Togo'!I223</f>
        <v>Agoè Klinvé</v>
      </c>
      <c r="F223" s="21" t="str">
        <f>VLOOKUP(E223,CARTE!$C$1:$F$400,3,FALSE)</f>
        <v>6.221182</v>
      </c>
      <c r="G223" s="21" t="str">
        <f>VLOOKUP(E223,CARTE!$C$1:$F$400,4,FALSE)</f>
        <v>1.212827</v>
      </c>
      <c r="H223" s="21" t="str">
        <f>'Liste Linéaire_Togo'!AN223</f>
        <v>Agoè-Nyivé 1</v>
      </c>
      <c r="I223" s="21" t="str">
        <f>'Liste Linéaire_Togo'!O223</f>
        <v xml:space="preserve">Agoè-Nyivé </v>
      </c>
      <c r="J223" s="21" t="str">
        <f>'Liste Linéaire_Togo'!P223</f>
        <v>Grand Lomé</v>
      </c>
      <c r="K223" s="22">
        <f>'Liste Linéaire_Togo'!Q223</f>
        <v>45628</v>
      </c>
      <c r="L223" s="21" t="str">
        <f>'Liste Linéaire_Togo'!R223</f>
        <v>S49</v>
      </c>
      <c r="M223" s="24" t="str">
        <f>'Liste Linéaire_Togo'!AD223</f>
        <v>Tde</v>
      </c>
      <c r="N223" s="21" t="str">
        <f>'Liste Linéaire_Togo'!AG223</f>
        <v>NEGATIF</v>
      </c>
      <c r="O223" s="21" t="str">
        <f>'Liste Linéaire_Togo'!AI223</f>
        <v>Oui</v>
      </c>
      <c r="P223" s="22">
        <f>'Liste Linéaire_Togo'!AJ223</f>
        <v>45632</v>
      </c>
      <c r="Q223" s="21" t="str">
        <f>'Liste Linéaire_Togo'!AK223</f>
        <v>Guéri</v>
      </c>
      <c r="R223" s="21" t="str">
        <f>'Liste Linéaire_Togo'!AP223</f>
        <v>negatif</v>
      </c>
      <c r="S223" s="21" t="str">
        <f>'Liste Linéaire_Togo'!AO223</f>
        <v>Agoè-Nyivé</v>
      </c>
    </row>
    <row r="224" spans="1:19" ht="30">
      <c r="A224" t="str">
        <f t="shared" si="3"/>
        <v>Point ( 1.615224647621934 6.234928331889)</v>
      </c>
      <c r="B224" s="21" t="str">
        <f>'Liste Linéaire_Togo'!B224</f>
        <v>GERMAN  ALIKERA</v>
      </c>
      <c r="C224" s="21" t="str">
        <f>'Liste Linéaire_Togo'!F224</f>
        <v>Masculin</v>
      </c>
      <c r="D224" s="21" t="str">
        <f>'Liste Linéaire_Togo'!G224</f>
        <v>MARCHAND</v>
      </c>
      <c r="E224" s="21" t="str">
        <f>'Liste Linéaire_Togo'!I224</f>
        <v>ZONGO</v>
      </c>
      <c r="F224" s="21" t="str">
        <f>VLOOKUP(E224,CARTE!$C$1:$F$400,3,FALSE)</f>
        <v>6.234928331889</v>
      </c>
      <c r="G224" s="21" t="str">
        <f>VLOOKUP(E224,CARTE!$C$1:$F$400,4,FALSE)</f>
        <v xml:space="preserve"> 1.615224647621934</v>
      </c>
      <c r="H224" s="21" t="str">
        <f>'Liste Linéaire_Togo'!AN224</f>
        <v>Lacs 1</v>
      </c>
      <c r="I224" s="21" t="str">
        <f>'Liste Linéaire_Togo'!O224</f>
        <v>LACS</v>
      </c>
      <c r="J224" s="21" t="str">
        <f>'Liste Linéaire_Togo'!P224</f>
        <v>MARITIME</v>
      </c>
      <c r="K224" s="22">
        <f>'Liste Linéaire_Togo'!Q224</f>
        <v>45635</v>
      </c>
      <c r="L224" s="21" t="str">
        <f>'Liste Linéaire_Togo'!R224</f>
        <v>S50</v>
      </c>
      <c r="M224" s="24" t="str">
        <f>'Liste Linéaire_Togo'!AD224</f>
        <v>NON</v>
      </c>
      <c r="N224" s="21" t="str">
        <f>'Liste Linéaire_Togo'!AG224</f>
        <v>NEGATIF</v>
      </c>
      <c r="O224" s="21" t="str">
        <f>'Liste Linéaire_Togo'!AI224</f>
        <v>OUI</v>
      </c>
      <c r="P224" s="22">
        <f>'Liste Linéaire_Togo'!AJ224</f>
        <v>45637</v>
      </c>
      <c r="Q224" s="21" t="str">
        <f>'Liste Linéaire_Togo'!AK224</f>
        <v>Guéri</v>
      </c>
      <c r="R224" s="21" t="str">
        <f>'Liste Linéaire_Togo'!AP224</f>
        <v>negatif</v>
      </c>
      <c r="S224" s="21" t="str">
        <f>'Liste Linéaire_Togo'!AO224</f>
        <v>AdjIdo</v>
      </c>
    </row>
    <row r="225" spans="1:19" ht="30">
      <c r="A225" t="str">
        <f t="shared" si="3"/>
        <v>Point ( 1.6439292283123141 6.3355526469012675)</v>
      </c>
      <c r="B225" s="21" t="str">
        <f>'Liste Linéaire_Togo'!B225</f>
        <v>KANGNI   AMELE</v>
      </c>
      <c r="C225" s="21" t="str">
        <f>'Liste Linéaire_Togo'!F225</f>
        <v>Féminin</v>
      </c>
      <c r="D225" s="21" t="str">
        <f>'Liste Linéaire_Togo'!G225</f>
        <v>MENAGERE</v>
      </c>
      <c r="E225" s="21" t="str">
        <f>'Liste Linéaire_Togo'!I225</f>
        <v>MELLYDOME</v>
      </c>
      <c r="F225" s="21" t="str">
        <f>VLOOKUP(E225,CARTE!$C$1:$F$400,3,FALSE)</f>
        <v>6.3355526469012675</v>
      </c>
      <c r="G225" s="21" t="str">
        <f>VLOOKUP(E225,CARTE!$C$1:$F$400,4,FALSE)</f>
        <v xml:space="preserve"> 1.6439292283123141</v>
      </c>
      <c r="H225" s="21" t="str">
        <f>'Liste Linéaire_Togo'!AN225</f>
        <v>Lacs 4</v>
      </c>
      <c r="I225" s="21" t="str">
        <f>'Liste Linéaire_Togo'!O225</f>
        <v>LACS</v>
      </c>
      <c r="J225" s="21" t="str">
        <f>'Liste Linéaire_Togo'!P225</f>
        <v>MARITIME</v>
      </c>
      <c r="K225" s="22">
        <f>'Liste Linéaire_Togo'!Q225</f>
        <v>45635</v>
      </c>
      <c r="L225" s="21" t="str">
        <f>'Liste Linéaire_Togo'!R225</f>
        <v>S50</v>
      </c>
      <c r="M225" s="24" t="str">
        <f>'Liste Linéaire_Togo'!AD225</f>
        <v>NON</v>
      </c>
      <c r="N225" s="21" t="str">
        <f>'Liste Linéaire_Togo'!AG225</f>
        <v>NEGATIF</v>
      </c>
      <c r="O225" s="21" t="str">
        <f>'Liste Linéaire_Togo'!AI225</f>
        <v>OUI</v>
      </c>
      <c r="P225" s="22">
        <f>'Liste Linéaire_Togo'!AJ225</f>
        <v>0</v>
      </c>
      <c r="Q225" s="21" t="str">
        <f>'Liste Linéaire_Togo'!AK225</f>
        <v>Guéri</v>
      </c>
      <c r="R225" s="21" t="str">
        <f>'Liste Linéaire_Togo'!AP225</f>
        <v>negatif</v>
      </c>
      <c r="S225" s="21" t="str">
        <f>'Liste Linéaire_Togo'!AO225</f>
        <v>Anfoin</v>
      </c>
    </row>
    <row r="226" spans="1:19" ht="30">
      <c r="A226" t="str">
        <f t="shared" si="3"/>
        <v>Point ( 1.61305618314484 6.25782053118657)</v>
      </c>
      <c r="B226" s="21" t="str">
        <f>'Liste Linéaire_Togo'!B226</f>
        <v>ADADE  AMELE</v>
      </c>
      <c r="C226" s="21" t="str">
        <f>'Liste Linéaire_Togo'!F226</f>
        <v>Féminin</v>
      </c>
      <c r="D226" s="21" t="str">
        <f>'Liste Linéaire_Togo'!G226</f>
        <v>MENAGERE</v>
      </c>
      <c r="E226" s="21" t="str">
        <f>'Liste Linéaire_Togo'!I226</f>
        <v>ABALOCONDJI</v>
      </c>
      <c r="F226" s="21" t="str">
        <f>VLOOKUP(E226,CARTE!$C$1:$F$400,3,FALSE)</f>
        <v>6.25782053118657</v>
      </c>
      <c r="G226" s="21" t="str">
        <f>VLOOKUP(E226,CARTE!$C$1:$F$400,4,FALSE)</f>
        <v xml:space="preserve"> 1.61305618314484</v>
      </c>
      <c r="H226" s="21" t="str">
        <f>'Liste Linéaire_Togo'!AN226</f>
        <v>Lacs 1</v>
      </c>
      <c r="I226" s="21" t="str">
        <f>'Liste Linéaire_Togo'!O226</f>
        <v>LACS</v>
      </c>
      <c r="J226" s="21" t="str">
        <f>'Liste Linéaire_Togo'!P226</f>
        <v>MARITIME</v>
      </c>
      <c r="K226" s="22">
        <f>'Liste Linéaire_Togo'!Q226</f>
        <v>45633</v>
      </c>
      <c r="L226" s="21" t="str">
        <f>'Liste Linéaire_Togo'!R226</f>
        <v>S49</v>
      </c>
      <c r="M226" s="24" t="str">
        <f>'Liste Linéaire_Togo'!AD226</f>
        <v>NON</v>
      </c>
      <c r="N226" s="21" t="str">
        <f>'Liste Linéaire_Togo'!AG226</f>
        <v>NEGATIF</v>
      </c>
      <c r="O226" s="21" t="str">
        <f>'Liste Linéaire_Togo'!AI226</f>
        <v>NON</v>
      </c>
      <c r="P226" s="22">
        <f>'Liste Linéaire_Togo'!AJ226</f>
        <v>45637</v>
      </c>
      <c r="Q226" s="21" t="str">
        <f>'Liste Linéaire_Togo'!AK226</f>
        <v>Guéri</v>
      </c>
      <c r="R226" s="21" t="str">
        <f>'Liste Linéaire_Togo'!AP226</f>
        <v>negatif</v>
      </c>
      <c r="S226" s="21" t="str">
        <f>'Liste Linéaire_Togo'!AO226</f>
        <v>Glidji</v>
      </c>
    </row>
    <row r="227" spans="1:19" ht="30">
      <c r="A227" t="str">
        <f t="shared" ref="A227:A290" si="4">_xlfn.CONCAT("Point (",G227," ",F227,")")</f>
        <v>Point ( 1.3065224647621934 6.170206928331889)</v>
      </c>
      <c r="B227" s="21" t="str">
        <f>'Liste Linéaire_Togo'!B227</f>
        <v>ESSOFAI Alem</v>
      </c>
      <c r="C227" s="21" t="str">
        <f>'Liste Linéaire_Togo'!F227</f>
        <v>Masculin</v>
      </c>
      <c r="D227" s="21" t="str">
        <f>'Liste Linéaire_Togo'!G227</f>
        <v>Revendeur</v>
      </c>
      <c r="E227" s="21" t="str">
        <f>'Liste Linéaire_Togo'!I227</f>
        <v>Attiégou</v>
      </c>
      <c r="F227" s="21" t="str">
        <f>VLOOKUP(E227,CARTE!$C$1:$F$400,3,FALSE)</f>
        <v>6.170206928331889</v>
      </c>
      <c r="G227" s="21" t="str">
        <f>VLOOKUP(E227,CARTE!$C$1:$F$400,4,FALSE)</f>
        <v xml:space="preserve"> 1.3065224647621934</v>
      </c>
      <c r="H227" s="21" t="str">
        <f>'Liste Linéaire_Togo'!AN227</f>
        <v>Golfe 1</v>
      </c>
      <c r="I227" s="21" t="str">
        <f>'Liste Linéaire_Togo'!O227</f>
        <v>Golfe</v>
      </c>
      <c r="J227" s="21" t="str">
        <f>'Liste Linéaire_Togo'!P227</f>
        <v>Grand Lomé</v>
      </c>
      <c r="K227" s="22">
        <f>'Liste Linéaire_Togo'!Q227</f>
        <v>45637</v>
      </c>
      <c r="L227" s="21" t="str">
        <f>'Liste Linéaire_Togo'!R227</f>
        <v>S50</v>
      </c>
      <c r="M227" s="24" t="str">
        <f>'Liste Linéaire_Togo'!AD227</f>
        <v>eau de robinet</v>
      </c>
      <c r="N227" s="21" t="str">
        <f>'Liste Linéaire_Togo'!AG227</f>
        <v>NEGATIF</v>
      </c>
      <c r="O227" s="21" t="str">
        <f>'Liste Linéaire_Togo'!AI227</f>
        <v>Non</v>
      </c>
      <c r="P227" s="22">
        <f>'Liste Linéaire_Togo'!AJ227</f>
        <v>45638</v>
      </c>
      <c r="Q227" s="21" t="str">
        <f>'Liste Linéaire_Togo'!AK227</f>
        <v>Guéri</v>
      </c>
      <c r="R227" s="21" t="str">
        <f>'Liste Linéaire_Togo'!AP227</f>
        <v>negatif</v>
      </c>
      <c r="S227" s="21" t="str">
        <f>'Liste Linéaire_Togo'!AO227</f>
        <v>Bè-Est</v>
      </c>
    </row>
    <row r="228" spans="1:19" ht="60">
      <c r="A228" t="str">
        <f t="shared" si="4"/>
        <v>Point (1.217697 6.247032)</v>
      </c>
      <c r="B228" s="21" t="str">
        <f>'Liste Linéaire_Togo'!B228</f>
        <v>TAIROU ABDOUL Razak</v>
      </c>
      <c r="C228" s="21" t="str">
        <f>'Liste Linéaire_Togo'!F228</f>
        <v>Masculin</v>
      </c>
      <c r="D228" s="21" t="str">
        <f>'Liste Linéaire_Togo'!G228</f>
        <v>Revendeur de vètements</v>
      </c>
      <c r="E228" s="21" t="str">
        <f>'Liste Linéaire_Togo'!I228</f>
        <v>Zongo Sivédomé</v>
      </c>
      <c r="F228" s="21" t="str">
        <f>VLOOKUP(E228,CARTE!$C$1:$F$400,3,FALSE)</f>
        <v>6.247032</v>
      </c>
      <c r="G228" s="21" t="str">
        <f>VLOOKUP(E228,CARTE!$C$1:$F$400,4,FALSE)</f>
        <v>1.217697</v>
      </c>
      <c r="H228" s="21" t="str">
        <f>'Liste Linéaire_Togo'!AN228</f>
        <v>Agoè-Nyivé 4</v>
      </c>
      <c r="I228" s="21" t="str">
        <f>'Liste Linéaire_Togo'!O228</f>
        <v xml:space="preserve">Agoè-Nyivé </v>
      </c>
      <c r="J228" s="21" t="str">
        <f>'Liste Linéaire_Togo'!P228</f>
        <v>Grand Lomé</v>
      </c>
      <c r="K228" s="22">
        <f>'Liste Linéaire_Togo'!Q228</f>
        <v>45642</v>
      </c>
      <c r="L228" s="21" t="str">
        <f>'Liste Linéaire_Togo'!R228</f>
        <v>S51</v>
      </c>
      <c r="M228" s="24" t="str">
        <f>'Liste Linéaire_Togo'!AD228</f>
        <v>Forage</v>
      </c>
      <c r="N228" s="21" t="str">
        <f>'Liste Linéaire_Togo'!AG228</f>
        <v>POSITIF</v>
      </c>
      <c r="O228" s="21" t="str">
        <f>'Liste Linéaire_Togo'!AI228</f>
        <v>Oui</v>
      </c>
      <c r="P228" s="22">
        <f>'Liste Linéaire_Togo'!AJ228</f>
        <v>45643</v>
      </c>
      <c r="Q228" s="21" t="str">
        <f>'Liste Linéaire_Togo'!AK228</f>
        <v>dcd</v>
      </c>
      <c r="R228" s="21" t="str">
        <f>'Liste Linéaire_Togo'!AP228</f>
        <v>Positif</v>
      </c>
      <c r="S228" s="21" t="str">
        <f>'Liste Linéaire_Togo'!AO228</f>
        <v>Togblekope</v>
      </c>
    </row>
    <row r="229" spans="1:19" ht="30">
      <c r="A229" t="str">
        <f t="shared" si="4"/>
        <v>Point ( 1.203927 6.250142)</v>
      </c>
      <c r="B229" s="21" t="str">
        <f>'Liste Linéaire_Togo'!B229</f>
        <v>SEYIDOU Hassane</v>
      </c>
      <c r="C229" s="21" t="str">
        <f>'Liste Linéaire_Togo'!F229</f>
        <v>Masculin</v>
      </c>
      <c r="D229" s="21" t="str">
        <f>'Liste Linéaire_Togo'!G229</f>
        <v>Boucher à Zongo</v>
      </c>
      <c r="E229" s="21" t="str">
        <f>'Liste Linéaire_Togo'!I229</f>
        <v>Haoussa Zongo</v>
      </c>
      <c r="F229" s="21" t="str">
        <f>VLOOKUP(E229,CARTE!$C$1:$F$400,3,FALSE)</f>
        <v>6.250142</v>
      </c>
      <c r="G229" s="21" t="str">
        <f>VLOOKUP(E229,CARTE!$C$1:$F$400,4,FALSE)</f>
        <v xml:space="preserve"> 1.203927</v>
      </c>
      <c r="H229" s="21" t="str">
        <f>'Liste Linéaire_Togo'!AN229</f>
        <v>Agoè-Nyivé 1</v>
      </c>
      <c r="I229" s="21" t="str">
        <f>'Liste Linéaire_Togo'!O229</f>
        <v xml:space="preserve">Agoè-Nyivé </v>
      </c>
      <c r="J229" s="21" t="str">
        <f>'Liste Linéaire_Togo'!P229</f>
        <v>Grand Lomé</v>
      </c>
      <c r="K229" s="22">
        <f>'Liste Linéaire_Togo'!Q229</f>
        <v>45643</v>
      </c>
      <c r="L229" s="21" t="str">
        <f>'Liste Linéaire_Togo'!R229</f>
        <v>S51</v>
      </c>
      <c r="M229" s="24" t="str">
        <f>'Liste Linéaire_Togo'!AD229</f>
        <v>Forage</v>
      </c>
      <c r="N229" s="21" t="str">
        <f>'Liste Linéaire_Togo'!AG229</f>
        <v>POSITIF</v>
      </c>
      <c r="O229" s="21" t="str">
        <f>'Liste Linéaire_Togo'!AI229</f>
        <v>Oui</v>
      </c>
      <c r="P229" s="22">
        <f>'Liste Linéaire_Togo'!AJ229</f>
        <v>45643</v>
      </c>
      <c r="Q229" s="21" t="str">
        <f>'Liste Linéaire_Togo'!AK229</f>
        <v>dcd</v>
      </c>
      <c r="R229" s="21" t="str">
        <f>'Liste Linéaire_Togo'!AP229</f>
        <v>Positif</v>
      </c>
      <c r="S229" s="21" t="str">
        <f>'Liste Linéaire_Togo'!AO229</f>
        <v>Agoè-Nyivé</v>
      </c>
    </row>
    <row r="230" spans="1:19" ht="30">
      <c r="A230" t="str">
        <f t="shared" si="4"/>
        <v>Point (1.146475 6.248247)</v>
      </c>
      <c r="B230" s="21" t="str">
        <f>'Liste Linéaire_Togo'!B230</f>
        <v>NAPO Jérome</v>
      </c>
      <c r="C230" s="21" t="str">
        <f>'Liste Linéaire_Togo'!F230</f>
        <v>Masculin</v>
      </c>
      <c r="D230" s="21" t="str">
        <f>'Liste Linéaire_Togo'!G230</f>
        <v>Elève</v>
      </c>
      <c r="E230" s="21" t="str">
        <f>'Liste Linéaire_Togo'!I230</f>
        <v>Légbassito Athiomé</v>
      </c>
      <c r="F230" s="21" t="str">
        <f>VLOOKUP(E230,CARTE!$C$1:$F$400,3,FALSE)</f>
        <v>6.248247</v>
      </c>
      <c r="G230" s="21" t="str">
        <f>VLOOKUP(E230,CARTE!$C$1:$F$400,4,FALSE)</f>
        <v>1.146475</v>
      </c>
      <c r="H230" s="21" t="str">
        <f>'Liste Linéaire_Togo'!AN230</f>
        <v>Agoè-Nyivé 2</v>
      </c>
      <c r="I230" s="21" t="str">
        <f>'Liste Linéaire_Togo'!O230</f>
        <v xml:space="preserve">Agoè-Nyivé </v>
      </c>
      <c r="J230" s="21" t="str">
        <f>'Liste Linéaire_Togo'!P230</f>
        <v>Grand Lomé</v>
      </c>
      <c r="K230" s="22">
        <f>'Liste Linéaire_Togo'!Q230</f>
        <v>45639</v>
      </c>
      <c r="L230" s="21" t="str">
        <f>'Liste Linéaire_Togo'!R230</f>
        <v>S50</v>
      </c>
      <c r="M230" s="24" t="str">
        <f>'Liste Linéaire_Togo'!AD230</f>
        <v>Forage</v>
      </c>
      <c r="N230" s="21" t="str">
        <f>'Liste Linéaire_Togo'!AG230</f>
        <v>NEGATIF</v>
      </c>
      <c r="O230" s="21" t="str">
        <f>'Liste Linéaire_Togo'!AI230</f>
        <v>Oui</v>
      </c>
      <c r="P230" s="22">
        <f>'Liste Linéaire_Togo'!AJ230</f>
        <v>45650</v>
      </c>
      <c r="Q230" s="21" t="str">
        <f>'Liste Linéaire_Togo'!AK230</f>
        <v>Guéri</v>
      </c>
      <c r="R230" s="21" t="str">
        <f>'Liste Linéaire_Togo'!AP230</f>
        <v>negatif</v>
      </c>
      <c r="S230" s="21" t="str">
        <f>'Liste Linéaire_Togo'!AO230</f>
        <v>Légbassito</v>
      </c>
    </row>
    <row r="231" spans="1:19" ht="30">
      <c r="A231" t="str">
        <f t="shared" si="4"/>
        <v>Point (1.217697 6.247032)</v>
      </c>
      <c r="B231" s="21" t="str">
        <f>'Liste Linéaire_Togo'!B231</f>
        <v>ZIBO Ayman</v>
      </c>
      <c r="C231" s="21" t="str">
        <f>'Liste Linéaire_Togo'!F231</f>
        <v>Masculin</v>
      </c>
      <c r="D231" s="21" t="str">
        <f>'Liste Linéaire_Togo'!G231</f>
        <v>Revendeur au GM</v>
      </c>
      <c r="E231" s="21" t="str">
        <f>'Liste Linéaire_Togo'!I231</f>
        <v>Zongo Sivédomé</v>
      </c>
      <c r="F231" s="21" t="str">
        <f>VLOOKUP(E231,CARTE!$C$1:$F$400,3,FALSE)</f>
        <v>6.247032</v>
      </c>
      <c r="G231" s="21" t="str">
        <f>VLOOKUP(E231,CARTE!$C$1:$F$400,4,FALSE)</f>
        <v>1.217697</v>
      </c>
      <c r="H231" s="21" t="str">
        <f>'Liste Linéaire_Togo'!AN231</f>
        <v>Agoè-Nyivé 4</v>
      </c>
      <c r="I231" s="21" t="str">
        <f>'Liste Linéaire_Togo'!O231</f>
        <v xml:space="preserve">Agoè-Nyivé </v>
      </c>
      <c r="J231" s="21" t="str">
        <f>'Liste Linéaire_Togo'!P231</f>
        <v>Grand Lomé</v>
      </c>
      <c r="K231" s="22">
        <f>'Liste Linéaire_Togo'!Q231</f>
        <v>45643</v>
      </c>
      <c r="L231" s="21" t="str">
        <f>'Liste Linéaire_Togo'!R231</f>
        <v>S51</v>
      </c>
      <c r="M231" s="24" t="str">
        <f>'Liste Linéaire_Togo'!AD231</f>
        <v>Forage</v>
      </c>
      <c r="N231" s="21" t="str">
        <f>'Liste Linéaire_Togo'!AG231</f>
        <v>POSITIF</v>
      </c>
      <c r="O231" s="21" t="str">
        <f>'Liste Linéaire_Togo'!AI231</f>
        <v>Oui</v>
      </c>
      <c r="P231" s="22">
        <f>'Liste Linéaire_Togo'!AJ231</f>
        <v>45650</v>
      </c>
      <c r="Q231" s="21" t="str">
        <f>'Liste Linéaire_Togo'!AK231</f>
        <v>Guéri</v>
      </c>
      <c r="R231" s="21" t="str">
        <f>'Liste Linéaire_Togo'!AP231</f>
        <v>negatif</v>
      </c>
      <c r="S231" s="21" t="str">
        <f>'Liste Linéaire_Togo'!AO231</f>
        <v>Togblekope</v>
      </c>
    </row>
    <row r="232" spans="1:19" ht="30">
      <c r="A232" t="str">
        <f t="shared" si="4"/>
        <v>Point (1.210323 6.276619)</v>
      </c>
      <c r="B232" s="21" t="str">
        <f>'Liste Linéaire_Togo'!B232</f>
        <v>DOUTI Romaine</v>
      </c>
      <c r="C232" s="21" t="str">
        <f>'Liste Linéaire_Togo'!F232</f>
        <v>Féminin</v>
      </c>
      <c r="D232" s="21" t="str">
        <f>'Liste Linéaire_Togo'!G232</f>
        <v>Elève</v>
      </c>
      <c r="E232" s="21" t="str">
        <f>'Liste Linéaire_Togo'!I232</f>
        <v>Adétikopé Kpotavé</v>
      </c>
      <c r="F232" s="21" t="str">
        <f>VLOOKUP(E232,CARTE!$C$1:$F$400,3,FALSE)</f>
        <v>6.276619</v>
      </c>
      <c r="G232" s="21" t="str">
        <f>VLOOKUP(E232,CARTE!$C$1:$F$400,4,FALSE)</f>
        <v>1.210323</v>
      </c>
      <c r="H232" s="21" t="str">
        <f>'Liste Linéaire_Togo'!AN232</f>
        <v>Agoè-Nyivé 6</v>
      </c>
      <c r="I232" s="21" t="str">
        <f>'Liste Linéaire_Togo'!O232</f>
        <v xml:space="preserve">Agoè-Nyivé </v>
      </c>
      <c r="J232" s="21" t="str">
        <f>'Liste Linéaire_Togo'!P232</f>
        <v>Grand Lomé</v>
      </c>
      <c r="K232" s="22">
        <f>'Liste Linéaire_Togo'!Q232</f>
        <v>45646</v>
      </c>
      <c r="L232" s="21" t="str">
        <f>'Liste Linéaire_Togo'!R232</f>
        <v>S51</v>
      </c>
      <c r="M232" s="24" t="str">
        <f>'Liste Linéaire_Togo'!AD232</f>
        <v>Puit</v>
      </c>
      <c r="N232" s="21" t="str">
        <f>'Liste Linéaire_Togo'!AG232</f>
        <v>POSITIF</v>
      </c>
      <c r="O232" s="21" t="str">
        <f>'Liste Linéaire_Togo'!AI232</f>
        <v>Oui</v>
      </c>
      <c r="P232" s="22">
        <f>'Liste Linéaire_Togo'!AJ232</f>
        <v>45649</v>
      </c>
      <c r="Q232" s="21" t="str">
        <f>'Liste Linéaire_Togo'!AK232</f>
        <v>Guéri</v>
      </c>
      <c r="R232" s="21" t="str">
        <f>'Liste Linéaire_Togo'!AP232</f>
        <v>negatif</v>
      </c>
      <c r="S232" s="21" t="str">
        <f>'Liste Linéaire_Togo'!AO232</f>
        <v>Adétikopé</v>
      </c>
    </row>
    <row r="233" spans="1:19" ht="30">
      <c r="A233" t="str">
        <f t="shared" si="4"/>
        <v>Point ( 1.203927 6.250142)</v>
      </c>
      <c r="B233" s="21" t="str">
        <f>'Liste Linéaire_Togo'!B233</f>
        <v>SITA Soule</v>
      </c>
      <c r="C233" s="21" t="str">
        <f>'Liste Linéaire_Togo'!F233</f>
        <v>Masculin</v>
      </c>
      <c r="D233" s="21" t="str">
        <f>'Liste Linéaire_Togo'!G233</f>
        <v xml:space="preserve">Revendeur </v>
      </c>
      <c r="E233" s="21" t="str">
        <f>'Liste Linéaire_Togo'!I233</f>
        <v>Haoussa Zongo</v>
      </c>
      <c r="F233" s="21" t="str">
        <f>VLOOKUP(E233,CARTE!$C$1:$F$400,3,FALSE)</f>
        <v>6.250142</v>
      </c>
      <c r="G233" s="21" t="str">
        <f>VLOOKUP(E233,CARTE!$C$1:$F$400,4,FALSE)</f>
        <v xml:space="preserve"> 1.203927</v>
      </c>
      <c r="H233" s="21" t="str">
        <f>'Liste Linéaire_Togo'!AN233</f>
        <v>Agoè-Nyivé 1</v>
      </c>
      <c r="I233" s="21" t="str">
        <f>'Liste Linéaire_Togo'!O233</f>
        <v xml:space="preserve">Agoè-Nyivé </v>
      </c>
      <c r="J233" s="21" t="str">
        <f>'Liste Linéaire_Togo'!P233</f>
        <v>Grand Lomé</v>
      </c>
      <c r="K233" s="22">
        <f>'Liste Linéaire_Togo'!Q233</f>
        <v>45643</v>
      </c>
      <c r="L233" s="21" t="str">
        <f>'Liste Linéaire_Togo'!R233</f>
        <v>S51</v>
      </c>
      <c r="M233" s="24" t="str">
        <f>'Liste Linéaire_Togo'!AD233</f>
        <v>Forage</v>
      </c>
      <c r="N233" s="21" t="str">
        <f>'Liste Linéaire_Togo'!AG233</f>
        <v>POSITIF</v>
      </c>
      <c r="O233" s="21" t="str">
        <f>'Liste Linéaire_Togo'!AI233</f>
        <v>Oui</v>
      </c>
      <c r="P233" s="22">
        <f>'Liste Linéaire_Togo'!AJ233</f>
        <v>45650</v>
      </c>
      <c r="Q233" s="21" t="str">
        <f>'Liste Linéaire_Togo'!AK233</f>
        <v>Guéri</v>
      </c>
      <c r="R233" s="21" t="str">
        <f>'Liste Linéaire_Togo'!AP233</f>
        <v>Positif</v>
      </c>
      <c r="S233" s="21" t="str">
        <f>'Liste Linéaire_Togo'!AO233</f>
        <v>Agoè-Nyivé</v>
      </c>
    </row>
    <row r="234" spans="1:19" ht="30">
      <c r="A234" t="str">
        <f t="shared" si="4"/>
        <v>Point ( 1.203927 6.250142)</v>
      </c>
      <c r="B234" s="21" t="str">
        <f>'Liste Linéaire_Togo'!B234</f>
        <v>AGALI Zilkif</v>
      </c>
      <c r="C234" s="21" t="str">
        <f>'Liste Linéaire_Togo'!F234</f>
        <v>Masculin</v>
      </c>
      <c r="D234" s="21" t="str">
        <f>'Liste Linéaire_Togo'!G234</f>
        <v>Commerçant</v>
      </c>
      <c r="E234" s="21" t="str">
        <f>'Liste Linéaire_Togo'!I234</f>
        <v>Haoussa Zongo</v>
      </c>
      <c r="F234" s="21" t="str">
        <f>VLOOKUP(E234,CARTE!$C$1:$F$400,3,FALSE)</f>
        <v>6.250142</v>
      </c>
      <c r="G234" s="21" t="str">
        <f>VLOOKUP(E234,CARTE!$C$1:$F$400,4,FALSE)</f>
        <v xml:space="preserve"> 1.203927</v>
      </c>
      <c r="H234" s="21" t="str">
        <f>'Liste Linéaire_Togo'!AN234</f>
        <v>Agoè-Nyivé 1</v>
      </c>
      <c r="I234" s="21" t="str">
        <f>'Liste Linéaire_Togo'!O234</f>
        <v xml:space="preserve">Agoè-Nyivé </v>
      </c>
      <c r="J234" s="21" t="str">
        <f>'Liste Linéaire_Togo'!P234</f>
        <v>Grand Lomé</v>
      </c>
      <c r="K234" s="22">
        <f>'Liste Linéaire_Togo'!Q234</f>
        <v>45647</v>
      </c>
      <c r="L234" s="21" t="str">
        <f>'Liste Linéaire_Togo'!R234</f>
        <v>S51</v>
      </c>
      <c r="M234" s="24" t="str">
        <f>'Liste Linéaire_Togo'!AD234</f>
        <v>Tde</v>
      </c>
      <c r="N234" s="21" t="str">
        <f>'Liste Linéaire_Togo'!AG234</f>
        <v>POSITIF</v>
      </c>
      <c r="O234" s="21" t="str">
        <f>'Liste Linéaire_Togo'!AI234</f>
        <v>Oui</v>
      </c>
      <c r="P234" s="22">
        <f>'Liste Linéaire_Togo'!AJ234</f>
        <v>45650</v>
      </c>
      <c r="Q234" s="21" t="str">
        <f>'Liste Linéaire_Togo'!AK234</f>
        <v>Guéri</v>
      </c>
      <c r="R234" s="21" t="str">
        <f>'Liste Linéaire_Togo'!AP234</f>
        <v>Positif</v>
      </c>
      <c r="S234" s="21" t="str">
        <f>'Liste Linéaire_Togo'!AO234</f>
        <v>Agoè-Nyivé</v>
      </c>
    </row>
    <row r="235" spans="1:19" ht="30">
      <c r="A235" t="str">
        <f t="shared" si="4"/>
        <v>Point (1.217697 6.247032)</v>
      </c>
      <c r="B235" s="21" t="str">
        <f>'Liste Linéaire_Togo'!B235</f>
        <v>AROUNA Idaya</v>
      </c>
      <c r="C235" s="21" t="str">
        <f>'Liste Linéaire_Togo'!F235</f>
        <v>Féminin</v>
      </c>
      <c r="D235" s="21" t="str">
        <f>'Liste Linéaire_Togo'!G235</f>
        <v>Elève</v>
      </c>
      <c r="E235" s="21" t="str">
        <f>'Liste Linéaire_Togo'!I235</f>
        <v>Zongo Sivédomé</v>
      </c>
      <c r="F235" s="21" t="str">
        <f>VLOOKUP(E235,CARTE!$C$1:$F$400,3,FALSE)</f>
        <v>6.247032</v>
      </c>
      <c r="G235" s="21" t="str">
        <f>VLOOKUP(E235,CARTE!$C$1:$F$400,4,FALSE)</f>
        <v>1.217697</v>
      </c>
      <c r="H235" s="21" t="str">
        <f>'Liste Linéaire_Togo'!AN235</f>
        <v>Agoè-Nyivé 4</v>
      </c>
      <c r="I235" s="21" t="str">
        <f>'Liste Linéaire_Togo'!O235</f>
        <v xml:space="preserve">Agoè-Nyivé </v>
      </c>
      <c r="J235" s="21" t="str">
        <f>'Liste Linéaire_Togo'!P235</f>
        <v>Grand Lomé</v>
      </c>
      <c r="K235" s="22">
        <f>'Liste Linéaire_Togo'!Q235</f>
        <v>45647</v>
      </c>
      <c r="L235" s="21" t="str">
        <f>'Liste Linéaire_Togo'!R235</f>
        <v>S51</v>
      </c>
      <c r="M235" s="24" t="str">
        <f>'Liste Linéaire_Togo'!AD235</f>
        <v>Forage</v>
      </c>
      <c r="N235" s="21" t="str">
        <f>'Liste Linéaire_Togo'!AG235</f>
        <v>POSITIF</v>
      </c>
      <c r="O235" s="21" t="str">
        <f>'Liste Linéaire_Togo'!AI235</f>
        <v>Oui</v>
      </c>
      <c r="P235" s="22">
        <f>'Liste Linéaire_Togo'!AJ235</f>
        <v>45650</v>
      </c>
      <c r="Q235" s="21" t="str">
        <f>'Liste Linéaire_Togo'!AK235</f>
        <v>Guéri</v>
      </c>
      <c r="R235" s="21" t="str">
        <f>'Liste Linéaire_Togo'!AP235</f>
        <v>Positif</v>
      </c>
      <c r="S235" s="21" t="str">
        <f>'Liste Linéaire_Togo'!AO235</f>
        <v>Togblekope</v>
      </c>
    </row>
    <row r="236" spans="1:19" ht="30">
      <c r="A236" t="str">
        <f t="shared" si="4"/>
        <v>Point ( 1.203927 6.250142)</v>
      </c>
      <c r="B236" s="21" t="str">
        <f>'Liste Linéaire_Togo'!B236</f>
        <v>TENGUEY Ayélé</v>
      </c>
      <c r="C236" s="21" t="str">
        <f>'Liste Linéaire_Togo'!F236</f>
        <v>Féminin</v>
      </c>
      <c r="D236" s="21" t="str">
        <f>'Liste Linéaire_Togo'!G236</f>
        <v>Ménagère</v>
      </c>
      <c r="E236" s="21" t="str">
        <f>'Liste Linéaire_Togo'!I236</f>
        <v>Haoussa Zongo</v>
      </c>
      <c r="F236" s="21" t="str">
        <f>VLOOKUP(E236,CARTE!$C$1:$F$400,3,FALSE)</f>
        <v>6.250142</v>
      </c>
      <c r="G236" s="21" t="str">
        <f>VLOOKUP(E236,CARTE!$C$1:$F$400,4,FALSE)</f>
        <v xml:space="preserve"> 1.203927</v>
      </c>
      <c r="H236" s="21" t="str">
        <f>'Liste Linéaire_Togo'!AN236</f>
        <v>Agoè-Nyivé 1</v>
      </c>
      <c r="I236" s="21" t="str">
        <f>'Liste Linéaire_Togo'!O236</f>
        <v xml:space="preserve">Agoè-Nyivé </v>
      </c>
      <c r="J236" s="21" t="str">
        <f>'Liste Linéaire_Togo'!P236</f>
        <v>Grand Lomé</v>
      </c>
      <c r="K236" s="22">
        <f>'Liste Linéaire_Togo'!Q236</f>
        <v>45646</v>
      </c>
      <c r="L236" s="21" t="str">
        <f>'Liste Linéaire_Togo'!R236</f>
        <v>S51</v>
      </c>
      <c r="M236" s="24" t="str">
        <f>'Liste Linéaire_Togo'!AD236</f>
        <v>Forage</v>
      </c>
      <c r="N236" s="21" t="str">
        <f>'Liste Linéaire_Togo'!AG236</f>
        <v>NEGATIF</v>
      </c>
      <c r="O236" s="21" t="str">
        <f>'Liste Linéaire_Togo'!AI236</f>
        <v>Non</v>
      </c>
      <c r="P236" s="22">
        <f>'Liste Linéaire_Togo'!AJ236</f>
        <v>45647</v>
      </c>
      <c r="Q236" s="21" t="str">
        <f>'Liste Linéaire_Togo'!AK236</f>
        <v>Guéri</v>
      </c>
      <c r="R236" s="21" t="str">
        <f>'Liste Linéaire_Togo'!AP236</f>
        <v>negatif</v>
      </c>
      <c r="S236" s="21" t="str">
        <f>'Liste Linéaire_Togo'!AO236</f>
        <v>Agoè-Nyivé</v>
      </c>
    </row>
    <row r="237" spans="1:19" ht="45">
      <c r="A237" t="str">
        <f t="shared" si="4"/>
        <v>Point ( 1.203927 6.250142)</v>
      </c>
      <c r="B237" s="21" t="str">
        <f>'Liste Linéaire_Togo'!B237</f>
        <v>ADAMOU Roukeya</v>
      </c>
      <c r="C237" s="21" t="str">
        <f>'Liste Linéaire_Togo'!F237</f>
        <v>Féminin</v>
      </c>
      <c r="D237" s="21" t="str">
        <f>'Liste Linéaire_Togo'!G237</f>
        <v>Ménagère</v>
      </c>
      <c r="E237" s="21" t="str">
        <f>'Liste Linéaire_Togo'!I237</f>
        <v>Haoussa Zongo</v>
      </c>
      <c r="F237" s="21" t="str">
        <f>VLOOKUP(E237,CARTE!$C$1:$F$400,3,FALSE)</f>
        <v>6.250142</v>
      </c>
      <c r="G237" s="21" t="str">
        <f>VLOOKUP(E237,CARTE!$C$1:$F$400,4,FALSE)</f>
        <v xml:space="preserve"> 1.203927</v>
      </c>
      <c r="H237" s="21" t="str">
        <f>'Liste Linéaire_Togo'!AN237</f>
        <v>Agoè-Nyivé 1</v>
      </c>
      <c r="I237" s="21" t="str">
        <f>'Liste Linéaire_Togo'!O237</f>
        <v xml:space="preserve">Agoè-Nyivé </v>
      </c>
      <c r="J237" s="21" t="str">
        <f>'Liste Linéaire_Togo'!P237</f>
        <v>Grand Lomé</v>
      </c>
      <c r="K237" s="22">
        <f>'Liste Linéaire_Togo'!Q237</f>
        <v>45646</v>
      </c>
      <c r="L237" s="21" t="str">
        <f>'Liste Linéaire_Togo'!R237</f>
        <v>S51</v>
      </c>
      <c r="M237" s="24" t="str">
        <f>'Liste Linéaire_Togo'!AD237</f>
        <v>Tde</v>
      </c>
      <c r="N237" s="21" t="str">
        <f>'Liste Linéaire_Togo'!AG237</f>
        <v>NEGATIF</v>
      </c>
      <c r="O237" s="21" t="str">
        <f>'Liste Linéaire_Togo'!AI237</f>
        <v>Non</v>
      </c>
      <c r="P237" s="22">
        <f>'Liste Linéaire_Togo'!AJ237</f>
        <v>45648</v>
      </c>
      <c r="Q237" s="21" t="str">
        <f>'Liste Linéaire_Togo'!AK237</f>
        <v>Guéri</v>
      </c>
      <c r="R237" s="21" t="str">
        <f>'Liste Linéaire_Togo'!AP237</f>
        <v>negatif</v>
      </c>
      <c r="S237" s="21" t="str">
        <f>'Liste Linéaire_Togo'!AO237</f>
        <v>Agoè-Nyivé</v>
      </c>
    </row>
    <row r="238" spans="1:19" ht="30">
      <c r="A238" t="str">
        <f t="shared" si="4"/>
        <v>Point ( 1.203927 6.250142)</v>
      </c>
      <c r="B238" s="21" t="str">
        <f>'Liste Linéaire_Togo'!B238</f>
        <v xml:space="preserve">AMADOU Kadi </v>
      </c>
      <c r="C238" s="21" t="str">
        <f>'Liste Linéaire_Togo'!F238</f>
        <v>Féminin</v>
      </c>
      <c r="D238" s="21" t="str">
        <f>'Liste Linéaire_Togo'!G238</f>
        <v>Ménagère</v>
      </c>
      <c r="E238" s="21" t="str">
        <f>'Liste Linéaire_Togo'!I238</f>
        <v>Haoussa Zongo</v>
      </c>
      <c r="F238" s="21" t="str">
        <f>VLOOKUP(E238,CARTE!$C$1:$F$400,3,FALSE)</f>
        <v>6.250142</v>
      </c>
      <c r="G238" s="21" t="str">
        <f>VLOOKUP(E238,CARTE!$C$1:$F$400,4,FALSE)</f>
        <v xml:space="preserve"> 1.203927</v>
      </c>
      <c r="H238" s="21" t="str">
        <f>'Liste Linéaire_Togo'!AN238</f>
        <v>Agoè-Nyivé 1</v>
      </c>
      <c r="I238" s="21" t="str">
        <f>'Liste Linéaire_Togo'!O238</f>
        <v xml:space="preserve">Agoè-Nyivé </v>
      </c>
      <c r="J238" s="21" t="str">
        <f>'Liste Linéaire_Togo'!P238</f>
        <v>Grand Lomé</v>
      </c>
      <c r="K238" s="22">
        <f>'Liste Linéaire_Togo'!Q238</f>
        <v>45646</v>
      </c>
      <c r="L238" s="21" t="str">
        <f>'Liste Linéaire_Togo'!R238</f>
        <v>S51</v>
      </c>
      <c r="M238" s="24" t="str">
        <f>'Liste Linéaire_Togo'!AD238</f>
        <v>Forage</v>
      </c>
      <c r="N238" s="21" t="str">
        <f>'Liste Linéaire_Togo'!AG238</f>
        <v>POSITIF</v>
      </c>
      <c r="O238" s="21" t="str">
        <f>'Liste Linéaire_Togo'!AI238</f>
        <v>Oui</v>
      </c>
      <c r="P238" s="22">
        <f>'Liste Linéaire_Togo'!AJ238</f>
        <v>45648</v>
      </c>
      <c r="Q238" s="21" t="str">
        <f>'Liste Linéaire_Togo'!AK238</f>
        <v>Guéri</v>
      </c>
      <c r="R238" s="21" t="str">
        <f>'Liste Linéaire_Togo'!AP238</f>
        <v>Positif</v>
      </c>
      <c r="S238" s="21" t="str">
        <f>'Liste Linéaire_Togo'!AO238</f>
        <v>Agoè-Nyivé</v>
      </c>
    </row>
    <row r="239" spans="1:19" ht="45">
      <c r="A239" t="str">
        <f t="shared" si="4"/>
        <v>Point ( 1.203927 6.250142)</v>
      </c>
      <c r="B239" s="21" t="str">
        <f>'Liste Linéaire_Togo'!B239</f>
        <v>ADAMOU Abdoul Djalil</v>
      </c>
      <c r="C239" s="21" t="str">
        <f>'Liste Linéaire_Togo'!F239</f>
        <v>Masculin</v>
      </c>
      <c r="D239" s="21" t="str">
        <f>'Liste Linéaire_Togo'!G239</f>
        <v>Commerçant</v>
      </c>
      <c r="E239" s="21" t="str">
        <f>'Liste Linéaire_Togo'!I239</f>
        <v>Haoussa Zongo</v>
      </c>
      <c r="F239" s="21" t="str">
        <f>VLOOKUP(E239,CARTE!$C$1:$F$400,3,FALSE)</f>
        <v>6.250142</v>
      </c>
      <c r="G239" s="21" t="str">
        <f>VLOOKUP(E239,CARTE!$C$1:$F$400,4,FALSE)</f>
        <v xml:space="preserve"> 1.203927</v>
      </c>
      <c r="H239" s="21" t="str">
        <f>'Liste Linéaire_Togo'!AN239</f>
        <v>Agoè-Nyivé 1</v>
      </c>
      <c r="I239" s="21" t="str">
        <f>'Liste Linéaire_Togo'!O239</f>
        <v xml:space="preserve">Agoè-Nyivé </v>
      </c>
      <c r="J239" s="21" t="str">
        <f>'Liste Linéaire_Togo'!P239</f>
        <v>Grand Lomé</v>
      </c>
      <c r="K239" s="22">
        <f>'Liste Linéaire_Togo'!Q239</f>
        <v>45648</v>
      </c>
      <c r="L239" s="21" t="str">
        <f>'Liste Linéaire_Togo'!R239</f>
        <v>S51</v>
      </c>
      <c r="M239" s="24" t="str">
        <f>'Liste Linéaire_Togo'!AD239</f>
        <v>Tde</v>
      </c>
      <c r="N239" s="21" t="str">
        <f>'Liste Linéaire_Togo'!AG239</f>
        <v>POSITIF</v>
      </c>
      <c r="O239" s="21" t="str">
        <f>'Liste Linéaire_Togo'!AI239</f>
        <v>Oui</v>
      </c>
      <c r="P239" s="22">
        <f>'Liste Linéaire_Togo'!AJ239</f>
        <v>45648</v>
      </c>
      <c r="Q239" s="21" t="str">
        <f>'Liste Linéaire_Togo'!AK239</f>
        <v>Guéri</v>
      </c>
      <c r="R239" s="21" t="str">
        <f>'Liste Linéaire_Togo'!AP239</f>
        <v>Positif</v>
      </c>
      <c r="S239" s="21" t="str">
        <f>'Liste Linéaire_Togo'!AO239</f>
        <v>Agoè-Nyivé</v>
      </c>
    </row>
    <row r="240" spans="1:19" ht="30">
      <c r="A240" t="str">
        <f t="shared" si="4"/>
        <v>Point ( 1.203927 6.250142)</v>
      </c>
      <c r="B240" s="21" t="str">
        <f>'Liste Linéaire_Togo'!B240</f>
        <v>ANGBA Nazif</v>
      </c>
      <c r="C240" s="21" t="str">
        <f>'Liste Linéaire_Togo'!F240</f>
        <v>Masculin</v>
      </c>
      <c r="D240" s="21" t="str">
        <f>'Liste Linéaire_Togo'!G240</f>
        <v>Commerçant</v>
      </c>
      <c r="E240" s="21" t="str">
        <f>'Liste Linéaire_Togo'!I240</f>
        <v>Haoussa Zongo</v>
      </c>
      <c r="F240" s="21" t="str">
        <f>VLOOKUP(E240,CARTE!$C$1:$F$400,3,FALSE)</f>
        <v>6.250142</v>
      </c>
      <c r="G240" s="21" t="str">
        <f>VLOOKUP(E240,CARTE!$C$1:$F$400,4,FALSE)</f>
        <v xml:space="preserve"> 1.203927</v>
      </c>
      <c r="H240" s="21" t="str">
        <f>'Liste Linéaire_Togo'!AN240</f>
        <v>Agoè-Nyivé 1</v>
      </c>
      <c r="I240" s="21" t="str">
        <f>'Liste Linéaire_Togo'!O240</f>
        <v xml:space="preserve">Agoè-Nyivé </v>
      </c>
      <c r="J240" s="21" t="str">
        <f>'Liste Linéaire_Togo'!P240</f>
        <v>Grand Lomé</v>
      </c>
      <c r="K240" s="22">
        <f>'Liste Linéaire_Togo'!Q240</f>
        <v>45649</v>
      </c>
      <c r="L240" s="21" t="str">
        <f>'Liste Linéaire_Togo'!R240</f>
        <v>S52</v>
      </c>
      <c r="M240" s="24" t="str">
        <f>'Liste Linéaire_Togo'!AD240</f>
        <v>Forage</v>
      </c>
      <c r="N240" s="21" t="str">
        <f>'Liste Linéaire_Togo'!AG240</f>
        <v>POSITIF</v>
      </c>
      <c r="O240" s="21" t="str">
        <f>'Liste Linéaire_Togo'!AI240</f>
        <v>Oui</v>
      </c>
      <c r="P240" s="22">
        <f>'Liste Linéaire_Togo'!AJ240</f>
        <v>45652</v>
      </c>
      <c r="Q240" s="21" t="str">
        <f>'Liste Linéaire_Togo'!AK240</f>
        <v>Guéri</v>
      </c>
      <c r="R240" s="21" t="str">
        <f>'Liste Linéaire_Togo'!AP240</f>
        <v>Positif</v>
      </c>
      <c r="S240" s="21" t="str">
        <f>'Liste Linéaire_Togo'!AO240</f>
        <v>Agoè-Nyivé</v>
      </c>
    </row>
    <row r="241" spans="1:19" ht="45">
      <c r="A241" t="str">
        <f t="shared" si="4"/>
        <v>Point ( 1.203927 6.250142)</v>
      </c>
      <c r="B241" s="21" t="str">
        <f>'Liste Linéaire_Togo'!B241</f>
        <v xml:space="preserve">AROUNA Ousebrou </v>
      </c>
      <c r="C241" s="21" t="str">
        <f>'Liste Linéaire_Togo'!F241</f>
        <v>Masculin</v>
      </c>
      <c r="D241" s="21" t="str">
        <f>'Liste Linéaire_Togo'!G241</f>
        <v>Commerçant</v>
      </c>
      <c r="E241" s="21" t="str">
        <f>'Liste Linéaire_Togo'!I241</f>
        <v>Haoussa Zongo</v>
      </c>
      <c r="F241" s="21" t="str">
        <f>VLOOKUP(E241,CARTE!$C$1:$F$400,3,FALSE)</f>
        <v>6.250142</v>
      </c>
      <c r="G241" s="21" t="str">
        <f>VLOOKUP(E241,CARTE!$C$1:$F$400,4,FALSE)</f>
        <v xml:space="preserve"> 1.203927</v>
      </c>
      <c r="H241" s="21" t="str">
        <f>'Liste Linéaire_Togo'!AN241</f>
        <v>Agoè-Nyivé 1</v>
      </c>
      <c r="I241" s="21" t="str">
        <f>'Liste Linéaire_Togo'!O241</f>
        <v xml:space="preserve">Agoè-Nyivé </v>
      </c>
      <c r="J241" s="21" t="str">
        <f>'Liste Linéaire_Togo'!P241</f>
        <v>Grand Lomé</v>
      </c>
      <c r="K241" s="22">
        <f>'Liste Linéaire_Togo'!Q241</f>
        <v>45649</v>
      </c>
      <c r="L241" s="21" t="str">
        <f>'Liste Linéaire_Togo'!R241</f>
        <v>S52</v>
      </c>
      <c r="M241" s="24" t="str">
        <f>'Liste Linéaire_Togo'!AD241</f>
        <v>Forage</v>
      </c>
      <c r="N241" s="21" t="str">
        <f>'Liste Linéaire_Togo'!AG241</f>
        <v>NEGATIF</v>
      </c>
      <c r="O241" s="21" t="str">
        <f>'Liste Linéaire_Togo'!AI241</f>
        <v>Non</v>
      </c>
      <c r="P241" s="22">
        <f>'Liste Linéaire_Togo'!AJ241</f>
        <v>45649</v>
      </c>
      <c r="Q241" s="21" t="str">
        <f>'Liste Linéaire_Togo'!AK241</f>
        <v>Guéri</v>
      </c>
      <c r="R241" s="21" t="str">
        <f>'Liste Linéaire_Togo'!AP241</f>
        <v>negatif</v>
      </c>
      <c r="S241" s="21" t="str">
        <f>'Liste Linéaire_Togo'!AO241</f>
        <v>Agoè-Nyivé</v>
      </c>
    </row>
    <row r="242" spans="1:19" ht="45">
      <c r="A242" t="str">
        <f t="shared" si="4"/>
        <v>Point ( 1.203927 6.250142)</v>
      </c>
      <c r="B242" s="21" t="str">
        <f>'Liste Linéaire_Togo'!B242</f>
        <v>AGALI Abdoul Djalil</v>
      </c>
      <c r="C242" s="21" t="str">
        <f>'Liste Linéaire_Togo'!F242</f>
        <v>Masculin</v>
      </c>
      <c r="D242" s="21" t="str">
        <f>'Liste Linéaire_Togo'!G242</f>
        <v>Commerçant</v>
      </c>
      <c r="E242" s="21" t="str">
        <f>'Liste Linéaire_Togo'!I242</f>
        <v>Haoussa Zongo</v>
      </c>
      <c r="F242" s="21" t="str">
        <f>VLOOKUP(E242,CARTE!$C$1:$F$400,3,FALSE)</f>
        <v>6.250142</v>
      </c>
      <c r="G242" s="21" t="str">
        <f>VLOOKUP(E242,CARTE!$C$1:$F$400,4,FALSE)</f>
        <v xml:space="preserve"> 1.203927</v>
      </c>
      <c r="H242" s="21" t="str">
        <f>'Liste Linéaire_Togo'!AN242</f>
        <v>Agoè-Nyivé 1</v>
      </c>
      <c r="I242" s="21" t="str">
        <f>'Liste Linéaire_Togo'!O242</f>
        <v xml:space="preserve">Agoè-Nyivé </v>
      </c>
      <c r="J242" s="21" t="str">
        <f>'Liste Linéaire_Togo'!P242</f>
        <v>Grand Lomé</v>
      </c>
      <c r="K242" s="22">
        <f>'Liste Linéaire_Togo'!Q242</f>
        <v>45649</v>
      </c>
      <c r="L242" s="21" t="str">
        <f>'Liste Linéaire_Togo'!R242</f>
        <v>S52</v>
      </c>
      <c r="M242" s="24" t="str">
        <f>'Liste Linéaire_Togo'!AD242</f>
        <v>Forage</v>
      </c>
      <c r="N242" s="21" t="str">
        <f>'Liste Linéaire_Togo'!AG242</f>
        <v>NEGATIF</v>
      </c>
      <c r="O242" s="21" t="str">
        <f>'Liste Linéaire_Togo'!AI242</f>
        <v>Non</v>
      </c>
      <c r="P242" s="22">
        <f>'Liste Linéaire_Togo'!AJ242</f>
        <v>45649</v>
      </c>
      <c r="Q242" s="21" t="str">
        <f>'Liste Linéaire_Togo'!AK242</f>
        <v>Guéri</v>
      </c>
      <c r="R242" s="21" t="str">
        <f>'Liste Linéaire_Togo'!AP242</f>
        <v>negatif</v>
      </c>
      <c r="S242" s="21" t="str">
        <f>'Liste Linéaire_Togo'!AO242</f>
        <v>Agoè-Nyivé</v>
      </c>
    </row>
    <row r="243" spans="1:19" ht="60">
      <c r="A243" t="str">
        <f t="shared" si="4"/>
        <v>Point (1.213465 6.250501)</v>
      </c>
      <c r="B243" s="21" t="str">
        <f>'Liste Linéaire_Togo'!B243</f>
        <v>MOUHAMED Abdel Aziz</v>
      </c>
      <c r="C243" s="21" t="str">
        <f>'Liste Linéaire_Togo'!F243</f>
        <v>Masculin</v>
      </c>
      <c r="D243" s="21" t="str">
        <f>'Liste Linéaire_Togo'!G243</f>
        <v>Sans emploi</v>
      </c>
      <c r="E243" s="21" t="str">
        <f>'Liste Linéaire_Togo'!I243</f>
        <v>Zongo Zilikpota</v>
      </c>
      <c r="F243" s="21" t="str">
        <f>VLOOKUP(E243,CARTE!$C$1:$F$400,3,FALSE)</f>
        <v>6.250501</v>
      </c>
      <c r="G243" s="21" t="str">
        <f>VLOOKUP(E243,CARTE!$C$1:$F$400,4,FALSE)</f>
        <v>1.213465</v>
      </c>
      <c r="H243" s="21" t="str">
        <f>'Liste Linéaire_Togo'!AN243</f>
        <v>Agoè-Nyivé 4</v>
      </c>
      <c r="I243" s="21" t="str">
        <f>'Liste Linéaire_Togo'!O243</f>
        <v xml:space="preserve">Agoè-Nyivé </v>
      </c>
      <c r="J243" s="21" t="str">
        <f>'Liste Linéaire_Togo'!P243</f>
        <v>Grand Lomé</v>
      </c>
      <c r="K243" s="22">
        <f>'Liste Linéaire_Togo'!Q243</f>
        <v>45648</v>
      </c>
      <c r="L243" s="21" t="str">
        <f>'Liste Linéaire_Togo'!R243</f>
        <v>S51</v>
      </c>
      <c r="M243" s="24" t="str">
        <f>'Liste Linéaire_Togo'!AD243</f>
        <v>Forage</v>
      </c>
      <c r="N243" s="21" t="str">
        <f>'Liste Linéaire_Togo'!AG243</f>
        <v>POSITIF</v>
      </c>
      <c r="O243" s="21" t="str">
        <f>'Liste Linéaire_Togo'!AI243</f>
        <v>Oui</v>
      </c>
      <c r="P243" s="22">
        <f>'Liste Linéaire_Togo'!AJ243</f>
        <v>45652</v>
      </c>
      <c r="Q243" s="21" t="str">
        <f>'Liste Linéaire_Togo'!AK243</f>
        <v>Guéri</v>
      </c>
      <c r="R243" s="21" t="str">
        <f>'Liste Linéaire_Togo'!AP243</f>
        <v>Positif</v>
      </c>
      <c r="S243" s="21" t="str">
        <f>'Liste Linéaire_Togo'!AO243</f>
        <v>Togblekope</v>
      </c>
    </row>
    <row r="244" spans="1:19" ht="45">
      <c r="A244" t="str">
        <f t="shared" si="4"/>
        <v>Point (1.213465 6.250501)</v>
      </c>
      <c r="B244" s="21" t="str">
        <f>'Liste Linéaire_Togo'!B244</f>
        <v>OUSMANE Abdoul Aziz</v>
      </c>
      <c r="C244" s="21" t="str">
        <f>'Liste Linéaire_Togo'!F244</f>
        <v>Masculin</v>
      </c>
      <c r="D244" s="21" t="str">
        <f>'Liste Linéaire_Togo'!G244</f>
        <v>Elève</v>
      </c>
      <c r="E244" s="21" t="str">
        <f>'Liste Linéaire_Togo'!I244</f>
        <v>Zongo Zilikpota</v>
      </c>
      <c r="F244" s="21" t="str">
        <f>VLOOKUP(E244,CARTE!$C$1:$F$400,3,FALSE)</f>
        <v>6.250501</v>
      </c>
      <c r="G244" s="21" t="str">
        <f>VLOOKUP(E244,CARTE!$C$1:$F$400,4,FALSE)</f>
        <v>1.213465</v>
      </c>
      <c r="H244" s="21" t="str">
        <f>'Liste Linéaire_Togo'!AN244</f>
        <v>Agoè-Nyivé 4</v>
      </c>
      <c r="I244" s="21" t="str">
        <f>'Liste Linéaire_Togo'!O244</f>
        <v xml:space="preserve">Agoè-Nyivé </v>
      </c>
      <c r="J244" s="21" t="str">
        <f>'Liste Linéaire_Togo'!P244</f>
        <v>Grand Lomé</v>
      </c>
      <c r="K244" s="22">
        <f>'Liste Linéaire_Togo'!Q244</f>
        <v>45649</v>
      </c>
      <c r="L244" s="21" t="str">
        <f>'Liste Linéaire_Togo'!R244</f>
        <v>S52</v>
      </c>
      <c r="M244" s="24" t="str">
        <f>'Liste Linéaire_Togo'!AD244</f>
        <v>Forage</v>
      </c>
      <c r="N244" s="21" t="str">
        <f>'Liste Linéaire_Togo'!AG244</f>
        <v>NEGATIF</v>
      </c>
      <c r="O244" s="21" t="str">
        <f>'Liste Linéaire_Togo'!AI244</f>
        <v>Non</v>
      </c>
      <c r="P244" s="22">
        <f>'Liste Linéaire_Togo'!AJ244</f>
        <v>45650</v>
      </c>
      <c r="Q244" s="21" t="str">
        <f>'Liste Linéaire_Togo'!AK244</f>
        <v>Guéri</v>
      </c>
      <c r="R244" s="21" t="str">
        <f>'Liste Linéaire_Togo'!AP244</f>
        <v>negatif</v>
      </c>
      <c r="S244" s="21" t="str">
        <f>'Liste Linéaire_Togo'!AO244</f>
        <v>Togblekope</v>
      </c>
    </row>
    <row r="245" spans="1:19" ht="30">
      <c r="A245" t="str">
        <f t="shared" si="4"/>
        <v>Point (1.210323 6.276619)</v>
      </c>
      <c r="B245" s="21" t="str">
        <f>'Liste Linéaire_Togo'!B245</f>
        <v>SOULEY Afsa</v>
      </c>
      <c r="C245" s="21" t="str">
        <f>'Liste Linéaire_Togo'!F245</f>
        <v>Féminin</v>
      </c>
      <c r="D245" s="21" t="str">
        <f>'Liste Linéaire_Togo'!G245</f>
        <v>Elève</v>
      </c>
      <c r="E245" s="21" t="str">
        <f>'Liste Linéaire_Togo'!I245</f>
        <v>Zongo Fopadex</v>
      </c>
      <c r="F245" s="21" t="str">
        <f>VLOOKUP(E245,CARTE!$C$1:$F$400,3,FALSE)</f>
        <v>6.276619</v>
      </c>
      <c r="G245" s="21" t="str">
        <f>VLOOKUP(E245,CARTE!$C$1:$F$400,4,FALSE)</f>
        <v>1.210323</v>
      </c>
      <c r="H245" s="21" t="str">
        <f>'Liste Linéaire_Togo'!AN245</f>
        <v>Agoè-Nyivé 4</v>
      </c>
      <c r="I245" s="21" t="str">
        <f>'Liste Linéaire_Togo'!O245</f>
        <v xml:space="preserve">Agoè-Nyivé </v>
      </c>
      <c r="J245" s="21" t="str">
        <f>'Liste Linéaire_Togo'!P245</f>
        <v>Grand Lomé</v>
      </c>
      <c r="K245" s="22">
        <f>'Liste Linéaire_Togo'!Q245</f>
        <v>45651</v>
      </c>
      <c r="L245" s="21" t="str">
        <f>'Liste Linéaire_Togo'!R245</f>
        <v>S52</v>
      </c>
      <c r="M245" s="24" t="str">
        <f>'Liste Linéaire_Togo'!AD245</f>
        <v>Forage,TDE,</v>
      </c>
      <c r="N245" s="21" t="str">
        <f>'Liste Linéaire_Togo'!AG245</f>
        <v>POSITIF</v>
      </c>
      <c r="O245" s="21" t="str">
        <f>'Liste Linéaire_Togo'!AI245</f>
        <v>oui</v>
      </c>
      <c r="P245" s="22">
        <f>'Liste Linéaire_Togo'!AJ245</f>
        <v>45656</v>
      </c>
      <c r="Q245" s="21" t="str">
        <f>'Liste Linéaire_Togo'!AK245</f>
        <v>Guéri</v>
      </c>
      <c r="R245" s="21" t="str">
        <f>'Liste Linéaire_Togo'!AP245</f>
        <v>Positif</v>
      </c>
      <c r="S245" s="21" t="str">
        <f>'Liste Linéaire_Togo'!AO245</f>
        <v>Togblekope</v>
      </c>
    </row>
    <row r="246" spans="1:19" ht="30">
      <c r="A246" t="str">
        <f t="shared" si="4"/>
        <v>Point (1.210323 6.276619)</v>
      </c>
      <c r="B246" s="21" t="str">
        <f>'Liste Linéaire_Togo'!B246</f>
        <v>OUSMANE Rabi</v>
      </c>
      <c r="C246" s="21" t="str">
        <f>'Liste Linéaire_Togo'!F246</f>
        <v>Féminin</v>
      </c>
      <c r="D246" s="21" t="str">
        <f>'Liste Linéaire_Togo'!G246</f>
        <v>Ménagère</v>
      </c>
      <c r="E246" s="21" t="str">
        <f>'Liste Linéaire_Togo'!I246</f>
        <v>Zongo dogta lafiè</v>
      </c>
      <c r="F246" s="21" t="str">
        <f>VLOOKUP(E246,CARTE!$C$1:$F$400,3,FALSE)</f>
        <v>6.276619</v>
      </c>
      <c r="G246" s="21" t="str">
        <f>VLOOKUP(E246,CARTE!$C$1:$F$400,4,FALSE)</f>
        <v>1.210323</v>
      </c>
      <c r="H246" s="21" t="str">
        <f>'Liste Linéaire_Togo'!AN246</f>
        <v>Agoè-Nyivé 4</v>
      </c>
      <c r="I246" s="21" t="str">
        <f>'Liste Linéaire_Togo'!O246</f>
        <v xml:space="preserve">Agoè-Nyivé </v>
      </c>
      <c r="J246" s="21" t="str">
        <f>'Liste Linéaire_Togo'!P246</f>
        <v>Grand Lomé</v>
      </c>
      <c r="K246" s="22">
        <f>'Liste Linéaire_Togo'!Q246</f>
        <v>45651</v>
      </c>
      <c r="L246" s="21" t="str">
        <f>'Liste Linéaire_Togo'!R246</f>
        <v>S52</v>
      </c>
      <c r="M246" s="24" t="str">
        <f>'Liste Linéaire_Togo'!AD246</f>
        <v>Forage</v>
      </c>
      <c r="N246" s="21" t="str">
        <f>'Liste Linéaire_Togo'!AG246</f>
        <v>POSITIF</v>
      </c>
      <c r="O246" s="21" t="str">
        <f>'Liste Linéaire_Togo'!AI246</f>
        <v>Oui</v>
      </c>
      <c r="P246" s="22">
        <f>'Liste Linéaire_Togo'!AJ246</f>
        <v>45657</v>
      </c>
      <c r="Q246" s="21" t="str">
        <f>'Liste Linéaire_Togo'!AK246</f>
        <v>Guéri</v>
      </c>
      <c r="R246" s="21" t="str">
        <f>'Liste Linéaire_Togo'!AP246</f>
        <v>negatif</v>
      </c>
      <c r="S246" s="21" t="str">
        <f>'Liste Linéaire_Togo'!AO246</f>
        <v>Togblekope</v>
      </c>
    </row>
    <row r="247" spans="1:19" ht="60">
      <c r="A247" t="str">
        <f t="shared" si="4"/>
        <v>Point (1.224485 6.255874)</v>
      </c>
      <c r="B247" s="21" t="str">
        <f>'Liste Linéaire_Togo'!B247</f>
        <v>DJAPJENGOU Germaine</v>
      </c>
      <c r="C247" s="21" t="str">
        <f>'Liste Linéaire_Togo'!F247</f>
        <v>Féminin</v>
      </c>
      <c r="D247" s="21" t="str">
        <f>'Liste Linéaire_Togo'!G247</f>
        <v>Ménagère</v>
      </c>
      <c r="E247" s="21" t="str">
        <f>'Liste Linéaire_Togo'!I247</f>
        <v>Fidékpui</v>
      </c>
      <c r="F247" s="21" t="str">
        <f>VLOOKUP(E247,CARTE!$C$1:$F$400,3,FALSE)</f>
        <v>6.255874</v>
      </c>
      <c r="G247" s="21" t="str">
        <f>VLOOKUP(E247,CARTE!$C$1:$F$400,4,FALSE)</f>
        <v>1.224485</v>
      </c>
      <c r="H247" s="21" t="str">
        <f>'Liste Linéaire_Togo'!AN247</f>
        <v>Agoè-Nyivé 4</v>
      </c>
      <c r="I247" s="21" t="str">
        <f>'Liste Linéaire_Togo'!O247</f>
        <v xml:space="preserve">Agoè-Nyivé </v>
      </c>
      <c r="J247" s="21" t="str">
        <f>'Liste Linéaire_Togo'!P247</f>
        <v>Grand Lomé</v>
      </c>
      <c r="K247" s="22">
        <f>'Liste Linéaire_Togo'!Q247</f>
        <v>45651</v>
      </c>
      <c r="L247" s="21" t="str">
        <f>'Liste Linéaire_Togo'!R247</f>
        <v>S52</v>
      </c>
      <c r="M247" s="24" t="str">
        <f>'Liste Linéaire_Togo'!AD247</f>
        <v>TDE</v>
      </c>
      <c r="N247" s="21" t="str">
        <f>'Liste Linéaire_Togo'!AG247</f>
        <v>POSITIF</v>
      </c>
      <c r="O247" s="21" t="str">
        <f>'Liste Linéaire_Togo'!AI247</f>
        <v>Oui</v>
      </c>
      <c r="P247" s="22">
        <f>'Liste Linéaire_Togo'!AJ247</f>
        <v>45652</v>
      </c>
      <c r="Q247" s="21" t="str">
        <f>'Liste Linéaire_Togo'!AK247</f>
        <v>Guéri</v>
      </c>
      <c r="R247" s="21" t="str">
        <f>'Liste Linéaire_Togo'!AP247</f>
        <v>negatif</v>
      </c>
      <c r="S247" s="21" t="str">
        <f>'Liste Linéaire_Togo'!AO247</f>
        <v>Togblekope</v>
      </c>
    </row>
    <row r="248" spans="1:19" ht="60">
      <c r="A248" t="str">
        <f t="shared" si="4"/>
        <v>Point (1.210861 6.250686)</v>
      </c>
      <c r="B248" s="21" t="str">
        <f>'Liste Linéaire_Togo'!B248</f>
        <v>ABDALLAH Mouhamadou</v>
      </c>
      <c r="C248" s="21" t="str">
        <f>'Liste Linéaire_Togo'!F248</f>
        <v>Masculin</v>
      </c>
      <c r="D248" s="21" t="str">
        <f>'Liste Linéaire_Togo'!G248</f>
        <v>Elève</v>
      </c>
      <c r="E248" s="21" t="str">
        <f>'Liste Linéaire_Togo'!I248</f>
        <v>Fidékpui Nagodé</v>
      </c>
      <c r="F248" s="21" t="str">
        <f>VLOOKUP(E248,CARTE!$C$1:$F$400,3,FALSE)</f>
        <v>6.250686</v>
      </c>
      <c r="G248" s="21" t="str">
        <f>VLOOKUP(E248,CARTE!$C$1:$F$400,4,FALSE)</f>
        <v>1.210861</v>
      </c>
      <c r="H248" s="21" t="str">
        <f>'Liste Linéaire_Togo'!AN248</f>
        <v>Agoè-Nyivé 4</v>
      </c>
      <c r="I248" s="21" t="str">
        <f>'Liste Linéaire_Togo'!O248</f>
        <v xml:space="preserve">Agoè-Nyivé </v>
      </c>
      <c r="J248" s="21" t="str">
        <f>'Liste Linéaire_Togo'!P248</f>
        <v>Grand Lomé</v>
      </c>
      <c r="K248" s="22">
        <f>'Liste Linéaire_Togo'!Q248</f>
        <v>45650</v>
      </c>
      <c r="L248" s="21" t="str">
        <f>'Liste Linéaire_Togo'!R248</f>
        <v>S52</v>
      </c>
      <c r="M248" s="24" t="str">
        <f>'Liste Linéaire_Togo'!AD248</f>
        <v>Forage</v>
      </c>
      <c r="N248" s="21" t="str">
        <f>'Liste Linéaire_Togo'!AG248</f>
        <v>POSITIF</v>
      </c>
      <c r="O248" s="21" t="str">
        <f>'Liste Linéaire_Togo'!AI248</f>
        <v>Oui</v>
      </c>
      <c r="P248" s="22">
        <f>'Liste Linéaire_Togo'!AJ248</f>
        <v>45654</v>
      </c>
      <c r="Q248" s="21" t="str">
        <f>'Liste Linéaire_Togo'!AK248</f>
        <v>Guéri</v>
      </c>
      <c r="R248" s="21" t="str">
        <f>'Liste Linéaire_Togo'!AP248</f>
        <v>Positif</v>
      </c>
      <c r="S248" s="21" t="str">
        <f>'Liste Linéaire_Togo'!AO248</f>
        <v>Togblekope</v>
      </c>
    </row>
    <row r="249" spans="1:19" ht="45">
      <c r="A249" t="e">
        <f t="shared" si="4"/>
        <v>#N/A</v>
      </c>
      <c r="B249" s="21" t="str">
        <f>'Liste Linéaire_Togo'!B249</f>
        <v>ALLASSANE Ashim</v>
      </c>
      <c r="C249" s="21" t="str">
        <f>'Liste Linéaire_Togo'!F249</f>
        <v>Masculin</v>
      </c>
      <c r="D249" s="21" t="str">
        <f>'Liste Linéaire_Togo'!G249</f>
        <v>Revendeur</v>
      </c>
      <c r="E249" s="21" t="str">
        <f>'Liste Linéaire_Togo'!I249</f>
        <v>Accra)/agoè zongo</v>
      </c>
      <c r="F249" s="21" t="e">
        <f>VLOOKUP(E249,CARTE!$C$1:$F$400,3,FALSE)</f>
        <v>#N/A</v>
      </c>
      <c r="G249" s="21" t="e">
        <f>VLOOKUP(E249,CARTE!$C$1:$F$400,4,FALSE)</f>
        <v>#N/A</v>
      </c>
      <c r="H249" s="21" t="str">
        <f>'Liste Linéaire_Togo'!AN249</f>
        <v>Agoè-Nyivé 4</v>
      </c>
      <c r="I249" s="21" t="str">
        <f>'Liste Linéaire_Togo'!O249</f>
        <v xml:space="preserve">Agoè-Nyivé </v>
      </c>
      <c r="J249" s="21" t="str">
        <f>'Liste Linéaire_Togo'!P249</f>
        <v>Grand Lomé</v>
      </c>
      <c r="K249" s="22">
        <f>'Liste Linéaire_Togo'!Q249</f>
        <v>45651</v>
      </c>
      <c r="L249" s="21" t="str">
        <f>'Liste Linéaire_Togo'!R249</f>
        <v>S52</v>
      </c>
      <c r="M249" s="24" t="str">
        <f>'Liste Linéaire_Togo'!AD249</f>
        <v>Forage,pure water</v>
      </c>
      <c r="N249" s="21" t="str">
        <f>'Liste Linéaire_Togo'!AG249</f>
        <v>POSITIF</v>
      </c>
      <c r="O249" s="21" t="str">
        <f>'Liste Linéaire_Togo'!AI249</f>
        <v>Oui</v>
      </c>
      <c r="P249" s="22">
        <f>'Liste Linéaire_Togo'!AJ249</f>
        <v>45656</v>
      </c>
      <c r="Q249" s="21" t="str">
        <f>'Liste Linéaire_Togo'!AK249</f>
        <v>Guéri</v>
      </c>
      <c r="R249" s="21" t="str">
        <f>'Liste Linéaire_Togo'!AP249</f>
        <v>Positif</v>
      </c>
      <c r="S249" s="21" t="str">
        <f>'Liste Linéaire_Togo'!AO249</f>
        <v>Togblekope</v>
      </c>
    </row>
    <row r="250" spans="1:19" ht="45">
      <c r="A250" t="str">
        <f t="shared" si="4"/>
        <v>Point ( 1.203927 6.250142)</v>
      </c>
      <c r="B250" s="21" t="str">
        <f>'Liste Linéaire_Togo'!B250</f>
        <v>ABIBOU Marouane</v>
      </c>
      <c r="C250" s="21" t="str">
        <f>'Liste Linéaire_Togo'!F250</f>
        <v>Masculin</v>
      </c>
      <c r="D250" s="21" t="str">
        <f>'Liste Linéaire_Togo'!G250</f>
        <v>Elève</v>
      </c>
      <c r="E250" s="21" t="str">
        <f>'Liste Linéaire_Togo'!I250</f>
        <v>Haoussa Zongo</v>
      </c>
      <c r="F250" s="21" t="str">
        <f>VLOOKUP(E250,CARTE!$C$1:$F$400,3,FALSE)</f>
        <v>6.250142</v>
      </c>
      <c r="G250" s="21" t="str">
        <f>VLOOKUP(E250,CARTE!$C$1:$F$400,4,FALSE)</f>
        <v xml:space="preserve"> 1.203927</v>
      </c>
      <c r="H250" s="21" t="str">
        <f>'Liste Linéaire_Togo'!AN250</f>
        <v>Agoè-Nyivé 1</v>
      </c>
      <c r="I250" s="21" t="str">
        <f>'Liste Linéaire_Togo'!O250</f>
        <v xml:space="preserve">Agoè-Nyivé </v>
      </c>
      <c r="J250" s="21" t="str">
        <f>'Liste Linéaire_Togo'!P250</f>
        <v>Grand Lomé</v>
      </c>
      <c r="K250" s="22">
        <f>'Liste Linéaire_Togo'!Q250</f>
        <v>45651</v>
      </c>
      <c r="L250" s="21" t="str">
        <f>'Liste Linéaire_Togo'!R250</f>
        <v>S52</v>
      </c>
      <c r="M250" s="24" t="str">
        <f>'Liste Linéaire_Togo'!AD250</f>
        <v>Forage</v>
      </c>
      <c r="N250" s="21" t="str">
        <f>'Liste Linéaire_Togo'!AG250</f>
        <v>POSITIF</v>
      </c>
      <c r="O250" s="21" t="str">
        <f>'Liste Linéaire_Togo'!AI250</f>
        <v>Oui</v>
      </c>
      <c r="P250" s="22">
        <f>'Liste Linéaire_Togo'!AJ250</f>
        <v>45654</v>
      </c>
      <c r="Q250" s="21" t="str">
        <f>'Liste Linéaire_Togo'!AK250</f>
        <v>Guéri</v>
      </c>
      <c r="R250" s="21" t="str">
        <f>'Liste Linéaire_Togo'!AP250</f>
        <v>Positif</v>
      </c>
      <c r="S250" s="21" t="str">
        <f>'Liste Linéaire_Togo'!AO250</f>
        <v>Agoè-Nyivé</v>
      </c>
    </row>
    <row r="251" spans="1:19" ht="30">
      <c r="A251" t="str">
        <f t="shared" si="4"/>
        <v>Point ( 1.203927 6.250142)</v>
      </c>
      <c r="B251" s="21" t="str">
        <f>'Liste Linéaire_Togo'!B251</f>
        <v>ABIBOU Rayane</v>
      </c>
      <c r="C251" s="21" t="str">
        <f>'Liste Linéaire_Togo'!F251</f>
        <v>Masculin</v>
      </c>
      <c r="D251" s="21" t="str">
        <f>'Liste Linéaire_Togo'!G251</f>
        <v>Enfant</v>
      </c>
      <c r="E251" s="21" t="str">
        <f>'Liste Linéaire_Togo'!I251</f>
        <v>Haoussa Zongo</v>
      </c>
      <c r="F251" s="21" t="str">
        <f>VLOOKUP(E251,CARTE!$C$1:$F$400,3,FALSE)</f>
        <v>6.250142</v>
      </c>
      <c r="G251" s="21" t="str">
        <f>VLOOKUP(E251,CARTE!$C$1:$F$400,4,FALSE)</f>
        <v xml:space="preserve"> 1.203927</v>
      </c>
      <c r="H251" s="21" t="str">
        <f>'Liste Linéaire_Togo'!AN251</f>
        <v>Agoè-Nyivé 1</v>
      </c>
      <c r="I251" s="21" t="str">
        <f>'Liste Linéaire_Togo'!O251</f>
        <v xml:space="preserve">Agoè-Nyivé </v>
      </c>
      <c r="J251" s="21" t="str">
        <f>'Liste Linéaire_Togo'!P251</f>
        <v>Grand Lomé</v>
      </c>
      <c r="K251" s="22">
        <f>'Liste Linéaire_Togo'!Q251</f>
        <v>45651</v>
      </c>
      <c r="L251" s="21" t="str">
        <f>'Liste Linéaire_Togo'!R251</f>
        <v>S52</v>
      </c>
      <c r="M251" s="24" t="str">
        <f>'Liste Linéaire_Togo'!AD251</f>
        <v>Forage</v>
      </c>
      <c r="N251" s="21" t="str">
        <f>'Liste Linéaire_Togo'!AG251</f>
        <v>NEGATIF</v>
      </c>
      <c r="O251" s="21" t="str">
        <f>'Liste Linéaire_Togo'!AI251</f>
        <v>Non</v>
      </c>
      <c r="P251" s="22">
        <f>'Liste Linéaire_Togo'!AJ251</f>
        <v>45652</v>
      </c>
      <c r="Q251" s="21" t="str">
        <f>'Liste Linéaire_Togo'!AK251</f>
        <v>Guéri</v>
      </c>
      <c r="R251" s="21" t="str">
        <f>'Liste Linéaire_Togo'!AP251</f>
        <v>negatif</v>
      </c>
      <c r="S251" s="21" t="str">
        <f>'Liste Linéaire_Togo'!AO251</f>
        <v>Agoè-Nyivé</v>
      </c>
    </row>
    <row r="252" spans="1:19" ht="30">
      <c r="A252" t="e">
        <f t="shared" si="4"/>
        <v>#N/A</v>
      </c>
      <c r="B252" s="21" t="str">
        <f>'Liste Linéaire_Togo'!B252</f>
        <v>GARBA Adiza</v>
      </c>
      <c r="C252" s="21" t="str">
        <f>'Liste Linéaire_Togo'!F252</f>
        <v>Féminin</v>
      </c>
      <c r="D252" s="21" t="str">
        <f>'Liste Linéaire_Togo'!G252</f>
        <v>Ménagère</v>
      </c>
      <c r="E252" s="21">
        <f>'Liste Linéaire_Togo'!I252</f>
        <v>0</v>
      </c>
      <c r="F252" s="21" t="e">
        <f>VLOOKUP(E252,CARTE!$C$1:$F$400,3,FALSE)</f>
        <v>#N/A</v>
      </c>
      <c r="G252" s="21" t="e">
        <f>VLOOKUP(E252,CARTE!$C$1:$F$400,4,FALSE)</f>
        <v>#N/A</v>
      </c>
      <c r="H252" s="21" t="str">
        <f>'Liste Linéaire_Togo'!AN252</f>
        <v>Agoè-Nyivé 4</v>
      </c>
      <c r="I252" s="21" t="str">
        <f>'Liste Linéaire_Togo'!O252</f>
        <v xml:space="preserve">Agoè-Nyivé </v>
      </c>
      <c r="J252" s="21" t="str">
        <f>'Liste Linéaire_Togo'!P252</f>
        <v>Grand Lomé</v>
      </c>
      <c r="K252" s="22">
        <f>'Liste Linéaire_Togo'!Q252</f>
        <v>45651</v>
      </c>
      <c r="L252" s="21" t="str">
        <f>'Liste Linéaire_Togo'!R252</f>
        <v>S52</v>
      </c>
      <c r="M252" s="24" t="str">
        <f>'Liste Linéaire_Togo'!AD252</f>
        <v>TDE, Pure water</v>
      </c>
      <c r="N252" s="21" t="str">
        <f>'Liste Linéaire_Togo'!AG252</f>
        <v>NEGATIF</v>
      </c>
      <c r="O252" s="21" t="str">
        <f>'Liste Linéaire_Togo'!AI252</f>
        <v>Non</v>
      </c>
      <c r="P252" s="22">
        <f>'Liste Linéaire_Togo'!AJ252</f>
        <v>45653</v>
      </c>
      <c r="Q252" s="21" t="str">
        <f>'Liste Linéaire_Togo'!AK252</f>
        <v>Guéri</v>
      </c>
      <c r="R252" s="21" t="str">
        <f>'Liste Linéaire_Togo'!AP252</f>
        <v>negatif</v>
      </c>
      <c r="S252" s="21" t="str">
        <f>'Liste Linéaire_Togo'!AO252</f>
        <v>Togblekope</v>
      </c>
    </row>
    <row r="253" spans="1:19" ht="60">
      <c r="A253" t="str">
        <f t="shared" si="4"/>
        <v>Point (1.210336 6.276448)</v>
      </c>
      <c r="B253" s="21" t="str">
        <f>'Liste Linéaire_Togo'!B253</f>
        <v>ZOUMLAL Moucharaf</v>
      </c>
      <c r="C253" s="21" t="str">
        <f>'Liste Linéaire_Togo'!F253</f>
        <v>Masculin</v>
      </c>
      <c r="D253" s="21" t="str">
        <f>'Liste Linéaire_Togo'!G253</f>
        <v>Enfant</v>
      </c>
      <c r="E253" s="21" t="str">
        <f>'Liste Linéaire_Togo'!I253</f>
        <v xml:space="preserve">Alinka </v>
      </c>
      <c r="F253" s="21" t="str">
        <f>VLOOKUP(E253,CARTE!$C$1:$F$400,3,FALSE)</f>
        <v>6.276448</v>
      </c>
      <c r="G253" s="21" t="str">
        <f>VLOOKUP(E253,CARTE!$C$1:$F$400,4,FALSE)</f>
        <v>1.210336</v>
      </c>
      <c r="H253" s="21" t="str">
        <f>'Liste Linéaire_Togo'!AN253</f>
        <v>Agoè-Nyivé 4</v>
      </c>
      <c r="I253" s="21" t="str">
        <f>'Liste Linéaire_Togo'!O253</f>
        <v xml:space="preserve">Agoè-Nyivé </v>
      </c>
      <c r="J253" s="21" t="str">
        <f>'Liste Linéaire_Togo'!P253</f>
        <v>Grand Lomé</v>
      </c>
      <c r="K253" s="22">
        <f>'Liste Linéaire_Togo'!Q253</f>
        <v>45651</v>
      </c>
      <c r="L253" s="21" t="str">
        <f>'Liste Linéaire_Togo'!R253</f>
        <v>S52</v>
      </c>
      <c r="M253" s="24" t="str">
        <f>'Liste Linéaire_Togo'!AD253</f>
        <v>Forage,pure water</v>
      </c>
      <c r="N253" s="21" t="str">
        <f>'Liste Linéaire_Togo'!AG253</f>
        <v>NEGATIF</v>
      </c>
      <c r="O253" s="21" t="str">
        <f>'Liste Linéaire_Togo'!AI253</f>
        <v>Non</v>
      </c>
      <c r="P253" s="22">
        <f>'Liste Linéaire_Togo'!AJ253</f>
        <v>45653</v>
      </c>
      <c r="Q253" s="21" t="str">
        <f>'Liste Linéaire_Togo'!AK253</f>
        <v>Guéri</v>
      </c>
      <c r="R253" s="21" t="str">
        <f>'Liste Linéaire_Togo'!AP253</f>
        <v>negatif</v>
      </c>
      <c r="S253" s="21" t="str">
        <f>'Liste Linéaire_Togo'!AO253</f>
        <v>Togblekope</v>
      </c>
    </row>
    <row r="254" spans="1:19" ht="30">
      <c r="A254" t="str">
        <f t="shared" si="4"/>
        <v>Point ( 1.203927 6.250142)</v>
      </c>
      <c r="B254" s="21" t="str">
        <f>'Liste Linéaire_Togo'!B254</f>
        <v>KARIM Djawal</v>
      </c>
      <c r="C254" s="21" t="str">
        <f>'Liste Linéaire_Togo'!F254</f>
        <v>Masculin</v>
      </c>
      <c r="D254" s="21" t="str">
        <f>'Liste Linéaire_Togo'!G254</f>
        <v>Enfant</v>
      </c>
      <c r="E254" s="21" t="str">
        <f>'Liste Linéaire_Togo'!I254</f>
        <v>Haoussa Zongo</v>
      </c>
      <c r="F254" s="21" t="str">
        <f>VLOOKUP(E254,CARTE!$C$1:$F$400,3,FALSE)</f>
        <v>6.250142</v>
      </c>
      <c r="G254" s="21" t="str">
        <f>VLOOKUP(E254,CARTE!$C$1:$F$400,4,FALSE)</f>
        <v xml:space="preserve"> 1.203927</v>
      </c>
      <c r="H254" s="21" t="str">
        <f>'Liste Linéaire_Togo'!AN254</f>
        <v>Agoè-Nyivé 1</v>
      </c>
      <c r="I254" s="21" t="str">
        <f>'Liste Linéaire_Togo'!O254</f>
        <v xml:space="preserve">Agoè-Nyivé </v>
      </c>
      <c r="J254" s="21" t="str">
        <f>'Liste Linéaire_Togo'!P254</f>
        <v>Grand Lomé</v>
      </c>
      <c r="K254" s="22">
        <f>'Liste Linéaire_Togo'!Q254</f>
        <v>45648</v>
      </c>
      <c r="L254" s="21" t="str">
        <f>'Liste Linéaire_Togo'!R254</f>
        <v>S51</v>
      </c>
      <c r="M254" s="24" t="str">
        <f>'Liste Linéaire_Togo'!AD254</f>
        <v>Forage,pure water</v>
      </c>
      <c r="N254" s="21" t="str">
        <f>'Liste Linéaire_Togo'!AG254</f>
        <v>NEGATIF</v>
      </c>
      <c r="O254" s="21" t="str">
        <f>'Liste Linéaire_Togo'!AI254</f>
        <v>Non</v>
      </c>
      <c r="P254" s="22">
        <f>'Liste Linéaire_Togo'!AJ254</f>
        <v>45653</v>
      </c>
      <c r="Q254" s="21" t="str">
        <f>'Liste Linéaire_Togo'!AK254</f>
        <v>Guéri</v>
      </c>
      <c r="R254" s="21" t="str">
        <f>'Liste Linéaire_Togo'!AP254</f>
        <v>negatif</v>
      </c>
      <c r="S254" s="21" t="str">
        <f>'Liste Linéaire_Togo'!AO254</f>
        <v>Agoè-Nyivé</v>
      </c>
    </row>
    <row r="255" spans="1:19" ht="30">
      <c r="A255" t="str">
        <f t="shared" si="4"/>
        <v>Point (1.210338 6.276450)</v>
      </c>
      <c r="B255" s="21" t="str">
        <f>'Liste Linéaire_Togo'!B255</f>
        <v>ZAKARI Mariam</v>
      </c>
      <c r="C255" s="21" t="str">
        <f>'Liste Linéaire_Togo'!F255</f>
        <v>Masculin</v>
      </c>
      <c r="D255" s="21" t="str">
        <f>'Liste Linéaire_Togo'!G255</f>
        <v>Enfant</v>
      </c>
      <c r="E255" s="21" t="str">
        <f>'Liste Linéaire_Togo'!I255</f>
        <v>Kotokoli Zongo</v>
      </c>
      <c r="F255" s="21" t="str">
        <f>VLOOKUP(E255,CARTE!$C$1:$F$400,3,FALSE)</f>
        <v>6.276450</v>
      </c>
      <c r="G255" s="21" t="str">
        <f>VLOOKUP(E255,CARTE!$C$1:$F$400,4,FALSE)</f>
        <v>1.210338</v>
      </c>
      <c r="H255" s="21" t="str">
        <f>'Liste Linéaire_Togo'!AN255</f>
        <v>Agoè-Nyivé 4</v>
      </c>
      <c r="I255" s="21" t="str">
        <f>'Liste Linéaire_Togo'!O255</f>
        <v xml:space="preserve">Agoè-Nyivé </v>
      </c>
      <c r="J255" s="21" t="str">
        <f>'Liste Linéaire_Togo'!P255</f>
        <v>Grand Lomé</v>
      </c>
      <c r="K255" s="22">
        <f>'Liste Linéaire_Togo'!Q255</f>
        <v>45652</v>
      </c>
      <c r="L255" s="21" t="str">
        <f>'Liste Linéaire_Togo'!R255</f>
        <v>S52</v>
      </c>
      <c r="M255" s="24" t="str">
        <f>'Liste Linéaire_Togo'!AD255</f>
        <v>TDE</v>
      </c>
      <c r="N255" s="21" t="str">
        <f>'Liste Linéaire_Togo'!AG255</f>
        <v>NEGATIF</v>
      </c>
      <c r="O255" s="21" t="str">
        <f>'Liste Linéaire_Togo'!AI255</f>
        <v>Non</v>
      </c>
      <c r="P255" s="22">
        <f>'Liste Linéaire_Togo'!AJ255</f>
        <v>45653</v>
      </c>
      <c r="Q255" s="21" t="str">
        <f>'Liste Linéaire_Togo'!AK255</f>
        <v>Guéri</v>
      </c>
      <c r="R255" s="21" t="str">
        <f>'Liste Linéaire_Togo'!AP255</f>
        <v>negatif</v>
      </c>
      <c r="S255" s="21" t="str">
        <f>'Liste Linéaire_Togo'!AO255</f>
        <v>Togblekope</v>
      </c>
    </row>
    <row r="256" spans="1:19" ht="45">
      <c r="A256" t="e">
        <f t="shared" si="4"/>
        <v>#N/A</v>
      </c>
      <c r="B256" s="21" t="str">
        <f>'Liste Linéaire_Togo'!B256</f>
        <v>TADEMANA Dassilba</v>
      </c>
      <c r="C256" s="21" t="str">
        <f>'Liste Linéaire_Togo'!F256</f>
        <v>Masculin</v>
      </c>
      <c r="D256" s="21" t="str">
        <f>'Liste Linéaire_Togo'!G256</f>
        <v>Enfant</v>
      </c>
      <c r="E256" s="21">
        <f>'Liste Linéaire_Togo'!I256</f>
        <v>0</v>
      </c>
      <c r="F256" s="21" t="e">
        <f>VLOOKUP(E256,CARTE!$C$1:$F$400,3,FALSE)</f>
        <v>#N/A</v>
      </c>
      <c r="G256" s="21" t="e">
        <f>VLOOKUP(E256,CARTE!$C$1:$F$400,4,FALSE)</f>
        <v>#N/A</v>
      </c>
      <c r="H256" s="21" t="str">
        <f>'Liste Linéaire_Togo'!AN256</f>
        <v>Agoè-Nyivé 4</v>
      </c>
      <c r="I256" s="21" t="str">
        <f>'Liste Linéaire_Togo'!O256</f>
        <v xml:space="preserve">Agoè-Nyivé </v>
      </c>
      <c r="J256" s="21" t="str">
        <f>'Liste Linéaire_Togo'!P256</f>
        <v>Grand Lomé</v>
      </c>
      <c r="K256" s="22">
        <f>'Liste Linéaire_Togo'!Q256</f>
        <v>45652</v>
      </c>
      <c r="L256" s="21" t="str">
        <f>'Liste Linéaire_Togo'!R256</f>
        <v>S52</v>
      </c>
      <c r="M256" s="24" t="str">
        <f>'Liste Linéaire_Togo'!AD256</f>
        <v>Forage</v>
      </c>
      <c r="N256" s="21" t="str">
        <f>'Liste Linéaire_Togo'!AG256</f>
        <v>NEGATIF</v>
      </c>
      <c r="O256" s="21" t="str">
        <f>'Liste Linéaire_Togo'!AI256</f>
        <v>Non</v>
      </c>
      <c r="P256" s="22">
        <f>'Liste Linéaire_Togo'!AJ256</f>
        <v>45653</v>
      </c>
      <c r="Q256" s="21" t="str">
        <f>'Liste Linéaire_Togo'!AK256</f>
        <v>Guéri</v>
      </c>
      <c r="R256" s="21" t="str">
        <f>'Liste Linéaire_Togo'!AP256</f>
        <v>negatif</v>
      </c>
      <c r="S256" s="21" t="str">
        <f>'Liste Linéaire_Togo'!AO256</f>
        <v>Togblekope</v>
      </c>
    </row>
    <row r="257" spans="1:19" ht="30">
      <c r="A257" t="str">
        <f t="shared" si="4"/>
        <v>Point ( 1.2177901541906115 6.21494796391453)</v>
      </c>
      <c r="B257" s="21" t="str">
        <f>'Liste Linéaire_Togo'!B257</f>
        <v xml:space="preserve">IDRISSOU Assane </v>
      </c>
      <c r="C257" s="21" t="str">
        <f>'Liste Linéaire_Togo'!F257</f>
        <v>Masculin</v>
      </c>
      <c r="D257" s="21" t="str">
        <f>'Liste Linéaire_Togo'!G257</f>
        <v>Revendeur</v>
      </c>
      <c r="E257" s="21" t="str">
        <f>'Liste Linéaire_Togo'!I257</f>
        <v>Alinka</v>
      </c>
      <c r="F257" s="21" t="str">
        <f>VLOOKUP(E257,CARTE!$C$1:$F$400,3,FALSE)</f>
        <v>6.21494796391453</v>
      </c>
      <c r="G257" s="21" t="str">
        <f>VLOOKUP(E257,CARTE!$C$1:$F$400,4,FALSE)</f>
        <v xml:space="preserve"> 1.2177901541906115</v>
      </c>
      <c r="H257" s="21" t="str">
        <f>'Liste Linéaire_Togo'!AN257</f>
        <v>Agoè-Nyivé 4</v>
      </c>
      <c r="I257" s="21" t="str">
        <f>'Liste Linéaire_Togo'!O257</f>
        <v xml:space="preserve">Agoè-Nyivé </v>
      </c>
      <c r="J257" s="21" t="str">
        <f>'Liste Linéaire_Togo'!P257</f>
        <v>Grand Lomé</v>
      </c>
      <c r="K257" s="22">
        <f>'Liste Linéaire_Togo'!Q257</f>
        <v>45652</v>
      </c>
      <c r="L257" s="21" t="str">
        <f>'Liste Linéaire_Togo'!R257</f>
        <v>S52</v>
      </c>
      <c r="M257" s="24" t="str">
        <f>'Liste Linéaire_Togo'!AD257</f>
        <v>TDE, Pure water</v>
      </c>
      <c r="N257" s="21" t="str">
        <f>'Liste Linéaire_Togo'!AG257</f>
        <v>NEGATIF</v>
      </c>
      <c r="O257" s="21" t="str">
        <f>'Liste Linéaire_Togo'!AI257</f>
        <v>Non</v>
      </c>
      <c r="P257" s="22">
        <f>'Liste Linéaire_Togo'!AJ257</f>
        <v>45653</v>
      </c>
      <c r="Q257" s="21" t="str">
        <f>'Liste Linéaire_Togo'!AK257</f>
        <v>Guéri</v>
      </c>
      <c r="R257" s="21" t="str">
        <f>'Liste Linéaire_Togo'!AP257</f>
        <v>negatif</v>
      </c>
      <c r="S257" s="21" t="str">
        <f>'Liste Linéaire_Togo'!AO257</f>
        <v>Agoè-Nyivé</v>
      </c>
    </row>
    <row r="258" spans="1:19" ht="30">
      <c r="A258" t="str">
        <f t="shared" si="4"/>
        <v>Point (1.210341 6.276453)</v>
      </c>
      <c r="B258" s="21" t="str">
        <f>'Liste Linéaire_Togo'!B258</f>
        <v>KORIKO Mihad</v>
      </c>
      <c r="C258" s="21" t="str">
        <f>'Liste Linéaire_Togo'!F258</f>
        <v>Féminin</v>
      </c>
      <c r="D258" s="21" t="str">
        <f>'Liste Linéaire_Togo'!G258</f>
        <v>Elève</v>
      </c>
      <c r="E258" s="21" t="str">
        <f>'Liste Linéaire_Togo'!I258</f>
        <v>Zilidji Togo Japon</v>
      </c>
      <c r="F258" s="21" t="str">
        <f>VLOOKUP(E258,CARTE!$C$1:$F$400,3,FALSE)</f>
        <v>6.276453</v>
      </c>
      <c r="G258" s="21" t="str">
        <f>VLOOKUP(E258,CARTE!$C$1:$F$400,4,FALSE)</f>
        <v>1.210341</v>
      </c>
      <c r="H258" s="21" t="str">
        <f>'Liste Linéaire_Togo'!AN258</f>
        <v>Agoè-Nyivé 4</v>
      </c>
      <c r="I258" s="21" t="str">
        <f>'Liste Linéaire_Togo'!O258</f>
        <v xml:space="preserve">Agoè-Nyivé </v>
      </c>
      <c r="J258" s="21" t="str">
        <f>'Liste Linéaire_Togo'!P258</f>
        <v>Grand Lomé</v>
      </c>
      <c r="K258" s="22">
        <f>'Liste Linéaire_Togo'!Q258</f>
        <v>45652</v>
      </c>
      <c r="L258" s="21" t="str">
        <f>'Liste Linéaire_Togo'!R258</f>
        <v>S52</v>
      </c>
      <c r="M258" s="24" t="str">
        <f>'Liste Linéaire_Togo'!AD258</f>
        <v>TDE</v>
      </c>
      <c r="N258" s="21" t="str">
        <f>'Liste Linéaire_Togo'!AG258</f>
        <v>NEGATIF</v>
      </c>
      <c r="O258" s="21" t="str">
        <f>'Liste Linéaire_Togo'!AI258</f>
        <v>Non</v>
      </c>
      <c r="P258" s="22">
        <f>'Liste Linéaire_Togo'!AJ258</f>
        <v>45653</v>
      </c>
      <c r="Q258" s="21" t="str">
        <f>'Liste Linéaire_Togo'!AK258</f>
        <v>Guéri</v>
      </c>
      <c r="R258" s="21" t="str">
        <f>'Liste Linéaire_Togo'!AP258</f>
        <v>negatif</v>
      </c>
      <c r="S258" s="21" t="str">
        <f>'Liste Linéaire_Togo'!AO258</f>
        <v>Togblekope</v>
      </c>
    </row>
    <row r="259" spans="1:19" ht="30">
      <c r="A259" t="str">
        <f t="shared" si="4"/>
        <v>Point ( 1.203927 6.250142)</v>
      </c>
      <c r="B259" s="21" t="str">
        <f>'Liste Linéaire_Togo'!B259</f>
        <v xml:space="preserve">ISSA Aichatou </v>
      </c>
      <c r="C259" s="21" t="str">
        <f>'Liste Linéaire_Togo'!F259</f>
        <v>Féminin</v>
      </c>
      <c r="D259" s="21" t="str">
        <f>'Liste Linéaire_Togo'!G259</f>
        <v>Ménagère</v>
      </c>
      <c r="E259" s="21" t="str">
        <f>'Liste Linéaire_Togo'!I259</f>
        <v>Haoussa Zongo</v>
      </c>
      <c r="F259" s="21" t="str">
        <f>VLOOKUP(E259,CARTE!$C$1:$F$400,3,FALSE)</f>
        <v>6.250142</v>
      </c>
      <c r="G259" s="21" t="str">
        <f>VLOOKUP(E259,CARTE!$C$1:$F$400,4,FALSE)</f>
        <v xml:space="preserve"> 1.203927</v>
      </c>
      <c r="H259" s="21" t="str">
        <f>'Liste Linéaire_Togo'!AN259</f>
        <v>Agoè-Nyivé 1</v>
      </c>
      <c r="I259" s="21" t="str">
        <f>'Liste Linéaire_Togo'!O259</f>
        <v xml:space="preserve">Agoè-Nyivé </v>
      </c>
      <c r="J259" s="21" t="str">
        <f>'Liste Linéaire_Togo'!P259</f>
        <v>Grand Lomé</v>
      </c>
      <c r="K259" s="22">
        <f>'Liste Linéaire_Togo'!Q259</f>
        <v>45652</v>
      </c>
      <c r="L259" s="21" t="str">
        <f>'Liste Linéaire_Togo'!R259</f>
        <v>S52</v>
      </c>
      <c r="M259" s="24" t="str">
        <f>'Liste Linéaire_Togo'!AD259</f>
        <v>Forage,pure water</v>
      </c>
      <c r="N259" s="21" t="str">
        <f>'Liste Linéaire_Togo'!AG259</f>
        <v>NEGATIF</v>
      </c>
      <c r="O259" s="21" t="str">
        <f>'Liste Linéaire_Togo'!AI259</f>
        <v>Non</v>
      </c>
      <c r="P259" s="22">
        <f>'Liste Linéaire_Togo'!AJ259</f>
        <v>45653</v>
      </c>
      <c r="Q259" s="21" t="str">
        <f>'Liste Linéaire_Togo'!AK259</f>
        <v>Guéri</v>
      </c>
      <c r="R259" s="21" t="str">
        <f>'Liste Linéaire_Togo'!AP259</f>
        <v>negatif</v>
      </c>
      <c r="S259" s="21" t="str">
        <f>'Liste Linéaire_Togo'!AO259</f>
        <v>Agoè-Nyivé</v>
      </c>
    </row>
    <row r="260" spans="1:19" ht="30">
      <c r="A260" t="str">
        <f t="shared" si="4"/>
        <v>Point ( 1.203927 6.250142)</v>
      </c>
      <c r="B260" s="21" t="str">
        <f>'Liste Linéaire_Togo'!B260</f>
        <v>IDRISS Ousman</v>
      </c>
      <c r="C260" s="21" t="str">
        <f>'Liste Linéaire_Togo'!F260</f>
        <v>Masculin</v>
      </c>
      <c r="D260" s="21" t="str">
        <f>'Liste Linéaire_Togo'!G260</f>
        <v>Enfant</v>
      </c>
      <c r="E260" s="21" t="str">
        <f>'Liste Linéaire_Togo'!I260</f>
        <v>Haoussa Zongo</v>
      </c>
      <c r="F260" s="21" t="str">
        <f>VLOOKUP(E260,CARTE!$C$1:$F$400,3,FALSE)</f>
        <v>6.250142</v>
      </c>
      <c r="G260" s="21" t="str">
        <f>VLOOKUP(E260,CARTE!$C$1:$F$400,4,FALSE)</f>
        <v xml:space="preserve"> 1.203927</v>
      </c>
      <c r="H260" s="21" t="str">
        <f>'Liste Linéaire_Togo'!AN260</f>
        <v>Agoè-Nyivé 1</v>
      </c>
      <c r="I260" s="21" t="str">
        <f>'Liste Linéaire_Togo'!O260</f>
        <v xml:space="preserve">Agoè-Nyivé </v>
      </c>
      <c r="J260" s="21" t="str">
        <f>'Liste Linéaire_Togo'!P260</f>
        <v>Grand Lomé</v>
      </c>
      <c r="K260" s="22">
        <f>'Liste Linéaire_Togo'!Q260</f>
        <v>45653</v>
      </c>
      <c r="L260" s="21" t="str">
        <f>'Liste Linéaire_Togo'!R260</f>
        <v>S52</v>
      </c>
      <c r="M260" s="24" t="str">
        <f>'Liste Linéaire_Togo'!AD260</f>
        <v>Eau minérale</v>
      </c>
      <c r="N260" s="21" t="str">
        <f>'Liste Linéaire_Togo'!AG260</f>
        <v>NEGATIF</v>
      </c>
      <c r="O260" s="21" t="str">
        <f>'Liste Linéaire_Togo'!AI260</f>
        <v>Non</v>
      </c>
      <c r="P260" s="22">
        <f>'Liste Linéaire_Togo'!AJ260</f>
        <v>45653</v>
      </c>
      <c r="Q260" s="21" t="str">
        <f>'Liste Linéaire_Togo'!AK260</f>
        <v>Guéri</v>
      </c>
      <c r="R260" s="21" t="str">
        <f>'Liste Linéaire_Togo'!AP260</f>
        <v>negatif</v>
      </c>
      <c r="S260" s="21" t="str">
        <f>'Liste Linéaire_Togo'!AO260</f>
        <v>Agoè-Nyivé</v>
      </c>
    </row>
    <row r="261" spans="1:19" ht="45">
      <c r="A261" t="str">
        <f t="shared" si="4"/>
        <v>Point (1.210338 6.276450)</v>
      </c>
      <c r="B261" s="21" t="str">
        <f>'Liste Linéaire_Togo'!B261</f>
        <v>KANTI komi David</v>
      </c>
      <c r="C261" s="21" t="str">
        <f>'Liste Linéaire_Togo'!F261</f>
        <v>Masculin</v>
      </c>
      <c r="D261" s="21" t="str">
        <f>'Liste Linéaire_Togo'!G261</f>
        <v>Etudiant</v>
      </c>
      <c r="E261" s="21" t="str">
        <f>'Liste Linéaire_Togo'!I261</f>
        <v>Kotokoli Zongo</v>
      </c>
      <c r="F261" s="21" t="str">
        <f>VLOOKUP(E261,CARTE!$C$1:$F$400,3,FALSE)</f>
        <v>6.276450</v>
      </c>
      <c r="G261" s="21" t="str">
        <f>VLOOKUP(E261,CARTE!$C$1:$F$400,4,FALSE)</f>
        <v>1.210338</v>
      </c>
      <c r="H261" s="21" t="str">
        <f>'Liste Linéaire_Togo'!AN261</f>
        <v>Agoè-Nyivé 4</v>
      </c>
      <c r="I261" s="21" t="str">
        <f>'Liste Linéaire_Togo'!O261</f>
        <v xml:space="preserve">Agoè-Nyivé </v>
      </c>
      <c r="J261" s="21" t="str">
        <f>'Liste Linéaire_Togo'!P261</f>
        <v>Grand Lomé</v>
      </c>
      <c r="K261" s="22">
        <f>'Liste Linéaire_Togo'!Q261</f>
        <v>45654</v>
      </c>
      <c r="L261" s="21" t="str">
        <f>'Liste Linéaire_Togo'!R261</f>
        <v>S52</v>
      </c>
      <c r="M261" s="24" t="str">
        <f>'Liste Linéaire_Togo'!AD261</f>
        <v>Forage</v>
      </c>
      <c r="N261" s="21" t="str">
        <f>'Liste Linéaire_Togo'!AG261</f>
        <v>NEGATIF</v>
      </c>
      <c r="O261" s="21" t="str">
        <f>'Liste Linéaire_Togo'!AI261</f>
        <v>Non</v>
      </c>
      <c r="P261" s="22">
        <f>'Liste Linéaire_Togo'!AJ261</f>
        <v>45654</v>
      </c>
      <c r="Q261" s="21" t="str">
        <f>'Liste Linéaire_Togo'!AK261</f>
        <v>Guéri</v>
      </c>
      <c r="R261" s="21" t="str">
        <f>'Liste Linéaire_Togo'!AP261</f>
        <v>negatif</v>
      </c>
      <c r="S261" s="21" t="str">
        <f>'Liste Linéaire_Togo'!AO261</f>
        <v>Togblekope</v>
      </c>
    </row>
    <row r="262" spans="1:19" ht="30">
      <c r="A262" t="str">
        <f t="shared" si="4"/>
        <v>Point (1.210338 6.276450)</v>
      </c>
      <c r="B262" s="21" t="str">
        <f>'Liste Linéaire_Togo'!B262</f>
        <v>LARABOU Rafia</v>
      </c>
      <c r="C262" s="21" t="str">
        <f>'Liste Linéaire_Togo'!F262</f>
        <v>Féminin</v>
      </c>
      <c r="D262" s="21" t="str">
        <f>'Liste Linéaire_Togo'!G262</f>
        <v>Revendeuse</v>
      </c>
      <c r="E262" s="21" t="str">
        <f>'Liste Linéaire_Togo'!I262</f>
        <v>Kotokoli Zongo</v>
      </c>
      <c r="F262" s="21" t="str">
        <f>VLOOKUP(E262,CARTE!$C$1:$F$400,3,FALSE)</f>
        <v>6.276450</v>
      </c>
      <c r="G262" s="21" t="str">
        <f>VLOOKUP(E262,CARTE!$C$1:$F$400,4,FALSE)</f>
        <v>1.210338</v>
      </c>
      <c r="H262" s="21" t="str">
        <f>'Liste Linéaire_Togo'!AN262</f>
        <v>Agoè-Nyivé 4</v>
      </c>
      <c r="I262" s="21" t="str">
        <f>'Liste Linéaire_Togo'!O262</f>
        <v xml:space="preserve">Agoè-Nyivé </v>
      </c>
      <c r="J262" s="21" t="str">
        <f>'Liste Linéaire_Togo'!P262</f>
        <v>Grand Lomé</v>
      </c>
      <c r="K262" s="22">
        <f>'Liste Linéaire_Togo'!Q262</f>
        <v>45654</v>
      </c>
      <c r="L262" s="21" t="str">
        <f>'Liste Linéaire_Togo'!R262</f>
        <v>S52</v>
      </c>
      <c r="M262" s="24" t="str">
        <f>'Liste Linéaire_Togo'!AD262</f>
        <v>Pure Water</v>
      </c>
      <c r="N262" s="21" t="str">
        <f>'Liste Linéaire_Togo'!AG262</f>
        <v>NEGATIF</v>
      </c>
      <c r="O262" s="21" t="str">
        <f>'Liste Linéaire_Togo'!AI262</f>
        <v>Non</v>
      </c>
      <c r="P262" s="22">
        <f>'Liste Linéaire_Togo'!AJ262</f>
        <v>45654</v>
      </c>
      <c r="Q262" s="21" t="str">
        <f>'Liste Linéaire_Togo'!AK262</f>
        <v>Guéri</v>
      </c>
      <c r="R262" s="21" t="str">
        <f>'Liste Linéaire_Togo'!AP262</f>
        <v>negatif</v>
      </c>
      <c r="S262" s="21" t="str">
        <f>'Liste Linéaire_Togo'!AO262</f>
        <v>Togblekope</v>
      </c>
    </row>
    <row r="263" spans="1:19" ht="45">
      <c r="A263" t="str">
        <f t="shared" si="4"/>
        <v>Point (1.210346 6.276458)</v>
      </c>
      <c r="B263" s="21" t="str">
        <f>'Liste Linéaire_Togo'!B263</f>
        <v>AZANGLO Martini</v>
      </c>
      <c r="C263" s="21" t="str">
        <f>'Liste Linéaire_Togo'!F263</f>
        <v>Masculin</v>
      </c>
      <c r="D263" s="21" t="str">
        <f>'Liste Linéaire_Togo'!G263</f>
        <v>Sans emploi</v>
      </c>
      <c r="E263" s="21" t="str">
        <f>'Liste Linéaire_Togo'!I263</f>
        <v>Togblé Nivémé</v>
      </c>
      <c r="F263" s="21" t="str">
        <f>VLOOKUP(E263,CARTE!$C$1:$F$400,3,FALSE)</f>
        <v>6.276458</v>
      </c>
      <c r="G263" s="21" t="str">
        <f>VLOOKUP(E263,CARTE!$C$1:$F$400,4,FALSE)</f>
        <v>1.210346</v>
      </c>
      <c r="H263" s="21" t="str">
        <f>'Liste Linéaire_Togo'!AN263</f>
        <v>Agoè-Nyivé 4</v>
      </c>
      <c r="I263" s="21" t="str">
        <f>'Liste Linéaire_Togo'!O263</f>
        <v xml:space="preserve">Agoè-Nyivé </v>
      </c>
      <c r="J263" s="21" t="str">
        <f>'Liste Linéaire_Togo'!P263</f>
        <v>Grand Lomé</v>
      </c>
      <c r="K263" s="22">
        <f>'Liste Linéaire_Togo'!Q263</f>
        <v>45654</v>
      </c>
      <c r="L263" s="21" t="str">
        <f>'Liste Linéaire_Togo'!R263</f>
        <v>S52</v>
      </c>
      <c r="M263" s="24" t="str">
        <f>'Liste Linéaire_Togo'!AD263</f>
        <v>Pure Water</v>
      </c>
      <c r="N263" s="21" t="str">
        <f>'Liste Linéaire_Togo'!AG263</f>
        <v>NEGATIF</v>
      </c>
      <c r="O263" s="21" t="str">
        <f>'Liste Linéaire_Togo'!AI263</f>
        <v>Non</v>
      </c>
      <c r="P263" s="22">
        <f>'Liste Linéaire_Togo'!AJ263</f>
        <v>45654</v>
      </c>
      <c r="Q263" s="21" t="str">
        <f>'Liste Linéaire_Togo'!AK263</f>
        <v>Guéri</v>
      </c>
      <c r="R263" s="21" t="str">
        <f>'Liste Linéaire_Togo'!AP263</f>
        <v>negatif</v>
      </c>
      <c r="S263" s="21" t="str">
        <f>'Liste Linéaire_Togo'!AO263</f>
        <v>Togblekope</v>
      </c>
    </row>
    <row r="264" spans="1:19" ht="30">
      <c r="A264" t="str">
        <f t="shared" si="4"/>
        <v>Point (1.210347 6.276459)</v>
      </c>
      <c r="B264" s="21" t="str">
        <f>'Liste Linéaire_Togo'!B264</f>
        <v xml:space="preserve">ABISSE Djidoula </v>
      </c>
      <c r="C264" s="21" t="str">
        <f>'Liste Linéaire_Togo'!F264</f>
        <v>Masculin</v>
      </c>
      <c r="D264" s="21" t="str">
        <f>'Liste Linéaire_Togo'!G264</f>
        <v>Revendeur</v>
      </c>
      <c r="E264" s="21" t="str">
        <f>'Liste Linéaire_Togo'!I264</f>
        <v>Zongo BTCI</v>
      </c>
      <c r="F264" s="21" t="str">
        <f>VLOOKUP(E264,CARTE!$C$1:$F$400,3,FALSE)</f>
        <v>6.276459</v>
      </c>
      <c r="G264" s="21" t="str">
        <f>VLOOKUP(E264,CARTE!$C$1:$F$400,4,FALSE)</f>
        <v>1.210347</v>
      </c>
      <c r="H264" s="21" t="str">
        <f>'Liste Linéaire_Togo'!AN264</f>
        <v>Agoè-Nyivé 4</v>
      </c>
      <c r="I264" s="21" t="str">
        <f>'Liste Linéaire_Togo'!O264</f>
        <v xml:space="preserve">Agoè-Nyivé </v>
      </c>
      <c r="J264" s="21" t="str">
        <f>'Liste Linéaire_Togo'!P264</f>
        <v>Grand Lomé</v>
      </c>
      <c r="K264" s="22">
        <f>'Liste Linéaire_Togo'!Q264</f>
        <v>45651</v>
      </c>
      <c r="L264" s="21" t="str">
        <f>'Liste Linéaire_Togo'!R264</f>
        <v>S52</v>
      </c>
      <c r="M264" s="24" t="str">
        <f>'Liste Linéaire_Togo'!AD264</f>
        <v>TDE</v>
      </c>
      <c r="N264" s="21" t="str">
        <f>'Liste Linéaire_Togo'!AG264</f>
        <v>NEGATIF</v>
      </c>
      <c r="O264" s="21" t="str">
        <f>'Liste Linéaire_Togo'!AI264</f>
        <v>Non</v>
      </c>
      <c r="P264" s="22">
        <f>'Liste Linéaire_Togo'!AJ264</f>
        <v>45654</v>
      </c>
      <c r="Q264" s="21" t="str">
        <f>'Liste Linéaire_Togo'!AK264</f>
        <v>Guéri</v>
      </c>
      <c r="R264" s="21" t="str">
        <f>'Liste Linéaire_Togo'!AP264</f>
        <v>negatif</v>
      </c>
      <c r="S264" s="21" t="str">
        <f>'Liste Linéaire_Togo'!AO264</f>
        <v>Togblekope</v>
      </c>
    </row>
    <row r="265" spans="1:19" ht="30">
      <c r="A265" t="str">
        <f t="shared" si="4"/>
        <v>Point ( 1.205999 6.276389)</v>
      </c>
      <c r="B265" s="21" t="str">
        <f>'Liste Linéaire_Togo'!B265</f>
        <v>KOWOU Fridaos</v>
      </c>
      <c r="C265" s="21" t="str">
        <f>'Liste Linéaire_Togo'!F265</f>
        <v>Féminin</v>
      </c>
      <c r="D265" s="21" t="str">
        <f>'Liste Linéaire_Togo'!G265</f>
        <v>Enfant</v>
      </c>
      <c r="E265" s="21" t="str">
        <f>'Liste Linéaire_Togo'!I265</f>
        <v>Akoin</v>
      </c>
      <c r="F265" s="21" t="str">
        <f>VLOOKUP(E265,CARTE!$C$1:$F$400,3,FALSE)</f>
        <v>6.276389</v>
      </c>
      <c r="G265" s="21" t="str">
        <f>VLOOKUP(E265,CARTE!$C$1:$F$400,4,FALSE)</f>
        <v xml:space="preserve"> 1.205999</v>
      </c>
      <c r="H265" s="21" t="str">
        <f>'Liste Linéaire_Togo'!AN265</f>
        <v>Agoè-Nyivé 4</v>
      </c>
      <c r="I265" s="21" t="str">
        <f>'Liste Linéaire_Togo'!O265</f>
        <v xml:space="preserve">Agoè-Nyivé </v>
      </c>
      <c r="J265" s="21" t="str">
        <f>'Liste Linéaire_Togo'!P265</f>
        <v>Grand Lomé</v>
      </c>
      <c r="K265" s="22">
        <f>'Liste Linéaire_Togo'!Q265</f>
        <v>45654</v>
      </c>
      <c r="L265" s="21" t="str">
        <f>'Liste Linéaire_Togo'!R265</f>
        <v>S52</v>
      </c>
      <c r="M265" s="24" t="str">
        <f>'Liste Linéaire_Togo'!AD265</f>
        <v>Forage</v>
      </c>
      <c r="N265" s="21" t="str">
        <f>'Liste Linéaire_Togo'!AG265</f>
        <v>NEGATIF</v>
      </c>
      <c r="O265" s="21" t="str">
        <f>'Liste Linéaire_Togo'!AI265</f>
        <v>Non</v>
      </c>
      <c r="P265" s="22">
        <f>'Liste Linéaire_Togo'!AJ265</f>
        <v>45654</v>
      </c>
      <c r="Q265" s="21" t="str">
        <f>'Liste Linéaire_Togo'!AK265</f>
        <v>Guéri</v>
      </c>
      <c r="R265" s="21" t="str">
        <f>'Liste Linéaire_Togo'!AP265</f>
        <v>negatif</v>
      </c>
      <c r="S265" s="21" t="str">
        <f>'Liste Linéaire_Togo'!AO265</f>
        <v>Togblekope</v>
      </c>
    </row>
    <row r="266" spans="1:19" ht="45">
      <c r="A266" t="str">
        <f t="shared" si="4"/>
        <v>Point (1.210349 6.276461)</v>
      </c>
      <c r="B266" s="21" t="str">
        <f>'Liste Linéaire_Togo'!B266</f>
        <v xml:space="preserve">AFIF ABILA Alidou </v>
      </c>
      <c r="C266" s="21" t="str">
        <f>'Liste Linéaire_Togo'!F266</f>
        <v>Masculin</v>
      </c>
      <c r="D266" s="21" t="str">
        <f>'Liste Linéaire_Togo'!G266</f>
        <v>Enfant</v>
      </c>
      <c r="E266" s="21" t="str">
        <f>'Liste Linéaire_Togo'!I266</f>
        <v>Zongo privilège</v>
      </c>
      <c r="F266" s="21" t="str">
        <f>VLOOKUP(E266,CARTE!$C$1:$F$400,3,FALSE)</f>
        <v>6.276461</v>
      </c>
      <c r="G266" s="21" t="str">
        <f>VLOOKUP(E266,CARTE!$C$1:$F$400,4,FALSE)</f>
        <v>1.210349</v>
      </c>
      <c r="H266" s="21" t="str">
        <f>'Liste Linéaire_Togo'!AN266</f>
        <v>Agoè-Nyivé 4</v>
      </c>
      <c r="I266" s="21" t="str">
        <f>'Liste Linéaire_Togo'!O266</f>
        <v xml:space="preserve">Agoè-Nyivé </v>
      </c>
      <c r="J266" s="21" t="str">
        <f>'Liste Linéaire_Togo'!P266</f>
        <v>Grand Lomé</v>
      </c>
      <c r="K266" s="22">
        <f>'Liste Linéaire_Togo'!Q266</f>
        <v>45651</v>
      </c>
      <c r="L266" s="21" t="str">
        <f>'Liste Linéaire_Togo'!R266</f>
        <v>S52</v>
      </c>
      <c r="M266" s="24" t="str">
        <f>'Liste Linéaire_Togo'!AD266</f>
        <v>Pure Water</v>
      </c>
      <c r="N266" s="21" t="str">
        <f>'Liste Linéaire_Togo'!AG266</f>
        <v>NEGATIF</v>
      </c>
      <c r="O266" s="21" t="str">
        <f>'Liste Linéaire_Togo'!AI266</f>
        <v>Non</v>
      </c>
      <c r="P266" s="22">
        <f>'Liste Linéaire_Togo'!AJ266</f>
        <v>45654</v>
      </c>
      <c r="Q266" s="21" t="str">
        <f>'Liste Linéaire_Togo'!AK266</f>
        <v>Guéri</v>
      </c>
      <c r="R266" s="21" t="str">
        <f>'Liste Linéaire_Togo'!AP266</f>
        <v>negatif</v>
      </c>
      <c r="S266" s="21" t="str">
        <f>'Liste Linéaire_Togo'!AO266</f>
        <v>Togblekope</v>
      </c>
    </row>
    <row r="267" spans="1:19" ht="30">
      <c r="A267" t="str">
        <f t="shared" si="4"/>
        <v>Point (1.213465 6.250501)</v>
      </c>
      <c r="B267" s="21" t="str">
        <f>'Liste Linéaire_Togo'!B267</f>
        <v xml:space="preserve">KINDO Fati </v>
      </c>
      <c r="C267" s="21" t="str">
        <f>'Liste Linéaire_Togo'!F267</f>
        <v>Féminin</v>
      </c>
      <c r="D267" s="21" t="str">
        <f>'Liste Linéaire_Togo'!G267</f>
        <v>Revendeuse</v>
      </c>
      <c r="E267" s="21" t="str">
        <f>'Liste Linéaire_Togo'!I267</f>
        <v>Zongo Zilikpota</v>
      </c>
      <c r="F267" s="21" t="str">
        <f>VLOOKUP(E267,CARTE!$C$1:$F$400,3,FALSE)</f>
        <v>6.250501</v>
      </c>
      <c r="G267" s="21" t="str">
        <f>VLOOKUP(E267,CARTE!$C$1:$F$400,4,FALSE)</f>
        <v>1.213465</v>
      </c>
      <c r="H267" s="21" t="str">
        <f>'Liste Linéaire_Togo'!AN267</f>
        <v>Agoè-Nyivé 4</v>
      </c>
      <c r="I267" s="21" t="str">
        <f>'Liste Linéaire_Togo'!O267</f>
        <v xml:space="preserve">Agoè-Nyivé </v>
      </c>
      <c r="J267" s="21" t="str">
        <f>'Liste Linéaire_Togo'!P267</f>
        <v>Grand Lomé</v>
      </c>
      <c r="K267" s="22">
        <f>'Liste Linéaire_Togo'!Q267</f>
        <v>45654</v>
      </c>
      <c r="L267" s="21" t="str">
        <f>'Liste Linéaire_Togo'!R267</f>
        <v>S52</v>
      </c>
      <c r="M267" s="24" t="str">
        <f>'Liste Linéaire_Togo'!AD267</f>
        <v>TDE</v>
      </c>
      <c r="N267" s="21" t="str">
        <f>'Liste Linéaire_Togo'!AG267</f>
        <v>POSITIF</v>
      </c>
      <c r="O267" s="21" t="str">
        <f>'Liste Linéaire_Togo'!AI267</f>
        <v>Oui</v>
      </c>
      <c r="P267" s="22">
        <f>'Liste Linéaire_Togo'!AJ267</f>
        <v>45657</v>
      </c>
      <c r="Q267" s="21" t="str">
        <f>'Liste Linéaire_Togo'!AK267</f>
        <v>Guéri</v>
      </c>
      <c r="R267" s="21" t="str">
        <f>'Liste Linéaire_Togo'!AP267</f>
        <v>negatif</v>
      </c>
      <c r="S267" s="21" t="str">
        <f>'Liste Linéaire_Togo'!AO267</f>
        <v>Togblekope</v>
      </c>
    </row>
    <row r="268" spans="1:19" ht="30">
      <c r="A268" t="str">
        <f t="shared" si="4"/>
        <v>Point (1.2138632 6.254258543)</v>
      </c>
      <c r="B268" s="21" t="str">
        <f>'Liste Linéaire_Togo'!B268</f>
        <v xml:space="preserve">ISSIFOU Amina </v>
      </c>
      <c r="C268" s="21" t="str">
        <f>'Liste Linéaire_Togo'!F268</f>
        <v>Féminin</v>
      </c>
      <c r="D268" s="21" t="str">
        <f>'Liste Linéaire_Togo'!G268</f>
        <v xml:space="preserve">Domestique </v>
      </c>
      <c r="E268" s="21" t="str">
        <f>'Liste Linéaire_Togo'!I268</f>
        <v xml:space="preserve">Zongo Fidokpui </v>
      </c>
      <c r="F268" s="21" t="str">
        <f>VLOOKUP(E268,CARTE!$C$1:$F$400,3,FALSE)</f>
        <v>6.254258543</v>
      </c>
      <c r="G268" s="21" t="str">
        <f>VLOOKUP(E268,CARTE!$C$1:$F$400,4,FALSE)</f>
        <v>1.2138632</v>
      </c>
      <c r="H268" s="21" t="str">
        <f>'Liste Linéaire_Togo'!AN268</f>
        <v>Agoè-Nyivé 4</v>
      </c>
      <c r="I268" s="21" t="str">
        <f>'Liste Linéaire_Togo'!O268</f>
        <v xml:space="preserve">Agoè-Nyivé </v>
      </c>
      <c r="J268" s="21" t="str">
        <f>'Liste Linéaire_Togo'!P268</f>
        <v>Grand Lomé</v>
      </c>
      <c r="K268" s="22">
        <f>'Liste Linéaire_Togo'!Q268</f>
        <v>45653</v>
      </c>
      <c r="L268" s="21" t="str">
        <f>'Liste Linéaire_Togo'!R268</f>
        <v>S52</v>
      </c>
      <c r="M268" s="24" t="str">
        <f>'Liste Linéaire_Togo'!AD268</f>
        <v>Forage</v>
      </c>
      <c r="N268" s="21" t="str">
        <f>'Liste Linéaire_Togo'!AG268</f>
        <v>POSITIF</v>
      </c>
      <c r="O268" s="21" t="str">
        <f>'Liste Linéaire_Togo'!AI268</f>
        <v>Oui</v>
      </c>
      <c r="P268" s="22">
        <f>'Liste Linéaire_Togo'!AJ268</f>
        <v>45657</v>
      </c>
      <c r="Q268" s="21" t="str">
        <f>'Liste Linéaire_Togo'!AK268</f>
        <v>Guéri</v>
      </c>
      <c r="R268" s="21" t="str">
        <f>'Liste Linéaire_Togo'!AP268</f>
        <v>negatif</v>
      </c>
      <c r="S268" s="21" t="str">
        <f>'Liste Linéaire_Togo'!AO268</f>
        <v>Togblekope</v>
      </c>
    </row>
    <row r="269" spans="1:19" ht="45">
      <c r="A269" t="str">
        <f t="shared" si="4"/>
        <v>Point (1.224485 6.255874)</v>
      </c>
      <c r="B269" s="21" t="str">
        <f>'Liste Linéaire_Togo'!B269</f>
        <v>ASSIMA Abass</v>
      </c>
      <c r="C269" s="21" t="str">
        <f>'Liste Linéaire_Togo'!F269</f>
        <v>Masculin</v>
      </c>
      <c r="D269" s="21" t="str">
        <f>'Liste Linéaire_Togo'!G269</f>
        <v>Zémidjan/Chauffeur</v>
      </c>
      <c r="E269" s="21" t="str">
        <f>'Liste Linéaire_Togo'!I269</f>
        <v>Fidokpui Hermane</v>
      </c>
      <c r="F269" s="21" t="str">
        <f>VLOOKUP(E269,CARTE!$C$1:$F$400,3,FALSE)</f>
        <v>6.255874</v>
      </c>
      <c r="G269" s="21" t="str">
        <f>VLOOKUP(E269,CARTE!$C$1:$F$400,4,FALSE)</f>
        <v>1.224485</v>
      </c>
      <c r="H269" s="21" t="str">
        <f>'Liste Linéaire_Togo'!AN269</f>
        <v>Agoè-Nyivé 4</v>
      </c>
      <c r="I269" s="21" t="str">
        <f>'Liste Linéaire_Togo'!O269</f>
        <v xml:space="preserve">Agoè-Nyivé </v>
      </c>
      <c r="J269" s="21" t="str">
        <f>'Liste Linéaire_Togo'!P269</f>
        <v>Grand Lomé</v>
      </c>
      <c r="K269" s="22">
        <f>'Liste Linéaire_Togo'!Q269</f>
        <v>45654</v>
      </c>
      <c r="L269" s="21" t="str">
        <f>'Liste Linéaire_Togo'!R269</f>
        <v>S52</v>
      </c>
      <c r="M269" s="24" t="str">
        <f>'Liste Linéaire_Togo'!AD269</f>
        <v>Pure Water</v>
      </c>
      <c r="N269" s="21" t="str">
        <f>'Liste Linéaire_Togo'!AG269</f>
        <v>NEGATIF</v>
      </c>
      <c r="O269" s="21" t="str">
        <f>'Liste Linéaire_Togo'!AI269</f>
        <v>Non</v>
      </c>
      <c r="P269" s="22">
        <f>'Liste Linéaire_Togo'!AJ269</f>
        <v>45655</v>
      </c>
      <c r="Q269" s="21" t="str">
        <f>'Liste Linéaire_Togo'!AK269</f>
        <v>Guéri</v>
      </c>
      <c r="R269" s="21" t="str">
        <f>'Liste Linéaire_Togo'!AP269</f>
        <v>negatif</v>
      </c>
      <c r="S269" s="21" t="str">
        <f>'Liste Linéaire_Togo'!AO269</f>
        <v>Togblekope</v>
      </c>
    </row>
    <row r="270" spans="1:19" ht="30">
      <c r="A270" t="str">
        <f t="shared" si="4"/>
        <v>Point (1.210338 6.276450)</v>
      </c>
      <c r="B270" s="21" t="str">
        <f>'Liste Linéaire_Togo'!B270</f>
        <v xml:space="preserve">ALLASSANI Diana </v>
      </c>
      <c r="C270" s="21" t="str">
        <f>'Liste Linéaire_Togo'!F270</f>
        <v>Féminin</v>
      </c>
      <c r="D270" s="21" t="str">
        <f>'Liste Linéaire_Togo'!G270</f>
        <v>Ménagère</v>
      </c>
      <c r="E270" s="21" t="str">
        <f>'Liste Linéaire_Togo'!I270</f>
        <v>Kotokoli Zongo</v>
      </c>
      <c r="F270" s="21" t="str">
        <f>VLOOKUP(E270,CARTE!$C$1:$F$400,3,FALSE)</f>
        <v>6.276450</v>
      </c>
      <c r="G270" s="21" t="str">
        <f>VLOOKUP(E270,CARTE!$C$1:$F$400,4,FALSE)</f>
        <v>1.210338</v>
      </c>
      <c r="H270" s="21" t="str">
        <f>'Liste Linéaire_Togo'!AN270</f>
        <v>Agoè-Nyivé 4</v>
      </c>
      <c r="I270" s="21" t="str">
        <f>'Liste Linéaire_Togo'!O270</f>
        <v xml:space="preserve">Agoè-Nyivé </v>
      </c>
      <c r="J270" s="21" t="str">
        <f>'Liste Linéaire_Togo'!P270</f>
        <v>Grand Lomé</v>
      </c>
      <c r="K270" s="22">
        <f>'Liste Linéaire_Togo'!Q270</f>
        <v>45652</v>
      </c>
      <c r="L270" s="21" t="str">
        <f>'Liste Linéaire_Togo'!R270</f>
        <v>S52</v>
      </c>
      <c r="M270" s="24" t="str">
        <f>'Liste Linéaire_Togo'!AD270</f>
        <v>Forage, Pure Water</v>
      </c>
      <c r="N270" s="21" t="str">
        <f>'Liste Linéaire_Togo'!AG270</f>
        <v>NEGATIF</v>
      </c>
      <c r="O270" s="21" t="str">
        <f>'Liste Linéaire_Togo'!AI270</f>
        <v>Non</v>
      </c>
      <c r="P270" s="22">
        <f>'Liste Linéaire_Togo'!AJ270</f>
        <v>45655</v>
      </c>
      <c r="Q270" s="21" t="str">
        <f>'Liste Linéaire_Togo'!AK270</f>
        <v>Guéri</v>
      </c>
      <c r="R270" s="21" t="str">
        <f>'Liste Linéaire_Togo'!AP270</f>
        <v>negatif</v>
      </c>
      <c r="S270" s="21" t="str">
        <f>'Liste Linéaire_Togo'!AO270</f>
        <v>Togblekope</v>
      </c>
    </row>
    <row r="271" spans="1:19" ht="30">
      <c r="A271" t="str">
        <f t="shared" si="4"/>
        <v>Point ( 1.3223931 6.1703146)</v>
      </c>
      <c r="B271" s="21" t="str">
        <f>'Liste Linéaire_Togo'!B271</f>
        <v>MATE Marc</v>
      </c>
      <c r="C271" s="21" t="str">
        <f>'Liste Linéaire_Togo'!F271</f>
        <v>Masculin</v>
      </c>
      <c r="D271" s="21" t="str">
        <f>'Liste Linéaire_Togo'!G271</f>
        <v>pêcheur</v>
      </c>
      <c r="E271" s="21" t="str">
        <f>'Liste Linéaire_Togo'!I271</f>
        <v>Port de peche (Baguida)</v>
      </c>
      <c r="F271" s="21" t="str">
        <f>VLOOKUP(E271,CARTE!$C$1:$F$400,3,FALSE)</f>
        <v>6.1703146</v>
      </c>
      <c r="G271" s="21" t="str">
        <f>VLOOKUP(E271,CARTE!$C$1:$F$400,4,FALSE)</f>
        <v xml:space="preserve"> 1.3223931</v>
      </c>
      <c r="H271" s="21" t="str">
        <f>'Liste Linéaire_Togo'!AN271</f>
        <v>Golfe 6</v>
      </c>
      <c r="I271" s="21" t="str">
        <f>'Liste Linéaire_Togo'!O271</f>
        <v>Golfe</v>
      </c>
      <c r="J271" s="21" t="str">
        <f>'Liste Linéaire_Togo'!P271</f>
        <v>Grand Lomé</v>
      </c>
      <c r="K271" s="22">
        <f>'Liste Linéaire_Togo'!Q271</f>
        <v>45650</v>
      </c>
      <c r="L271" s="21" t="str">
        <f>'Liste Linéaire_Togo'!R271</f>
        <v>S52</v>
      </c>
      <c r="M271" s="24" t="str">
        <f>'Liste Linéaire_Togo'!AD271</f>
        <v>eau de robinet</v>
      </c>
      <c r="N271" s="21" t="str">
        <f>'Liste Linéaire_Togo'!AG271</f>
        <v>POSITIF</v>
      </c>
      <c r="O271" s="21" t="str">
        <f>'Liste Linéaire_Togo'!AI271</f>
        <v>Oui</v>
      </c>
      <c r="P271" s="22">
        <f>'Liste Linéaire_Togo'!AJ271</f>
        <v>45655</v>
      </c>
      <c r="Q271" s="21" t="str">
        <f>'Liste Linéaire_Togo'!AK271</f>
        <v>Guéri</v>
      </c>
      <c r="R271" s="21" t="str">
        <f>'Liste Linéaire_Togo'!AP271</f>
        <v>Positif</v>
      </c>
      <c r="S271" s="21" t="str">
        <f>'Liste Linéaire_Togo'!AO271</f>
        <v>Baguida</v>
      </c>
    </row>
    <row r="272" spans="1:19" ht="45">
      <c r="A272" t="str">
        <f t="shared" si="4"/>
        <v>Point ( 1.203927 6.250142)</v>
      </c>
      <c r="B272" s="21" t="str">
        <f>'Liste Linéaire_Togo'!B272</f>
        <v>DOUTI Yaboukine</v>
      </c>
      <c r="C272" s="21" t="str">
        <f>'Liste Linéaire_Togo'!F272</f>
        <v>Masculin</v>
      </c>
      <c r="D272" s="21" t="str">
        <f>'Liste Linéaire_Togo'!G272</f>
        <v>Elève</v>
      </c>
      <c r="E272" s="21" t="str">
        <f>'Liste Linéaire_Togo'!I272</f>
        <v>Haoussa Zongo</v>
      </c>
      <c r="F272" s="21" t="str">
        <f>VLOOKUP(E272,CARTE!$C$1:$F$400,3,FALSE)</f>
        <v>6.250142</v>
      </c>
      <c r="G272" s="21" t="str">
        <f>VLOOKUP(E272,CARTE!$C$1:$F$400,4,FALSE)</f>
        <v xml:space="preserve"> 1.203927</v>
      </c>
      <c r="H272" s="21" t="str">
        <f>'Liste Linéaire_Togo'!AN272</f>
        <v>Agoè-Nyivé 1</v>
      </c>
      <c r="I272" s="21" t="str">
        <f>'Liste Linéaire_Togo'!O272</f>
        <v xml:space="preserve">Agoè-Nyivé </v>
      </c>
      <c r="J272" s="21" t="str">
        <f>'Liste Linéaire_Togo'!P272</f>
        <v>Grand Lomé</v>
      </c>
      <c r="K272" s="22">
        <f>'Liste Linéaire_Togo'!Q272</f>
        <v>45654</v>
      </c>
      <c r="L272" s="21" t="str">
        <f>'Liste Linéaire_Togo'!R272</f>
        <v>S52</v>
      </c>
      <c r="M272" s="24" t="str">
        <f>'Liste Linéaire_Togo'!AD272</f>
        <v>Forage, Pure Water</v>
      </c>
      <c r="N272" s="21" t="str">
        <f>'Liste Linéaire_Togo'!AG272</f>
        <v>NEGATIF</v>
      </c>
      <c r="O272" s="21" t="str">
        <f>'Liste Linéaire_Togo'!AI272</f>
        <v>Non</v>
      </c>
      <c r="P272" s="22">
        <f>'Liste Linéaire_Togo'!AJ272</f>
        <v>45655</v>
      </c>
      <c r="Q272" s="21" t="str">
        <f>'Liste Linéaire_Togo'!AK272</f>
        <v>Guéri</v>
      </c>
      <c r="R272" s="21" t="str">
        <f>'Liste Linéaire_Togo'!AP272</f>
        <v>negatif</v>
      </c>
      <c r="S272" s="21" t="str">
        <f>'Liste Linéaire_Togo'!AO272</f>
        <v>Agoè-Nyivé</v>
      </c>
    </row>
    <row r="273" spans="1:19" ht="45">
      <c r="A273" t="str">
        <f t="shared" si="4"/>
        <v>Point (1.210778 6.250896)</v>
      </c>
      <c r="B273" s="21" t="str">
        <f>'Liste Linéaire_Togo'!B273</f>
        <v>SEIBOU Bouraima</v>
      </c>
      <c r="C273" s="21" t="str">
        <f>'Liste Linéaire_Togo'!F273</f>
        <v>Masculin</v>
      </c>
      <c r="D273" s="21" t="str">
        <f>'Liste Linéaire_Togo'!G273</f>
        <v>Revendeur</v>
      </c>
      <c r="E273" s="21" t="str">
        <f>'Liste Linéaire_Togo'!I273</f>
        <v>Zongo Zilikpta Nagodé</v>
      </c>
      <c r="F273" s="21" t="str">
        <f>VLOOKUP(E273,CARTE!$C$1:$F$400,3,FALSE)</f>
        <v>6.250896</v>
      </c>
      <c r="G273" s="21" t="str">
        <f>VLOOKUP(E273,CARTE!$C$1:$F$400,4,FALSE)</f>
        <v>1.210778</v>
      </c>
      <c r="H273" s="21" t="str">
        <f>'Liste Linéaire_Togo'!AN273</f>
        <v>Agoè-Nyivé 4</v>
      </c>
      <c r="I273" s="21" t="str">
        <f>'Liste Linéaire_Togo'!O273</f>
        <v xml:space="preserve">Agoè-Nyivé </v>
      </c>
      <c r="J273" s="21" t="str">
        <f>'Liste Linéaire_Togo'!P273</f>
        <v>Grand Lomé</v>
      </c>
      <c r="K273" s="22">
        <f>'Liste Linéaire_Togo'!Q273</f>
        <v>45654</v>
      </c>
      <c r="L273" s="21" t="str">
        <f>'Liste Linéaire_Togo'!R273</f>
        <v>S52</v>
      </c>
      <c r="M273" s="24" t="str">
        <f>'Liste Linéaire_Togo'!AD273</f>
        <v>Forage, Pure Water</v>
      </c>
      <c r="N273" s="21" t="str">
        <f>'Liste Linéaire_Togo'!AG273</f>
        <v>POSITIF</v>
      </c>
      <c r="O273" s="21" t="str">
        <f>'Liste Linéaire_Togo'!AI273</f>
        <v>Oui</v>
      </c>
      <c r="P273" s="22">
        <f>'Liste Linéaire_Togo'!AJ273</f>
        <v>45658</v>
      </c>
      <c r="Q273" s="21" t="str">
        <f>'Liste Linéaire_Togo'!AK273</f>
        <v>Guéri</v>
      </c>
      <c r="R273" s="21" t="str">
        <f>'Liste Linéaire_Togo'!AP273</f>
        <v>negatif</v>
      </c>
      <c r="S273" s="21" t="str">
        <f>'Liste Linéaire_Togo'!AO273</f>
        <v>Togblekope</v>
      </c>
    </row>
    <row r="274" spans="1:19" ht="60">
      <c r="A274" t="str">
        <f t="shared" si="4"/>
        <v>Point (1.214110 6.251458)</v>
      </c>
      <c r="B274" s="21" t="str">
        <f>'Liste Linéaire_Togo'!B274</f>
        <v>AGREGNA Abdoul Wassiwou</v>
      </c>
      <c r="C274" s="21" t="str">
        <f>'Liste Linéaire_Togo'!F274</f>
        <v>Masculin</v>
      </c>
      <c r="D274" s="21" t="str">
        <f>'Liste Linéaire_Togo'!G274</f>
        <v>Enfant</v>
      </c>
      <c r="E274" s="21" t="str">
        <f>'Liste Linéaire_Togo'!I274</f>
        <v>Togblékopé Alinka</v>
      </c>
      <c r="F274" s="21" t="str">
        <f>VLOOKUP(E274,CARTE!$C$1:$F$400,3,FALSE)</f>
        <v>6.251458</v>
      </c>
      <c r="G274" s="21" t="str">
        <f>VLOOKUP(E274,CARTE!$C$1:$F$400,4,FALSE)</f>
        <v>1.214110</v>
      </c>
      <c r="H274" s="21" t="str">
        <f>'Liste Linéaire_Togo'!AN274</f>
        <v>Agoè-Nyivé 4</v>
      </c>
      <c r="I274" s="21" t="str">
        <f>'Liste Linéaire_Togo'!O274</f>
        <v xml:space="preserve">Agoè-Nyivé </v>
      </c>
      <c r="J274" s="21" t="str">
        <f>'Liste Linéaire_Togo'!P274</f>
        <v>Grand Lomé</v>
      </c>
      <c r="K274" s="22">
        <f>'Liste Linéaire_Togo'!Q274</f>
        <v>45653</v>
      </c>
      <c r="L274" s="21" t="str">
        <f>'Liste Linéaire_Togo'!R274</f>
        <v>S52</v>
      </c>
      <c r="M274" s="24" t="str">
        <f>'Liste Linéaire_Togo'!AD274</f>
        <v>Forage</v>
      </c>
      <c r="N274" s="21" t="str">
        <f>'Liste Linéaire_Togo'!AG274</f>
        <v>NEGATIF</v>
      </c>
      <c r="O274" s="21" t="str">
        <f>'Liste Linéaire_Togo'!AI274</f>
        <v>Non</v>
      </c>
      <c r="P274" s="22">
        <f>'Liste Linéaire_Togo'!AJ274</f>
        <v>45656</v>
      </c>
      <c r="Q274" s="21" t="str">
        <f>'Liste Linéaire_Togo'!AK274</f>
        <v>Guéri</v>
      </c>
      <c r="R274" s="21" t="str">
        <f>'Liste Linéaire_Togo'!AP274</f>
        <v>negatif</v>
      </c>
      <c r="S274" s="21" t="str">
        <f>'Liste Linéaire_Togo'!AO274</f>
        <v>Togblekope</v>
      </c>
    </row>
    <row r="275" spans="1:19" ht="45">
      <c r="A275" t="str">
        <f t="shared" si="4"/>
        <v>Point (1.213465 6.250501)</v>
      </c>
      <c r="B275" s="21" t="str">
        <f>'Liste Linéaire_Togo'!B275</f>
        <v>SOULE Abdoul Gafar</v>
      </c>
      <c r="C275" s="21" t="str">
        <f>'Liste Linéaire_Togo'!F275</f>
        <v>Masculin</v>
      </c>
      <c r="D275" s="21" t="str">
        <f>'Liste Linéaire_Togo'!G275</f>
        <v>Enfant</v>
      </c>
      <c r="E275" s="21" t="str">
        <f>'Liste Linéaire_Togo'!I275</f>
        <v>Zongo Zilikpota</v>
      </c>
      <c r="F275" s="21" t="str">
        <f>VLOOKUP(E275,CARTE!$C$1:$F$400,3,FALSE)</f>
        <v>6.250501</v>
      </c>
      <c r="G275" s="21" t="str">
        <f>VLOOKUP(E275,CARTE!$C$1:$F$400,4,FALSE)</f>
        <v>1.213465</v>
      </c>
      <c r="H275" s="21" t="str">
        <f>'Liste Linéaire_Togo'!AN275</f>
        <v>Agoè-Nyivé 4</v>
      </c>
      <c r="I275" s="21" t="str">
        <f>'Liste Linéaire_Togo'!O275</f>
        <v xml:space="preserve">Agoè-Nyivé </v>
      </c>
      <c r="J275" s="21" t="str">
        <f>'Liste Linéaire_Togo'!P275</f>
        <v>Grand Lomé</v>
      </c>
      <c r="K275" s="22">
        <f>'Liste Linéaire_Togo'!Q275</f>
        <v>45654</v>
      </c>
      <c r="L275" s="21" t="str">
        <f>'Liste Linéaire_Togo'!R275</f>
        <v>S52</v>
      </c>
      <c r="M275" s="24" t="str">
        <f>'Liste Linéaire_Togo'!AD275</f>
        <v>Pure Water</v>
      </c>
      <c r="N275" s="21" t="str">
        <f>'Liste Linéaire_Togo'!AG275</f>
        <v>NEGATIF</v>
      </c>
      <c r="O275" s="21" t="str">
        <f>'Liste Linéaire_Togo'!AI275</f>
        <v>Non</v>
      </c>
      <c r="P275" s="22">
        <f>'Liste Linéaire_Togo'!AJ275</f>
        <v>45656</v>
      </c>
      <c r="Q275" s="21" t="str">
        <f>'Liste Linéaire_Togo'!AK275</f>
        <v>Guéri</v>
      </c>
      <c r="R275" s="21" t="str">
        <f>'Liste Linéaire_Togo'!AP275</f>
        <v>negatif</v>
      </c>
      <c r="S275" s="21" t="str">
        <f>'Liste Linéaire_Togo'!AO275</f>
        <v>Togblekope</v>
      </c>
    </row>
    <row r="276" spans="1:19" ht="45">
      <c r="A276" t="str">
        <f t="shared" si="4"/>
        <v>Point (1.210778 6.250896)</v>
      </c>
      <c r="B276" s="21" t="str">
        <f>'Liste Linéaire_Togo'!B276</f>
        <v>OUMAR Abdoulaye</v>
      </c>
      <c r="C276" s="21" t="str">
        <f>'Liste Linéaire_Togo'!F276</f>
        <v>Masculin</v>
      </c>
      <c r="D276" s="21" t="str">
        <f>'Liste Linéaire_Togo'!G276</f>
        <v>Enfant</v>
      </c>
      <c r="E276" s="21" t="str">
        <f>'Liste Linéaire_Togo'!I276</f>
        <v>Zongo Zilikpta Nagodé</v>
      </c>
      <c r="F276" s="21" t="str">
        <f>VLOOKUP(E276,CARTE!$C$1:$F$400,3,FALSE)</f>
        <v>6.250896</v>
      </c>
      <c r="G276" s="21" t="str">
        <f>VLOOKUP(E276,CARTE!$C$1:$F$400,4,FALSE)</f>
        <v>1.210778</v>
      </c>
      <c r="H276" s="21" t="str">
        <f>'Liste Linéaire_Togo'!AN276</f>
        <v>Agoè-Nyivé 4</v>
      </c>
      <c r="I276" s="21" t="str">
        <f>'Liste Linéaire_Togo'!O276</f>
        <v xml:space="preserve">Agoè-Nyivé </v>
      </c>
      <c r="J276" s="21" t="str">
        <f>'Liste Linéaire_Togo'!P276</f>
        <v>Grand Lomé</v>
      </c>
      <c r="K276" s="22">
        <f>'Liste Linéaire_Togo'!Q276</f>
        <v>45655</v>
      </c>
      <c r="L276" s="21" t="str">
        <f>'Liste Linéaire_Togo'!R276</f>
        <v>S52</v>
      </c>
      <c r="M276" s="24" t="str">
        <f>'Liste Linéaire_Togo'!AD276</f>
        <v>Forage, Pure Water</v>
      </c>
      <c r="N276" s="21" t="str">
        <f>'Liste Linéaire_Togo'!AG276</f>
        <v>POSITIF</v>
      </c>
      <c r="O276" s="21" t="str">
        <f>'Liste Linéaire_Togo'!AI276</f>
        <v>Oui</v>
      </c>
      <c r="P276" s="22">
        <f>'Liste Linéaire_Togo'!AJ276</f>
        <v>45658</v>
      </c>
      <c r="Q276" s="21" t="str">
        <f>'Liste Linéaire_Togo'!AK276</f>
        <v>Guéri</v>
      </c>
      <c r="R276" s="21" t="str">
        <f>'Liste Linéaire_Togo'!AP276</f>
        <v>negatif</v>
      </c>
      <c r="S276" s="21" t="str">
        <f>'Liste Linéaire_Togo'!AO276</f>
        <v>Togblekope</v>
      </c>
    </row>
    <row r="277" spans="1:19" ht="45">
      <c r="A277" t="str">
        <f t="shared" si="4"/>
        <v>Point ( 1.203927 6.250142)</v>
      </c>
      <c r="B277" s="21" t="str">
        <f>'Liste Linéaire_Togo'!B277</f>
        <v xml:space="preserve">BACHIROU Adamou </v>
      </c>
      <c r="C277" s="21" t="str">
        <f>'Liste Linéaire_Togo'!F277</f>
        <v>Masculin</v>
      </c>
      <c r="D277" s="21" t="str">
        <f>'Liste Linéaire_Togo'!G277</f>
        <v>Staffeur</v>
      </c>
      <c r="E277" s="21" t="str">
        <f>'Liste Linéaire_Togo'!I277</f>
        <v>Haoussa Zongo</v>
      </c>
      <c r="F277" s="21" t="str">
        <f>VLOOKUP(E277,CARTE!$C$1:$F$400,3,FALSE)</f>
        <v>6.250142</v>
      </c>
      <c r="G277" s="21" t="str">
        <f>VLOOKUP(E277,CARTE!$C$1:$F$400,4,FALSE)</f>
        <v xml:space="preserve"> 1.203927</v>
      </c>
      <c r="H277" s="21" t="str">
        <f>'Liste Linéaire_Togo'!AN277</f>
        <v>Agoè-Nyivé 1</v>
      </c>
      <c r="I277" s="21" t="str">
        <f>'Liste Linéaire_Togo'!O277</f>
        <v xml:space="preserve">Agoè-Nyivé </v>
      </c>
      <c r="J277" s="21" t="str">
        <f>'Liste Linéaire_Togo'!P277</f>
        <v>Grand Lomé</v>
      </c>
      <c r="K277" s="22">
        <f>'Liste Linéaire_Togo'!Q277</f>
        <v>45655</v>
      </c>
      <c r="L277" s="21" t="str">
        <f>'Liste Linéaire_Togo'!R277</f>
        <v>S52</v>
      </c>
      <c r="M277" s="24" t="str">
        <f>'Liste Linéaire_Togo'!AD277</f>
        <v>Pure Water</v>
      </c>
      <c r="N277" s="21" t="str">
        <f>'Liste Linéaire_Togo'!AG277</f>
        <v>NEGATIF</v>
      </c>
      <c r="O277" s="21" t="str">
        <f>'Liste Linéaire_Togo'!AI277</f>
        <v>Oui</v>
      </c>
      <c r="P277" s="22">
        <f>'Liste Linéaire_Togo'!AJ277</f>
        <v>45656</v>
      </c>
      <c r="Q277" s="21" t="str">
        <f>'Liste Linéaire_Togo'!AK277</f>
        <v>Guéri</v>
      </c>
      <c r="R277" s="21" t="str">
        <f>'Liste Linéaire_Togo'!AP277</f>
        <v>negatif</v>
      </c>
      <c r="S277" s="21" t="str">
        <f>'Liste Linéaire_Togo'!AO277</f>
        <v>Agoè-Nyivé</v>
      </c>
    </row>
    <row r="278" spans="1:19" ht="30">
      <c r="A278" t="str">
        <f t="shared" si="4"/>
        <v>Point ( 1.2177901541906115 6.21494796391453)</v>
      </c>
      <c r="B278" s="21" t="str">
        <f>'Liste Linéaire_Togo'!B278</f>
        <v>IDRISSOU Naura</v>
      </c>
      <c r="C278" s="21" t="str">
        <f>'Liste Linéaire_Togo'!F278</f>
        <v>Féminin</v>
      </c>
      <c r="D278" s="21" t="str">
        <f>'Liste Linéaire_Togo'!G278</f>
        <v>Ménagère</v>
      </c>
      <c r="E278" s="21" t="str">
        <f>'Liste Linéaire_Togo'!I278</f>
        <v>Alinka</v>
      </c>
      <c r="F278" s="21" t="str">
        <f>VLOOKUP(E278,CARTE!$C$1:$F$400,3,FALSE)</f>
        <v>6.21494796391453</v>
      </c>
      <c r="G278" s="21" t="str">
        <f>VLOOKUP(E278,CARTE!$C$1:$F$400,4,FALSE)</f>
        <v xml:space="preserve"> 1.2177901541906115</v>
      </c>
      <c r="H278" s="21" t="str">
        <f>'Liste Linéaire_Togo'!AN278</f>
        <v>Agoè-Nyivé 4</v>
      </c>
      <c r="I278" s="21" t="str">
        <f>'Liste Linéaire_Togo'!O278</f>
        <v xml:space="preserve">Agoè-Nyivé </v>
      </c>
      <c r="J278" s="21" t="str">
        <f>'Liste Linéaire_Togo'!P278</f>
        <v>Grand Lomé</v>
      </c>
      <c r="K278" s="22">
        <f>'Liste Linéaire_Togo'!Q278</f>
        <v>45656</v>
      </c>
      <c r="L278" s="21" t="str">
        <f>'Liste Linéaire_Togo'!R278</f>
        <v>S1</v>
      </c>
      <c r="M278" s="24" t="str">
        <f>'Liste Linéaire_Togo'!AD278</f>
        <v>Forage, Pure Water</v>
      </c>
      <c r="N278" s="21" t="str">
        <f>'Liste Linéaire_Togo'!AG278</f>
        <v>NEGATIF</v>
      </c>
      <c r="O278" s="21" t="str">
        <f>'Liste Linéaire_Togo'!AI278</f>
        <v>Non</v>
      </c>
      <c r="P278" s="22">
        <f>'Liste Linéaire_Togo'!AJ278</f>
        <v>45657</v>
      </c>
      <c r="Q278" s="21" t="str">
        <f>'Liste Linéaire_Togo'!AK278</f>
        <v>Guéri</v>
      </c>
      <c r="R278" s="21" t="str">
        <f>'Liste Linéaire_Togo'!AP278</f>
        <v>negatif</v>
      </c>
      <c r="S278" s="21" t="str">
        <f>'Liste Linéaire_Togo'!AO278</f>
        <v>Agoè-Nyivé</v>
      </c>
    </row>
    <row r="279" spans="1:19" ht="30">
      <c r="A279" t="str">
        <f t="shared" si="4"/>
        <v>Point (1.2103335 6.276445911)</v>
      </c>
      <c r="B279" s="21" t="str">
        <f>'Liste Linéaire_Togo'!B279</f>
        <v>ISSAH Ibrahim</v>
      </c>
      <c r="C279" s="21" t="str">
        <f>'Liste Linéaire_Togo'!F279</f>
        <v>Masculin</v>
      </c>
      <c r="D279" s="21" t="str">
        <f>'Liste Linéaire_Togo'!G279</f>
        <v>Elève</v>
      </c>
      <c r="E279" s="21" t="str">
        <f>'Liste Linéaire_Togo'!I279</f>
        <v>Zilikpta</v>
      </c>
      <c r="F279" s="21" t="str">
        <f>VLOOKUP(E279,CARTE!$C$1:$F$400,3,FALSE)</f>
        <v>6.276445911</v>
      </c>
      <c r="G279" s="21" t="str">
        <f>VLOOKUP(E279,CARTE!$C$1:$F$400,4,FALSE)</f>
        <v>1.2103335</v>
      </c>
      <c r="H279" s="21" t="str">
        <f>'Liste Linéaire_Togo'!AN279</f>
        <v>Agoè-Nyivé 4</v>
      </c>
      <c r="I279" s="21" t="str">
        <f>'Liste Linéaire_Togo'!O279</f>
        <v xml:space="preserve">Agoè-Nyivé </v>
      </c>
      <c r="J279" s="21" t="str">
        <f>'Liste Linéaire_Togo'!P279</f>
        <v>Grand Lomé</v>
      </c>
      <c r="K279" s="22">
        <f>'Liste Linéaire_Togo'!Q279</f>
        <v>45656</v>
      </c>
      <c r="L279" s="21" t="str">
        <f>'Liste Linéaire_Togo'!R279</f>
        <v>S1</v>
      </c>
      <c r="M279" s="24" t="str">
        <f>'Liste Linéaire_Togo'!AD279</f>
        <v>Pure Water</v>
      </c>
      <c r="N279" s="21" t="str">
        <f>'Liste Linéaire_Togo'!AG279</f>
        <v>NEGATIF</v>
      </c>
      <c r="O279" s="21" t="str">
        <f>'Liste Linéaire_Togo'!AI279</f>
        <v>Non</v>
      </c>
      <c r="P279" s="22">
        <f>'Liste Linéaire_Togo'!AJ279</f>
        <v>45657</v>
      </c>
      <c r="Q279" s="21" t="str">
        <f>'Liste Linéaire_Togo'!AK279</f>
        <v>Guéri</v>
      </c>
      <c r="R279" s="21" t="str">
        <f>'Liste Linéaire_Togo'!AP279</f>
        <v>negatif</v>
      </c>
      <c r="S279" s="21" t="str">
        <f>'Liste Linéaire_Togo'!AO279</f>
        <v>Togblekope</v>
      </c>
    </row>
    <row r="280" spans="1:19" ht="45">
      <c r="A280" t="e">
        <f t="shared" si="4"/>
        <v>#N/A</v>
      </c>
      <c r="B280" s="21" t="str">
        <f>'Liste Linéaire_Togo'!B280</f>
        <v>IDRISSOU Abdoul Madjid</v>
      </c>
      <c r="C280" s="21" t="str">
        <f>'Liste Linéaire_Togo'!F280</f>
        <v>Masculin</v>
      </c>
      <c r="D280" s="21" t="str">
        <f>'Liste Linéaire_Togo'!G280</f>
        <v>Electricien</v>
      </c>
      <c r="E280" s="21">
        <f>'Liste Linéaire_Togo'!I280</f>
        <v>0</v>
      </c>
      <c r="F280" s="21" t="e">
        <f>VLOOKUP(E280,CARTE!$C$1:$F$400,3,FALSE)</f>
        <v>#N/A</v>
      </c>
      <c r="G280" s="21" t="e">
        <f>VLOOKUP(E280,CARTE!$C$1:$F$400,4,FALSE)</f>
        <v>#N/A</v>
      </c>
      <c r="H280" s="21" t="str">
        <f>'Liste Linéaire_Togo'!AN280</f>
        <v>Agoè-Nyivé 4</v>
      </c>
      <c r="I280" s="21" t="str">
        <f>'Liste Linéaire_Togo'!O280</f>
        <v xml:space="preserve">Agoè-Nyivé </v>
      </c>
      <c r="J280" s="21" t="str">
        <f>'Liste Linéaire_Togo'!P280</f>
        <v>Grand Lomé</v>
      </c>
      <c r="K280" s="22">
        <f>'Liste Linéaire_Togo'!Q280</f>
        <v>45656</v>
      </c>
      <c r="L280" s="21" t="str">
        <f>'Liste Linéaire_Togo'!R280</f>
        <v>S1</v>
      </c>
      <c r="M280" s="24" t="str">
        <f>'Liste Linéaire_Togo'!AD280</f>
        <v>Pure Water</v>
      </c>
      <c r="N280" s="21" t="str">
        <f>'Liste Linéaire_Togo'!AG280</f>
        <v>NEGATIF</v>
      </c>
      <c r="O280" s="21" t="str">
        <f>'Liste Linéaire_Togo'!AI280</f>
        <v>Non</v>
      </c>
      <c r="P280" s="22">
        <f>'Liste Linéaire_Togo'!AJ280</f>
        <v>45657</v>
      </c>
      <c r="Q280" s="21" t="str">
        <f>'Liste Linéaire_Togo'!AK280</f>
        <v>Guéri</v>
      </c>
      <c r="R280" s="21" t="str">
        <f>'Liste Linéaire_Togo'!AP280</f>
        <v>negatif</v>
      </c>
      <c r="S280" s="21" t="str">
        <f>'Liste Linéaire_Togo'!AO280</f>
        <v>Togblekope</v>
      </c>
    </row>
    <row r="281" spans="1:19" ht="30">
      <c r="A281" t="str">
        <f t="shared" si="4"/>
        <v>Point ( 1.203927 6.250142)</v>
      </c>
      <c r="B281" s="21" t="str">
        <f>'Liste Linéaire_Togo'!B281</f>
        <v>MOUSSA Zilkif</v>
      </c>
      <c r="C281" s="21" t="str">
        <f>'Liste Linéaire_Togo'!F281</f>
        <v>Masculin</v>
      </c>
      <c r="D281" s="21" t="str">
        <f>'Liste Linéaire_Togo'!G281</f>
        <v>Revendeur au GM</v>
      </c>
      <c r="E281" s="21" t="str">
        <f>'Liste Linéaire_Togo'!I281</f>
        <v>Agoè Zongo</v>
      </c>
      <c r="F281" s="21" t="str">
        <f>VLOOKUP(E281,CARTE!$C$1:$F$400,3,FALSE)</f>
        <v>6.250142</v>
      </c>
      <c r="G281" s="21" t="str">
        <f>VLOOKUP(E281,CARTE!$C$1:$F$400,4,FALSE)</f>
        <v xml:space="preserve"> 1.203927</v>
      </c>
      <c r="H281" s="21" t="str">
        <f>'Liste Linéaire_Togo'!AN281</f>
        <v>Agoè-Nyivé 4</v>
      </c>
      <c r="I281" s="21" t="str">
        <f>'Liste Linéaire_Togo'!O281</f>
        <v xml:space="preserve">Agoè-Nyivé </v>
      </c>
      <c r="J281" s="21" t="str">
        <f>'Liste Linéaire_Togo'!P281</f>
        <v>Grand Lomé</v>
      </c>
      <c r="K281" s="22">
        <f>'Liste Linéaire_Togo'!Q281</f>
        <v>45656</v>
      </c>
      <c r="L281" s="21" t="str">
        <f>'Liste Linéaire_Togo'!R281</f>
        <v>S1</v>
      </c>
      <c r="M281" s="24" t="str">
        <f>'Liste Linéaire_Togo'!AD281</f>
        <v>Pure Water</v>
      </c>
      <c r="N281" s="21" t="str">
        <f>'Liste Linéaire_Togo'!AG281</f>
        <v>NEGATIF</v>
      </c>
      <c r="O281" s="21" t="str">
        <f>'Liste Linéaire_Togo'!AI281</f>
        <v>Non</v>
      </c>
      <c r="P281" s="22">
        <f>'Liste Linéaire_Togo'!AJ281</f>
        <v>45657</v>
      </c>
      <c r="Q281" s="21" t="str">
        <f>'Liste Linéaire_Togo'!AK281</f>
        <v>Guéri</v>
      </c>
      <c r="R281" s="21" t="str">
        <f>'Liste Linéaire_Togo'!AP281</f>
        <v>negatif</v>
      </c>
      <c r="S281" s="21" t="str">
        <f>'Liste Linéaire_Togo'!AO281</f>
        <v>Togblekope</v>
      </c>
    </row>
    <row r="282" spans="1:19" ht="30">
      <c r="A282" t="str">
        <f t="shared" si="4"/>
        <v>Point ( 1.203927 6.250142)</v>
      </c>
      <c r="B282" s="21" t="str">
        <f>'Liste Linéaire_Togo'!B282</f>
        <v>AMADOU Rachid</v>
      </c>
      <c r="C282" s="21" t="str">
        <f>'Liste Linéaire_Togo'!F282</f>
        <v>Masculin</v>
      </c>
      <c r="D282" s="21" t="str">
        <f>'Liste Linéaire_Togo'!G282</f>
        <v>Mécanicien</v>
      </c>
      <c r="E282" s="21" t="str">
        <f>'Liste Linéaire_Togo'!I282</f>
        <v>Agoè Zongo</v>
      </c>
      <c r="F282" s="21" t="str">
        <f>VLOOKUP(E282,CARTE!$C$1:$F$400,3,FALSE)</f>
        <v>6.250142</v>
      </c>
      <c r="G282" s="21" t="str">
        <f>VLOOKUP(E282,CARTE!$C$1:$F$400,4,FALSE)</f>
        <v xml:space="preserve"> 1.203927</v>
      </c>
      <c r="H282" s="21" t="str">
        <f>'Liste Linéaire_Togo'!AN282</f>
        <v>Agoè-Nyivé 4</v>
      </c>
      <c r="I282" s="21" t="str">
        <f>'Liste Linéaire_Togo'!O282</f>
        <v xml:space="preserve">Agoè-Nyivé </v>
      </c>
      <c r="J282" s="21" t="str">
        <f>'Liste Linéaire_Togo'!P282</f>
        <v>Grand Lomé</v>
      </c>
      <c r="K282" s="22">
        <f>'Liste Linéaire_Togo'!Q282</f>
        <v>45655</v>
      </c>
      <c r="L282" s="21" t="str">
        <f>'Liste Linéaire_Togo'!R282</f>
        <v>S52</v>
      </c>
      <c r="M282" s="24" t="str">
        <f>'Liste Linéaire_Togo'!AD282</f>
        <v>Pure Water</v>
      </c>
      <c r="N282" s="21" t="str">
        <f>'Liste Linéaire_Togo'!AG282</f>
        <v>NEGATIF</v>
      </c>
      <c r="O282" s="21" t="str">
        <f>'Liste Linéaire_Togo'!AI282</f>
        <v>Non</v>
      </c>
      <c r="P282" s="22">
        <f>'Liste Linéaire_Togo'!AJ282</f>
        <v>45657</v>
      </c>
      <c r="Q282" s="21" t="str">
        <f>'Liste Linéaire_Togo'!AK282</f>
        <v>Guéri</v>
      </c>
      <c r="R282" s="21" t="str">
        <f>'Liste Linéaire_Togo'!AP282</f>
        <v>negatif</v>
      </c>
      <c r="S282" s="21" t="str">
        <f>'Liste Linéaire_Togo'!AO282</f>
        <v>Togblekope</v>
      </c>
    </row>
    <row r="283" spans="1:19" ht="45">
      <c r="A283" t="str">
        <f t="shared" si="4"/>
        <v>Point ( 1.205999 6.276389)</v>
      </c>
      <c r="B283" s="21" t="str">
        <f>'Liste Linéaire_Togo'!B283</f>
        <v>ALFA SAIBOU Amar</v>
      </c>
      <c r="C283" s="21" t="str">
        <f>'Liste Linéaire_Togo'!F283</f>
        <v>Masculin</v>
      </c>
      <c r="D283" s="21" t="str">
        <f>'Liste Linéaire_Togo'!G283</f>
        <v>Elève</v>
      </c>
      <c r="E283" s="21" t="str">
        <f>'Liste Linéaire_Togo'!I283</f>
        <v>Akoin</v>
      </c>
      <c r="F283" s="21" t="str">
        <f>VLOOKUP(E283,CARTE!$C$1:$F$400,3,FALSE)</f>
        <v>6.276389</v>
      </c>
      <c r="G283" s="21" t="str">
        <f>VLOOKUP(E283,CARTE!$C$1:$F$400,4,FALSE)</f>
        <v xml:space="preserve"> 1.205999</v>
      </c>
      <c r="H283" s="21" t="str">
        <f>'Liste Linéaire_Togo'!AN283</f>
        <v>Agoè-Nyivé 4</v>
      </c>
      <c r="I283" s="21" t="str">
        <f>'Liste Linéaire_Togo'!O283</f>
        <v xml:space="preserve">Agoè-Nyivé </v>
      </c>
      <c r="J283" s="21" t="str">
        <f>'Liste Linéaire_Togo'!P283</f>
        <v>Grand Lomé</v>
      </c>
      <c r="K283" s="22">
        <f>'Liste Linéaire_Togo'!Q283</f>
        <v>45656</v>
      </c>
      <c r="L283" s="21" t="str">
        <f>'Liste Linéaire_Togo'!R283</f>
        <v>S1</v>
      </c>
      <c r="M283" s="24" t="str">
        <f>'Liste Linéaire_Togo'!AD283</f>
        <v>Forage, Pure Water</v>
      </c>
      <c r="N283" s="21" t="str">
        <f>'Liste Linéaire_Togo'!AG283</f>
        <v>POSITIF</v>
      </c>
      <c r="O283" s="21" t="str">
        <f>'Liste Linéaire_Togo'!AI283</f>
        <v>Oui</v>
      </c>
      <c r="P283" s="22">
        <f>'Liste Linéaire_Togo'!AJ283</f>
        <v>45660</v>
      </c>
      <c r="Q283" s="21" t="str">
        <f>'Liste Linéaire_Togo'!AK283</f>
        <v>Guéri</v>
      </c>
      <c r="R283" s="21" t="str">
        <f>'Liste Linéaire_Togo'!AP283</f>
        <v>negatif</v>
      </c>
      <c r="S283" s="21" t="str">
        <f>'Liste Linéaire_Togo'!AO283</f>
        <v>Togblekope</v>
      </c>
    </row>
    <row r="284" spans="1:19" ht="30">
      <c r="A284" t="str">
        <f t="shared" si="4"/>
        <v>Point ( 1.203927 6.250142)</v>
      </c>
      <c r="B284" s="21" t="str">
        <f>'Liste Linéaire_Togo'!B284</f>
        <v>ABOUKAKAR Yaya</v>
      </c>
      <c r="C284" s="21" t="str">
        <f>'Liste Linéaire_Togo'!F284</f>
        <v>Masculin</v>
      </c>
      <c r="D284" s="21" t="str">
        <f>'Liste Linéaire_Togo'!G284</f>
        <v>Revendeur</v>
      </c>
      <c r="E284" s="21" t="str">
        <f>'Liste Linéaire_Togo'!I284</f>
        <v>Agoè Zongo</v>
      </c>
      <c r="F284" s="21" t="str">
        <f>VLOOKUP(E284,CARTE!$C$1:$F$400,3,FALSE)</f>
        <v>6.250142</v>
      </c>
      <c r="G284" s="21" t="str">
        <f>VLOOKUP(E284,CARTE!$C$1:$F$400,4,FALSE)</f>
        <v xml:space="preserve"> 1.203927</v>
      </c>
      <c r="H284" s="21" t="str">
        <f>'Liste Linéaire_Togo'!AN284</f>
        <v>Agoè-Nyivé 4</v>
      </c>
      <c r="I284" s="21" t="str">
        <f>'Liste Linéaire_Togo'!O284</f>
        <v xml:space="preserve">Agoè-Nyivé </v>
      </c>
      <c r="J284" s="21" t="str">
        <f>'Liste Linéaire_Togo'!P284</f>
        <v>Grand Lomé</v>
      </c>
      <c r="K284" s="22">
        <f>'Liste Linéaire_Togo'!Q284</f>
        <v>45648</v>
      </c>
      <c r="L284" s="21" t="str">
        <f>'Liste Linéaire_Togo'!R284</f>
        <v>S51</v>
      </c>
      <c r="M284" s="24" t="str">
        <f>'Liste Linéaire_Togo'!AD284</f>
        <v>Pure Water</v>
      </c>
      <c r="N284" s="21" t="str">
        <f>'Liste Linéaire_Togo'!AG284</f>
        <v>NEGATIF</v>
      </c>
      <c r="O284" s="21" t="str">
        <f>'Liste Linéaire_Togo'!AI284</f>
        <v>Non</v>
      </c>
      <c r="P284" s="22">
        <f>'Liste Linéaire_Togo'!AJ284</f>
        <v>45657</v>
      </c>
      <c r="Q284" s="21" t="str">
        <f>'Liste Linéaire_Togo'!AK284</f>
        <v>Guéri</v>
      </c>
      <c r="R284" s="21" t="str">
        <f>'Liste Linéaire_Togo'!AP284</f>
        <v>negatif</v>
      </c>
      <c r="S284" s="21" t="str">
        <f>'Liste Linéaire_Togo'!AO284</f>
        <v>Togblekope</v>
      </c>
    </row>
    <row r="285" spans="1:19" ht="30">
      <c r="A285" t="str">
        <f t="shared" si="4"/>
        <v>Point (1.2103335 6.276445911)</v>
      </c>
      <c r="B285" s="21" t="str">
        <f>'Liste Linéaire_Togo'!B285</f>
        <v>ISSAKA Kidire</v>
      </c>
      <c r="C285" s="21" t="str">
        <f>'Liste Linéaire_Togo'!F285</f>
        <v>Masculin</v>
      </c>
      <c r="D285" s="21" t="str">
        <f>'Liste Linéaire_Togo'!G285</f>
        <v>Elève</v>
      </c>
      <c r="E285" s="21" t="str">
        <f>'Liste Linéaire_Togo'!I285</f>
        <v>Fidokpui Poste</v>
      </c>
      <c r="F285" s="21" t="str">
        <f>VLOOKUP(E285,CARTE!$C$1:$F$400,3,FALSE)</f>
        <v>6.276445911</v>
      </c>
      <c r="G285" s="21" t="str">
        <f>VLOOKUP(E285,CARTE!$C$1:$F$400,4,FALSE)</f>
        <v>1.2103335</v>
      </c>
      <c r="H285" s="21" t="str">
        <f>'Liste Linéaire_Togo'!AN285</f>
        <v>Agoè-Nyivé 4</v>
      </c>
      <c r="I285" s="21" t="str">
        <f>'Liste Linéaire_Togo'!O285</f>
        <v xml:space="preserve">Agoè-Nyivé </v>
      </c>
      <c r="J285" s="21" t="str">
        <f>'Liste Linéaire_Togo'!P285</f>
        <v>Grand Lomé</v>
      </c>
      <c r="K285" s="22">
        <f>'Liste Linéaire_Togo'!Q285</f>
        <v>45654</v>
      </c>
      <c r="L285" s="21" t="str">
        <f>'Liste Linéaire_Togo'!R285</f>
        <v>S52</v>
      </c>
      <c r="M285" s="24" t="str">
        <f>'Liste Linéaire_Togo'!AD285</f>
        <v>Pure Water</v>
      </c>
      <c r="N285" s="21" t="str">
        <f>'Liste Linéaire_Togo'!AG285</f>
        <v>NEGATIF</v>
      </c>
      <c r="O285" s="21" t="str">
        <f>'Liste Linéaire_Togo'!AI285</f>
        <v>Non</v>
      </c>
      <c r="P285" s="22">
        <f>'Liste Linéaire_Togo'!AJ285</f>
        <v>45657</v>
      </c>
      <c r="Q285" s="21" t="str">
        <f>'Liste Linéaire_Togo'!AK285</f>
        <v>Guéri</v>
      </c>
      <c r="R285" s="21" t="str">
        <f>'Liste Linéaire_Togo'!AP285</f>
        <v>negatif</v>
      </c>
      <c r="S285" s="21" t="str">
        <f>'Liste Linéaire_Togo'!AO285</f>
        <v>Togblekope</v>
      </c>
    </row>
    <row r="286" spans="1:19" ht="30">
      <c r="A286" t="str">
        <f t="shared" si="4"/>
        <v>Point ( 1.203927 6.250142)</v>
      </c>
      <c r="B286" s="21" t="str">
        <f>'Liste Linéaire_Togo'!B286</f>
        <v>IBRAHIM Omar</v>
      </c>
      <c r="C286" s="21" t="str">
        <f>'Liste Linéaire_Togo'!F286</f>
        <v>Masculin</v>
      </c>
      <c r="D286" s="21" t="str">
        <f>'Liste Linéaire_Togo'!G286</f>
        <v>Enfant</v>
      </c>
      <c r="E286" s="21" t="str">
        <f>'Liste Linéaire_Togo'!I286</f>
        <v>Agoè Zongo</v>
      </c>
      <c r="F286" s="21" t="str">
        <f>VLOOKUP(E286,CARTE!$C$1:$F$400,3,FALSE)</f>
        <v>6.250142</v>
      </c>
      <c r="G286" s="21" t="str">
        <f>VLOOKUP(E286,CARTE!$C$1:$F$400,4,FALSE)</f>
        <v xml:space="preserve"> 1.203927</v>
      </c>
      <c r="H286" s="21" t="str">
        <f>'Liste Linéaire_Togo'!AN286</f>
        <v>Agoè-Nyivé 4</v>
      </c>
      <c r="I286" s="21" t="str">
        <f>'Liste Linéaire_Togo'!O286</f>
        <v xml:space="preserve">Agoè-Nyivé </v>
      </c>
      <c r="J286" s="21" t="str">
        <f>'Liste Linéaire_Togo'!P286</f>
        <v>Grand Lomé</v>
      </c>
      <c r="K286" s="22">
        <f>'Liste Linéaire_Togo'!Q286</f>
        <v>45656</v>
      </c>
      <c r="L286" s="21" t="str">
        <f>'Liste Linéaire_Togo'!R286</f>
        <v>S1</v>
      </c>
      <c r="M286" s="24" t="str">
        <f>'Liste Linéaire_Togo'!AD286</f>
        <v>Pure Water</v>
      </c>
      <c r="N286" s="21" t="str">
        <f>'Liste Linéaire_Togo'!AG286</f>
        <v>NEGATIF</v>
      </c>
      <c r="O286" s="21" t="str">
        <f>'Liste Linéaire_Togo'!AI286</f>
        <v>Non</v>
      </c>
      <c r="P286" s="22">
        <f>'Liste Linéaire_Togo'!AJ286</f>
        <v>45657</v>
      </c>
      <c r="Q286" s="21" t="str">
        <f>'Liste Linéaire_Togo'!AK286</f>
        <v>Guéri</v>
      </c>
      <c r="R286" s="21" t="str">
        <f>'Liste Linéaire_Togo'!AP286</f>
        <v>negatif</v>
      </c>
      <c r="S286" s="21" t="str">
        <f>'Liste Linéaire_Togo'!AO286</f>
        <v>Togblekope</v>
      </c>
    </row>
    <row r="287" spans="1:19" ht="45">
      <c r="A287" t="str">
        <f t="shared" si="4"/>
        <v>Point ( 1.2177901541906115 6.21494796391453)</v>
      </c>
      <c r="B287" s="21" t="str">
        <f>'Liste Linéaire_Togo'!B287</f>
        <v>MOUSSA Sahada</v>
      </c>
      <c r="C287" s="21" t="str">
        <f>'Liste Linéaire_Togo'!F287</f>
        <v>Féminin</v>
      </c>
      <c r="D287" s="21" t="str">
        <f>'Liste Linéaire_Togo'!G287</f>
        <v>Apprenti couturière</v>
      </c>
      <c r="E287" s="21" t="str">
        <f>'Liste Linéaire_Togo'!I287</f>
        <v>Alinka</v>
      </c>
      <c r="F287" s="21" t="str">
        <f>VLOOKUP(E287,CARTE!$C$1:$F$400,3,FALSE)</f>
        <v>6.21494796391453</v>
      </c>
      <c r="G287" s="21" t="str">
        <f>VLOOKUP(E287,CARTE!$C$1:$F$400,4,FALSE)</f>
        <v xml:space="preserve"> 1.2177901541906115</v>
      </c>
      <c r="H287" s="21" t="str">
        <f>'Liste Linéaire_Togo'!AN287</f>
        <v>Agoè-Nyivé 4</v>
      </c>
      <c r="I287" s="21" t="str">
        <f>'Liste Linéaire_Togo'!O287</f>
        <v xml:space="preserve">Agoè-Nyivé </v>
      </c>
      <c r="J287" s="21" t="str">
        <f>'Liste Linéaire_Togo'!P287</f>
        <v>Grand Lomé</v>
      </c>
      <c r="K287" s="22">
        <f>'Liste Linéaire_Togo'!Q287</f>
        <v>45656</v>
      </c>
      <c r="L287" s="21" t="str">
        <f>'Liste Linéaire_Togo'!R287</f>
        <v>S1</v>
      </c>
      <c r="M287" s="24" t="str">
        <f>'Liste Linéaire_Togo'!AD287</f>
        <v>Pure Water</v>
      </c>
      <c r="N287" s="21" t="str">
        <f>'Liste Linéaire_Togo'!AG287</f>
        <v>NEGATIF</v>
      </c>
      <c r="O287" s="21" t="str">
        <f>'Liste Linéaire_Togo'!AI287</f>
        <v>Non</v>
      </c>
      <c r="P287" s="22">
        <f>'Liste Linéaire_Togo'!AJ287</f>
        <v>45657</v>
      </c>
      <c r="Q287" s="21" t="str">
        <f>'Liste Linéaire_Togo'!AK287</f>
        <v>Guéri</v>
      </c>
      <c r="R287" s="21" t="str">
        <f>'Liste Linéaire_Togo'!AP287</f>
        <v>negatif</v>
      </c>
      <c r="S287" s="21" t="str">
        <f>'Liste Linéaire_Togo'!AO287</f>
        <v>Agoè-Nyivé</v>
      </c>
    </row>
    <row r="288" spans="1:19" ht="30">
      <c r="A288" t="str">
        <f t="shared" si="4"/>
        <v>Point (1.2103335 6.276445911)</v>
      </c>
      <c r="B288" s="21" t="str">
        <f>'Liste Linéaire_Togo'!B288</f>
        <v>LAL Idrissa</v>
      </c>
      <c r="C288" s="21" t="str">
        <f>'Liste Linéaire_Togo'!F288</f>
        <v>Masculin</v>
      </c>
      <c r="D288" s="21" t="str">
        <f>'Liste Linéaire_Togo'!G288</f>
        <v>Enfant</v>
      </c>
      <c r="E288" s="21" t="str">
        <f>'Liste Linéaire_Togo'!I288</f>
        <v>Agotimé</v>
      </c>
      <c r="F288" s="21" t="str">
        <f>VLOOKUP(E288,CARTE!$C$1:$F$400,3,FALSE)</f>
        <v>6.276445911</v>
      </c>
      <c r="G288" s="21" t="str">
        <f>VLOOKUP(E288,CARTE!$C$1:$F$400,4,FALSE)</f>
        <v>1.2103335</v>
      </c>
      <c r="H288" s="21" t="str">
        <f>'Liste Linéaire_Togo'!AN288</f>
        <v>Agoè-Nyivé 4</v>
      </c>
      <c r="I288" s="21" t="str">
        <f>'Liste Linéaire_Togo'!O288</f>
        <v xml:space="preserve">Agoè-Nyivé </v>
      </c>
      <c r="J288" s="21" t="str">
        <f>'Liste Linéaire_Togo'!P288</f>
        <v>Grand Lomé</v>
      </c>
      <c r="K288" s="22">
        <f>'Liste Linéaire_Togo'!Q288</f>
        <v>45654</v>
      </c>
      <c r="L288" s="21" t="str">
        <f>'Liste Linéaire_Togo'!R288</f>
        <v>S52</v>
      </c>
      <c r="M288" s="24" t="str">
        <f>'Liste Linéaire_Togo'!AD288</f>
        <v>Forage, Pure Water</v>
      </c>
      <c r="N288" s="21" t="str">
        <f>'Liste Linéaire_Togo'!AG288</f>
        <v>NEGATIF</v>
      </c>
      <c r="O288" s="21" t="str">
        <f>'Liste Linéaire_Togo'!AI288</f>
        <v>Non</v>
      </c>
      <c r="P288" s="22">
        <f>'Liste Linéaire_Togo'!AJ288</f>
        <v>45657</v>
      </c>
      <c r="Q288" s="21" t="str">
        <f>'Liste Linéaire_Togo'!AK288</f>
        <v>Guéri</v>
      </c>
      <c r="R288" s="21" t="str">
        <f>'Liste Linéaire_Togo'!AP288</f>
        <v>negatif</v>
      </c>
      <c r="S288" s="21" t="str">
        <f>'Liste Linéaire_Togo'!AO288</f>
        <v>Togblekope</v>
      </c>
    </row>
    <row r="289" spans="1:19" ht="30">
      <c r="A289" t="str">
        <f t="shared" si="4"/>
        <v>Point (1.2103335 6.276445911)</v>
      </c>
      <c r="B289" s="21" t="str">
        <f>'Liste Linéaire_Togo'!B289</f>
        <v xml:space="preserve">GOMON Abima </v>
      </c>
      <c r="C289" s="21" t="str">
        <f>'Liste Linéaire_Togo'!F289</f>
        <v>Féminin</v>
      </c>
      <c r="D289" s="21" t="str">
        <f>'Liste Linéaire_Togo'!G289</f>
        <v>Enfant</v>
      </c>
      <c r="E289" s="21" t="str">
        <f>'Liste Linéaire_Togo'!I289</f>
        <v>Zilidji</v>
      </c>
      <c r="F289" s="21" t="str">
        <f>VLOOKUP(E289,CARTE!$C$1:$F$400,3,FALSE)</f>
        <v>6.276445911</v>
      </c>
      <c r="G289" s="21" t="str">
        <f>VLOOKUP(E289,CARTE!$C$1:$F$400,4,FALSE)</f>
        <v>1.2103335</v>
      </c>
      <c r="H289" s="21" t="str">
        <f>'Liste Linéaire_Togo'!AN289</f>
        <v>Agoè-Nyivé 4</v>
      </c>
      <c r="I289" s="21" t="str">
        <f>'Liste Linéaire_Togo'!O289</f>
        <v xml:space="preserve">Agoè-Nyivé </v>
      </c>
      <c r="J289" s="21" t="str">
        <f>'Liste Linéaire_Togo'!P289</f>
        <v>Grand Lomé</v>
      </c>
      <c r="K289" s="22">
        <f>'Liste Linéaire_Togo'!Q289</f>
        <v>45657</v>
      </c>
      <c r="L289" s="21" t="str">
        <f>'Liste Linéaire_Togo'!R289</f>
        <v>S1</v>
      </c>
      <c r="M289" s="24" t="str">
        <f>'Liste Linéaire_Togo'!AD289</f>
        <v>Forage</v>
      </c>
      <c r="N289" s="21" t="str">
        <f>'Liste Linéaire_Togo'!AG289</f>
        <v>NEGATIF</v>
      </c>
      <c r="O289" s="21" t="str">
        <f>'Liste Linéaire_Togo'!AI289</f>
        <v>Non</v>
      </c>
      <c r="P289" s="22">
        <f>'Liste Linéaire_Togo'!AJ289</f>
        <v>45657</v>
      </c>
      <c r="Q289" s="21" t="str">
        <f>'Liste Linéaire_Togo'!AK289</f>
        <v>Guéri</v>
      </c>
      <c r="R289" s="21" t="str">
        <f>'Liste Linéaire_Togo'!AP289</f>
        <v>negatif</v>
      </c>
      <c r="S289" s="21" t="str">
        <f>'Liste Linéaire_Togo'!AO289</f>
        <v>Togblekope</v>
      </c>
    </row>
    <row r="290" spans="1:19" ht="60">
      <c r="A290" t="str">
        <f t="shared" si="4"/>
        <v>Point (1.2103335 6.276445911)</v>
      </c>
      <c r="B290" s="21" t="str">
        <f>'Liste Linéaire_Togo'!B290</f>
        <v xml:space="preserve">ABIBOU Hannanatou </v>
      </c>
      <c r="C290" s="21" t="str">
        <f>'Liste Linéaire_Togo'!F290</f>
        <v>Féminin</v>
      </c>
      <c r="D290" s="21" t="str">
        <f>'Liste Linéaire_Togo'!G290</f>
        <v>Enfant</v>
      </c>
      <c r="E290" s="21" t="str">
        <f>'Liste Linéaire_Togo'!I290</f>
        <v>Zongo zilikpota derrière AMANA</v>
      </c>
      <c r="F290" s="21" t="str">
        <f>VLOOKUP(E290,CARTE!$C$1:$F$400,3,FALSE)</f>
        <v>6.276445911</v>
      </c>
      <c r="G290" s="21" t="str">
        <f>VLOOKUP(E290,CARTE!$C$1:$F$400,4,FALSE)</f>
        <v>1.2103335</v>
      </c>
      <c r="H290" s="21" t="str">
        <f>'Liste Linéaire_Togo'!AN290</f>
        <v>Agoè-Nyivé 4</v>
      </c>
      <c r="I290" s="21" t="str">
        <f>'Liste Linéaire_Togo'!O290</f>
        <v xml:space="preserve">Agoè-Nyivé </v>
      </c>
      <c r="J290" s="21" t="str">
        <f>'Liste Linéaire_Togo'!P290</f>
        <v>Grand Lomé</v>
      </c>
      <c r="K290" s="22">
        <f>'Liste Linéaire_Togo'!Q290</f>
        <v>45653</v>
      </c>
      <c r="L290" s="21" t="str">
        <f>'Liste Linéaire_Togo'!R290</f>
        <v>S52</v>
      </c>
      <c r="M290" s="24" t="str">
        <f>'Liste Linéaire_Togo'!AD290</f>
        <v>Forage</v>
      </c>
      <c r="N290" s="21" t="str">
        <f>'Liste Linéaire_Togo'!AG290</f>
        <v>NEGATIF</v>
      </c>
      <c r="O290" s="21" t="str">
        <f>'Liste Linéaire_Togo'!AI290</f>
        <v>Non</v>
      </c>
      <c r="P290" s="22">
        <f>'Liste Linéaire_Togo'!AJ290</f>
        <v>45658</v>
      </c>
      <c r="Q290" s="21" t="str">
        <f>'Liste Linéaire_Togo'!AK290</f>
        <v>Guéri</v>
      </c>
      <c r="R290" s="21" t="str">
        <f>'Liste Linéaire_Togo'!AP290</f>
        <v>negatif</v>
      </c>
      <c r="S290" s="21" t="str">
        <f>'Liste Linéaire_Togo'!AO290</f>
        <v>Togblekope</v>
      </c>
    </row>
    <row r="291" spans="1:19" ht="30">
      <c r="A291" t="str">
        <f t="shared" ref="A291:A354" si="5">_xlfn.CONCAT("Point (",G291," ",F291,")")</f>
        <v>Point (1.2103335 6.276445911)</v>
      </c>
      <c r="B291" s="21" t="str">
        <f>'Liste Linéaire_Togo'!B291</f>
        <v xml:space="preserve">BASSIR Adam </v>
      </c>
      <c r="C291" s="21" t="str">
        <f>'Liste Linéaire_Togo'!F291</f>
        <v>Masculin</v>
      </c>
      <c r="D291" s="21" t="str">
        <f>'Liste Linéaire_Togo'!G291</f>
        <v xml:space="preserve">Revendeur </v>
      </c>
      <c r="E291" s="21" t="str">
        <f>'Liste Linéaire_Togo'!I291</f>
        <v xml:space="preserve">Zongo derrière la poste </v>
      </c>
      <c r="F291" s="21" t="str">
        <f>VLOOKUP(E291,CARTE!$C$1:$F$400,3,FALSE)</f>
        <v>6.276445911</v>
      </c>
      <c r="G291" s="21" t="str">
        <f>VLOOKUP(E291,CARTE!$C$1:$F$400,4,FALSE)</f>
        <v>1.2103335</v>
      </c>
      <c r="H291" s="21" t="str">
        <f>'Liste Linéaire_Togo'!AN291</f>
        <v>Agoè-Nyivé 4</v>
      </c>
      <c r="I291" s="21" t="str">
        <f>'Liste Linéaire_Togo'!O291</f>
        <v xml:space="preserve">Agoè-Nyivé </v>
      </c>
      <c r="J291" s="21" t="str">
        <f>'Liste Linéaire_Togo'!P291</f>
        <v>Grand Lomé</v>
      </c>
      <c r="K291" s="22">
        <f>'Liste Linéaire_Togo'!Q291</f>
        <v>45656</v>
      </c>
      <c r="L291" s="21" t="str">
        <f>'Liste Linéaire_Togo'!R291</f>
        <v>S1</v>
      </c>
      <c r="M291" s="24" t="str">
        <f>'Liste Linéaire_Togo'!AD291</f>
        <v>Forage, Pure Water</v>
      </c>
      <c r="N291" s="21" t="str">
        <f>'Liste Linéaire_Togo'!AG291</f>
        <v>NEGATIF</v>
      </c>
      <c r="O291" s="21" t="str">
        <f>'Liste Linéaire_Togo'!AI291</f>
        <v>Non</v>
      </c>
      <c r="P291" s="22">
        <f>'Liste Linéaire_Togo'!AJ291</f>
        <v>45658</v>
      </c>
      <c r="Q291" s="21" t="str">
        <f>'Liste Linéaire_Togo'!AK291</f>
        <v>Guéri</v>
      </c>
      <c r="R291" s="21" t="str">
        <f>'Liste Linéaire_Togo'!AP291</f>
        <v>negatif</v>
      </c>
      <c r="S291" s="21" t="str">
        <f>'Liste Linéaire_Togo'!AO291</f>
        <v>Togblekope</v>
      </c>
    </row>
    <row r="292" spans="1:19" ht="45">
      <c r="A292" t="str">
        <f t="shared" si="5"/>
        <v>Point ( 1.203927 6.250142)</v>
      </c>
      <c r="B292" s="21" t="str">
        <f>'Liste Linéaire_Togo'!B292</f>
        <v>ADAMOU Chamsia</v>
      </c>
      <c r="C292" s="21" t="str">
        <f>'Liste Linéaire_Togo'!F292</f>
        <v>Féminin</v>
      </c>
      <c r="D292" s="21" t="str">
        <f>'Liste Linéaire_Togo'!G292</f>
        <v>Ménagère</v>
      </c>
      <c r="E292" s="21" t="str">
        <f>'Liste Linéaire_Togo'!I292</f>
        <v>Haoussa Zongo</v>
      </c>
      <c r="F292" s="21" t="str">
        <f>VLOOKUP(E292,CARTE!$C$1:$F$400,3,FALSE)</f>
        <v>6.250142</v>
      </c>
      <c r="G292" s="21" t="str">
        <f>VLOOKUP(E292,CARTE!$C$1:$F$400,4,FALSE)</f>
        <v xml:space="preserve"> 1.203927</v>
      </c>
      <c r="H292" s="21" t="str">
        <f>'Liste Linéaire_Togo'!AN292</f>
        <v>Agoè-Nyivé 1</v>
      </c>
      <c r="I292" s="21" t="str">
        <f>'Liste Linéaire_Togo'!O292</f>
        <v xml:space="preserve">Agoè-Nyivé </v>
      </c>
      <c r="J292" s="21" t="str">
        <f>'Liste Linéaire_Togo'!P292</f>
        <v>Grand Lomé</v>
      </c>
      <c r="K292" s="22">
        <f>'Liste Linéaire_Togo'!Q292</f>
        <v>45657</v>
      </c>
      <c r="L292" s="21" t="str">
        <f>'Liste Linéaire_Togo'!R292</f>
        <v>S1</v>
      </c>
      <c r="M292" s="24" t="str">
        <f>'Liste Linéaire_Togo'!AD292</f>
        <v>Forage, Pure Water</v>
      </c>
      <c r="N292" s="21" t="str">
        <f>'Liste Linéaire_Togo'!AG292</f>
        <v>NEGATIF</v>
      </c>
      <c r="O292" s="21" t="str">
        <f>'Liste Linéaire_Togo'!AI292</f>
        <v>Non</v>
      </c>
      <c r="P292" s="22">
        <f>'Liste Linéaire_Togo'!AJ292</f>
        <v>45659</v>
      </c>
      <c r="Q292" s="21" t="str">
        <f>'Liste Linéaire_Togo'!AK292</f>
        <v>Guéri</v>
      </c>
      <c r="R292" s="21" t="str">
        <f>'Liste Linéaire_Togo'!AP292</f>
        <v>negatif</v>
      </c>
      <c r="S292" s="21" t="str">
        <f>'Liste Linéaire_Togo'!AO292</f>
        <v>Agoè-Nyivé</v>
      </c>
    </row>
    <row r="293" spans="1:19" ht="45">
      <c r="A293" t="str">
        <f t="shared" si="5"/>
        <v>Point (1.2103337 6.276445913)</v>
      </c>
      <c r="B293" s="21" t="str">
        <f>'Liste Linéaire_Togo'!B293</f>
        <v>KANGUE Moudjalid</v>
      </c>
      <c r="C293" s="21" t="str">
        <f>'Liste Linéaire_Togo'!F293</f>
        <v>Masculin</v>
      </c>
      <c r="D293" s="21" t="str">
        <f>'Liste Linéaire_Togo'!G293</f>
        <v>Enfant</v>
      </c>
      <c r="E293" s="21" t="str">
        <f>'Liste Linéaire_Togo'!I293</f>
        <v>Zongo zilikpota Nagodé</v>
      </c>
      <c r="F293" s="21" t="str">
        <f>VLOOKUP(E293,CARTE!$C$1:$F$400,3,FALSE)</f>
        <v>6.276445913</v>
      </c>
      <c r="G293" s="21" t="str">
        <f>VLOOKUP(E293,CARTE!$C$1:$F$400,4,FALSE)</f>
        <v>1.2103337</v>
      </c>
      <c r="H293" s="21" t="str">
        <f>'Liste Linéaire_Togo'!AN293</f>
        <v>Agoè-Nyivé 4</v>
      </c>
      <c r="I293" s="21" t="str">
        <f>'Liste Linéaire_Togo'!O293</f>
        <v xml:space="preserve">Agoè-Nyivé </v>
      </c>
      <c r="J293" s="21" t="str">
        <f>'Liste Linéaire_Togo'!P293</f>
        <v>Grand Lomé</v>
      </c>
      <c r="K293" s="22">
        <f>'Liste Linéaire_Togo'!Q293</f>
        <v>45657</v>
      </c>
      <c r="L293" s="21" t="str">
        <f>'Liste Linéaire_Togo'!R293</f>
        <v>S1</v>
      </c>
      <c r="M293" s="24" t="str">
        <f>'Liste Linéaire_Togo'!AD293</f>
        <v>Forage, Pure Water</v>
      </c>
      <c r="N293" s="21" t="str">
        <f>'Liste Linéaire_Togo'!AG293</f>
        <v>NEGATIF</v>
      </c>
      <c r="O293" s="21" t="str">
        <f>'Liste Linéaire_Togo'!AI293</f>
        <v>Non</v>
      </c>
      <c r="P293" s="22">
        <f>'Liste Linéaire_Togo'!AJ293</f>
        <v>45659</v>
      </c>
      <c r="Q293" s="21" t="str">
        <f>'Liste Linéaire_Togo'!AK293</f>
        <v>Guéri</v>
      </c>
      <c r="R293" s="21" t="str">
        <f>'Liste Linéaire_Togo'!AP293</f>
        <v>negatif</v>
      </c>
      <c r="S293" s="21" t="str">
        <f>'Liste Linéaire_Togo'!AO293</f>
        <v>Togblekope</v>
      </c>
    </row>
    <row r="294" spans="1:19" ht="45">
      <c r="A294" t="str">
        <f t="shared" si="5"/>
        <v>Point ( 1.2177901541906115 6.21494796391453)</v>
      </c>
      <c r="B294" s="21" t="str">
        <f>'Liste Linéaire_Togo'!B294</f>
        <v>HOUZOU Essohonbè</v>
      </c>
      <c r="C294" s="21" t="str">
        <f>'Liste Linéaire_Togo'!F294</f>
        <v>Féminin</v>
      </c>
      <c r="D294" s="21" t="str">
        <f>'Liste Linéaire_Togo'!G294</f>
        <v>Revendeuse</v>
      </c>
      <c r="E294" s="21" t="str">
        <f>'Liste Linéaire_Togo'!I294</f>
        <v>Alinka</v>
      </c>
      <c r="F294" s="21" t="str">
        <f>VLOOKUP(E294,CARTE!$C$1:$F$400,3,FALSE)</f>
        <v>6.21494796391453</v>
      </c>
      <c r="G294" s="21" t="str">
        <f>VLOOKUP(E294,CARTE!$C$1:$F$400,4,FALSE)</f>
        <v xml:space="preserve"> 1.2177901541906115</v>
      </c>
      <c r="H294" s="21" t="str">
        <f>'Liste Linéaire_Togo'!AN294</f>
        <v>Agoè-Nyivé 4</v>
      </c>
      <c r="I294" s="21" t="str">
        <f>'Liste Linéaire_Togo'!O294</f>
        <v xml:space="preserve">Agoè-Nyivé </v>
      </c>
      <c r="J294" s="21" t="str">
        <f>'Liste Linéaire_Togo'!P294</f>
        <v>Grand Lomé</v>
      </c>
      <c r="K294" s="22">
        <f>'Liste Linéaire_Togo'!Q294</f>
        <v>45659</v>
      </c>
      <c r="L294" s="21" t="str">
        <f>'Liste Linéaire_Togo'!R294</f>
        <v>S1</v>
      </c>
      <c r="M294" s="24" t="str">
        <f>'Liste Linéaire_Togo'!AD294</f>
        <v>Forage, Pure Water</v>
      </c>
      <c r="N294" s="21" t="str">
        <f>'Liste Linéaire_Togo'!AG294</f>
        <v>NEGATIF</v>
      </c>
      <c r="O294" s="21" t="str">
        <f>'Liste Linéaire_Togo'!AI294</f>
        <v>Non</v>
      </c>
      <c r="P294" s="22">
        <f>'Liste Linéaire_Togo'!AJ294</f>
        <v>45659</v>
      </c>
      <c r="Q294" s="21" t="str">
        <f>'Liste Linéaire_Togo'!AK294</f>
        <v>Guéri</v>
      </c>
      <c r="R294" s="21" t="str">
        <f>'Liste Linéaire_Togo'!AP294</f>
        <v>negatif</v>
      </c>
      <c r="S294" s="21" t="str">
        <f>'Liste Linéaire_Togo'!AO294</f>
        <v>Agoè-Nyivé</v>
      </c>
    </row>
    <row r="295" spans="1:19" ht="45">
      <c r="A295" t="str">
        <f t="shared" si="5"/>
        <v>Point (1.2103337 6.276445913)</v>
      </c>
      <c r="B295" s="21" t="str">
        <f>'Liste Linéaire_Togo'!B295</f>
        <v>SIAGOU Modeste Tampo</v>
      </c>
      <c r="C295" s="21" t="str">
        <f>'Liste Linéaire_Togo'!F295</f>
        <v>Masculin</v>
      </c>
      <c r="D295" s="21" t="str">
        <f>'Liste Linéaire_Togo'!G295</f>
        <v>Elève</v>
      </c>
      <c r="E295" s="21" t="str">
        <f>'Liste Linéaire_Togo'!I295</f>
        <v>Zongo petit paris</v>
      </c>
      <c r="F295" s="21" t="str">
        <f>VLOOKUP(E295,CARTE!$C$1:$F$400,3,FALSE)</f>
        <v>6.276445913</v>
      </c>
      <c r="G295" s="21" t="str">
        <f>VLOOKUP(E295,CARTE!$C$1:$F$400,4,FALSE)</f>
        <v>1.2103337</v>
      </c>
      <c r="H295" s="21" t="str">
        <f>'Liste Linéaire_Togo'!AN295</f>
        <v>Agoè-Nyivé 4</v>
      </c>
      <c r="I295" s="21" t="str">
        <f>'Liste Linéaire_Togo'!O295</f>
        <v xml:space="preserve">Agoè-Nyivé </v>
      </c>
      <c r="J295" s="21" t="str">
        <f>'Liste Linéaire_Togo'!P295</f>
        <v>Grand Lomé</v>
      </c>
      <c r="K295" s="22">
        <f>'Liste Linéaire_Togo'!Q295</f>
        <v>45659</v>
      </c>
      <c r="L295" s="21" t="str">
        <f>'Liste Linéaire_Togo'!R295</f>
        <v>S1</v>
      </c>
      <c r="M295" s="24" t="str">
        <f>'Liste Linéaire_Togo'!AD295</f>
        <v>Forage, Pure Water</v>
      </c>
      <c r="N295" s="21" t="str">
        <f>'Liste Linéaire_Togo'!AG295</f>
        <v>NEGATIF</v>
      </c>
      <c r="O295" s="21" t="str">
        <f>'Liste Linéaire_Togo'!AI295</f>
        <v>Non</v>
      </c>
      <c r="P295" s="22">
        <f>'Liste Linéaire_Togo'!AJ295</f>
        <v>45660</v>
      </c>
      <c r="Q295" s="21" t="str">
        <f>'Liste Linéaire_Togo'!AK295</f>
        <v>Guéri</v>
      </c>
      <c r="R295" s="21" t="str">
        <f>'Liste Linéaire_Togo'!AP295</f>
        <v>negatif</v>
      </c>
      <c r="S295" s="21" t="str">
        <f>'Liste Linéaire_Togo'!AO295</f>
        <v>Togblekope</v>
      </c>
    </row>
    <row r="296" spans="1:19" ht="30">
      <c r="A296" t="str">
        <f t="shared" si="5"/>
        <v>Point (1.2103337 6.276445913)</v>
      </c>
      <c r="B296" s="21" t="str">
        <f>'Liste Linéaire_Togo'!B296</f>
        <v>ALAYO Mèmene</v>
      </c>
      <c r="C296" s="21" t="str">
        <f>'Liste Linéaire_Togo'!F296</f>
        <v>Masculin</v>
      </c>
      <c r="D296" s="21" t="str">
        <f>'Liste Linéaire_Togo'!G296</f>
        <v>Enseignant</v>
      </c>
      <c r="E296" s="21" t="str">
        <f>'Liste Linéaire_Togo'!I296</f>
        <v>Zongo Akoin</v>
      </c>
      <c r="F296" s="21" t="str">
        <f>VLOOKUP(E296,CARTE!$C$1:$F$400,3,FALSE)</f>
        <v>6.276445913</v>
      </c>
      <c r="G296" s="21" t="str">
        <f>VLOOKUP(E296,CARTE!$C$1:$F$400,4,FALSE)</f>
        <v>1.2103337</v>
      </c>
      <c r="H296" s="21" t="str">
        <f>'Liste Linéaire_Togo'!AN296</f>
        <v>Agoè-Nyivé 4</v>
      </c>
      <c r="I296" s="21" t="str">
        <f>'Liste Linéaire_Togo'!O296</f>
        <v xml:space="preserve">Agoè-Nyivé </v>
      </c>
      <c r="J296" s="21" t="str">
        <f>'Liste Linéaire_Togo'!P296</f>
        <v>Grand Lomé</v>
      </c>
      <c r="K296" s="22">
        <f>'Liste Linéaire_Togo'!Q296</f>
        <v>45659</v>
      </c>
      <c r="L296" s="21" t="str">
        <f>'Liste Linéaire_Togo'!R296</f>
        <v>S1</v>
      </c>
      <c r="M296" s="24" t="str">
        <f>'Liste Linéaire_Togo'!AD296</f>
        <v>Forage, Pure Water</v>
      </c>
      <c r="N296" s="21" t="str">
        <f>'Liste Linéaire_Togo'!AG296</f>
        <v>NEGATIF</v>
      </c>
      <c r="O296" s="21" t="str">
        <f>'Liste Linéaire_Togo'!AI296</f>
        <v>Non</v>
      </c>
      <c r="P296" s="22">
        <f>'Liste Linéaire_Togo'!AJ296</f>
        <v>45660</v>
      </c>
      <c r="Q296" s="21" t="str">
        <f>'Liste Linéaire_Togo'!AK296</f>
        <v>Guéri</v>
      </c>
      <c r="R296" s="21" t="str">
        <f>'Liste Linéaire_Togo'!AP296</f>
        <v>negatif</v>
      </c>
      <c r="S296" s="21" t="str">
        <f>'Liste Linéaire_Togo'!AO296</f>
        <v>Togblekope</v>
      </c>
    </row>
    <row r="297" spans="1:19" ht="45">
      <c r="A297" t="str">
        <f t="shared" si="5"/>
        <v>Point ( 1.203927 6.250142)</v>
      </c>
      <c r="B297" s="21" t="str">
        <f>'Liste Linéaire_Togo'!B297</f>
        <v>AOUDOU Abdoul Hamid</v>
      </c>
      <c r="C297" s="21" t="str">
        <f>'Liste Linéaire_Togo'!F297</f>
        <v>Masculin</v>
      </c>
      <c r="D297" s="21" t="str">
        <f>'Liste Linéaire_Togo'!G297</f>
        <v>Enfant</v>
      </c>
      <c r="E297" s="21" t="str">
        <f>'Liste Linéaire_Togo'!I297</f>
        <v>Agoè zongo</v>
      </c>
      <c r="F297" s="21" t="str">
        <f>VLOOKUP(E297,CARTE!$C$1:$F$400,3,FALSE)</f>
        <v>6.250142</v>
      </c>
      <c r="G297" s="21" t="str">
        <f>VLOOKUP(E297,CARTE!$C$1:$F$400,4,FALSE)</f>
        <v xml:space="preserve"> 1.203927</v>
      </c>
      <c r="H297" s="21" t="str">
        <f>'Liste Linéaire_Togo'!AN297</f>
        <v>Agoè-Nyivé 4</v>
      </c>
      <c r="I297" s="21" t="str">
        <f>'Liste Linéaire_Togo'!O297</f>
        <v xml:space="preserve">Agoè-Nyivé </v>
      </c>
      <c r="J297" s="21" t="str">
        <f>'Liste Linéaire_Togo'!P297</f>
        <v>Grand Lomé</v>
      </c>
      <c r="K297" s="22">
        <f>'Liste Linéaire_Togo'!Q297</f>
        <v>45660</v>
      </c>
      <c r="L297" s="21" t="str">
        <f>'Liste Linéaire_Togo'!R297</f>
        <v>S1</v>
      </c>
      <c r="M297" s="24" t="str">
        <f>'Liste Linéaire_Togo'!AD297</f>
        <v>Forage, Pure Water</v>
      </c>
      <c r="N297" s="21" t="str">
        <f>'Liste Linéaire_Togo'!AG297</f>
        <v>NEGATIF</v>
      </c>
      <c r="O297" s="21" t="str">
        <f>'Liste Linéaire_Togo'!AI297</f>
        <v>Non</v>
      </c>
      <c r="P297" s="22">
        <f>'Liste Linéaire_Togo'!AJ297</f>
        <v>45660</v>
      </c>
      <c r="Q297" s="21" t="str">
        <f>'Liste Linéaire_Togo'!AK297</f>
        <v>Guéri</v>
      </c>
      <c r="R297" s="21" t="str">
        <f>'Liste Linéaire_Togo'!AP297</f>
        <v>negatif</v>
      </c>
      <c r="S297" s="21" t="str">
        <f>'Liste Linéaire_Togo'!AO297</f>
        <v>Togblekope</v>
      </c>
    </row>
    <row r="298" spans="1:19" ht="30">
      <c r="A298" t="str">
        <f t="shared" si="5"/>
        <v>Point ( 1.203927 6.250142)</v>
      </c>
      <c r="B298" s="21" t="str">
        <f>'Liste Linéaire_Togo'!B298</f>
        <v>NIAMDOU Nass</v>
      </c>
      <c r="C298" s="21" t="str">
        <f>'Liste Linéaire_Togo'!F298</f>
        <v>Masculin</v>
      </c>
      <c r="D298" s="21" t="str">
        <f>'Liste Linéaire_Togo'!G298</f>
        <v>Enfant</v>
      </c>
      <c r="E298" s="21" t="str">
        <f>'Liste Linéaire_Togo'!I298</f>
        <v>Haoussa Zongo</v>
      </c>
      <c r="F298" s="21" t="str">
        <f>VLOOKUP(E298,CARTE!$C$1:$F$400,3,FALSE)</f>
        <v>6.250142</v>
      </c>
      <c r="G298" s="21" t="str">
        <f>VLOOKUP(E298,CARTE!$C$1:$F$400,4,FALSE)</f>
        <v xml:space="preserve"> 1.203927</v>
      </c>
      <c r="H298" s="21" t="str">
        <f>'Liste Linéaire_Togo'!AN298</f>
        <v>Agoè-Nyivé 1</v>
      </c>
      <c r="I298" s="21" t="str">
        <f>'Liste Linéaire_Togo'!O298</f>
        <v xml:space="preserve">Agoè-Nyivé </v>
      </c>
      <c r="J298" s="21" t="str">
        <f>'Liste Linéaire_Togo'!P298</f>
        <v>Grand Lomé</v>
      </c>
      <c r="K298" s="22">
        <f>'Liste Linéaire_Togo'!Q298</f>
        <v>45660</v>
      </c>
      <c r="L298" s="21" t="str">
        <f>'Liste Linéaire_Togo'!R298</f>
        <v>S1</v>
      </c>
      <c r="M298" s="24" t="str">
        <f>'Liste Linéaire_Togo'!AD298</f>
        <v>Forage, Pure Water</v>
      </c>
      <c r="N298" s="21" t="str">
        <f>'Liste Linéaire_Togo'!AG298</f>
        <v>NEGATIF</v>
      </c>
      <c r="O298" s="21" t="str">
        <f>'Liste Linéaire_Togo'!AI298</f>
        <v>Non</v>
      </c>
      <c r="P298" s="22">
        <f>'Liste Linéaire_Togo'!AJ298</f>
        <v>45660</v>
      </c>
      <c r="Q298" s="21" t="str">
        <f>'Liste Linéaire_Togo'!AK298</f>
        <v>Guéri</v>
      </c>
      <c r="R298" s="21" t="str">
        <f>'Liste Linéaire_Togo'!AP298</f>
        <v>negatif</v>
      </c>
      <c r="S298" s="21" t="str">
        <f>'Liste Linéaire_Togo'!AO298</f>
        <v>Agoè-Nyivé</v>
      </c>
    </row>
    <row r="299" spans="1:19" ht="45">
      <c r="A299" t="str">
        <f t="shared" si="5"/>
        <v>Point (1.2107776 6.250896)</v>
      </c>
      <c r="B299" s="21" t="str">
        <f>'Liste Linéaire_Togo'!B299</f>
        <v>IBRAHI Abdoul Wahab</v>
      </c>
      <c r="C299" s="21" t="str">
        <f>'Liste Linéaire_Togo'!F299</f>
        <v>Masculin</v>
      </c>
      <c r="D299" s="21" t="str">
        <f>'Liste Linéaire_Togo'!G299</f>
        <v>Enfant</v>
      </c>
      <c r="E299" s="21" t="str">
        <f>'Liste Linéaire_Togo'!I299</f>
        <v>Zongo Nagodé</v>
      </c>
      <c r="F299" s="21" t="str">
        <f>VLOOKUP(E299,CARTE!$C$1:$F$400,3,FALSE)</f>
        <v>6.250896</v>
      </c>
      <c r="G299" s="21" t="str">
        <f>VLOOKUP(E299,CARTE!$C$1:$F$400,4,FALSE)</f>
        <v>1.2107776</v>
      </c>
      <c r="H299" s="21" t="str">
        <f>'Liste Linéaire_Togo'!AN299</f>
        <v>Agoè-Nyivé 4</v>
      </c>
      <c r="I299" s="21" t="str">
        <f>'Liste Linéaire_Togo'!O299</f>
        <v xml:space="preserve">Agoè-Nyivé </v>
      </c>
      <c r="J299" s="21" t="str">
        <f>'Liste Linéaire_Togo'!P299</f>
        <v>Grand Lomé</v>
      </c>
      <c r="K299" s="22">
        <f>'Liste Linéaire_Togo'!Q299</f>
        <v>45658</v>
      </c>
      <c r="L299" s="21" t="str">
        <f>'Liste Linéaire_Togo'!R299</f>
        <v>S1</v>
      </c>
      <c r="M299" s="24" t="str">
        <f>'Liste Linéaire_Togo'!AD299</f>
        <v>Forage</v>
      </c>
      <c r="N299" s="21" t="str">
        <f>'Liste Linéaire_Togo'!AG299</f>
        <v>POSITIF</v>
      </c>
      <c r="O299" s="21" t="str">
        <f>'Liste Linéaire_Togo'!AI299</f>
        <v>Oui</v>
      </c>
      <c r="P299" s="22">
        <f>'Liste Linéaire_Togo'!AJ299</f>
        <v>45663</v>
      </c>
      <c r="Q299" s="21" t="str">
        <f>'Liste Linéaire_Togo'!AK299</f>
        <v>Guéri</v>
      </c>
      <c r="R299" s="21" t="str">
        <f>'Liste Linéaire_Togo'!AP299</f>
        <v>Positif</v>
      </c>
      <c r="S299" s="21" t="str">
        <f>'Liste Linéaire_Togo'!AO299</f>
        <v>Togblekope</v>
      </c>
    </row>
    <row r="300" spans="1:19" ht="30">
      <c r="A300" t="str">
        <f t="shared" si="5"/>
        <v>Point (1.2103337 6.276445913)</v>
      </c>
      <c r="B300" s="21" t="str">
        <f>'Liste Linéaire_Togo'!B300</f>
        <v>AROUNA Ibrahim</v>
      </c>
      <c r="C300" s="21" t="str">
        <f>'Liste Linéaire_Togo'!F300</f>
        <v>Masculin</v>
      </c>
      <c r="D300" s="21" t="str">
        <f>'Liste Linéaire_Togo'!G300</f>
        <v>Revendeur</v>
      </c>
      <c r="E300" s="21" t="str">
        <f>'Liste Linéaire_Togo'!I300</f>
        <v>Togblékopé</v>
      </c>
      <c r="F300" s="21" t="str">
        <f>VLOOKUP(E300,CARTE!$C$1:$F$400,3,FALSE)</f>
        <v>6.276445913</v>
      </c>
      <c r="G300" s="21" t="str">
        <f>VLOOKUP(E300,CARTE!$C$1:$F$400,4,FALSE)</f>
        <v>1.2103337</v>
      </c>
      <c r="H300" s="21" t="str">
        <f>'Liste Linéaire_Togo'!AN300</f>
        <v>Agoè-Nyivé 4</v>
      </c>
      <c r="I300" s="21" t="str">
        <f>'Liste Linéaire_Togo'!O300</f>
        <v xml:space="preserve">Agoè-Nyivé </v>
      </c>
      <c r="J300" s="21" t="str">
        <f>'Liste Linéaire_Togo'!P300</f>
        <v>Grand Lomé</v>
      </c>
      <c r="K300" s="22">
        <f>'Liste Linéaire_Togo'!Q300</f>
        <v>45661</v>
      </c>
      <c r="L300" s="21" t="str">
        <f>'Liste Linéaire_Togo'!R300</f>
        <v>S1</v>
      </c>
      <c r="M300" s="24" t="str">
        <f>'Liste Linéaire_Togo'!AD300</f>
        <v>Forage, Pure Water</v>
      </c>
      <c r="N300" s="21" t="str">
        <f>'Liste Linéaire_Togo'!AG300</f>
        <v>NEGATIF</v>
      </c>
      <c r="O300" s="21" t="str">
        <f>'Liste Linéaire_Togo'!AI300</f>
        <v>Non</v>
      </c>
      <c r="P300" s="22">
        <f>'Liste Linéaire_Togo'!AJ300</f>
        <v>45661</v>
      </c>
      <c r="Q300" s="21" t="str">
        <f>'Liste Linéaire_Togo'!AK300</f>
        <v>Guéri</v>
      </c>
      <c r="R300" s="21" t="str">
        <f>'Liste Linéaire_Togo'!AP300</f>
        <v>negatif</v>
      </c>
      <c r="S300" s="21" t="str">
        <f>'Liste Linéaire_Togo'!AO300</f>
        <v>Togblekope</v>
      </c>
    </row>
    <row r="301" spans="1:19" ht="60">
      <c r="A301" t="str">
        <f t="shared" si="5"/>
        <v>Point (1.2103337 6.276445913)</v>
      </c>
      <c r="B301" s="21" t="str">
        <f>'Liste Linéaire_Togo'!B301</f>
        <v>MOUMOUNI Abdoul Aziz</v>
      </c>
      <c r="C301" s="21" t="str">
        <f>'Liste Linéaire_Togo'!F301</f>
        <v>Masculin</v>
      </c>
      <c r="D301" s="21" t="str">
        <f>'Liste Linéaire_Togo'!G301</f>
        <v>Revendeur</v>
      </c>
      <c r="E301" s="21" t="str">
        <f>'Liste Linéaire_Togo'!I301</f>
        <v>Agoè-zongo</v>
      </c>
      <c r="F301" s="21" t="str">
        <f>VLOOKUP(E301,CARTE!$C$1:$F$400,3,FALSE)</f>
        <v>6.276445913</v>
      </c>
      <c r="G301" s="21" t="str">
        <f>VLOOKUP(E301,CARTE!$C$1:$F$400,4,FALSE)</f>
        <v>1.2103337</v>
      </c>
      <c r="H301" s="21" t="str">
        <f>'Liste Linéaire_Togo'!AN301</f>
        <v>Agoè-Nyivé 4</v>
      </c>
      <c r="I301" s="21" t="str">
        <f>'Liste Linéaire_Togo'!O301</f>
        <v xml:space="preserve">Agoè-Nyivé </v>
      </c>
      <c r="J301" s="21" t="str">
        <f>'Liste Linéaire_Togo'!P301</f>
        <v>Grand Lomé</v>
      </c>
      <c r="K301" s="22">
        <f>'Liste Linéaire_Togo'!Q301</f>
        <v>45661</v>
      </c>
      <c r="L301" s="21" t="str">
        <f>'Liste Linéaire_Togo'!R301</f>
        <v>S1</v>
      </c>
      <c r="M301" s="24" t="str">
        <f>'Liste Linéaire_Togo'!AD301</f>
        <v>Eau minérale</v>
      </c>
      <c r="N301" s="21" t="str">
        <f>'Liste Linéaire_Togo'!AG301</f>
        <v>NEGATIF</v>
      </c>
      <c r="O301" s="21" t="str">
        <f>'Liste Linéaire_Togo'!AI301</f>
        <v>Non</v>
      </c>
      <c r="P301" s="22">
        <f>'Liste Linéaire_Togo'!AJ301</f>
        <v>45661</v>
      </c>
      <c r="Q301" s="21" t="str">
        <f>'Liste Linéaire_Togo'!AK301</f>
        <v>Guéri</v>
      </c>
      <c r="R301" s="21" t="str">
        <f>'Liste Linéaire_Togo'!AP301</f>
        <v>negatif</v>
      </c>
      <c r="S301" s="21" t="str">
        <f>'Liste Linéaire_Togo'!AO301</f>
        <v>Togblekope</v>
      </c>
    </row>
    <row r="302" spans="1:19" ht="30">
      <c r="A302" t="str">
        <f t="shared" si="5"/>
        <v>Point (1.2103337 6.276445913)</v>
      </c>
      <c r="B302" s="21" t="str">
        <f>'Liste Linéaire_Togo'!B302</f>
        <v>MEDEOU Samuel</v>
      </c>
      <c r="C302" s="21" t="str">
        <f>'Liste Linéaire_Togo'!F302</f>
        <v>Masculin</v>
      </c>
      <c r="D302" s="21" t="str">
        <f>'Liste Linéaire_Togo'!G302</f>
        <v>Enfant</v>
      </c>
      <c r="E302" s="21" t="str">
        <f>'Liste Linéaire_Togo'!I302</f>
        <v>Agoè-zongo</v>
      </c>
      <c r="F302" s="21" t="str">
        <f>VLOOKUP(E302,CARTE!$C$1:$F$400,3,FALSE)</f>
        <v>6.276445913</v>
      </c>
      <c r="G302" s="21" t="str">
        <f>VLOOKUP(E302,CARTE!$C$1:$F$400,4,FALSE)</f>
        <v>1.2103337</v>
      </c>
      <c r="H302" s="21" t="str">
        <f>'Liste Linéaire_Togo'!AN302</f>
        <v>Agoè-Nyivé 4</v>
      </c>
      <c r="I302" s="21" t="str">
        <f>'Liste Linéaire_Togo'!O302</f>
        <v xml:space="preserve">Agoè-Nyivé </v>
      </c>
      <c r="J302" s="21" t="str">
        <f>'Liste Linéaire_Togo'!P302</f>
        <v>Grand Lomé</v>
      </c>
      <c r="K302" s="22">
        <f>'Liste Linéaire_Togo'!Q302</f>
        <v>45662</v>
      </c>
      <c r="L302" s="21" t="str">
        <f>'Liste Linéaire_Togo'!R302</f>
        <v>S1</v>
      </c>
      <c r="M302" s="24" t="str">
        <f>'Liste Linéaire_Togo'!AD302</f>
        <v>Forage</v>
      </c>
      <c r="N302" s="21" t="str">
        <f>'Liste Linéaire_Togo'!AG302</f>
        <v>NEGATIF</v>
      </c>
      <c r="O302" s="21" t="str">
        <f>'Liste Linéaire_Togo'!AI302</f>
        <v>Non</v>
      </c>
      <c r="P302" s="22">
        <f>'Liste Linéaire_Togo'!AJ302</f>
        <v>45662</v>
      </c>
      <c r="Q302" s="21" t="str">
        <f>'Liste Linéaire_Togo'!AK302</f>
        <v>Guéri</v>
      </c>
      <c r="R302" s="21" t="str">
        <f>'Liste Linéaire_Togo'!AP302</f>
        <v>negatif</v>
      </c>
      <c r="S302" s="21" t="str">
        <f>'Liste Linéaire_Togo'!AO302</f>
        <v>Togblekope</v>
      </c>
    </row>
    <row r="303" spans="1:19" ht="30">
      <c r="A303" t="str">
        <f t="shared" si="5"/>
        <v>Point (1.2103337 6.276445913)</v>
      </c>
      <c r="B303" s="21" t="str">
        <f>'Liste Linéaire_Togo'!B303</f>
        <v>DIALLO Aicha</v>
      </c>
      <c r="C303" s="21" t="str">
        <f>'Liste Linéaire_Togo'!F303</f>
        <v>Féminin</v>
      </c>
      <c r="D303" s="21" t="str">
        <f>'Liste Linéaire_Togo'!G303</f>
        <v>Enfant</v>
      </c>
      <c r="E303" s="21" t="str">
        <f>'Liste Linéaire_Togo'!I303</f>
        <v>Agoè-zongo</v>
      </c>
      <c r="F303" s="21" t="str">
        <f>VLOOKUP(E303,CARTE!$C$1:$F$400,3,FALSE)</f>
        <v>6.276445913</v>
      </c>
      <c r="G303" s="21" t="str">
        <f>VLOOKUP(E303,CARTE!$C$1:$F$400,4,FALSE)</f>
        <v>1.2103337</v>
      </c>
      <c r="H303" s="21" t="str">
        <f>'Liste Linéaire_Togo'!AN303</f>
        <v>Agoè-Nyivé 4</v>
      </c>
      <c r="I303" s="21" t="str">
        <f>'Liste Linéaire_Togo'!O303</f>
        <v xml:space="preserve">Agoè-Nyivé </v>
      </c>
      <c r="J303" s="21" t="str">
        <f>'Liste Linéaire_Togo'!P303</f>
        <v>Grand Lomé</v>
      </c>
      <c r="K303" s="22">
        <f>'Liste Linéaire_Togo'!Q303</f>
        <v>45662</v>
      </c>
      <c r="L303" s="21" t="str">
        <f>'Liste Linéaire_Togo'!R303</f>
        <v>S1</v>
      </c>
      <c r="M303" s="24" t="str">
        <f>'Liste Linéaire_Togo'!AD303</f>
        <v>Forage</v>
      </c>
      <c r="N303" s="21" t="str">
        <f>'Liste Linéaire_Togo'!AG303</f>
        <v>NEGATIF</v>
      </c>
      <c r="O303" s="21" t="str">
        <f>'Liste Linéaire_Togo'!AI303</f>
        <v>Non</v>
      </c>
      <c r="P303" s="22">
        <f>'Liste Linéaire_Togo'!AJ303</f>
        <v>45662</v>
      </c>
      <c r="Q303" s="21" t="str">
        <f>'Liste Linéaire_Togo'!AK303</f>
        <v>Guéri</v>
      </c>
      <c r="R303" s="21" t="str">
        <f>'Liste Linéaire_Togo'!AP303</f>
        <v>negatif</v>
      </c>
      <c r="S303" s="21" t="str">
        <f>'Liste Linéaire_Togo'!AO303</f>
        <v>Togblekope</v>
      </c>
    </row>
    <row r="304" spans="1:19" ht="60">
      <c r="A304" t="str">
        <f t="shared" si="5"/>
        <v>Point (1.2103337 6.276445913)</v>
      </c>
      <c r="B304" s="21" t="str">
        <f>'Liste Linéaire_Togo'!B304</f>
        <v>OUSMANE Abdoulramane</v>
      </c>
      <c r="C304" s="21" t="str">
        <f>'Liste Linéaire_Togo'!F304</f>
        <v>Masculin</v>
      </c>
      <c r="D304" s="21" t="str">
        <f>'Liste Linéaire_Togo'!G304</f>
        <v>Enfant</v>
      </c>
      <c r="E304" s="21" t="str">
        <f>'Liste Linéaire_Togo'!I304</f>
        <v>Agoè-zongo Togo Brik</v>
      </c>
      <c r="F304" s="21" t="str">
        <f>VLOOKUP(E304,CARTE!$C$1:$F$400,3,FALSE)</f>
        <v>6.276445913</v>
      </c>
      <c r="G304" s="21" t="str">
        <f>VLOOKUP(E304,CARTE!$C$1:$F$400,4,FALSE)</f>
        <v>1.2103337</v>
      </c>
      <c r="H304" s="21" t="str">
        <f>'Liste Linéaire_Togo'!AN304</f>
        <v>Agoè-Nyivé 4</v>
      </c>
      <c r="I304" s="21" t="str">
        <f>'Liste Linéaire_Togo'!O304</f>
        <v xml:space="preserve">Agoè-Nyivé </v>
      </c>
      <c r="J304" s="21" t="str">
        <f>'Liste Linéaire_Togo'!P304</f>
        <v>Grand Lomé</v>
      </c>
      <c r="K304" s="22">
        <f>'Liste Linéaire_Togo'!Q304</f>
        <v>45661</v>
      </c>
      <c r="L304" s="21" t="str">
        <f>'Liste Linéaire_Togo'!R304</f>
        <v>S1</v>
      </c>
      <c r="M304" s="24" t="str">
        <f>'Liste Linéaire_Togo'!AD304</f>
        <v>TDE</v>
      </c>
      <c r="N304" s="21" t="str">
        <f>'Liste Linéaire_Togo'!AG304</f>
        <v>NEGATIF</v>
      </c>
      <c r="O304" s="21" t="str">
        <f>'Liste Linéaire_Togo'!AI304</f>
        <v>Non</v>
      </c>
      <c r="P304" s="22">
        <f>'Liste Linéaire_Togo'!AJ304</f>
        <v>45662</v>
      </c>
      <c r="Q304" s="21" t="str">
        <f>'Liste Linéaire_Togo'!AK304</f>
        <v>Guéri</v>
      </c>
      <c r="R304" s="21" t="str">
        <f>'Liste Linéaire_Togo'!AP304</f>
        <v>negatif</v>
      </c>
      <c r="S304" s="21" t="str">
        <f>'Liste Linéaire_Togo'!AO304</f>
        <v>Togblekope</v>
      </c>
    </row>
    <row r="305" spans="1:19" ht="45">
      <c r="A305" t="str">
        <f t="shared" si="5"/>
        <v>Point (1.2103337 6.276445913)</v>
      </c>
      <c r="B305" s="21" t="str">
        <f>'Liste Linéaire_Togo'!B305</f>
        <v xml:space="preserve">SANKPA Sibaishana </v>
      </c>
      <c r="C305" s="21" t="str">
        <f>'Liste Linéaire_Togo'!F305</f>
        <v>Féminin</v>
      </c>
      <c r="D305" s="21" t="str">
        <f>'Liste Linéaire_Togo'!G305</f>
        <v>Elève</v>
      </c>
      <c r="E305" s="21" t="str">
        <f>'Liste Linéaire_Togo'!I305</f>
        <v>Agoè Démakpoè</v>
      </c>
      <c r="F305" s="21" t="str">
        <f>VLOOKUP(E305,CARTE!$C$1:$F$400,3,FALSE)</f>
        <v>6.276445913</v>
      </c>
      <c r="G305" s="21" t="str">
        <f>VLOOKUP(E305,CARTE!$C$1:$F$400,4,FALSE)</f>
        <v>1.2103337</v>
      </c>
      <c r="H305" s="21" t="str">
        <f>'Liste Linéaire_Togo'!AN305</f>
        <v>Agoè-Nyivé 1</v>
      </c>
      <c r="I305" s="21" t="str">
        <f>'Liste Linéaire_Togo'!O305</f>
        <v xml:space="preserve">Agoè-Nyivé </v>
      </c>
      <c r="J305" s="21" t="str">
        <f>'Liste Linéaire_Togo'!P305</f>
        <v>Grand Lomé</v>
      </c>
      <c r="K305" s="22">
        <f>'Liste Linéaire_Togo'!Q305</f>
        <v>45662</v>
      </c>
      <c r="L305" s="21" t="str">
        <f>'Liste Linéaire_Togo'!R305</f>
        <v>S1</v>
      </c>
      <c r="M305" s="24" t="str">
        <f>'Liste Linéaire_Togo'!AD305</f>
        <v>Pure Water</v>
      </c>
      <c r="N305" s="21" t="str">
        <f>'Liste Linéaire_Togo'!AG305</f>
        <v>NEGATIF</v>
      </c>
      <c r="O305" s="21" t="str">
        <f>'Liste Linéaire_Togo'!AI305</f>
        <v>Non</v>
      </c>
      <c r="P305" s="22">
        <f>'Liste Linéaire_Togo'!AJ305</f>
        <v>45662</v>
      </c>
      <c r="Q305" s="21" t="str">
        <f>'Liste Linéaire_Togo'!AK305</f>
        <v>Guéri</v>
      </c>
      <c r="R305" s="21" t="str">
        <f>'Liste Linéaire_Togo'!AP305</f>
        <v>negatif</v>
      </c>
      <c r="S305" s="21" t="str">
        <f>'Liste Linéaire_Togo'!AO305</f>
        <v>Agoè-Nyivé</v>
      </c>
    </row>
    <row r="306" spans="1:19" ht="60">
      <c r="A306" t="str">
        <f t="shared" si="5"/>
        <v>Point (1.2103337 6.276445913)</v>
      </c>
      <c r="B306" s="21" t="str">
        <f>'Liste Linéaire_Togo'!B306</f>
        <v xml:space="preserve">HASSANE Moustapha </v>
      </c>
      <c r="C306" s="21" t="str">
        <f>'Liste Linéaire_Togo'!F306</f>
        <v>Masculin</v>
      </c>
      <c r="D306" s="21" t="str">
        <f>'Liste Linéaire_Togo'!G306</f>
        <v>Enfant</v>
      </c>
      <c r="E306" s="21" t="str">
        <f>'Liste Linéaire_Togo'!I306</f>
        <v>Agoè-zongo</v>
      </c>
      <c r="F306" s="21" t="str">
        <f>VLOOKUP(E306,CARTE!$C$1:$F$400,3,FALSE)</f>
        <v>6.276445913</v>
      </c>
      <c r="G306" s="21" t="str">
        <f>VLOOKUP(E306,CARTE!$C$1:$F$400,4,FALSE)</f>
        <v>1.2103337</v>
      </c>
      <c r="H306" s="21" t="str">
        <f>'Liste Linéaire_Togo'!AN306</f>
        <v>Agoè-Nyivé 4</v>
      </c>
      <c r="I306" s="21" t="str">
        <f>'Liste Linéaire_Togo'!O306</f>
        <v xml:space="preserve">Agoè-Nyivé </v>
      </c>
      <c r="J306" s="21" t="str">
        <f>'Liste Linéaire_Togo'!P306</f>
        <v>Grand Lomé</v>
      </c>
      <c r="K306" s="22">
        <f>'Liste Linéaire_Togo'!Q306</f>
        <v>45662</v>
      </c>
      <c r="L306" s="21" t="str">
        <f>'Liste Linéaire_Togo'!R306</f>
        <v>S1</v>
      </c>
      <c r="M306" s="24" t="str">
        <f>'Liste Linéaire_Togo'!AD306</f>
        <v>TDE</v>
      </c>
      <c r="N306" s="21" t="str">
        <f>'Liste Linéaire_Togo'!AG306</f>
        <v>NEGATIF</v>
      </c>
      <c r="O306" s="21" t="str">
        <f>'Liste Linéaire_Togo'!AI306</f>
        <v>Non</v>
      </c>
      <c r="P306" s="22">
        <f>'Liste Linéaire_Togo'!AJ306</f>
        <v>45663</v>
      </c>
      <c r="Q306" s="21" t="str">
        <f>'Liste Linéaire_Togo'!AK306</f>
        <v>Guéri</v>
      </c>
      <c r="R306" s="21" t="str">
        <f>'Liste Linéaire_Togo'!AP306</f>
        <v>negatif</v>
      </c>
      <c r="S306" s="21" t="str">
        <f>'Liste Linéaire_Togo'!AO306</f>
        <v>Togblekope</v>
      </c>
    </row>
    <row r="307" spans="1:19" ht="60">
      <c r="A307" t="str">
        <f t="shared" si="5"/>
        <v>Point ( 1.203927 6.250142)</v>
      </c>
      <c r="B307" s="21" t="str">
        <f>'Liste Linéaire_Togo'!B307</f>
        <v>ADAMOU Moufaida</v>
      </c>
      <c r="C307" s="21" t="str">
        <f>'Liste Linéaire_Togo'!F307</f>
        <v>Féminin</v>
      </c>
      <c r="D307" s="21" t="str">
        <f>'Liste Linéaire_Togo'!G307</f>
        <v>Enfant</v>
      </c>
      <c r="E307" s="21" t="str">
        <f>'Liste Linéaire_Togo'!I307</f>
        <v>Haoussa Zongo</v>
      </c>
      <c r="F307" s="21" t="str">
        <f>VLOOKUP(E307,CARTE!$C$1:$F$400,3,FALSE)</f>
        <v>6.250142</v>
      </c>
      <c r="G307" s="21" t="str">
        <f>VLOOKUP(E307,CARTE!$C$1:$F$400,4,FALSE)</f>
        <v xml:space="preserve"> 1.203927</v>
      </c>
      <c r="H307" s="21" t="str">
        <f>'Liste Linéaire_Togo'!AN307</f>
        <v>Agoè-Nyivé 1</v>
      </c>
      <c r="I307" s="21" t="str">
        <f>'Liste Linéaire_Togo'!O307</f>
        <v xml:space="preserve">Agoè-Nyivé </v>
      </c>
      <c r="J307" s="21" t="str">
        <f>'Liste Linéaire_Togo'!P307</f>
        <v>Grand Lomé</v>
      </c>
      <c r="K307" s="22">
        <f>'Liste Linéaire_Togo'!Q307</f>
        <v>45662</v>
      </c>
      <c r="L307" s="21" t="str">
        <f>'Liste Linéaire_Togo'!R307</f>
        <v>S1</v>
      </c>
      <c r="M307" s="24" t="str">
        <f>'Liste Linéaire_Togo'!AD307</f>
        <v>TDE</v>
      </c>
      <c r="N307" s="21" t="str">
        <f>'Liste Linéaire_Togo'!AG307</f>
        <v>NEGATIF</v>
      </c>
      <c r="O307" s="21" t="str">
        <f>'Liste Linéaire_Togo'!AI307</f>
        <v>Non</v>
      </c>
      <c r="P307" s="22">
        <f>'Liste Linéaire_Togo'!AJ307</f>
        <v>45663</v>
      </c>
      <c r="Q307" s="21" t="str">
        <f>'Liste Linéaire_Togo'!AK307</f>
        <v>Guéri</v>
      </c>
      <c r="R307" s="21" t="str">
        <f>'Liste Linéaire_Togo'!AP307</f>
        <v>negatif</v>
      </c>
      <c r="S307" s="21" t="str">
        <f>'Liste Linéaire_Togo'!AO307</f>
        <v>Agoè-Nyivé</v>
      </c>
    </row>
    <row r="308" spans="1:19" ht="30">
      <c r="A308" t="str">
        <f t="shared" si="5"/>
        <v>Point ( 1.203927 6.250142)</v>
      </c>
      <c r="B308" s="21" t="str">
        <f>'Liste Linéaire_Togo'!B308</f>
        <v xml:space="preserve">MOUKAILA Farida </v>
      </c>
      <c r="C308" s="21" t="str">
        <f>'Liste Linéaire_Togo'!F308</f>
        <v>Féminin</v>
      </c>
      <c r="D308" s="21" t="str">
        <f>'Liste Linéaire_Togo'!G308</f>
        <v>Enfant</v>
      </c>
      <c r="E308" s="21" t="str">
        <f>'Liste Linéaire_Togo'!I308</f>
        <v>Haoussa Zongo</v>
      </c>
      <c r="F308" s="21" t="str">
        <f>VLOOKUP(E308,CARTE!$C$1:$F$400,3,FALSE)</f>
        <v>6.250142</v>
      </c>
      <c r="G308" s="21" t="str">
        <f>VLOOKUP(E308,CARTE!$C$1:$F$400,4,FALSE)</f>
        <v xml:space="preserve"> 1.203927</v>
      </c>
      <c r="H308" s="21" t="str">
        <f>'Liste Linéaire_Togo'!AN308</f>
        <v>Agoè-Nyivé 1</v>
      </c>
      <c r="I308" s="21" t="str">
        <f>'Liste Linéaire_Togo'!O308</f>
        <v xml:space="preserve">Agoè-Nyivé </v>
      </c>
      <c r="J308" s="21" t="str">
        <f>'Liste Linéaire_Togo'!P308</f>
        <v>Grand Lomé</v>
      </c>
      <c r="K308" s="22">
        <f>'Liste Linéaire_Togo'!Q308</f>
        <v>45662</v>
      </c>
      <c r="L308" s="21" t="str">
        <f>'Liste Linéaire_Togo'!R308</f>
        <v>S1</v>
      </c>
      <c r="M308" s="24" t="str">
        <f>'Liste Linéaire_Togo'!AD308</f>
        <v>Forage</v>
      </c>
      <c r="N308" s="21" t="str">
        <f>'Liste Linéaire_Togo'!AG308</f>
        <v>NEGATIF</v>
      </c>
      <c r="O308" s="21" t="str">
        <f>'Liste Linéaire_Togo'!AI308</f>
        <v>Non</v>
      </c>
      <c r="P308" s="22">
        <f>'Liste Linéaire_Togo'!AJ308</f>
        <v>45663</v>
      </c>
      <c r="Q308" s="21" t="str">
        <f>'Liste Linéaire_Togo'!AK308</f>
        <v>Guéri</v>
      </c>
      <c r="R308" s="21" t="str">
        <f>'Liste Linéaire_Togo'!AP308</f>
        <v>negatif</v>
      </c>
      <c r="S308" s="21" t="str">
        <f>'Liste Linéaire_Togo'!AO308</f>
        <v>Agoè-Nyivé</v>
      </c>
    </row>
    <row r="309" spans="1:19" ht="45">
      <c r="A309" t="str">
        <f t="shared" si="5"/>
        <v>Point (1.2138632 6.254258543)</v>
      </c>
      <c r="B309" s="21" t="str">
        <f>'Liste Linéaire_Togo'!B309</f>
        <v>OUMAROU Souheba</v>
      </c>
      <c r="C309" s="21" t="str">
        <f>'Liste Linéaire_Togo'!F309</f>
        <v>Féminin</v>
      </c>
      <c r="D309" s="21" t="str">
        <f>'Liste Linéaire_Togo'!G309</f>
        <v>Elève</v>
      </c>
      <c r="E309" s="21" t="str">
        <f>'Liste Linéaire_Togo'!I309</f>
        <v>Fidokpui zilikpota Poste</v>
      </c>
      <c r="F309" s="21" t="str">
        <f>VLOOKUP(E309,CARTE!$C$1:$F$400,3,FALSE)</f>
        <v>6.254258543</v>
      </c>
      <c r="G309" s="21" t="str">
        <f>VLOOKUP(E309,CARTE!$C$1:$F$400,4,FALSE)</f>
        <v>1.2138632</v>
      </c>
      <c r="H309" s="21" t="str">
        <f>'Liste Linéaire_Togo'!AN309</f>
        <v>Agoè-Nyivé 4</v>
      </c>
      <c r="I309" s="21" t="str">
        <f>'Liste Linéaire_Togo'!O309</f>
        <v xml:space="preserve">Agoè-Nyivé </v>
      </c>
      <c r="J309" s="21" t="str">
        <f>'Liste Linéaire_Togo'!P309</f>
        <v>Grand Lomé</v>
      </c>
      <c r="K309" s="22">
        <f>'Liste Linéaire_Togo'!Q309</f>
        <v>45662</v>
      </c>
      <c r="L309" s="21" t="str">
        <f>'Liste Linéaire_Togo'!R309</f>
        <v>S1</v>
      </c>
      <c r="M309" s="24" t="str">
        <f>'Liste Linéaire_Togo'!AD309</f>
        <v>Forage</v>
      </c>
      <c r="N309" s="21" t="str">
        <f>'Liste Linéaire_Togo'!AG309</f>
        <v>POSITIF</v>
      </c>
      <c r="O309" s="21" t="str">
        <f>'Liste Linéaire_Togo'!AI309</f>
        <v>Oui</v>
      </c>
      <c r="P309" s="22">
        <f>'Liste Linéaire_Togo'!AJ309</f>
        <v>45666</v>
      </c>
      <c r="Q309" s="21" t="str">
        <f>'Liste Linéaire_Togo'!AK309</f>
        <v>Guéri</v>
      </c>
      <c r="R309" s="21" t="str">
        <f>'Liste Linéaire_Togo'!AP309</f>
        <v>Positif</v>
      </c>
      <c r="S309" s="21" t="str">
        <f>'Liste Linéaire_Togo'!AO309</f>
        <v>Togblekope</v>
      </c>
    </row>
    <row r="310" spans="1:19" ht="60">
      <c r="A310" t="str">
        <f t="shared" si="5"/>
        <v>Point (1.2138632 6.254258543)</v>
      </c>
      <c r="B310" s="21" t="str">
        <f>'Liste Linéaire_Togo'!B310</f>
        <v>YOUSSOUF Rouméissa</v>
      </c>
      <c r="C310" s="21" t="str">
        <f>'Liste Linéaire_Togo'!F310</f>
        <v>Féminin</v>
      </c>
      <c r="D310" s="21" t="str">
        <f>'Liste Linéaire_Togo'!G310</f>
        <v>Enfant</v>
      </c>
      <c r="E310" s="21" t="str">
        <f>'Liste Linéaire_Togo'!I310</f>
        <v>Fidokpui zilikpota Poste</v>
      </c>
      <c r="F310" s="21" t="str">
        <f>VLOOKUP(E310,CARTE!$C$1:$F$400,3,FALSE)</f>
        <v>6.254258543</v>
      </c>
      <c r="G310" s="21" t="str">
        <f>VLOOKUP(E310,CARTE!$C$1:$F$400,4,FALSE)</f>
        <v>1.2138632</v>
      </c>
      <c r="H310" s="21" t="str">
        <f>'Liste Linéaire_Togo'!AN310</f>
        <v>Agoè-Nyivé 4</v>
      </c>
      <c r="I310" s="21" t="str">
        <f>'Liste Linéaire_Togo'!O310</f>
        <v xml:space="preserve">Agoè-Nyivé </v>
      </c>
      <c r="J310" s="21" t="str">
        <f>'Liste Linéaire_Togo'!P310</f>
        <v>Grand Lomé</v>
      </c>
      <c r="K310" s="22">
        <f>'Liste Linéaire_Togo'!Q310</f>
        <v>45659</v>
      </c>
      <c r="L310" s="21" t="str">
        <f>'Liste Linéaire_Togo'!R310</f>
        <v>S1</v>
      </c>
      <c r="M310" s="24" t="str">
        <f>'Liste Linéaire_Togo'!AD310</f>
        <v>TDE/Forage</v>
      </c>
      <c r="N310" s="21" t="str">
        <f>'Liste Linéaire_Togo'!AG310</f>
        <v>NA</v>
      </c>
      <c r="O310" s="21" t="str">
        <f>'Liste Linéaire_Togo'!AI310</f>
        <v>NA</v>
      </c>
      <c r="P310" s="22">
        <f>'Liste Linéaire_Togo'!AJ310</f>
        <v>45660</v>
      </c>
      <c r="Q310" s="21" t="str">
        <f>'Liste Linéaire_Togo'!AK310</f>
        <v>dcd</v>
      </c>
      <c r="R310" s="21" t="str">
        <f>'Liste Linéaire_Togo'!AP310</f>
        <v>negatif</v>
      </c>
      <c r="S310" s="21" t="str">
        <f>'Liste Linéaire_Togo'!AO310</f>
        <v>Togblekope</v>
      </c>
    </row>
    <row r="311" spans="1:19" ht="45">
      <c r="A311" t="str">
        <f t="shared" si="5"/>
        <v>Point (1.2138632 6.254258543)</v>
      </c>
      <c r="B311" s="21" t="str">
        <f>'Liste Linéaire_Togo'!B311</f>
        <v>MOUKAILA Zénabou</v>
      </c>
      <c r="C311" s="21" t="str">
        <f>'Liste Linéaire_Togo'!F311</f>
        <v>Féminin</v>
      </c>
      <c r="D311" s="21" t="str">
        <f>'Liste Linéaire_Togo'!G311</f>
        <v>Elève</v>
      </c>
      <c r="E311" s="21" t="str">
        <f>'Liste Linéaire_Togo'!I311</f>
        <v>Zongo Zilikpota Poste</v>
      </c>
      <c r="F311" s="21" t="str">
        <f>VLOOKUP(E311,CARTE!$C$1:$F$400,3,FALSE)</f>
        <v>6.254258543</v>
      </c>
      <c r="G311" s="21" t="str">
        <f>VLOOKUP(E311,CARTE!$C$1:$F$400,4,FALSE)</f>
        <v>1.2138632</v>
      </c>
      <c r="H311" s="21" t="str">
        <f>'Liste Linéaire_Togo'!AN311</f>
        <v>Agoè-Nyivé 4</v>
      </c>
      <c r="I311" s="21" t="str">
        <f>'Liste Linéaire_Togo'!O311</f>
        <v xml:space="preserve">Agoè-Nyivé </v>
      </c>
      <c r="J311" s="21" t="str">
        <f>'Liste Linéaire_Togo'!P311</f>
        <v>Grand Lomé</v>
      </c>
      <c r="K311" s="22">
        <f>'Liste Linéaire_Togo'!Q311</f>
        <v>45662</v>
      </c>
      <c r="L311" s="21" t="str">
        <f>'Liste Linéaire_Togo'!R311</f>
        <v>S1</v>
      </c>
      <c r="M311" s="24" t="str">
        <f>'Liste Linéaire_Togo'!AD311</f>
        <v>Pure Water</v>
      </c>
      <c r="N311" s="21" t="str">
        <f>'Liste Linéaire_Togo'!AG311</f>
        <v>NEGATIF</v>
      </c>
      <c r="O311" s="21" t="str">
        <f>'Liste Linéaire_Togo'!AI311</f>
        <v>Non</v>
      </c>
      <c r="P311" s="22">
        <f>'Liste Linéaire_Togo'!AJ311</f>
        <v>45663</v>
      </c>
      <c r="Q311" s="21" t="str">
        <f>'Liste Linéaire_Togo'!AK311</f>
        <v>Guéri</v>
      </c>
      <c r="R311" s="21" t="str">
        <f>'Liste Linéaire_Togo'!AP311</f>
        <v>negatif</v>
      </c>
      <c r="S311" s="21" t="str">
        <f>'Liste Linéaire_Togo'!AO311</f>
        <v>Togblekope</v>
      </c>
    </row>
    <row r="312" spans="1:19" ht="30">
      <c r="A312" t="str">
        <f t="shared" si="5"/>
        <v>Point (1.2138632 6.254258543)</v>
      </c>
      <c r="B312" s="21" t="str">
        <f>'Liste Linéaire_Togo'!B312</f>
        <v>AMIDOU Roukeya</v>
      </c>
      <c r="C312" s="21" t="str">
        <f>'Liste Linéaire_Togo'!F312</f>
        <v>Féminin</v>
      </c>
      <c r="D312" s="21" t="str">
        <f>'Liste Linéaire_Togo'!G312</f>
        <v>Enfant</v>
      </c>
      <c r="E312" s="21" t="str">
        <f>'Liste Linéaire_Togo'!I312</f>
        <v>Zongo Zilikpota Poste</v>
      </c>
      <c r="F312" s="21" t="str">
        <f>VLOOKUP(E312,CARTE!$C$1:$F$400,3,FALSE)</f>
        <v>6.254258543</v>
      </c>
      <c r="G312" s="21" t="str">
        <f>VLOOKUP(E312,CARTE!$C$1:$F$400,4,FALSE)</f>
        <v>1.2138632</v>
      </c>
      <c r="H312" s="21" t="str">
        <f>'Liste Linéaire_Togo'!AN312</f>
        <v>Agoè-Nyivé 4</v>
      </c>
      <c r="I312" s="21" t="str">
        <f>'Liste Linéaire_Togo'!O312</f>
        <v xml:space="preserve">Agoè-Nyivé </v>
      </c>
      <c r="J312" s="21" t="str">
        <f>'Liste Linéaire_Togo'!P312</f>
        <v>Grand Lomé</v>
      </c>
      <c r="K312" s="22">
        <f>'Liste Linéaire_Togo'!Q312</f>
        <v>45663</v>
      </c>
      <c r="L312" s="21" t="str">
        <f>'Liste Linéaire_Togo'!R312</f>
        <v>S2</v>
      </c>
      <c r="M312" s="24" t="str">
        <f>'Liste Linéaire_Togo'!AD312</f>
        <v>Forage, Pure Water</v>
      </c>
      <c r="N312" s="21" t="str">
        <f>'Liste Linéaire_Togo'!AG312</f>
        <v>NEGATIF</v>
      </c>
      <c r="O312" s="21" t="str">
        <f>'Liste Linéaire_Togo'!AI312</f>
        <v>Non</v>
      </c>
      <c r="P312" s="22">
        <f>'Liste Linéaire_Togo'!AJ312</f>
        <v>45663</v>
      </c>
      <c r="Q312" s="21" t="str">
        <f>'Liste Linéaire_Togo'!AK312</f>
        <v>Guéri</v>
      </c>
      <c r="R312" s="21" t="str">
        <f>'Liste Linéaire_Togo'!AP312</f>
        <v>negatif</v>
      </c>
      <c r="S312" s="21" t="str">
        <f>'Liste Linéaire_Togo'!AO312</f>
        <v>Togblekope</v>
      </c>
    </row>
    <row r="313" spans="1:19" ht="30">
      <c r="A313" t="str">
        <f t="shared" si="5"/>
        <v>Point ( 1.203927 6.250142)</v>
      </c>
      <c r="B313" s="21" t="str">
        <f>'Liste Linéaire_Togo'!B313</f>
        <v xml:space="preserve">ZAKARI Sadou </v>
      </c>
      <c r="C313" s="21" t="str">
        <f>'Liste Linéaire_Togo'!F313</f>
        <v>Masculin</v>
      </c>
      <c r="D313" s="21" t="str">
        <f>'Liste Linéaire_Togo'!G313</f>
        <v>Enfant</v>
      </c>
      <c r="E313" s="21" t="str">
        <f>'Liste Linéaire_Togo'!I313</f>
        <v>Agoè Zongo</v>
      </c>
      <c r="F313" s="21" t="str">
        <f>VLOOKUP(E313,CARTE!$C$1:$F$400,3,FALSE)</f>
        <v>6.250142</v>
      </c>
      <c r="G313" s="21" t="str">
        <f>VLOOKUP(E313,CARTE!$C$1:$F$400,4,FALSE)</f>
        <v xml:space="preserve"> 1.203927</v>
      </c>
      <c r="H313" s="21" t="str">
        <f>'Liste Linéaire_Togo'!AN313</f>
        <v>Agoè-Nyivé 4</v>
      </c>
      <c r="I313" s="21" t="str">
        <f>'Liste Linéaire_Togo'!O313</f>
        <v xml:space="preserve">Agoè-Nyivé </v>
      </c>
      <c r="J313" s="21" t="str">
        <f>'Liste Linéaire_Togo'!P313</f>
        <v>Grand Lomé</v>
      </c>
      <c r="K313" s="22">
        <f>'Liste Linéaire_Togo'!Q313</f>
        <v>45663</v>
      </c>
      <c r="L313" s="21" t="str">
        <f>'Liste Linéaire_Togo'!R313</f>
        <v>S2</v>
      </c>
      <c r="M313" s="24" t="str">
        <f>'Liste Linéaire_Togo'!AD313</f>
        <v>Forage, Pure Water</v>
      </c>
      <c r="N313" s="21" t="str">
        <f>'Liste Linéaire_Togo'!AG313</f>
        <v>NEGATIF</v>
      </c>
      <c r="O313" s="21" t="str">
        <f>'Liste Linéaire_Togo'!AI313</f>
        <v>Non</v>
      </c>
      <c r="P313" s="22">
        <f>'Liste Linéaire_Togo'!AJ313</f>
        <v>45664</v>
      </c>
      <c r="Q313" s="21" t="str">
        <f>'Liste Linéaire_Togo'!AK313</f>
        <v>Guéri</v>
      </c>
      <c r="R313" s="21" t="str">
        <f>'Liste Linéaire_Togo'!AP313</f>
        <v>negatif</v>
      </c>
      <c r="S313" s="21" t="str">
        <f>'Liste Linéaire_Togo'!AO313</f>
        <v>Togblekope</v>
      </c>
    </row>
    <row r="314" spans="1:19" ht="45">
      <c r="A314" t="str">
        <f t="shared" si="5"/>
        <v>Point (1.2138632 6.254258543)</v>
      </c>
      <c r="B314" s="21" t="str">
        <f>'Liste Linéaire_Togo'!B314</f>
        <v>ZAKARI Kadidjatou</v>
      </c>
      <c r="C314" s="21" t="str">
        <f>'Liste Linéaire_Togo'!F314</f>
        <v>Féminin</v>
      </c>
      <c r="D314" s="21" t="str">
        <f>'Liste Linéaire_Togo'!G314</f>
        <v>Enfant</v>
      </c>
      <c r="E314" s="21" t="str">
        <f>'Liste Linéaire_Togo'!I314</f>
        <v>Zongo Zilikpota Poste</v>
      </c>
      <c r="F314" s="21" t="str">
        <f>VLOOKUP(E314,CARTE!$C$1:$F$400,3,FALSE)</f>
        <v>6.254258543</v>
      </c>
      <c r="G314" s="21" t="str">
        <f>VLOOKUP(E314,CARTE!$C$1:$F$400,4,FALSE)</f>
        <v>1.2138632</v>
      </c>
      <c r="H314" s="21" t="str">
        <f>'Liste Linéaire_Togo'!AN314</f>
        <v>Agoè-Nyivé 4</v>
      </c>
      <c r="I314" s="21" t="str">
        <f>'Liste Linéaire_Togo'!O314</f>
        <v xml:space="preserve">Agoè-Nyivé </v>
      </c>
      <c r="J314" s="21" t="str">
        <f>'Liste Linéaire_Togo'!P314</f>
        <v>Grand Lomé</v>
      </c>
      <c r="K314" s="22">
        <f>'Liste Linéaire_Togo'!Q314</f>
        <v>45663</v>
      </c>
      <c r="L314" s="21" t="str">
        <f>'Liste Linéaire_Togo'!R314</f>
        <v>S2</v>
      </c>
      <c r="M314" s="24" t="str">
        <f>'Liste Linéaire_Togo'!AD314</f>
        <v>Pure Water</v>
      </c>
      <c r="N314" s="21" t="str">
        <f>'Liste Linéaire_Togo'!AG314</f>
        <v>NEGATIF</v>
      </c>
      <c r="O314" s="21" t="str">
        <f>'Liste Linéaire_Togo'!AI314</f>
        <v>Non</v>
      </c>
      <c r="P314" s="22">
        <f>'Liste Linéaire_Togo'!AJ314</f>
        <v>45664</v>
      </c>
      <c r="Q314" s="21" t="str">
        <f>'Liste Linéaire_Togo'!AK314</f>
        <v>Guéri</v>
      </c>
      <c r="R314" s="21" t="str">
        <f>'Liste Linéaire_Togo'!AP314</f>
        <v>negatif</v>
      </c>
      <c r="S314" s="21" t="str">
        <f>'Liste Linéaire_Togo'!AO314</f>
        <v>Togblekope</v>
      </c>
    </row>
    <row r="315" spans="1:19" ht="60">
      <c r="A315" t="str">
        <f t="shared" si="5"/>
        <v>Point (1.202724 6.276330)</v>
      </c>
      <c r="B315" s="21" t="str">
        <f>'Liste Linéaire_Togo'!B315</f>
        <v>DJERI NISSAO Koussandja</v>
      </c>
      <c r="C315" s="21" t="str">
        <f>'Liste Linéaire_Togo'!F315</f>
        <v>Masculin</v>
      </c>
      <c r="D315" s="21" t="str">
        <f>'Liste Linéaire_Togo'!G315</f>
        <v>Elève</v>
      </c>
      <c r="E315" s="21" t="str">
        <f>'Liste Linéaire_Togo'!I315</f>
        <v>Adétikopé Dévimé</v>
      </c>
      <c r="F315" s="21" t="str">
        <f>VLOOKUP(E315,CARTE!$C$1:$F$400,3,FALSE)</f>
        <v>6.276330</v>
      </c>
      <c r="G315" s="21" t="str">
        <f>VLOOKUP(E315,CARTE!$C$1:$F$400,4,FALSE)</f>
        <v>1.202724</v>
      </c>
      <c r="H315" s="21" t="str">
        <f>'Liste Linéaire_Togo'!AN315</f>
        <v>Agoè-Nyivé 6</v>
      </c>
      <c r="I315" s="21" t="str">
        <f>'Liste Linéaire_Togo'!O315</f>
        <v xml:space="preserve">Agoè-Nyivé </v>
      </c>
      <c r="J315" s="21" t="str">
        <f>'Liste Linéaire_Togo'!P315</f>
        <v>Grand Lomé</v>
      </c>
      <c r="K315" s="22">
        <f>'Liste Linéaire_Togo'!Q315</f>
        <v>45663</v>
      </c>
      <c r="L315" s="21" t="str">
        <f>'Liste Linéaire_Togo'!R315</f>
        <v>S2</v>
      </c>
      <c r="M315" s="24" t="str">
        <f>'Liste Linéaire_Togo'!AD315</f>
        <v>Forage, Pure Water</v>
      </c>
      <c r="N315" s="21" t="str">
        <f>'Liste Linéaire_Togo'!AG315</f>
        <v>NEGATIF</v>
      </c>
      <c r="O315" s="21" t="str">
        <f>'Liste Linéaire_Togo'!AI315</f>
        <v>Non</v>
      </c>
      <c r="P315" s="22">
        <f>'Liste Linéaire_Togo'!AJ315</f>
        <v>45664</v>
      </c>
      <c r="Q315" s="21" t="str">
        <f>'Liste Linéaire_Togo'!AK315</f>
        <v>Guéri</v>
      </c>
      <c r="R315" s="21" t="str">
        <f>'Liste Linéaire_Togo'!AP315</f>
        <v>negatif</v>
      </c>
      <c r="S315" s="21" t="str">
        <f>'Liste Linéaire_Togo'!AO315</f>
        <v>Adétikopé</v>
      </c>
    </row>
    <row r="316" spans="1:19" ht="60">
      <c r="A316" t="str">
        <f t="shared" si="5"/>
        <v>Point (1.2138632 6.254258543)</v>
      </c>
      <c r="B316" s="21" t="str">
        <f>'Liste Linéaire_Togo'!B316</f>
        <v xml:space="preserve">AMADOU Ousmane </v>
      </c>
      <c r="C316" s="21" t="str">
        <f>'Liste Linéaire_Togo'!F316</f>
        <v>Masculin</v>
      </c>
      <c r="D316" s="21" t="str">
        <f>'Liste Linéaire_Togo'!G316</f>
        <v>Revendeur</v>
      </c>
      <c r="E316" s="21" t="str">
        <f>'Liste Linéaire_Togo'!I316</f>
        <v>Zongo Zilikpota Poste</v>
      </c>
      <c r="F316" s="21" t="str">
        <f>VLOOKUP(E316,CARTE!$C$1:$F$400,3,FALSE)</f>
        <v>6.254258543</v>
      </c>
      <c r="G316" s="21" t="str">
        <f>VLOOKUP(E316,CARTE!$C$1:$F$400,4,FALSE)</f>
        <v>1.2138632</v>
      </c>
      <c r="H316" s="21" t="str">
        <f>'Liste Linéaire_Togo'!AN316</f>
        <v>Agoè-Nyivé 4</v>
      </c>
      <c r="I316" s="21" t="str">
        <f>'Liste Linéaire_Togo'!O316</f>
        <v xml:space="preserve">Agoè-Nyivé </v>
      </c>
      <c r="J316" s="21" t="str">
        <f>'Liste Linéaire_Togo'!P316</f>
        <v>Grand Lomé</v>
      </c>
      <c r="K316" s="22">
        <f>'Liste Linéaire_Togo'!Q316</f>
        <v>45664</v>
      </c>
      <c r="L316" s="21" t="str">
        <f>'Liste Linéaire_Togo'!R316</f>
        <v>S2</v>
      </c>
      <c r="M316" s="24" t="str">
        <f>'Liste Linéaire_Togo'!AD316</f>
        <v>Forage</v>
      </c>
      <c r="N316" s="21" t="str">
        <f>'Liste Linéaire_Togo'!AG316</f>
        <v>POSITIF</v>
      </c>
      <c r="O316" s="21" t="str">
        <f>'Liste Linéaire_Togo'!AI316</f>
        <v>Oui</v>
      </c>
      <c r="P316" s="22">
        <f>'Liste Linéaire_Togo'!AJ316</f>
        <v>45667</v>
      </c>
      <c r="Q316" s="21" t="str">
        <f>'Liste Linéaire_Togo'!AK316</f>
        <v>Guéri</v>
      </c>
      <c r="R316" s="21" t="str">
        <f>'Liste Linéaire_Togo'!AP316</f>
        <v>Positif</v>
      </c>
      <c r="S316" s="21" t="str">
        <f>'Liste Linéaire_Togo'!AO316</f>
        <v>Togblekope</v>
      </c>
    </row>
    <row r="317" spans="1:19" ht="30">
      <c r="A317" t="str">
        <f t="shared" si="5"/>
        <v>Point (1.2138632 6.254258543)</v>
      </c>
      <c r="B317" s="21" t="str">
        <f>'Liste Linéaire_Togo'!B317</f>
        <v xml:space="preserve">AMIDOU Souraya </v>
      </c>
      <c r="C317" s="21" t="str">
        <f>'Liste Linéaire_Togo'!F317</f>
        <v>Féminin</v>
      </c>
      <c r="D317" s="21" t="str">
        <f>'Liste Linéaire_Togo'!G317</f>
        <v>Enfant</v>
      </c>
      <c r="E317" s="21" t="str">
        <f>'Liste Linéaire_Togo'!I317</f>
        <v>Zongo Zilikpota Poste</v>
      </c>
      <c r="F317" s="21" t="str">
        <f>VLOOKUP(E317,CARTE!$C$1:$F$400,3,FALSE)</f>
        <v>6.254258543</v>
      </c>
      <c r="G317" s="21" t="str">
        <f>VLOOKUP(E317,CARTE!$C$1:$F$400,4,FALSE)</f>
        <v>1.2138632</v>
      </c>
      <c r="H317" s="21" t="str">
        <f>'Liste Linéaire_Togo'!AN317</f>
        <v>Agoè-Nyivé 4</v>
      </c>
      <c r="I317" s="21" t="str">
        <f>'Liste Linéaire_Togo'!O317</f>
        <v xml:space="preserve">Agoè-Nyivé </v>
      </c>
      <c r="J317" s="21" t="str">
        <f>'Liste Linéaire_Togo'!P317</f>
        <v>Grand Lomé</v>
      </c>
      <c r="K317" s="22">
        <f>'Liste Linéaire_Togo'!Q317</f>
        <v>45664</v>
      </c>
      <c r="L317" s="21" t="str">
        <f>'Liste Linéaire_Togo'!R317</f>
        <v>S2</v>
      </c>
      <c r="M317" s="24" t="str">
        <f>'Liste Linéaire_Togo'!AD317</f>
        <v>Pure Water</v>
      </c>
      <c r="N317" s="21" t="str">
        <f>'Liste Linéaire_Togo'!AG317</f>
        <v>NEGATIF</v>
      </c>
      <c r="O317" s="21" t="str">
        <f>'Liste Linéaire_Togo'!AI317</f>
        <v>Non</v>
      </c>
      <c r="P317" s="22">
        <f>'Liste Linéaire_Togo'!AJ317</f>
        <v>45665</v>
      </c>
      <c r="Q317" s="21" t="str">
        <f>'Liste Linéaire_Togo'!AK317</f>
        <v>Guéri</v>
      </c>
      <c r="R317" s="21" t="str">
        <f>'Liste Linéaire_Togo'!AP317</f>
        <v>negatif</v>
      </c>
      <c r="S317" s="21" t="str">
        <f>'Liste Linéaire_Togo'!AO317</f>
        <v>Togblekope</v>
      </c>
    </row>
    <row r="318" spans="1:19" ht="30">
      <c r="A318" t="str">
        <f t="shared" si="5"/>
        <v>Point (1.2138632 6.254258543)</v>
      </c>
      <c r="B318" s="21" t="str">
        <f>'Liste Linéaire_Togo'!B318</f>
        <v>KANGUE Zoukeya</v>
      </c>
      <c r="C318" s="21" t="str">
        <f>'Liste Linéaire_Togo'!F318</f>
        <v>Féminin</v>
      </c>
      <c r="D318" s="21" t="str">
        <f>'Liste Linéaire_Togo'!G318</f>
        <v>Revendeuse</v>
      </c>
      <c r="E318" s="21" t="str">
        <f>'Liste Linéaire_Togo'!I318</f>
        <v>Zongo Zilikpota Poste</v>
      </c>
      <c r="F318" s="21" t="str">
        <f>VLOOKUP(E318,CARTE!$C$1:$F$400,3,FALSE)</f>
        <v>6.254258543</v>
      </c>
      <c r="G318" s="21" t="str">
        <f>VLOOKUP(E318,CARTE!$C$1:$F$400,4,FALSE)</f>
        <v>1.2138632</v>
      </c>
      <c r="H318" s="21" t="str">
        <f>'Liste Linéaire_Togo'!AN318</f>
        <v>Agoè-Nyivé 4</v>
      </c>
      <c r="I318" s="21" t="str">
        <f>'Liste Linéaire_Togo'!O318</f>
        <v xml:space="preserve">Agoè-Nyivé </v>
      </c>
      <c r="J318" s="21" t="str">
        <f>'Liste Linéaire_Togo'!P318</f>
        <v>Grand Lomé</v>
      </c>
      <c r="K318" s="22">
        <f>'Liste Linéaire_Togo'!Q318</f>
        <v>45664</v>
      </c>
      <c r="L318" s="21" t="str">
        <f>'Liste Linéaire_Togo'!R318</f>
        <v>S2</v>
      </c>
      <c r="M318" s="24" t="str">
        <f>'Liste Linéaire_Togo'!AD318</f>
        <v>TDE, Forage</v>
      </c>
      <c r="N318" s="21" t="str">
        <f>'Liste Linéaire_Togo'!AG318</f>
        <v>POSITIF</v>
      </c>
      <c r="O318" s="21" t="str">
        <f>'Liste Linéaire_Togo'!AI318</f>
        <v>Oui</v>
      </c>
      <c r="P318" s="22">
        <f>'Liste Linéaire_Togo'!AJ318</f>
        <v>45667</v>
      </c>
      <c r="Q318" s="21" t="str">
        <f>'Liste Linéaire_Togo'!AK318</f>
        <v>Guéri</v>
      </c>
      <c r="R318" s="21" t="str">
        <f>'Liste Linéaire_Togo'!AP318</f>
        <v>Positif</v>
      </c>
      <c r="S318" s="21" t="str">
        <f>'Liste Linéaire_Togo'!AO318</f>
        <v>Togblekope</v>
      </c>
    </row>
    <row r="319" spans="1:19" ht="30">
      <c r="A319" t="str">
        <f t="shared" si="5"/>
        <v>Point ( 1.203927 6.250142)</v>
      </c>
      <c r="B319" s="21" t="str">
        <f>'Liste Linéaire_Togo'!B319</f>
        <v>BABAKE Fridos</v>
      </c>
      <c r="C319" s="21" t="str">
        <f>'Liste Linéaire_Togo'!F319</f>
        <v>Féminin</v>
      </c>
      <c r="D319" s="21" t="str">
        <f>'Liste Linéaire_Togo'!G319</f>
        <v>Elève</v>
      </c>
      <c r="E319" s="21" t="str">
        <f>'Liste Linéaire_Togo'!I319</f>
        <v>Agoè Zongo</v>
      </c>
      <c r="F319" s="21" t="str">
        <f>VLOOKUP(E319,CARTE!$C$1:$F$400,3,FALSE)</f>
        <v>6.250142</v>
      </c>
      <c r="G319" s="21" t="str">
        <f>VLOOKUP(E319,CARTE!$C$1:$F$400,4,FALSE)</f>
        <v xml:space="preserve"> 1.203927</v>
      </c>
      <c r="H319" s="21" t="str">
        <f>'Liste Linéaire_Togo'!AN319</f>
        <v>Agoè-Nyivé 4</v>
      </c>
      <c r="I319" s="21" t="str">
        <f>'Liste Linéaire_Togo'!O319</f>
        <v xml:space="preserve">Agoè-Nyivé </v>
      </c>
      <c r="J319" s="21" t="str">
        <f>'Liste Linéaire_Togo'!P319</f>
        <v>Grand Lomé</v>
      </c>
      <c r="K319" s="22">
        <f>'Liste Linéaire_Togo'!Q319</f>
        <v>45664</v>
      </c>
      <c r="L319" s="21" t="str">
        <f>'Liste Linéaire_Togo'!R319</f>
        <v>S2</v>
      </c>
      <c r="M319" s="24" t="str">
        <f>'Liste Linéaire_Togo'!AD319</f>
        <v>Forage</v>
      </c>
      <c r="N319" s="21" t="str">
        <f>'Liste Linéaire_Togo'!AG319</f>
        <v>NEGATIF</v>
      </c>
      <c r="O319" s="21" t="str">
        <f>'Liste Linéaire_Togo'!AI319</f>
        <v>Non</v>
      </c>
      <c r="P319" s="22">
        <f>'Liste Linéaire_Togo'!AJ319</f>
        <v>45665</v>
      </c>
      <c r="Q319" s="21" t="str">
        <f>'Liste Linéaire_Togo'!AK319</f>
        <v>Guéri</v>
      </c>
      <c r="R319" s="21" t="str">
        <f>'Liste Linéaire_Togo'!AP319</f>
        <v>negatif</v>
      </c>
      <c r="S319" s="21" t="str">
        <f>'Liste Linéaire_Togo'!AO319</f>
        <v>Togblekope</v>
      </c>
    </row>
    <row r="320" spans="1:19" ht="45">
      <c r="A320" t="str">
        <f t="shared" si="5"/>
        <v>Point (1.2138632 6.254258543)</v>
      </c>
      <c r="B320" s="21" t="str">
        <f>'Liste Linéaire_Togo'!B320</f>
        <v>ABDOULAYE Amida</v>
      </c>
      <c r="C320" s="21" t="str">
        <f>'Liste Linéaire_Togo'!F320</f>
        <v>Féminin</v>
      </c>
      <c r="D320" s="21" t="str">
        <f>'Liste Linéaire_Togo'!G320</f>
        <v>Couturière</v>
      </c>
      <c r="E320" s="21" t="str">
        <f>'Liste Linéaire_Togo'!I320</f>
        <v>Zongo Zilikpota Poste</v>
      </c>
      <c r="F320" s="21" t="str">
        <f>VLOOKUP(E320,CARTE!$C$1:$F$400,3,FALSE)</f>
        <v>6.254258543</v>
      </c>
      <c r="G320" s="21" t="str">
        <f>VLOOKUP(E320,CARTE!$C$1:$F$400,4,FALSE)</f>
        <v>1.2138632</v>
      </c>
      <c r="H320" s="21" t="str">
        <f>'Liste Linéaire_Togo'!AN320</f>
        <v>Agoè-Nyivé 4</v>
      </c>
      <c r="I320" s="21" t="str">
        <f>'Liste Linéaire_Togo'!O320</f>
        <v xml:space="preserve">Agoè-Nyivé </v>
      </c>
      <c r="J320" s="21" t="str">
        <f>'Liste Linéaire_Togo'!P320</f>
        <v>Grand Lomé</v>
      </c>
      <c r="K320" s="22">
        <f>'Liste Linéaire_Togo'!Q320</f>
        <v>45664</v>
      </c>
      <c r="L320" s="21" t="str">
        <f>'Liste Linéaire_Togo'!R320</f>
        <v>S2</v>
      </c>
      <c r="M320" s="24" t="str">
        <f>'Liste Linéaire_Togo'!AD320</f>
        <v>Forage</v>
      </c>
      <c r="N320" s="21" t="str">
        <f>'Liste Linéaire_Togo'!AG320</f>
        <v>POSITIF</v>
      </c>
      <c r="O320" s="21" t="str">
        <f>'Liste Linéaire_Togo'!AI320</f>
        <v>Oui</v>
      </c>
      <c r="P320" s="22">
        <f>'Liste Linéaire_Togo'!AJ320</f>
        <v>45670</v>
      </c>
      <c r="Q320" s="21" t="str">
        <f>'Liste Linéaire_Togo'!AK320</f>
        <v>Guéri</v>
      </c>
      <c r="R320" s="21" t="str">
        <f>'Liste Linéaire_Togo'!AP320</f>
        <v>Positif</v>
      </c>
      <c r="S320" s="21" t="str">
        <f>'Liste Linéaire_Togo'!AO320</f>
        <v>Togblekope</v>
      </c>
    </row>
    <row r="321" spans="1:19" ht="30">
      <c r="A321" t="str">
        <f t="shared" si="5"/>
        <v>Point (1.2103337 6.276445913)</v>
      </c>
      <c r="B321" s="21" t="str">
        <f>'Liste Linéaire_Togo'!B321</f>
        <v xml:space="preserve">YAYA Chamsia </v>
      </c>
      <c r="C321" s="21" t="str">
        <f>'Liste Linéaire_Togo'!F321</f>
        <v>Féminin</v>
      </c>
      <c r="D321" s="21" t="str">
        <f>'Liste Linéaire_Togo'!G321</f>
        <v>Couturière</v>
      </c>
      <c r="E321" s="21" t="str">
        <f>'Liste Linéaire_Togo'!I321</f>
        <v>Zongo Alinka</v>
      </c>
      <c r="F321" s="21" t="str">
        <f>VLOOKUP(E321,CARTE!$C$1:$F$400,3,FALSE)</f>
        <v>6.276445913</v>
      </c>
      <c r="G321" s="21" t="str">
        <f>VLOOKUP(E321,CARTE!$C$1:$F$400,4,FALSE)</f>
        <v>1.2103337</v>
      </c>
      <c r="H321" s="21" t="str">
        <f>'Liste Linéaire_Togo'!AN321</f>
        <v>Agoè-Nyivé 4</v>
      </c>
      <c r="I321" s="21" t="str">
        <f>'Liste Linéaire_Togo'!O321</f>
        <v xml:space="preserve">Agoè-Nyivé </v>
      </c>
      <c r="J321" s="21" t="str">
        <f>'Liste Linéaire_Togo'!P321</f>
        <v>Grand Lomé</v>
      </c>
      <c r="K321" s="22">
        <f>'Liste Linéaire_Togo'!Q321</f>
        <v>45665</v>
      </c>
      <c r="L321" s="21" t="str">
        <f>'Liste Linéaire_Togo'!R321</f>
        <v>S2</v>
      </c>
      <c r="M321" s="24" t="str">
        <f>'Liste Linéaire_Togo'!AD321</f>
        <v>Forage, Pure water</v>
      </c>
      <c r="N321" s="21" t="str">
        <f>'Liste Linéaire_Togo'!AG321</f>
        <v>NEGATIF</v>
      </c>
      <c r="O321" s="21" t="str">
        <f>'Liste Linéaire_Togo'!AI321</f>
        <v>Non</v>
      </c>
      <c r="P321" s="22">
        <f>'Liste Linéaire_Togo'!AJ321</f>
        <v>45665</v>
      </c>
      <c r="Q321" s="21" t="str">
        <f>'Liste Linéaire_Togo'!AK321</f>
        <v>Guéri</v>
      </c>
      <c r="R321" s="21" t="str">
        <f>'Liste Linéaire_Togo'!AP321</f>
        <v>negatif</v>
      </c>
      <c r="S321" s="21" t="str">
        <f>'Liste Linéaire_Togo'!AO321</f>
        <v>Togblekope</v>
      </c>
    </row>
    <row r="322" spans="1:19" ht="30">
      <c r="A322" t="str">
        <f t="shared" si="5"/>
        <v>Point (1.2138632 6.254258543)</v>
      </c>
      <c r="B322" s="21" t="str">
        <f>'Liste Linéaire_Togo'!B322</f>
        <v xml:space="preserve">DJAFARA Madiya </v>
      </c>
      <c r="C322" s="21" t="str">
        <f>'Liste Linéaire_Togo'!F322</f>
        <v>Féminin</v>
      </c>
      <c r="D322" s="21" t="str">
        <f>'Liste Linéaire_Togo'!G322</f>
        <v>Elève</v>
      </c>
      <c r="E322" s="21" t="str">
        <f>'Liste Linéaire_Togo'!I322</f>
        <v>Zongo Zilikpota Poste</v>
      </c>
      <c r="F322" s="21" t="str">
        <f>VLOOKUP(E322,CARTE!$C$1:$F$400,3,FALSE)</f>
        <v>6.254258543</v>
      </c>
      <c r="G322" s="21" t="str">
        <f>VLOOKUP(E322,CARTE!$C$1:$F$400,4,FALSE)</f>
        <v>1.2138632</v>
      </c>
      <c r="H322" s="21" t="str">
        <f>'Liste Linéaire_Togo'!AN322</f>
        <v>Agoè-Nyivé 4</v>
      </c>
      <c r="I322" s="21" t="str">
        <f>'Liste Linéaire_Togo'!O322</f>
        <v xml:space="preserve">Agoè-Nyivé </v>
      </c>
      <c r="J322" s="21" t="str">
        <f>'Liste Linéaire_Togo'!P322</f>
        <v>Grand Lomé</v>
      </c>
      <c r="K322" s="22">
        <f>'Liste Linéaire_Togo'!Q322</f>
        <v>45665</v>
      </c>
      <c r="L322" s="21" t="str">
        <f>'Liste Linéaire_Togo'!R322</f>
        <v>S2</v>
      </c>
      <c r="M322" s="24" t="str">
        <f>'Liste Linéaire_Togo'!AD322</f>
        <v>TDE, Forage</v>
      </c>
      <c r="N322" s="21" t="str">
        <f>'Liste Linéaire_Togo'!AG322</f>
        <v>POSITIF</v>
      </c>
      <c r="O322" s="21" t="str">
        <f>'Liste Linéaire_Togo'!AI322</f>
        <v>Oui</v>
      </c>
      <c r="P322" s="22">
        <f>'Liste Linéaire_Togo'!AJ322</f>
        <v>45670</v>
      </c>
      <c r="Q322" s="21" t="str">
        <f>'Liste Linéaire_Togo'!AK322</f>
        <v>Guéri</v>
      </c>
      <c r="R322" s="21" t="str">
        <f>'Liste Linéaire_Togo'!AP322</f>
        <v>Positif</v>
      </c>
      <c r="S322" s="21" t="str">
        <f>'Liste Linéaire_Togo'!AO322</f>
        <v>Togblekope</v>
      </c>
    </row>
    <row r="323" spans="1:19" ht="45">
      <c r="A323" t="str">
        <f t="shared" si="5"/>
        <v>Point (1.2138632 6.254258543)</v>
      </c>
      <c r="B323" s="21" t="str">
        <f>'Liste Linéaire_Togo'!B323</f>
        <v xml:space="preserve">KOUDOUGOU Noufida </v>
      </c>
      <c r="C323" s="21" t="str">
        <f>'Liste Linéaire_Togo'!F323</f>
        <v>Féminin</v>
      </c>
      <c r="D323" s="21" t="str">
        <f>'Liste Linéaire_Togo'!G323</f>
        <v>Elève</v>
      </c>
      <c r="E323" s="21" t="str">
        <f>'Liste Linéaire_Togo'!I323</f>
        <v>Zongo Zilikpota Poste</v>
      </c>
      <c r="F323" s="21" t="str">
        <f>VLOOKUP(E323,CARTE!$C$1:$F$400,3,FALSE)</f>
        <v>6.254258543</v>
      </c>
      <c r="G323" s="21" t="str">
        <f>VLOOKUP(E323,CARTE!$C$1:$F$400,4,FALSE)</f>
        <v>1.2138632</v>
      </c>
      <c r="H323" s="21" t="str">
        <f>'Liste Linéaire_Togo'!AN323</f>
        <v>Agoè-Nyivé 4</v>
      </c>
      <c r="I323" s="21" t="str">
        <f>'Liste Linéaire_Togo'!O323</f>
        <v xml:space="preserve">Agoè-Nyivé </v>
      </c>
      <c r="J323" s="21" t="str">
        <f>'Liste Linéaire_Togo'!P323</f>
        <v>Grand Lomé</v>
      </c>
      <c r="K323" s="22">
        <f>'Liste Linéaire_Togo'!Q323</f>
        <v>45666</v>
      </c>
      <c r="L323" s="21" t="str">
        <f>'Liste Linéaire_Togo'!R323</f>
        <v>S2</v>
      </c>
      <c r="M323" s="24" t="str">
        <f>'Liste Linéaire_Togo'!AD323</f>
        <v>TDE</v>
      </c>
      <c r="N323" s="21" t="str">
        <f>'Liste Linéaire_Togo'!AG323</f>
        <v>NEGATIF</v>
      </c>
      <c r="O323" s="21" t="str">
        <f>'Liste Linéaire_Togo'!AI323</f>
        <v>Non</v>
      </c>
      <c r="P323" s="22">
        <f>'Liste Linéaire_Togo'!AJ323</f>
        <v>45666</v>
      </c>
      <c r="Q323" s="21" t="str">
        <f>'Liste Linéaire_Togo'!AK323</f>
        <v>Guéri</v>
      </c>
      <c r="R323" s="21" t="str">
        <f>'Liste Linéaire_Togo'!AP323</f>
        <v>negatif</v>
      </c>
      <c r="S323" s="21" t="str">
        <f>'Liste Linéaire_Togo'!AO323</f>
        <v>Togblekope</v>
      </c>
    </row>
    <row r="324" spans="1:19" ht="60">
      <c r="A324" t="str">
        <f t="shared" si="5"/>
        <v>Point (1.2138632 6.254258543)</v>
      </c>
      <c r="B324" s="21" t="str">
        <f>'Liste Linéaire_Togo'!B324</f>
        <v>MOUKAYILA Moudjahid</v>
      </c>
      <c r="C324" s="21" t="str">
        <f>'Liste Linéaire_Togo'!F324</f>
        <v>Masculin</v>
      </c>
      <c r="D324" s="21" t="str">
        <f>'Liste Linéaire_Togo'!G324</f>
        <v>Elève</v>
      </c>
      <c r="E324" s="21" t="str">
        <f>'Liste Linéaire_Togo'!I324</f>
        <v>Zongo Zilikpota Poste</v>
      </c>
      <c r="F324" s="21" t="str">
        <f>VLOOKUP(E324,CARTE!$C$1:$F$400,3,FALSE)</f>
        <v>6.254258543</v>
      </c>
      <c r="G324" s="21" t="str">
        <f>VLOOKUP(E324,CARTE!$C$1:$F$400,4,FALSE)</f>
        <v>1.2138632</v>
      </c>
      <c r="H324" s="21" t="str">
        <f>'Liste Linéaire_Togo'!AN324</f>
        <v>Agoè-Nyivé 4</v>
      </c>
      <c r="I324" s="21" t="str">
        <f>'Liste Linéaire_Togo'!O324</f>
        <v xml:space="preserve">Agoè-Nyivé </v>
      </c>
      <c r="J324" s="21" t="str">
        <f>'Liste Linéaire_Togo'!P324</f>
        <v>Grand Lomé</v>
      </c>
      <c r="K324" s="22">
        <f>'Liste Linéaire_Togo'!Q324</f>
        <v>45666</v>
      </c>
      <c r="L324" s="21" t="str">
        <f>'Liste Linéaire_Togo'!R324</f>
        <v>S2</v>
      </c>
      <c r="M324" s="24" t="str">
        <f>'Liste Linéaire_Togo'!AD324</f>
        <v>TDE</v>
      </c>
      <c r="N324" s="21" t="str">
        <f>'Liste Linéaire_Togo'!AG324</f>
        <v>POSITIF</v>
      </c>
      <c r="O324" s="21" t="str">
        <f>'Liste Linéaire_Togo'!AI324</f>
        <v>Oui</v>
      </c>
      <c r="P324" s="22">
        <f>'Liste Linéaire_Togo'!AJ324</f>
        <v>45670</v>
      </c>
      <c r="Q324" s="21" t="str">
        <f>'Liste Linéaire_Togo'!AK324</f>
        <v>Guéri</v>
      </c>
      <c r="R324" s="21" t="str">
        <f>'Liste Linéaire_Togo'!AP324</f>
        <v>Positif</v>
      </c>
      <c r="S324" s="21" t="str">
        <f>'Liste Linéaire_Togo'!AO324</f>
        <v>Togblekope</v>
      </c>
    </row>
    <row r="325" spans="1:19" ht="60">
      <c r="A325" t="str">
        <f t="shared" si="5"/>
        <v>Point (1.2138632 6.254258543)</v>
      </c>
      <c r="B325" s="21" t="str">
        <f>'Liste Linéaire_Togo'!B325</f>
        <v>SOFIANE Nahir</v>
      </c>
      <c r="C325" s="21" t="str">
        <f>'Liste Linéaire_Togo'!F325</f>
        <v>Masculin</v>
      </c>
      <c r="D325" s="21" t="str">
        <f>'Liste Linéaire_Togo'!G325</f>
        <v>Elève (Ecole Islamique)</v>
      </c>
      <c r="E325" s="21" t="str">
        <f>'Liste Linéaire_Togo'!I325</f>
        <v>Zongo Zilikpota Poste</v>
      </c>
      <c r="F325" s="21" t="str">
        <f>VLOOKUP(E325,CARTE!$C$1:$F$400,3,FALSE)</f>
        <v>6.254258543</v>
      </c>
      <c r="G325" s="21" t="str">
        <f>VLOOKUP(E325,CARTE!$C$1:$F$400,4,FALSE)</f>
        <v>1.2138632</v>
      </c>
      <c r="H325" s="21" t="str">
        <f>'Liste Linéaire_Togo'!AN325</f>
        <v>Agoè-Nyivé 4</v>
      </c>
      <c r="I325" s="21" t="str">
        <f>'Liste Linéaire_Togo'!O325</f>
        <v xml:space="preserve">Agoè-Nyivé </v>
      </c>
      <c r="J325" s="21" t="str">
        <f>'Liste Linéaire_Togo'!P325</f>
        <v>Grand Lomé</v>
      </c>
      <c r="K325" s="22">
        <f>'Liste Linéaire_Togo'!Q325</f>
        <v>45666</v>
      </c>
      <c r="L325" s="21" t="str">
        <f>'Liste Linéaire_Togo'!R325</f>
        <v>S2</v>
      </c>
      <c r="M325" s="24" t="str">
        <f>'Liste Linéaire_Togo'!AD325</f>
        <v>TDE, Forage</v>
      </c>
      <c r="N325" s="21" t="str">
        <f>'Liste Linéaire_Togo'!AG325</f>
        <v>POSITIF</v>
      </c>
      <c r="O325" s="21" t="str">
        <f>'Liste Linéaire_Togo'!AI325</f>
        <v>Oui</v>
      </c>
      <c r="P325" s="22">
        <f>'Liste Linéaire_Togo'!AJ325</f>
        <v>45670</v>
      </c>
      <c r="Q325" s="21" t="str">
        <f>'Liste Linéaire_Togo'!AK325</f>
        <v>Guéri</v>
      </c>
      <c r="R325" s="21" t="str">
        <f>'Liste Linéaire_Togo'!AP325</f>
        <v>Positif</v>
      </c>
      <c r="S325" s="21" t="str">
        <f>'Liste Linéaire_Togo'!AO325</f>
        <v>Togblekope</v>
      </c>
    </row>
    <row r="326" spans="1:19" ht="30">
      <c r="A326" t="str">
        <f t="shared" si="5"/>
        <v>Point ( 1.203927 6.250142)</v>
      </c>
      <c r="B326" s="21" t="str">
        <f>'Liste Linéaire_Togo'!B326</f>
        <v>KARIM Salabou</v>
      </c>
      <c r="C326" s="21" t="str">
        <f>'Liste Linéaire_Togo'!F326</f>
        <v>Masculin</v>
      </c>
      <c r="D326" s="21" t="str">
        <f>'Liste Linéaire_Togo'!G326</f>
        <v xml:space="preserve">Nouveau Né </v>
      </c>
      <c r="E326" s="21" t="str">
        <f>'Liste Linéaire_Togo'!I326</f>
        <v>Agoè Zongo</v>
      </c>
      <c r="F326" s="21" t="str">
        <f>VLOOKUP(E326,CARTE!$C$1:$F$400,3,FALSE)</f>
        <v>6.250142</v>
      </c>
      <c r="G326" s="21" t="str">
        <f>VLOOKUP(E326,CARTE!$C$1:$F$400,4,FALSE)</f>
        <v xml:space="preserve"> 1.203927</v>
      </c>
      <c r="H326" s="21" t="str">
        <f>'Liste Linéaire_Togo'!AN326</f>
        <v>Agoè-Nyivé 4</v>
      </c>
      <c r="I326" s="21" t="str">
        <f>'Liste Linéaire_Togo'!O326</f>
        <v xml:space="preserve">Agoè-Nyivé </v>
      </c>
      <c r="J326" s="21" t="str">
        <f>'Liste Linéaire_Togo'!P326</f>
        <v>Grand Lomé</v>
      </c>
      <c r="K326" s="22">
        <f>'Liste Linéaire_Togo'!Q326</f>
        <v>45665</v>
      </c>
      <c r="L326" s="21" t="str">
        <f>'Liste Linéaire_Togo'!R326</f>
        <v>S2</v>
      </c>
      <c r="M326" s="24" t="str">
        <f>'Liste Linéaire_Togo'!AD326</f>
        <v>TDE</v>
      </c>
      <c r="N326" s="21" t="str">
        <f>'Liste Linéaire_Togo'!AG326</f>
        <v>POSITIF</v>
      </c>
      <c r="O326" s="21" t="str">
        <f>'Liste Linéaire_Togo'!AI326</f>
        <v>Oui</v>
      </c>
      <c r="P326" s="22">
        <f>'Liste Linéaire_Togo'!AJ326</f>
        <v>45666</v>
      </c>
      <c r="Q326" s="21" t="str">
        <f>'Liste Linéaire_Togo'!AK326</f>
        <v>dcd</v>
      </c>
      <c r="R326" s="21" t="str">
        <f>'Liste Linéaire_Togo'!AP326</f>
        <v>negatif</v>
      </c>
      <c r="S326" s="21" t="str">
        <f>'Liste Linéaire_Togo'!AO326</f>
        <v>Togblekope</v>
      </c>
    </row>
    <row r="327" spans="1:19" ht="45">
      <c r="A327" t="str">
        <f t="shared" si="5"/>
        <v>Point (1.2138632 6.254258543)</v>
      </c>
      <c r="B327" s="21" t="str">
        <f>'Liste Linéaire_Togo'!B327</f>
        <v>ABDOUL-AZIZ Chamsia</v>
      </c>
      <c r="C327" s="21" t="str">
        <f>'Liste Linéaire_Togo'!F327</f>
        <v>Féminin</v>
      </c>
      <c r="D327" s="21" t="str">
        <f>'Liste Linéaire_Togo'!G327</f>
        <v xml:space="preserve">Elève </v>
      </c>
      <c r="E327" s="21" t="str">
        <f>'Liste Linéaire_Togo'!I327</f>
        <v xml:space="preserve">Fidokpui Zilikpota </v>
      </c>
      <c r="F327" s="21" t="str">
        <f>VLOOKUP(E327,CARTE!$C$1:$F$400,3,FALSE)</f>
        <v>6.254258543</v>
      </c>
      <c r="G327" s="21" t="str">
        <f>VLOOKUP(E327,CARTE!$C$1:$F$400,4,FALSE)</f>
        <v>1.2138632</v>
      </c>
      <c r="H327" s="21" t="str">
        <f>'Liste Linéaire_Togo'!AN327</f>
        <v>Agoè-Nyivé 4</v>
      </c>
      <c r="I327" s="21" t="str">
        <f>'Liste Linéaire_Togo'!O327</f>
        <v xml:space="preserve">Agoè-Nyivé </v>
      </c>
      <c r="J327" s="21" t="str">
        <f>'Liste Linéaire_Togo'!P327</f>
        <v>Grand Lomé</v>
      </c>
      <c r="K327" s="22">
        <f>'Liste Linéaire_Togo'!Q327</f>
        <v>45666</v>
      </c>
      <c r="L327" s="21" t="str">
        <f>'Liste Linéaire_Togo'!R327</f>
        <v>S2</v>
      </c>
      <c r="M327" s="24" t="str">
        <f>'Liste Linéaire_Togo'!AD327</f>
        <v>TDE</v>
      </c>
      <c r="N327" s="21" t="str">
        <f>'Liste Linéaire_Togo'!AG327</f>
        <v>NEGATIF</v>
      </c>
      <c r="O327" s="21" t="str">
        <f>'Liste Linéaire_Togo'!AI327</f>
        <v>Non</v>
      </c>
      <c r="P327" s="22">
        <f>'Liste Linéaire_Togo'!AJ327</f>
        <v>45667</v>
      </c>
      <c r="Q327" s="21" t="str">
        <f>'Liste Linéaire_Togo'!AK327</f>
        <v>Guéri</v>
      </c>
      <c r="R327" s="21" t="str">
        <f>'Liste Linéaire_Togo'!AP327</f>
        <v>negatif</v>
      </c>
      <c r="S327" s="21" t="str">
        <f>'Liste Linéaire_Togo'!AO327</f>
        <v>Togblekope</v>
      </c>
    </row>
    <row r="328" spans="1:19" ht="60">
      <c r="A328" t="str">
        <f t="shared" si="5"/>
        <v>Point (1.2138632 6.254258543)</v>
      </c>
      <c r="B328" s="21" t="str">
        <f>'Liste Linéaire_Togo'!B328</f>
        <v>ESSEGNON Edjedjom</v>
      </c>
      <c r="C328" s="21" t="str">
        <f>'Liste Linéaire_Togo'!F328</f>
        <v>Féminin</v>
      </c>
      <c r="D328" s="21" t="str">
        <f>'Liste Linéaire_Togo'!G328</f>
        <v>Agent commercial</v>
      </c>
      <c r="E328" s="21" t="str">
        <f>'Liste Linéaire_Togo'!I328</f>
        <v>Agoé Atchanvé</v>
      </c>
      <c r="F328" s="21" t="str">
        <f>VLOOKUP(E328,CARTE!$C$1:$F$400,3,FALSE)</f>
        <v>6.254258543</v>
      </c>
      <c r="G328" s="21" t="str">
        <f>VLOOKUP(E328,CARTE!$C$1:$F$400,4,FALSE)</f>
        <v>1.2138632</v>
      </c>
      <c r="H328" s="21" t="str">
        <f>'Liste Linéaire_Togo'!AN328</f>
        <v>Agoè-Nyivé 4</v>
      </c>
      <c r="I328" s="21" t="str">
        <f>'Liste Linéaire_Togo'!O328</f>
        <v xml:space="preserve">Agoè-Nyivé </v>
      </c>
      <c r="J328" s="21" t="str">
        <f>'Liste Linéaire_Togo'!P328</f>
        <v>Grand Lomé</v>
      </c>
      <c r="K328" s="22">
        <f>'Liste Linéaire_Togo'!Q328</f>
        <v>45666</v>
      </c>
      <c r="L328" s="21" t="str">
        <f>'Liste Linéaire_Togo'!R328</f>
        <v>S2</v>
      </c>
      <c r="M328" s="24" t="str">
        <f>'Liste Linéaire_Togo'!AD328</f>
        <v>Forage</v>
      </c>
      <c r="N328" s="21" t="str">
        <f>'Liste Linéaire_Togo'!AG328</f>
        <v>NEGATIF</v>
      </c>
      <c r="O328" s="21" t="str">
        <f>'Liste Linéaire_Togo'!AI328</f>
        <v>Non</v>
      </c>
      <c r="P328" s="22">
        <f>'Liste Linéaire_Togo'!AJ328</f>
        <v>45667</v>
      </c>
      <c r="Q328" s="21" t="str">
        <f>'Liste Linéaire_Togo'!AK328</f>
        <v>Guéri</v>
      </c>
      <c r="R328" s="21" t="str">
        <f>'Liste Linéaire_Togo'!AP328</f>
        <v>negatif</v>
      </c>
      <c r="S328" s="21" t="str">
        <f>'Liste Linéaire_Togo'!AO328</f>
        <v>Togblekope</v>
      </c>
    </row>
    <row r="329" spans="1:19" ht="30">
      <c r="A329" t="str">
        <f t="shared" si="5"/>
        <v>Point (1.2138632 6.254258543)</v>
      </c>
      <c r="B329" s="21" t="str">
        <f>'Liste Linéaire_Togo'!B329</f>
        <v>ALASSANI Zékia</v>
      </c>
      <c r="C329" s="21" t="str">
        <f>'Liste Linéaire_Togo'!F329</f>
        <v>Féminin</v>
      </c>
      <c r="D329" s="21" t="str">
        <f>'Liste Linéaire_Togo'!G329</f>
        <v>Elève</v>
      </c>
      <c r="E329" s="21" t="str">
        <f>'Liste Linéaire_Togo'!I329</f>
        <v>Agoé zongo</v>
      </c>
      <c r="F329" s="21" t="str">
        <f>VLOOKUP(E329,CARTE!$C$1:$F$400,3,FALSE)</f>
        <v>6.254258543</v>
      </c>
      <c r="G329" s="21" t="str">
        <f>VLOOKUP(E329,CARTE!$C$1:$F$400,4,FALSE)</f>
        <v>1.2138632</v>
      </c>
      <c r="H329" s="21" t="str">
        <f>'Liste Linéaire_Togo'!AN329</f>
        <v>Agoè-Nyivé 4</v>
      </c>
      <c r="I329" s="21" t="str">
        <f>'Liste Linéaire_Togo'!O329</f>
        <v xml:space="preserve">Agoè-Nyivé </v>
      </c>
      <c r="J329" s="21" t="str">
        <f>'Liste Linéaire_Togo'!P329</f>
        <v>Grand Lomé</v>
      </c>
      <c r="K329" s="22">
        <f>'Liste Linéaire_Togo'!Q329</f>
        <v>45666</v>
      </c>
      <c r="L329" s="21" t="str">
        <f>'Liste Linéaire_Togo'!R329</f>
        <v>S2</v>
      </c>
      <c r="M329" s="24" t="str">
        <f>'Liste Linéaire_Togo'!AD329</f>
        <v>Forage</v>
      </c>
      <c r="N329" s="21" t="str">
        <f>'Liste Linéaire_Togo'!AG329</f>
        <v>NEGATIF</v>
      </c>
      <c r="O329" s="21" t="str">
        <f>'Liste Linéaire_Togo'!AI329</f>
        <v>Non</v>
      </c>
      <c r="P329" s="22">
        <f>'Liste Linéaire_Togo'!AJ329</f>
        <v>45667</v>
      </c>
      <c r="Q329" s="21" t="str">
        <f>'Liste Linéaire_Togo'!AK329</f>
        <v>Guéri</v>
      </c>
      <c r="R329" s="21" t="str">
        <f>'Liste Linéaire_Togo'!AP329</f>
        <v>negatif</v>
      </c>
      <c r="S329" s="21" t="str">
        <f>'Liste Linéaire_Togo'!AO329</f>
        <v>Togblekope</v>
      </c>
    </row>
    <row r="330" spans="1:19" ht="30">
      <c r="A330" t="str">
        <f t="shared" si="5"/>
        <v>Point ( 1.2177901541906115 6.21494796391453)</v>
      </c>
      <c r="B330" s="21" t="str">
        <f>'Liste Linéaire_Togo'!B330</f>
        <v>ISSAKA Afesa</v>
      </c>
      <c r="C330" s="21" t="str">
        <f>'Liste Linéaire_Togo'!F330</f>
        <v>Féminin</v>
      </c>
      <c r="D330" s="21" t="str">
        <f>'Liste Linéaire_Togo'!G330</f>
        <v>Elève</v>
      </c>
      <c r="E330" s="21" t="str">
        <f>'Liste Linéaire_Togo'!I330</f>
        <v>Alinka</v>
      </c>
      <c r="F330" s="21" t="str">
        <f>VLOOKUP(E330,CARTE!$C$1:$F$400,3,FALSE)</f>
        <v>6.21494796391453</v>
      </c>
      <c r="G330" s="21" t="str">
        <f>VLOOKUP(E330,CARTE!$C$1:$F$400,4,FALSE)</f>
        <v xml:space="preserve"> 1.2177901541906115</v>
      </c>
      <c r="H330" s="21" t="str">
        <f>'Liste Linéaire_Togo'!AN330</f>
        <v>Agoè-Nyivé 4</v>
      </c>
      <c r="I330" s="21" t="str">
        <f>'Liste Linéaire_Togo'!O330</f>
        <v xml:space="preserve">Agoè-Nyivé </v>
      </c>
      <c r="J330" s="21" t="str">
        <f>'Liste Linéaire_Togo'!P330</f>
        <v>Grand Lomé</v>
      </c>
      <c r="K330" s="22">
        <f>'Liste Linéaire_Togo'!Q330</f>
        <v>45666</v>
      </c>
      <c r="L330" s="21" t="str">
        <f>'Liste Linéaire_Togo'!R330</f>
        <v>S2</v>
      </c>
      <c r="M330" s="24" t="str">
        <f>'Liste Linéaire_Togo'!AD330</f>
        <v>Pure Water</v>
      </c>
      <c r="N330" s="21" t="str">
        <f>'Liste Linéaire_Togo'!AG330</f>
        <v>NEGATIF</v>
      </c>
      <c r="O330" s="21" t="str">
        <f>'Liste Linéaire_Togo'!AI330</f>
        <v>Non</v>
      </c>
      <c r="P330" s="22">
        <f>'Liste Linéaire_Togo'!AJ330</f>
        <v>45667</v>
      </c>
      <c r="Q330" s="21" t="str">
        <f>'Liste Linéaire_Togo'!AK330</f>
        <v>Guéri</v>
      </c>
      <c r="R330" s="21" t="str">
        <f>'Liste Linéaire_Togo'!AP330</f>
        <v>negatif</v>
      </c>
      <c r="S330" s="21" t="str">
        <f>'Liste Linéaire_Togo'!AO330</f>
        <v>Agoè-Nyivé</v>
      </c>
    </row>
    <row r="331" spans="1:19" ht="45">
      <c r="A331" t="str">
        <f t="shared" si="5"/>
        <v>Point (1.2103338 6.276445914)</v>
      </c>
      <c r="B331" s="21" t="str">
        <f>'Liste Linéaire_Togo'!B331</f>
        <v>GOUNFIAGUE Mélanie</v>
      </c>
      <c r="C331" s="21" t="str">
        <f>'Liste Linéaire_Togo'!F331</f>
        <v>Féminin</v>
      </c>
      <c r="D331" s="21" t="str">
        <f>'Liste Linéaire_Togo'!G331</f>
        <v>Ménagère</v>
      </c>
      <c r="E331" s="21" t="str">
        <f>'Liste Linéaire_Togo'!I331</f>
        <v>Fidokpui</v>
      </c>
      <c r="F331" s="21" t="str">
        <f>VLOOKUP(E331,CARTE!$C$1:$F$400,3,FALSE)</f>
        <v>6.276445914</v>
      </c>
      <c r="G331" s="21" t="str">
        <f>VLOOKUP(E331,CARTE!$C$1:$F$400,4,FALSE)</f>
        <v>1.2103338</v>
      </c>
      <c r="H331" s="21" t="str">
        <f>'Liste Linéaire_Togo'!AN331</f>
        <v>Agoè-Nyivé 4</v>
      </c>
      <c r="I331" s="21" t="str">
        <f>'Liste Linéaire_Togo'!O331</f>
        <v xml:space="preserve">Agoè-Nyivé </v>
      </c>
      <c r="J331" s="21" t="str">
        <f>'Liste Linéaire_Togo'!P331</f>
        <v>Grand Lomé</v>
      </c>
      <c r="K331" s="22">
        <f>'Liste Linéaire_Togo'!Q331</f>
        <v>45666</v>
      </c>
      <c r="L331" s="21" t="str">
        <f>'Liste Linéaire_Togo'!R331</f>
        <v>S2</v>
      </c>
      <c r="M331" s="24" t="str">
        <f>'Liste Linéaire_Togo'!AD331</f>
        <v>Pure Water</v>
      </c>
      <c r="N331" s="21" t="str">
        <f>'Liste Linéaire_Togo'!AG331</f>
        <v>POSITIF</v>
      </c>
      <c r="O331" s="21" t="str">
        <f>'Liste Linéaire_Togo'!AI331</f>
        <v>Oui</v>
      </c>
      <c r="P331" s="22">
        <f>'Liste Linéaire_Togo'!AJ331</f>
        <v>45670</v>
      </c>
      <c r="Q331" s="21" t="str">
        <f>'Liste Linéaire_Togo'!AK331</f>
        <v>Guéri</v>
      </c>
      <c r="R331" s="21" t="str">
        <f>'Liste Linéaire_Togo'!AP331</f>
        <v>negatif</v>
      </c>
      <c r="S331" s="21" t="str">
        <f>'Liste Linéaire_Togo'!AO331</f>
        <v>Togblekope</v>
      </c>
    </row>
    <row r="332" spans="1:19" ht="30">
      <c r="A332" t="str">
        <f t="shared" si="5"/>
        <v>Point ( 1.2177901541906115 6.21494796391453)</v>
      </c>
      <c r="B332" s="21" t="str">
        <f>'Liste Linéaire_Togo'!B332</f>
        <v>KPADJA Kabirou</v>
      </c>
      <c r="C332" s="21" t="str">
        <f>'Liste Linéaire_Togo'!F332</f>
        <v>Féminin</v>
      </c>
      <c r="D332" s="21" t="str">
        <f>'Liste Linéaire_Togo'!G332</f>
        <v>Enfant</v>
      </c>
      <c r="E332" s="21" t="str">
        <f>'Liste Linéaire_Togo'!I332</f>
        <v>Alinka</v>
      </c>
      <c r="F332" s="21" t="str">
        <f>VLOOKUP(E332,CARTE!$C$1:$F$400,3,FALSE)</f>
        <v>6.21494796391453</v>
      </c>
      <c r="G332" s="21" t="str">
        <f>VLOOKUP(E332,CARTE!$C$1:$F$400,4,FALSE)</f>
        <v xml:space="preserve"> 1.2177901541906115</v>
      </c>
      <c r="H332" s="21" t="str">
        <f>'Liste Linéaire_Togo'!AN332</f>
        <v>Agoè-Nyivé 4</v>
      </c>
      <c r="I332" s="21" t="str">
        <f>'Liste Linéaire_Togo'!O332</f>
        <v xml:space="preserve">Agoè-Nyivé </v>
      </c>
      <c r="J332" s="21" t="str">
        <f>'Liste Linéaire_Togo'!P332</f>
        <v>Grand Lomé</v>
      </c>
      <c r="K332" s="22">
        <f>'Liste Linéaire_Togo'!Q332</f>
        <v>45667</v>
      </c>
      <c r="L332" s="21" t="str">
        <f>'Liste Linéaire_Togo'!R332</f>
        <v>S2</v>
      </c>
      <c r="M332" s="24" t="str">
        <f>'Liste Linéaire_Togo'!AD332</f>
        <v>TDE, Forage</v>
      </c>
      <c r="N332" s="21" t="str">
        <f>'Liste Linéaire_Togo'!AG332</f>
        <v>NEGATIF</v>
      </c>
      <c r="O332" s="21" t="str">
        <f>'Liste Linéaire_Togo'!AI332</f>
        <v>Non</v>
      </c>
      <c r="P332" s="22">
        <f>'Liste Linéaire_Togo'!AJ332</f>
        <v>45668</v>
      </c>
      <c r="Q332" s="21" t="str">
        <f>'Liste Linéaire_Togo'!AK332</f>
        <v>Guéri</v>
      </c>
      <c r="R332" s="21" t="str">
        <f>'Liste Linéaire_Togo'!AP332</f>
        <v>negatif</v>
      </c>
      <c r="S332" s="21" t="str">
        <f>'Liste Linéaire_Togo'!AO332</f>
        <v>Agoè-Nyivé</v>
      </c>
    </row>
    <row r="333" spans="1:19" ht="30">
      <c r="A333" t="str">
        <f t="shared" si="5"/>
        <v>Point (1.2138632 6.254258543)</v>
      </c>
      <c r="B333" s="21" t="str">
        <f>'Liste Linéaire_Togo'!B333</f>
        <v>SADOU Salmane</v>
      </c>
      <c r="C333" s="21" t="str">
        <f>'Liste Linéaire_Togo'!F333</f>
        <v>Masculin</v>
      </c>
      <c r="D333" s="21" t="str">
        <f>'Liste Linéaire_Togo'!G333</f>
        <v>Enfant</v>
      </c>
      <c r="E333" s="21" t="str">
        <f>'Liste Linéaire_Togo'!I333</f>
        <v>Agoé zongo</v>
      </c>
      <c r="F333" s="21" t="str">
        <f>VLOOKUP(E333,CARTE!$C$1:$F$400,3,FALSE)</f>
        <v>6.254258543</v>
      </c>
      <c r="G333" s="21" t="str">
        <f>VLOOKUP(E333,CARTE!$C$1:$F$400,4,FALSE)</f>
        <v>1.2138632</v>
      </c>
      <c r="H333" s="21" t="str">
        <f>'Liste Linéaire_Togo'!AN333</f>
        <v>Agoè-Nyivé 4</v>
      </c>
      <c r="I333" s="21" t="str">
        <f>'Liste Linéaire_Togo'!O333</f>
        <v xml:space="preserve">Agoè-Nyivé </v>
      </c>
      <c r="J333" s="21" t="str">
        <f>'Liste Linéaire_Togo'!P333</f>
        <v>Grand Lomé</v>
      </c>
      <c r="K333" s="22">
        <f>'Liste Linéaire_Togo'!Q333</f>
        <v>45667</v>
      </c>
      <c r="L333" s="21" t="str">
        <f>'Liste Linéaire_Togo'!R333</f>
        <v>S2</v>
      </c>
      <c r="M333" s="24" t="str">
        <f>'Liste Linéaire_Togo'!AD333</f>
        <v>TDE, Forage</v>
      </c>
      <c r="N333" s="21" t="str">
        <f>'Liste Linéaire_Togo'!AG333</f>
        <v>NEGATIF</v>
      </c>
      <c r="O333" s="21" t="str">
        <f>'Liste Linéaire_Togo'!AI333</f>
        <v>Non</v>
      </c>
      <c r="P333" s="22">
        <f>'Liste Linéaire_Togo'!AJ333</f>
        <v>45668</v>
      </c>
      <c r="Q333" s="21" t="str">
        <f>'Liste Linéaire_Togo'!AK333</f>
        <v>Guéri</v>
      </c>
      <c r="R333" s="21" t="str">
        <f>'Liste Linéaire_Togo'!AP333</f>
        <v>negatif</v>
      </c>
      <c r="S333" s="21" t="str">
        <f>'Liste Linéaire_Togo'!AO333</f>
        <v>Togblekope</v>
      </c>
    </row>
    <row r="334" spans="1:19" ht="45">
      <c r="A334" t="str">
        <f t="shared" si="5"/>
        <v>Point (1.2138632 6.254258543)</v>
      </c>
      <c r="B334" s="21" t="str">
        <f>'Liste Linéaire_Togo'!B334</f>
        <v>SOFIANE Yasire</v>
      </c>
      <c r="C334" s="21" t="str">
        <f>'Liste Linéaire_Togo'!F334</f>
        <v>Masculin</v>
      </c>
      <c r="D334" s="21" t="str">
        <f>'Liste Linéaire_Togo'!G334</f>
        <v>Enfant</v>
      </c>
      <c r="E334" s="21" t="str">
        <f>'Liste Linéaire_Togo'!I334</f>
        <v>Agoè Zongo Zilikpota/amana</v>
      </c>
      <c r="F334" s="21" t="str">
        <f>VLOOKUP(E334,CARTE!$C$1:$F$400,3,FALSE)</f>
        <v>6.254258543</v>
      </c>
      <c r="G334" s="21" t="str">
        <f>VLOOKUP(E334,CARTE!$C$1:$F$400,4,FALSE)</f>
        <v>1.2138632</v>
      </c>
      <c r="H334" s="21" t="str">
        <f>'Liste Linéaire_Togo'!AN334</f>
        <v>Agoè-Nyivé 4</v>
      </c>
      <c r="I334" s="21" t="str">
        <f>'Liste Linéaire_Togo'!O334</f>
        <v xml:space="preserve">Agoè-Nyivé </v>
      </c>
      <c r="J334" s="21" t="str">
        <f>'Liste Linéaire_Togo'!P334</f>
        <v>Grand Lomé</v>
      </c>
      <c r="K334" s="22">
        <f>'Liste Linéaire_Togo'!Q334</f>
        <v>45667</v>
      </c>
      <c r="L334" s="21" t="str">
        <f>'Liste Linéaire_Togo'!R334</f>
        <v>S2</v>
      </c>
      <c r="M334" s="24" t="str">
        <f>'Liste Linéaire_Togo'!AD334</f>
        <v>Forage, Pure water</v>
      </c>
      <c r="N334" s="21" t="str">
        <f>'Liste Linéaire_Togo'!AG334</f>
        <v>NEGATIF</v>
      </c>
      <c r="O334" s="21" t="str">
        <f>'Liste Linéaire_Togo'!AI334</f>
        <v>Non</v>
      </c>
      <c r="P334" s="22">
        <f>'Liste Linéaire_Togo'!AJ334</f>
        <v>45668</v>
      </c>
      <c r="Q334" s="21" t="str">
        <f>'Liste Linéaire_Togo'!AK334</f>
        <v>Guéri</v>
      </c>
      <c r="R334" s="21" t="str">
        <f>'Liste Linéaire_Togo'!AP334</f>
        <v>negatif</v>
      </c>
      <c r="S334" s="21" t="str">
        <f>'Liste Linéaire_Togo'!AO334</f>
        <v>Togblekope</v>
      </c>
    </row>
    <row r="335" spans="1:19" ht="30">
      <c r="A335" t="str">
        <f t="shared" si="5"/>
        <v>Point (1.210338 6.276450)</v>
      </c>
      <c r="B335" s="21" t="str">
        <f>'Liste Linéaire_Togo'!B335</f>
        <v>SIKA Lydia</v>
      </c>
      <c r="C335" s="21" t="str">
        <f>'Liste Linéaire_Togo'!F335</f>
        <v>Féminin</v>
      </c>
      <c r="D335" s="21" t="str">
        <f>'Liste Linéaire_Togo'!G335</f>
        <v>Etudiante</v>
      </c>
      <c r="E335" s="21" t="str">
        <f>'Liste Linéaire_Togo'!I335</f>
        <v>Kotokoli Zongo</v>
      </c>
      <c r="F335" s="21" t="str">
        <f>VLOOKUP(E335,CARTE!$C$1:$F$400,3,FALSE)</f>
        <v>6.276450</v>
      </c>
      <c r="G335" s="21" t="str">
        <f>VLOOKUP(E335,CARTE!$C$1:$F$400,4,FALSE)</f>
        <v>1.210338</v>
      </c>
      <c r="H335" s="21" t="str">
        <f>'Liste Linéaire_Togo'!AN335</f>
        <v>Agoè-Nyivé 4</v>
      </c>
      <c r="I335" s="21" t="str">
        <f>'Liste Linéaire_Togo'!O335</f>
        <v xml:space="preserve">Agoè-Nyivé </v>
      </c>
      <c r="J335" s="21" t="str">
        <f>'Liste Linéaire_Togo'!P335</f>
        <v>Grand Lomé</v>
      </c>
      <c r="K335" s="22">
        <f>'Liste Linéaire_Togo'!Q335</f>
        <v>45663</v>
      </c>
      <c r="L335" s="21" t="str">
        <f>'Liste Linéaire_Togo'!R335</f>
        <v>S2</v>
      </c>
      <c r="M335" s="24" t="str">
        <f>'Liste Linéaire_Togo'!AD335</f>
        <v>Forage, Pure water</v>
      </c>
      <c r="N335" s="21" t="str">
        <f>'Liste Linéaire_Togo'!AG335</f>
        <v>NEGATIF</v>
      </c>
      <c r="O335" s="21" t="str">
        <f>'Liste Linéaire_Togo'!AI335</f>
        <v>Non</v>
      </c>
      <c r="P335" s="22">
        <f>'Liste Linéaire_Togo'!AJ335</f>
        <v>45668</v>
      </c>
      <c r="Q335" s="21" t="str">
        <f>'Liste Linéaire_Togo'!AK335</f>
        <v>Guéri</v>
      </c>
      <c r="R335" s="21" t="str">
        <f>'Liste Linéaire_Togo'!AP335</f>
        <v>negatif</v>
      </c>
      <c r="S335" s="21" t="str">
        <f>'Liste Linéaire_Togo'!AO335</f>
        <v>Togblekope</v>
      </c>
    </row>
    <row r="336" spans="1:19" ht="60">
      <c r="A336" t="str">
        <f t="shared" si="5"/>
        <v>Point ( 1.2177901541906115 6.21494796391453)</v>
      </c>
      <c r="B336" s="21" t="str">
        <f>'Liste Linéaire_Togo'!B336</f>
        <v>GNON Shamssidine Djore</v>
      </c>
      <c r="C336" s="21" t="str">
        <f>'Liste Linéaire_Togo'!F336</f>
        <v>Masculin</v>
      </c>
      <c r="D336" s="21" t="str">
        <f>'Liste Linéaire_Togo'!G336</f>
        <v>Enfant</v>
      </c>
      <c r="E336" s="21" t="str">
        <f>'Liste Linéaire_Togo'!I336</f>
        <v>Alinka</v>
      </c>
      <c r="F336" s="21" t="str">
        <f>VLOOKUP(E336,CARTE!$C$1:$F$400,3,FALSE)</f>
        <v>6.21494796391453</v>
      </c>
      <c r="G336" s="21" t="str">
        <f>VLOOKUP(E336,CARTE!$C$1:$F$400,4,FALSE)</f>
        <v xml:space="preserve"> 1.2177901541906115</v>
      </c>
      <c r="H336" s="21" t="str">
        <f>'Liste Linéaire_Togo'!AN336</f>
        <v>Agoè-Nyivé 4</v>
      </c>
      <c r="I336" s="21" t="str">
        <f>'Liste Linéaire_Togo'!O336</f>
        <v xml:space="preserve">Agoè-Nyivé </v>
      </c>
      <c r="J336" s="21" t="str">
        <f>'Liste Linéaire_Togo'!P336</f>
        <v>Grand Lomé</v>
      </c>
      <c r="K336" s="22">
        <f>'Liste Linéaire_Togo'!Q336</f>
        <v>45668</v>
      </c>
      <c r="L336" s="21" t="str">
        <f>'Liste Linéaire_Togo'!R336</f>
        <v>S2</v>
      </c>
      <c r="M336" s="24" t="str">
        <f>'Liste Linéaire_Togo'!AD336</f>
        <v>Forage, Pure water</v>
      </c>
      <c r="N336" s="21" t="str">
        <f>'Liste Linéaire_Togo'!AG336</f>
        <v>NEGATIF</v>
      </c>
      <c r="O336" s="21" t="str">
        <f>'Liste Linéaire_Togo'!AI336</f>
        <v>Non</v>
      </c>
      <c r="P336" s="22">
        <f>'Liste Linéaire_Togo'!AJ336</f>
        <v>45669</v>
      </c>
      <c r="Q336" s="21" t="str">
        <f>'Liste Linéaire_Togo'!AK336</f>
        <v>Guéri</v>
      </c>
      <c r="R336" s="21" t="str">
        <f>'Liste Linéaire_Togo'!AP336</f>
        <v>negatif</v>
      </c>
      <c r="S336" s="21" t="str">
        <f>'Liste Linéaire_Togo'!AO336</f>
        <v>Agoè-Nyivé</v>
      </c>
    </row>
    <row r="337" spans="1:19" ht="45">
      <c r="A337" t="str">
        <f t="shared" si="5"/>
        <v>Point (1.2138632 6.254258543)</v>
      </c>
      <c r="B337" s="21" t="str">
        <f>'Liste Linéaire_Togo'!B337</f>
        <v>TOUDJI Mawuli Fabrice</v>
      </c>
      <c r="C337" s="21" t="str">
        <f>'Liste Linéaire_Togo'!F337</f>
        <v>Masculin</v>
      </c>
      <c r="D337" s="21" t="str">
        <f>'Liste Linéaire_Togo'!G337</f>
        <v>Enfant</v>
      </c>
      <c r="E337" s="21" t="str">
        <f>'Liste Linéaire_Togo'!I337</f>
        <v>Agoé zongo</v>
      </c>
      <c r="F337" s="21" t="str">
        <f>VLOOKUP(E337,CARTE!$C$1:$F$400,3,FALSE)</f>
        <v>6.254258543</v>
      </c>
      <c r="G337" s="21" t="str">
        <f>VLOOKUP(E337,CARTE!$C$1:$F$400,4,FALSE)</f>
        <v>1.2138632</v>
      </c>
      <c r="H337" s="21" t="str">
        <f>'Liste Linéaire_Togo'!AN337</f>
        <v>Agoè-Nyivé 4</v>
      </c>
      <c r="I337" s="21" t="str">
        <f>'Liste Linéaire_Togo'!O337</f>
        <v xml:space="preserve">Agoè-Nyivé </v>
      </c>
      <c r="J337" s="21" t="str">
        <f>'Liste Linéaire_Togo'!P337</f>
        <v>Grand Lomé</v>
      </c>
      <c r="K337" s="22">
        <f>'Liste Linéaire_Togo'!Q337</f>
        <v>45668</v>
      </c>
      <c r="L337" s="21" t="str">
        <f>'Liste Linéaire_Togo'!R337</f>
        <v>S2</v>
      </c>
      <c r="M337" s="24" t="str">
        <f>'Liste Linéaire_Togo'!AD337</f>
        <v>Forage, Pure water</v>
      </c>
      <c r="N337" s="21" t="str">
        <f>'Liste Linéaire_Togo'!AG337</f>
        <v>NEGATIF</v>
      </c>
      <c r="O337" s="21" t="str">
        <f>'Liste Linéaire_Togo'!AI337</f>
        <v>Non</v>
      </c>
      <c r="P337" s="22">
        <f>'Liste Linéaire_Togo'!AJ337</f>
        <v>45669</v>
      </c>
      <c r="Q337" s="21" t="str">
        <f>'Liste Linéaire_Togo'!AK337</f>
        <v>Guéri</v>
      </c>
      <c r="R337" s="21" t="str">
        <f>'Liste Linéaire_Togo'!AP337</f>
        <v>negatif</v>
      </c>
      <c r="S337" s="21" t="str">
        <f>'Liste Linéaire_Togo'!AO337</f>
        <v>Togblekope</v>
      </c>
    </row>
    <row r="338" spans="1:19" ht="30">
      <c r="A338" t="str">
        <f t="shared" si="5"/>
        <v>Point (1.2138632 6.254258543)</v>
      </c>
      <c r="B338" s="21" t="str">
        <f>'Liste Linéaire_Togo'!B338</f>
        <v>MAMAN Afiz</v>
      </c>
      <c r="C338" s="21" t="str">
        <f>'Liste Linéaire_Togo'!F338</f>
        <v>Masculin</v>
      </c>
      <c r="D338" s="21" t="str">
        <f>'Liste Linéaire_Togo'!G338</f>
        <v>Enfant</v>
      </c>
      <c r="E338" s="21" t="str">
        <f>'Liste Linéaire_Togo'!I338</f>
        <v>Agoé zongo</v>
      </c>
      <c r="F338" s="21" t="str">
        <f>VLOOKUP(E338,CARTE!$C$1:$F$400,3,FALSE)</f>
        <v>6.254258543</v>
      </c>
      <c r="G338" s="21" t="str">
        <f>VLOOKUP(E338,CARTE!$C$1:$F$400,4,FALSE)</f>
        <v>1.2138632</v>
      </c>
      <c r="H338" s="21" t="str">
        <f>'Liste Linéaire_Togo'!AN338</f>
        <v>Agoè-Nyivé 4</v>
      </c>
      <c r="I338" s="21" t="str">
        <f>'Liste Linéaire_Togo'!O338</f>
        <v xml:space="preserve">Agoè-Nyivé </v>
      </c>
      <c r="J338" s="21" t="str">
        <f>'Liste Linéaire_Togo'!P338</f>
        <v>Grand Lomé</v>
      </c>
      <c r="K338" s="22">
        <f>'Liste Linéaire_Togo'!Q338</f>
        <v>45668</v>
      </c>
      <c r="L338" s="21" t="str">
        <f>'Liste Linéaire_Togo'!R338</f>
        <v>S2</v>
      </c>
      <c r="M338" s="24" t="str">
        <f>'Liste Linéaire_Togo'!AD338</f>
        <v>Forage, Pure water</v>
      </c>
      <c r="N338" s="21" t="str">
        <f>'Liste Linéaire_Togo'!AG338</f>
        <v>NEGATIF</v>
      </c>
      <c r="O338" s="21" t="str">
        <f>'Liste Linéaire_Togo'!AI338</f>
        <v>Non</v>
      </c>
      <c r="P338" s="22">
        <f>'Liste Linéaire_Togo'!AJ338</f>
        <v>45669</v>
      </c>
      <c r="Q338" s="21" t="str">
        <f>'Liste Linéaire_Togo'!AK338</f>
        <v>Guéri</v>
      </c>
      <c r="R338" s="21" t="str">
        <f>'Liste Linéaire_Togo'!AP338</f>
        <v>negatif</v>
      </c>
      <c r="S338" s="21" t="str">
        <f>'Liste Linéaire_Togo'!AO338</f>
        <v>Togblekope</v>
      </c>
    </row>
    <row r="339" spans="1:19" ht="45">
      <c r="A339" t="str">
        <f t="shared" si="5"/>
        <v>Point (1.2138632 6.254258543)</v>
      </c>
      <c r="B339" s="21" t="str">
        <f>'Liste Linéaire_Togo'!B339</f>
        <v>MASSEDE Adjo Ines</v>
      </c>
      <c r="C339" s="21" t="str">
        <f>'Liste Linéaire_Togo'!F339</f>
        <v>Féminin</v>
      </c>
      <c r="D339" s="21" t="str">
        <f>'Liste Linéaire_Togo'!G339</f>
        <v>Elève</v>
      </c>
      <c r="E339" s="21" t="str">
        <f>'Liste Linéaire_Togo'!I339</f>
        <v>Agoè Zongo Zilikpota</v>
      </c>
      <c r="F339" s="21" t="str">
        <f>VLOOKUP(E339,CARTE!$C$1:$F$400,3,FALSE)</f>
        <v>6.254258543</v>
      </c>
      <c r="G339" s="21" t="str">
        <f>VLOOKUP(E339,CARTE!$C$1:$F$400,4,FALSE)</f>
        <v>1.2138632</v>
      </c>
      <c r="H339" s="21" t="str">
        <f>'Liste Linéaire_Togo'!AN339</f>
        <v>Agoè-Nyivé 4</v>
      </c>
      <c r="I339" s="21" t="str">
        <f>'Liste Linéaire_Togo'!O339</f>
        <v xml:space="preserve">Agoè-Nyivé </v>
      </c>
      <c r="J339" s="21" t="str">
        <f>'Liste Linéaire_Togo'!P339</f>
        <v>Grand Lomé</v>
      </c>
      <c r="K339" s="22">
        <f>'Liste Linéaire_Togo'!Q339</f>
        <v>45668</v>
      </c>
      <c r="L339" s="21" t="str">
        <f>'Liste Linéaire_Togo'!R339</f>
        <v>S2</v>
      </c>
      <c r="M339" s="24" t="str">
        <f>'Liste Linéaire_Togo'!AD339</f>
        <v>Forage, Pure water</v>
      </c>
      <c r="N339" s="21" t="str">
        <f>'Liste Linéaire_Togo'!AG339</f>
        <v>POSITIF</v>
      </c>
      <c r="O339" s="21" t="str">
        <f>'Liste Linéaire_Togo'!AI339</f>
        <v>Non</v>
      </c>
      <c r="P339" s="22">
        <f>'Liste Linéaire_Togo'!AJ339</f>
        <v>45672</v>
      </c>
      <c r="Q339" s="21" t="str">
        <f>'Liste Linéaire_Togo'!AK339</f>
        <v>Guéri</v>
      </c>
      <c r="R339" s="21" t="str">
        <f>'Liste Linéaire_Togo'!AP339</f>
        <v>negatif</v>
      </c>
      <c r="S339" s="21" t="str">
        <f>'Liste Linéaire_Togo'!AO339</f>
        <v>Togblekope</v>
      </c>
    </row>
    <row r="340" spans="1:19" ht="45">
      <c r="A340" t="str">
        <f t="shared" si="5"/>
        <v>Point (1.2138632 6.254258543)</v>
      </c>
      <c r="B340" s="21" t="str">
        <f>'Liste Linéaire_Togo'!B340</f>
        <v>SOFIANE Karime</v>
      </c>
      <c r="C340" s="21" t="str">
        <f>'Liste Linéaire_Togo'!F340</f>
        <v>Masculin</v>
      </c>
      <c r="D340" s="21" t="str">
        <f>'Liste Linéaire_Togo'!G340</f>
        <v>Revendeur</v>
      </c>
      <c r="E340" s="21" t="str">
        <f>'Liste Linéaire_Togo'!I340</f>
        <v>Agoè Zongo Zilikpota/amana</v>
      </c>
      <c r="F340" s="21" t="str">
        <f>VLOOKUP(E340,CARTE!$C$1:$F$400,3,FALSE)</f>
        <v>6.254258543</v>
      </c>
      <c r="G340" s="21" t="str">
        <f>VLOOKUP(E340,CARTE!$C$1:$F$400,4,FALSE)</f>
        <v>1.2138632</v>
      </c>
      <c r="H340" s="21" t="str">
        <f>'Liste Linéaire_Togo'!AN340</f>
        <v>Agoè-Nyivé 4</v>
      </c>
      <c r="I340" s="21" t="str">
        <f>'Liste Linéaire_Togo'!O340</f>
        <v xml:space="preserve">Agoè-Nyivé </v>
      </c>
      <c r="J340" s="21" t="str">
        <f>'Liste Linéaire_Togo'!P340</f>
        <v>Grand Lomé</v>
      </c>
      <c r="K340" s="22">
        <f>'Liste Linéaire_Togo'!Q340</f>
        <v>45668</v>
      </c>
      <c r="L340" s="21" t="str">
        <f>'Liste Linéaire_Togo'!R340</f>
        <v>S2</v>
      </c>
      <c r="M340" s="24" t="str">
        <f>'Liste Linéaire_Togo'!AD340</f>
        <v>Forage, Pure water</v>
      </c>
      <c r="N340" s="21" t="str">
        <f>'Liste Linéaire_Togo'!AG340</f>
        <v>NEGATIF</v>
      </c>
      <c r="O340" s="21" t="str">
        <f>'Liste Linéaire_Togo'!AI340</f>
        <v>Non</v>
      </c>
      <c r="P340" s="22">
        <f>'Liste Linéaire_Togo'!AJ340</f>
        <v>45670</v>
      </c>
      <c r="Q340" s="21" t="str">
        <f>'Liste Linéaire_Togo'!AK340</f>
        <v>Guéri</v>
      </c>
      <c r="R340" s="21" t="str">
        <f>'Liste Linéaire_Togo'!AP340</f>
        <v>negatif</v>
      </c>
      <c r="S340" s="21" t="str">
        <f>'Liste Linéaire_Togo'!AO340</f>
        <v>Togblekope</v>
      </c>
    </row>
    <row r="341" spans="1:19" ht="45">
      <c r="A341" t="str">
        <f t="shared" si="5"/>
        <v>Point (1.213465 6.250501)</v>
      </c>
      <c r="B341" s="21" t="str">
        <f>'Liste Linéaire_Togo'!B341</f>
        <v>KARIM Maman Bébé</v>
      </c>
      <c r="C341" s="21" t="str">
        <f>'Liste Linéaire_Togo'!F341</f>
        <v>Féminin</v>
      </c>
      <c r="D341" s="21" t="str">
        <f>'Liste Linéaire_Togo'!G341</f>
        <v>Ménagère</v>
      </c>
      <c r="E341" s="21" t="str">
        <f>'Liste Linéaire_Togo'!I341</f>
        <v>Zongo Zilikpota</v>
      </c>
      <c r="F341" s="21" t="str">
        <f>VLOOKUP(E341,CARTE!$C$1:$F$400,3,FALSE)</f>
        <v>6.250501</v>
      </c>
      <c r="G341" s="21" t="str">
        <f>VLOOKUP(E341,CARTE!$C$1:$F$400,4,FALSE)</f>
        <v>1.213465</v>
      </c>
      <c r="H341" s="21" t="str">
        <f>'Liste Linéaire_Togo'!AN341</f>
        <v>Agoè-Nyivé 4</v>
      </c>
      <c r="I341" s="21" t="str">
        <f>'Liste Linéaire_Togo'!O341</f>
        <v xml:space="preserve">Agoè-Nyivé </v>
      </c>
      <c r="J341" s="21" t="str">
        <f>'Liste Linéaire_Togo'!P341</f>
        <v>Grand Lomé</v>
      </c>
      <c r="K341" s="22">
        <f>'Liste Linéaire_Togo'!Q341</f>
        <v>45669</v>
      </c>
      <c r="L341" s="21" t="str">
        <f>'Liste Linéaire_Togo'!R341</f>
        <v>S2</v>
      </c>
      <c r="M341" s="24" t="str">
        <f>'Liste Linéaire_Togo'!AD341</f>
        <v>Forage, Pure water</v>
      </c>
      <c r="N341" s="21" t="str">
        <f>'Liste Linéaire_Togo'!AG341</f>
        <v>NEGATIF</v>
      </c>
      <c r="O341" s="21" t="str">
        <f>'Liste Linéaire_Togo'!AI341</f>
        <v>Non</v>
      </c>
      <c r="P341" s="22">
        <f>'Liste Linéaire_Togo'!AJ341</f>
        <v>45670</v>
      </c>
      <c r="Q341" s="21" t="str">
        <f>'Liste Linéaire_Togo'!AK341</f>
        <v>Guéri</v>
      </c>
      <c r="R341" s="21" t="str">
        <f>'Liste Linéaire_Togo'!AP341</f>
        <v>negatif</v>
      </c>
      <c r="S341" s="21" t="str">
        <f>'Liste Linéaire_Togo'!AO341</f>
        <v>Togblekope</v>
      </c>
    </row>
    <row r="342" spans="1:19" ht="30">
      <c r="A342" t="str">
        <f t="shared" si="5"/>
        <v>Point (1.2138632 6.254258543)</v>
      </c>
      <c r="B342" s="21" t="str">
        <f>'Liste Linéaire_Togo'!B342</f>
        <v>NOUROU Idaya</v>
      </c>
      <c r="C342" s="21" t="str">
        <f>'Liste Linéaire_Togo'!F342</f>
        <v>Féminin</v>
      </c>
      <c r="D342" s="21" t="str">
        <f>'Liste Linéaire_Togo'!G342</f>
        <v>Couturière</v>
      </c>
      <c r="E342" s="21" t="str">
        <f>'Liste Linéaire_Togo'!I342</f>
        <v>Agoé zongo</v>
      </c>
      <c r="F342" s="21" t="str">
        <f>VLOOKUP(E342,CARTE!$C$1:$F$400,3,FALSE)</f>
        <v>6.254258543</v>
      </c>
      <c r="G342" s="21" t="str">
        <f>VLOOKUP(E342,CARTE!$C$1:$F$400,4,FALSE)</f>
        <v>1.2138632</v>
      </c>
      <c r="H342" s="21" t="str">
        <f>'Liste Linéaire_Togo'!AN342</f>
        <v>Agoè-Nyivé 4</v>
      </c>
      <c r="I342" s="21" t="str">
        <f>'Liste Linéaire_Togo'!O342</f>
        <v xml:space="preserve">Agoè-Nyivé </v>
      </c>
      <c r="J342" s="21" t="str">
        <f>'Liste Linéaire_Togo'!P342</f>
        <v>Grand Lomé</v>
      </c>
      <c r="K342" s="22">
        <f>'Liste Linéaire_Togo'!Q342</f>
        <v>45669</v>
      </c>
      <c r="L342" s="21" t="str">
        <f>'Liste Linéaire_Togo'!R342</f>
        <v>S2</v>
      </c>
      <c r="M342" s="24" t="str">
        <f>'Liste Linéaire_Togo'!AD342</f>
        <v>Forage, Pure water</v>
      </c>
      <c r="N342" s="21" t="str">
        <f>'Liste Linéaire_Togo'!AG342</f>
        <v>NEGATIF</v>
      </c>
      <c r="O342" s="21" t="str">
        <f>'Liste Linéaire_Togo'!AI342</f>
        <v>Non</v>
      </c>
      <c r="P342" s="22">
        <f>'Liste Linéaire_Togo'!AJ342</f>
        <v>45670</v>
      </c>
      <c r="Q342" s="21" t="str">
        <f>'Liste Linéaire_Togo'!AK342</f>
        <v>Guéri</v>
      </c>
      <c r="R342" s="21" t="str">
        <f>'Liste Linéaire_Togo'!AP342</f>
        <v>negatif</v>
      </c>
      <c r="S342" s="21" t="str">
        <f>'Liste Linéaire_Togo'!AO342</f>
        <v>Togblekope</v>
      </c>
    </row>
    <row r="343" spans="1:19" ht="30">
      <c r="A343" t="str">
        <f t="shared" si="5"/>
        <v>Point (1.202724 6.276330)</v>
      </c>
      <c r="B343" s="21" t="str">
        <f>'Liste Linéaire_Togo'!B343</f>
        <v>SONA Zénabou</v>
      </c>
      <c r="C343" s="21" t="str">
        <f>'Liste Linéaire_Togo'!F343</f>
        <v>Féminin</v>
      </c>
      <c r="D343" s="21" t="str">
        <f>'Liste Linéaire_Togo'!G343</f>
        <v>Couturière</v>
      </c>
      <c r="E343" s="21" t="str">
        <f>'Liste Linéaire_Togo'!I343</f>
        <v>Adétikopé Well city</v>
      </c>
      <c r="F343" s="21" t="str">
        <f>VLOOKUP(E343,CARTE!$C$1:$F$400,3,FALSE)</f>
        <v>6.276330</v>
      </c>
      <c r="G343" s="21" t="str">
        <f>VLOOKUP(E343,CARTE!$C$1:$F$400,4,FALSE)</f>
        <v>1.202724</v>
      </c>
      <c r="H343" s="21" t="str">
        <f>'Liste Linéaire_Togo'!AN343</f>
        <v>Agoè-Nyivé 4</v>
      </c>
      <c r="I343" s="21" t="str">
        <f>'Liste Linéaire_Togo'!O343</f>
        <v xml:space="preserve">Agoè-Nyivé </v>
      </c>
      <c r="J343" s="21" t="str">
        <f>'Liste Linéaire_Togo'!P343</f>
        <v>Grand Lomé</v>
      </c>
      <c r="K343" s="22">
        <f>'Liste Linéaire_Togo'!Q343</f>
        <v>45669</v>
      </c>
      <c r="L343" s="21" t="str">
        <f>'Liste Linéaire_Togo'!R343</f>
        <v>S2</v>
      </c>
      <c r="M343" s="24" t="str">
        <f>'Liste Linéaire_Togo'!AD343</f>
        <v>Forage, Pure water</v>
      </c>
      <c r="N343" s="21" t="str">
        <f>'Liste Linéaire_Togo'!AG343</f>
        <v>NEGATIF</v>
      </c>
      <c r="O343" s="21" t="str">
        <f>'Liste Linéaire_Togo'!AI343</f>
        <v>Non</v>
      </c>
      <c r="P343" s="22">
        <f>'Liste Linéaire_Togo'!AJ343</f>
        <v>45670</v>
      </c>
      <c r="Q343" s="21" t="str">
        <f>'Liste Linéaire_Togo'!AK343</f>
        <v>Guéri</v>
      </c>
      <c r="R343" s="21" t="str">
        <f>'Liste Linéaire_Togo'!AP343</f>
        <v>negatif</v>
      </c>
      <c r="S343" s="21" t="str">
        <f>'Liste Linéaire_Togo'!AO343</f>
        <v>Togblekope</v>
      </c>
    </row>
    <row r="344" spans="1:19" ht="45">
      <c r="A344" t="str">
        <f t="shared" si="5"/>
        <v>Point (1.202724 6.276330)</v>
      </c>
      <c r="B344" s="21" t="str">
        <f>'Liste Linéaire_Togo'!B344</f>
        <v>ADOU Salamatou</v>
      </c>
      <c r="C344" s="21" t="str">
        <f>'Liste Linéaire_Togo'!F344</f>
        <v>Féminin</v>
      </c>
      <c r="D344" s="21" t="str">
        <f>'Liste Linéaire_Togo'!G344</f>
        <v>Revendeuse</v>
      </c>
      <c r="E344" s="21" t="str">
        <f>'Liste Linéaire_Togo'!I344</f>
        <v>Adétikopé Well city</v>
      </c>
      <c r="F344" s="21" t="str">
        <f>VLOOKUP(E344,CARTE!$C$1:$F$400,3,FALSE)</f>
        <v>6.276330</v>
      </c>
      <c r="G344" s="21" t="str">
        <f>VLOOKUP(E344,CARTE!$C$1:$F$400,4,FALSE)</f>
        <v>1.202724</v>
      </c>
      <c r="H344" s="21" t="str">
        <f>'Liste Linéaire_Togo'!AN344</f>
        <v>Agoè-Nyivé 4</v>
      </c>
      <c r="I344" s="21" t="str">
        <f>'Liste Linéaire_Togo'!O344</f>
        <v xml:space="preserve">Agoè-Nyivé </v>
      </c>
      <c r="J344" s="21" t="str">
        <f>'Liste Linéaire_Togo'!P344</f>
        <v>Grand Lomé</v>
      </c>
      <c r="K344" s="22">
        <f>'Liste Linéaire_Togo'!Q344</f>
        <v>45669</v>
      </c>
      <c r="L344" s="21" t="str">
        <f>'Liste Linéaire_Togo'!R344</f>
        <v>S2</v>
      </c>
      <c r="M344" s="24" t="str">
        <f>'Liste Linéaire_Togo'!AD344</f>
        <v>Forage, Pure water</v>
      </c>
      <c r="N344" s="21" t="str">
        <f>'Liste Linéaire_Togo'!AG344</f>
        <v>NEGATIF</v>
      </c>
      <c r="O344" s="21" t="str">
        <f>'Liste Linéaire_Togo'!AI344</f>
        <v>Non</v>
      </c>
      <c r="P344" s="22">
        <f>'Liste Linéaire_Togo'!AJ344</f>
        <v>45670</v>
      </c>
      <c r="Q344" s="21" t="str">
        <f>'Liste Linéaire_Togo'!AK344</f>
        <v>Guéri</v>
      </c>
      <c r="R344" s="21" t="str">
        <f>'Liste Linéaire_Togo'!AP344</f>
        <v>negatif</v>
      </c>
      <c r="S344" s="21" t="str">
        <f>'Liste Linéaire_Togo'!AO344</f>
        <v>Togblekope</v>
      </c>
    </row>
    <row r="345" spans="1:19" ht="30">
      <c r="A345" t="str">
        <f t="shared" si="5"/>
        <v>Point (1.202724 6.276330)</v>
      </c>
      <c r="B345" s="21" t="str">
        <f>'Liste Linéaire_Togo'!B345</f>
        <v xml:space="preserve">SEBABABI Sahalan </v>
      </c>
      <c r="C345" s="21" t="str">
        <f>'Liste Linéaire_Togo'!F345</f>
        <v>Masculin</v>
      </c>
      <c r="D345" s="21" t="str">
        <f>'Liste Linéaire_Togo'!G345</f>
        <v>Enfant</v>
      </c>
      <c r="E345" s="21" t="str">
        <f>'Liste Linéaire_Togo'!I345</f>
        <v>Adétikopé Well city</v>
      </c>
      <c r="F345" s="21" t="str">
        <f>VLOOKUP(E345,CARTE!$C$1:$F$400,3,FALSE)</f>
        <v>6.276330</v>
      </c>
      <c r="G345" s="21" t="str">
        <f>VLOOKUP(E345,CARTE!$C$1:$F$400,4,FALSE)</f>
        <v>1.202724</v>
      </c>
      <c r="H345" s="21" t="str">
        <f>'Liste Linéaire_Togo'!AN345</f>
        <v>Agoè-Nyivé 4</v>
      </c>
      <c r="I345" s="21" t="str">
        <f>'Liste Linéaire_Togo'!O345</f>
        <v xml:space="preserve">Agoè-Nyivé </v>
      </c>
      <c r="J345" s="21" t="str">
        <f>'Liste Linéaire_Togo'!P345</f>
        <v>Grand Lomé</v>
      </c>
      <c r="K345" s="22">
        <f>'Liste Linéaire_Togo'!Q345</f>
        <v>45669</v>
      </c>
      <c r="L345" s="21" t="str">
        <f>'Liste Linéaire_Togo'!R345</f>
        <v>S2</v>
      </c>
      <c r="M345" s="24" t="str">
        <f>'Liste Linéaire_Togo'!AD345</f>
        <v>Forage, Pure water</v>
      </c>
      <c r="N345" s="21" t="str">
        <f>'Liste Linéaire_Togo'!AG345</f>
        <v>NEGATIF</v>
      </c>
      <c r="O345" s="21" t="str">
        <f>'Liste Linéaire_Togo'!AI345</f>
        <v>Non</v>
      </c>
      <c r="P345" s="22">
        <f>'Liste Linéaire_Togo'!AJ345</f>
        <v>45670</v>
      </c>
      <c r="Q345" s="21" t="str">
        <f>'Liste Linéaire_Togo'!AK345</f>
        <v>Guéri</v>
      </c>
      <c r="R345" s="21" t="str">
        <f>'Liste Linéaire_Togo'!AP345</f>
        <v>negatif</v>
      </c>
      <c r="S345" s="21" t="str">
        <f>'Liste Linéaire_Togo'!AO345</f>
        <v>Togblekope</v>
      </c>
    </row>
    <row r="346" spans="1:19" ht="60">
      <c r="A346" t="str">
        <f t="shared" si="5"/>
        <v>Point (1.2138632 6.254258543)</v>
      </c>
      <c r="B346" s="21" t="str">
        <f>'Liste Linéaire_Togo'!B346</f>
        <v xml:space="preserve">SAMBIANI Youmanli </v>
      </c>
      <c r="C346" s="21" t="str">
        <f>'Liste Linéaire_Togo'!F346</f>
        <v>Masculin</v>
      </c>
      <c r="D346" s="21" t="str">
        <f>'Liste Linéaire_Togo'!G346</f>
        <v>Enfant</v>
      </c>
      <c r="E346" s="21" t="str">
        <f>'Liste Linéaire_Togo'!I346</f>
        <v xml:space="preserve">Zongo Fidokpui </v>
      </c>
      <c r="F346" s="21" t="str">
        <f>VLOOKUP(E346,CARTE!$C$1:$F$400,3,FALSE)</f>
        <v>6.254258543</v>
      </c>
      <c r="G346" s="21" t="str">
        <f>VLOOKUP(E346,CARTE!$C$1:$F$400,4,FALSE)</f>
        <v>1.2138632</v>
      </c>
      <c r="H346" s="21" t="str">
        <f>'Liste Linéaire_Togo'!AN346</f>
        <v>Agoè-Nyivé 4</v>
      </c>
      <c r="I346" s="21" t="str">
        <f>'Liste Linéaire_Togo'!O346</f>
        <v xml:space="preserve">Agoè-Nyivé </v>
      </c>
      <c r="J346" s="21" t="str">
        <f>'Liste Linéaire_Togo'!P346</f>
        <v>Grand Lomé</v>
      </c>
      <c r="K346" s="22">
        <f>'Liste Linéaire_Togo'!Q346</f>
        <v>45669</v>
      </c>
      <c r="L346" s="21" t="str">
        <f>'Liste Linéaire_Togo'!R346</f>
        <v>S2</v>
      </c>
      <c r="M346" s="24" t="str">
        <f>'Liste Linéaire_Togo'!AD346</f>
        <v>Forage, Pure water</v>
      </c>
      <c r="N346" s="21" t="str">
        <f>'Liste Linéaire_Togo'!AG346</f>
        <v>NEGATIF</v>
      </c>
      <c r="O346" s="21" t="str">
        <f>'Liste Linéaire_Togo'!AI346</f>
        <v>Non</v>
      </c>
      <c r="P346" s="22">
        <f>'Liste Linéaire_Togo'!AJ346</f>
        <v>45671</v>
      </c>
      <c r="Q346" s="21" t="str">
        <f>'Liste Linéaire_Togo'!AK346</f>
        <v>Guéri</v>
      </c>
      <c r="R346" s="21" t="str">
        <f>'Liste Linéaire_Togo'!AP346</f>
        <v>negatif</v>
      </c>
      <c r="S346" s="21" t="str">
        <f>'Liste Linéaire_Togo'!AO346</f>
        <v>Togblekope</v>
      </c>
    </row>
    <row r="347" spans="1:19" ht="30">
      <c r="A347" t="str">
        <f t="shared" si="5"/>
        <v>Point (1.213465 6.250501)</v>
      </c>
      <c r="B347" s="21" t="str">
        <f>'Liste Linéaire_Togo'!B347</f>
        <v>DOGLO David</v>
      </c>
      <c r="C347" s="21" t="str">
        <f>'Liste Linéaire_Togo'!F347</f>
        <v>Masculin</v>
      </c>
      <c r="D347" s="21" t="str">
        <f>'Liste Linéaire_Togo'!G347</f>
        <v>Enfant</v>
      </c>
      <c r="E347" s="21" t="str">
        <f>'Liste Linéaire_Togo'!I347</f>
        <v>Zongo Zilikpota</v>
      </c>
      <c r="F347" s="21" t="str">
        <f>VLOOKUP(E347,CARTE!$C$1:$F$400,3,FALSE)</f>
        <v>6.250501</v>
      </c>
      <c r="G347" s="21" t="str">
        <f>VLOOKUP(E347,CARTE!$C$1:$F$400,4,FALSE)</f>
        <v>1.213465</v>
      </c>
      <c r="H347" s="21" t="str">
        <f>'Liste Linéaire_Togo'!AN347</f>
        <v>Agoè-Nyivé 4</v>
      </c>
      <c r="I347" s="21" t="str">
        <f>'Liste Linéaire_Togo'!O347</f>
        <v xml:space="preserve">Agoè-Nyivé </v>
      </c>
      <c r="J347" s="21" t="str">
        <f>'Liste Linéaire_Togo'!P347</f>
        <v>Grand Lomé</v>
      </c>
      <c r="K347" s="22">
        <f>'Liste Linéaire_Togo'!Q347</f>
        <v>45665</v>
      </c>
      <c r="L347" s="21" t="str">
        <f>'Liste Linéaire_Togo'!R347</f>
        <v>S2</v>
      </c>
      <c r="M347" s="24" t="str">
        <f>'Liste Linéaire_Togo'!AD347</f>
        <v>Forage, Pure water</v>
      </c>
      <c r="N347" s="21" t="str">
        <f>'Liste Linéaire_Togo'!AG347</f>
        <v>NEGATIF</v>
      </c>
      <c r="O347" s="21" t="str">
        <f>'Liste Linéaire_Togo'!AI347</f>
        <v>Non</v>
      </c>
      <c r="P347" s="22">
        <f>'Liste Linéaire_Togo'!AJ347</f>
        <v>45671</v>
      </c>
      <c r="Q347" s="21" t="str">
        <f>'Liste Linéaire_Togo'!AK347</f>
        <v>Guéri</v>
      </c>
      <c r="R347" s="21" t="str">
        <f>'Liste Linéaire_Togo'!AP347</f>
        <v>negatif</v>
      </c>
      <c r="S347" s="21" t="str">
        <f>'Liste Linéaire_Togo'!AO347</f>
        <v>Togblekope</v>
      </c>
    </row>
    <row r="348" spans="1:19" ht="30">
      <c r="A348" t="str">
        <f t="shared" si="5"/>
        <v>Point (1.2103337 6.276445913)</v>
      </c>
      <c r="B348" s="21" t="str">
        <f>'Liste Linéaire_Togo'!B348</f>
        <v>NYASSA Esther</v>
      </c>
      <c r="C348" s="21" t="str">
        <f>'Liste Linéaire_Togo'!F348</f>
        <v>Féminin</v>
      </c>
      <c r="D348" s="21" t="str">
        <f>'Liste Linéaire_Togo'!G348</f>
        <v>Enseignante</v>
      </c>
      <c r="E348" s="21" t="str">
        <f>'Liste Linéaire_Togo'!I348</f>
        <v>Zongo Alinka</v>
      </c>
      <c r="F348" s="21" t="str">
        <f>VLOOKUP(E348,CARTE!$C$1:$F$400,3,FALSE)</f>
        <v>6.276445913</v>
      </c>
      <c r="G348" s="21" t="str">
        <f>VLOOKUP(E348,CARTE!$C$1:$F$400,4,FALSE)</f>
        <v>1.2103337</v>
      </c>
      <c r="H348" s="21" t="str">
        <f>'Liste Linéaire_Togo'!AN348</f>
        <v>Agoè-Nyivé 4</v>
      </c>
      <c r="I348" s="21" t="str">
        <f>'Liste Linéaire_Togo'!O348</f>
        <v xml:space="preserve">Agoè-Nyivé </v>
      </c>
      <c r="J348" s="21" t="str">
        <f>'Liste Linéaire_Togo'!P348</f>
        <v>Grand Lomé</v>
      </c>
      <c r="K348" s="22">
        <f>'Liste Linéaire_Togo'!Q348</f>
        <v>45669</v>
      </c>
      <c r="L348" s="21" t="str">
        <f>'Liste Linéaire_Togo'!R348</f>
        <v>S2</v>
      </c>
      <c r="M348" s="24" t="str">
        <f>'Liste Linéaire_Togo'!AD348</f>
        <v>Forage, Pure water</v>
      </c>
      <c r="N348" s="21" t="str">
        <f>'Liste Linéaire_Togo'!AG348</f>
        <v>NEGATIF</v>
      </c>
      <c r="O348" s="21" t="str">
        <f>'Liste Linéaire_Togo'!AI348</f>
        <v>Non</v>
      </c>
      <c r="P348" s="22">
        <f>'Liste Linéaire_Togo'!AJ348</f>
        <v>45671</v>
      </c>
      <c r="Q348" s="21" t="str">
        <f>'Liste Linéaire_Togo'!AK348</f>
        <v>Guéri</v>
      </c>
      <c r="R348" s="21" t="str">
        <f>'Liste Linéaire_Togo'!AP348</f>
        <v>negatif</v>
      </c>
      <c r="S348" s="21" t="str">
        <f>'Liste Linéaire_Togo'!AO348</f>
        <v>Togblekope</v>
      </c>
    </row>
    <row r="349" spans="1:19" ht="30">
      <c r="A349" t="str">
        <f t="shared" si="5"/>
        <v>Point ( 1.203927 6.250142)</v>
      </c>
      <c r="B349" s="21" t="str">
        <f>'Liste Linéaire_Togo'!B349</f>
        <v>OMAR Mariam</v>
      </c>
      <c r="C349" s="21" t="str">
        <f>'Liste Linéaire_Togo'!F349</f>
        <v>Féminin</v>
      </c>
      <c r="D349" s="21" t="str">
        <f>'Liste Linéaire_Togo'!G349</f>
        <v>Enfant</v>
      </c>
      <c r="E349" s="21" t="str">
        <f>'Liste Linéaire_Togo'!I349</f>
        <v>Agoè Zongo</v>
      </c>
      <c r="F349" s="21" t="str">
        <f>VLOOKUP(E349,CARTE!$C$1:$F$400,3,FALSE)</f>
        <v>6.250142</v>
      </c>
      <c r="G349" s="21" t="str">
        <f>VLOOKUP(E349,CARTE!$C$1:$F$400,4,FALSE)</f>
        <v xml:space="preserve"> 1.203927</v>
      </c>
      <c r="H349" s="21" t="str">
        <f>'Liste Linéaire_Togo'!AN349</f>
        <v>Agoè-Nyivé 4</v>
      </c>
      <c r="I349" s="21" t="str">
        <f>'Liste Linéaire_Togo'!O349</f>
        <v xml:space="preserve">Agoè-Nyivé </v>
      </c>
      <c r="J349" s="21" t="str">
        <f>'Liste Linéaire_Togo'!P349</f>
        <v>Grand Lomé</v>
      </c>
      <c r="K349" s="22">
        <f>'Liste Linéaire_Togo'!Q349</f>
        <v>45669</v>
      </c>
      <c r="L349" s="21" t="str">
        <f>'Liste Linéaire_Togo'!R349</f>
        <v>S2</v>
      </c>
      <c r="M349" s="24" t="str">
        <f>'Liste Linéaire_Togo'!AD349</f>
        <v>Forage, Pure water</v>
      </c>
      <c r="N349" s="21" t="str">
        <f>'Liste Linéaire_Togo'!AG349</f>
        <v>NEGATIF</v>
      </c>
      <c r="O349" s="21" t="str">
        <f>'Liste Linéaire_Togo'!AI349</f>
        <v>Non</v>
      </c>
      <c r="P349" s="22">
        <f>'Liste Linéaire_Togo'!AJ349</f>
        <v>45671</v>
      </c>
      <c r="Q349" s="21" t="str">
        <f>'Liste Linéaire_Togo'!AK349</f>
        <v>Guéri</v>
      </c>
      <c r="R349" s="21" t="str">
        <f>'Liste Linéaire_Togo'!AP349</f>
        <v>negatif</v>
      </c>
      <c r="S349" s="21" t="str">
        <f>'Liste Linéaire_Togo'!AO349</f>
        <v>Togblekope</v>
      </c>
    </row>
    <row r="350" spans="1:19" ht="45">
      <c r="A350" t="str">
        <f t="shared" si="5"/>
        <v>Point (1.2138632 6.254258543)</v>
      </c>
      <c r="B350" s="21" t="str">
        <f>'Liste Linéaire_Togo'!B350</f>
        <v>DOSSEH Adjoa</v>
      </c>
      <c r="C350" s="21" t="str">
        <f>'Liste Linéaire_Togo'!F350</f>
        <v>Féminin</v>
      </c>
      <c r="D350" s="21" t="str">
        <f>'Liste Linéaire_Togo'!G350</f>
        <v>Technicienne de surface</v>
      </c>
      <c r="E350" s="21" t="str">
        <f>'Liste Linéaire_Togo'!I350</f>
        <v>Togble Nyivémé</v>
      </c>
      <c r="F350" s="21" t="str">
        <f>VLOOKUP(E350,CARTE!$C$1:$F$400,3,FALSE)</f>
        <v>6.254258543</v>
      </c>
      <c r="G350" s="21" t="str">
        <f>VLOOKUP(E350,CARTE!$C$1:$F$400,4,FALSE)</f>
        <v>1.2138632</v>
      </c>
      <c r="H350" s="21" t="str">
        <f>'Liste Linéaire_Togo'!AN350</f>
        <v>Agoè-Nyivé 4</v>
      </c>
      <c r="I350" s="21" t="str">
        <f>'Liste Linéaire_Togo'!O350</f>
        <v xml:space="preserve">Agoè-Nyivé </v>
      </c>
      <c r="J350" s="21" t="str">
        <f>'Liste Linéaire_Togo'!P350</f>
        <v>Grand Lomé</v>
      </c>
      <c r="K350" s="22">
        <f>'Liste Linéaire_Togo'!Q350</f>
        <v>45670</v>
      </c>
      <c r="L350" s="21" t="str">
        <f>'Liste Linéaire_Togo'!R350</f>
        <v>S3</v>
      </c>
      <c r="M350" s="24" t="str">
        <f>'Liste Linéaire_Togo'!AD350</f>
        <v>Forage, Pure water</v>
      </c>
      <c r="N350" s="21" t="str">
        <f>'Liste Linéaire_Togo'!AG350</f>
        <v>NEGATIF</v>
      </c>
      <c r="O350" s="21" t="str">
        <f>'Liste Linéaire_Togo'!AI350</f>
        <v>Non</v>
      </c>
      <c r="P350" s="22">
        <f>'Liste Linéaire_Togo'!AJ350</f>
        <v>45671</v>
      </c>
      <c r="Q350" s="21" t="str">
        <f>'Liste Linéaire_Togo'!AK350</f>
        <v>Guéri</v>
      </c>
      <c r="R350" s="21" t="str">
        <f>'Liste Linéaire_Togo'!AP350</f>
        <v>negatif</v>
      </c>
      <c r="S350" s="21" t="str">
        <f>'Liste Linéaire_Togo'!AO350</f>
        <v>Togblekope</v>
      </c>
    </row>
    <row r="351" spans="1:19" ht="30">
      <c r="A351" t="str">
        <f t="shared" si="5"/>
        <v>Point (1.213465 6.250501)</v>
      </c>
      <c r="B351" s="21" t="str">
        <f>'Liste Linéaire_Togo'!B351</f>
        <v xml:space="preserve">AZOUMA Itchissor </v>
      </c>
      <c r="C351" s="21" t="str">
        <f>'Liste Linéaire_Togo'!F351</f>
        <v>Masculin</v>
      </c>
      <c r="D351" s="21" t="str">
        <f>'Liste Linéaire_Togo'!G351</f>
        <v>Enfant</v>
      </c>
      <c r="E351" s="21" t="str">
        <f>'Liste Linéaire_Togo'!I351</f>
        <v>Zongo Zilikpota</v>
      </c>
      <c r="F351" s="21" t="str">
        <f>VLOOKUP(E351,CARTE!$C$1:$F$400,3,FALSE)</f>
        <v>6.250501</v>
      </c>
      <c r="G351" s="21" t="str">
        <f>VLOOKUP(E351,CARTE!$C$1:$F$400,4,FALSE)</f>
        <v>1.213465</v>
      </c>
      <c r="H351" s="21" t="str">
        <f>'Liste Linéaire_Togo'!AN351</f>
        <v>Agoè-Nyivé 4</v>
      </c>
      <c r="I351" s="21" t="str">
        <f>'Liste Linéaire_Togo'!O351</f>
        <v xml:space="preserve">Agoè-Nyivé </v>
      </c>
      <c r="J351" s="21" t="str">
        <f>'Liste Linéaire_Togo'!P351</f>
        <v>Grand Lomé</v>
      </c>
      <c r="K351" s="22">
        <f>'Liste Linéaire_Togo'!Q351</f>
        <v>45670</v>
      </c>
      <c r="L351" s="21" t="str">
        <f>'Liste Linéaire_Togo'!R351</f>
        <v>S3</v>
      </c>
      <c r="M351" s="24" t="str">
        <f>'Liste Linéaire_Togo'!AD351</f>
        <v>Forage, Pure water</v>
      </c>
      <c r="N351" s="21" t="str">
        <f>'Liste Linéaire_Togo'!AG351</f>
        <v>NEGATIF</v>
      </c>
      <c r="O351" s="21" t="str">
        <f>'Liste Linéaire_Togo'!AI351</f>
        <v>Non</v>
      </c>
      <c r="P351" s="22">
        <f>'Liste Linéaire_Togo'!AJ351</f>
        <v>45671</v>
      </c>
      <c r="Q351" s="21" t="str">
        <f>'Liste Linéaire_Togo'!AK351</f>
        <v>Guéri</v>
      </c>
      <c r="R351" s="21" t="str">
        <f>'Liste Linéaire_Togo'!AP351</f>
        <v>negatif</v>
      </c>
      <c r="S351" s="21" t="str">
        <f>'Liste Linéaire_Togo'!AO351</f>
        <v>Togblekope</v>
      </c>
    </row>
    <row r="352" spans="1:19" ht="45">
      <c r="A352" t="str">
        <f t="shared" si="5"/>
        <v>Point ( 1.203927 6.250142)</v>
      </c>
      <c r="B352" s="21" t="str">
        <f>'Liste Linéaire_Togo'!B352</f>
        <v>SETODJI Jeanne Amina</v>
      </c>
      <c r="C352" s="21" t="str">
        <f>'Liste Linéaire_Togo'!F352</f>
        <v>Féminin</v>
      </c>
      <c r="D352" s="21" t="str">
        <f>'Liste Linéaire_Togo'!G352</f>
        <v>Revendeuse</v>
      </c>
      <c r="E352" s="21" t="str">
        <f>'Liste Linéaire_Togo'!I352</f>
        <v>Agoè Zongo</v>
      </c>
      <c r="F352" s="21" t="str">
        <f>VLOOKUP(E352,CARTE!$C$1:$F$400,3,FALSE)</f>
        <v>6.250142</v>
      </c>
      <c r="G352" s="21" t="str">
        <f>VLOOKUP(E352,CARTE!$C$1:$F$400,4,FALSE)</f>
        <v xml:space="preserve"> 1.203927</v>
      </c>
      <c r="H352" s="21" t="str">
        <f>'Liste Linéaire_Togo'!AN352</f>
        <v>Agoè-Nyivé 4</v>
      </c>
      <c r="I352" s="21" t="str">
        <f>'Liste Linéaire_Togo'!O352</f>
        <v xml:space="preserve">Agoè-Nyivé </v>
      </c>
      <c r="J352" s="21" t="str">
        <f>'Liste Linéaire_Togo'!P352</f>
        <v>Grand Lomé</v>
      </c>
      <c r="K352" s="22">
        <f>'Liste Linéaire_Togo'!Q352</f>
        <v>45672</v>
      </c>
      <c r="L352" s="21" t="str">
        <f>'Liste Linéaire_Togo'!R352</f>
        <v>S3</v>
      </c>
      <c r="M352" s="24" t="str">
        <f>'Liste Linéaire_Togo'!AD352</f>
        <v>Forage, Pure water</v>
      </c>
      <c r="N352" s="21" t="str">
        <f>'Liste Linéaire_Togo'!AG352</f>
        <v>NEGATIF</v>
      </c>
      <c r="O352" s="21" t="str">
        <f>'Liste Linéaire_Togo'!AI352</f>
        <v>Non</v>
      </c>
      <c r="P352" s="22">
        <f>'Liste Linéaire_Togo'!AJ352</f>
        <v>45673</v>
      </c>
      <c r="Q352" s="21" t="str">
        <f>'Liste Linéaire_Togo'!AK352</f>
        <v>Guéri</v>
      </c>
      <c r="R352" s="21" t="str">
        <f>'Liste Linéaire_Togo'!AP352</f>
        <v>negatif</v>
      </c>
      <c r="S352" s="21" t="str">
        <f>'Liste Linéaire_Togo'!AO352</f>
        <v>Togblekope</v>
      </c>
    </row>
    <row r="353" spans="1:19" ht="60">
      <c r="A353" t="str">
        <f t="shared" si="5"/>
        <v>Point (1.213465 6.250501)</v>
      </c>
      <c r="B353" s="21" t="str">
        <f>'Liste Linéaire_Togo'!B353</f>
        <v>AMADOU Toumanina</v>
      </c>
      <c r="C353" s="21" t="str">
        <f>'Liste Linéaire_Togo'!F353</f>
        <v>Masculin</v>
      </c>
      <c r="D353" s="21" t="str">
        <f>'Liste Linéaire_Togo'!G353</f>
        <v>Enfant</v>
      </c>
      <c r="E353" s="21" t="str">
        <f>'Liste Linéaire_Togo'!I353</f>
        <v>Zongo Zilikpota</v>
      </c>
      <c r="F353" s="21" t="str">
        <f>VLOOKUP(E353,CARTE!$C$1:$F$400,3,FALSE)</f>
        <v>6.250501</v>
      </c>
      <c r="G353" s="21" t="str">
        <f>VLOOKUP(E353,CARTE!$C$1:$F$400,4,FALSE)</f>
        <v>1.213465</v>
      </c>
      <c r="H353" s="21" t="str">
        <f>'Liste Linéaire_Togo'!AN353</f>
        <v>Agoè-Nyivé 4</v>
      </c>
      <c r="I353" s="21" t="str">
        <f>'Liste Linéaire_Togo'!O353</f>
        <v xml:space="preserve">Agoè-Nyivé </v>
      </c>
      <c r="J353" s="21" t="str">
        <f>'Liste Linéaire_Togo'!P353</f>
        <v>Grand Lomé</v>
      </c>
      <c r="K353" s="22">
        <f>'Liste Linéaire_Togo'!Q353</f>
        <v>45672</v>
      </c>
      <c r="L353" s="21" t="str">
        <f>'Liste Linéaire_Togo'!R353</f>
        <v>S3</v>
      </c>
      <c r="M353" s="24" t="str">
        <f>'Liste Linéaire_Togo'!AD353</f>
        <v>Pure water</v>
      </c>
      <c r="N353" s="21" t="str">
        <f>'Liste Linéaire_Togo'!AG353</f>
        <v>NEGATIF</v>
      </c>
      <c r="O353" s="21" t="str">
        <f>'Liste Linéaire_Togo'!AI353</f>
        <v>Non</v>
      </c>
      <c r="P353" s="22">
        <f>'Liste Linéaire_Togo'!AJ353</f>
        <v>45673</v>
      </c>
      <c r="Q353" s="21" t="str">
        <f>'Liste Linéaire_Togo'!AK353</f>
        <v>Guéri</v>
      </c>
      <c r="R353" s="21" t="str">
        <f>'Liste Linéaire_Togo'!AP353</f>
        <v>negatif</v>
      </c>
      <c r="S353" s="21" t="str">
        <f>'Liste Linéaire_Togo'!AO353</f>
        <v>Togblekope</v>
      </c>
    </row>
    <row r="354" spans="1:19" ht="30">
      <c r="A354" t="str">
        <f t="shared" si="5"/>
        <v>Point (1.2138632 6.254258543)</v>
      </c>
      <c r="B354" s="21" t="str">
        <f>'Liste Linéaire_Togo'!B354</f>
        <v>DERMANE Aicha</v>
      </c>
      <c r="C354" s="21" t="str">
        <f>'Liste Linéaire_Togo'!F354</f>
        <v>Féminin</v>
      </c>
      <c r="D354" s="21" t="str">
        <f>'Liste Linéaire_Togo'!G354</f>
        <v>Ménagère</v>
      </c>
      <c r="E354" s="21" t="str">
        <f>'Liste Linéaire_Togo'!I354</f>
        <v>Zongo Hermane</v>
      </c>
      <c r="F354" s="21" t="str">
        <f>VLOOKUP(E354,CARTE!$C$1:$F$400,3,FALSE)</f>
        <v>6.254258543</v>
      </c>
      <c r="G354" s="21" t="str">
        <f>VLOOKUP(E354,CARTE!$C$1:$F$400,4,FALSE)</f>
        <v>1.2138632</v>
      </c>
      <c r="H354" s="21" t="str">
        <f>'Liste Linéaire_Togo'!AN354</f>
        <v>Agoè-Nyivé 4</v>
      </c>
      <c r="I354" s="21" t="str">
        <f>'Liste Linéaire_Togo'!O354</f>
        <v xml:space="preserve">Agoè-Nyivé </v>
      </c>
      <c r="J354" s="21" t="str">
        <f>'Liste Linéaire_Togo'!P354</f>
        <v>Grand Lomé</v>
      </c>
      <c r="K354" s="22">
        <f>'Liste Linéaire_Togo'!Q354</f>
        <v>45673</v>
      </c>
      <c r="L354" s="21" t="str">
        <f>'Liste Linéaire_Togo'!R354</f>
        <v>S3</v>
      </c>
      <c r="M354" s="24" t="str">
        <f>'Liste Linéaire_Togo'!AD354</f>
        <v>Forage, Pure water</v>
      </c>
      <c r="N354" s="21" t="str">
        <f>'Liste Linéaire_Togo'!AG354</f>
        <v>NEGATIF</v>
      </c>
      <c r="O354" s="21" t="str">
        <f>'Liste Linéaire_Togo'!AI354</f>
        <v>Non</v>
      </c>
      <c r="P354" s="22">
        <f>'Liste Linéaire_Togo'!AJ354</f>
        <v>45674</v>
      </c>
      <c r="Q354" s="21" t="str">
        <f>'Liste Linéaire_Togo'!AK354</f>
        <v>Guéri</v>
      </c>
      <c r="R354" s="21" t="str">
        <f>'Liste Linéaire_Togo'!AP354</f>
        <v>negatif</v>
      </c>
      <c r="S354" s="21" t="str">
        <f>'Liste Linéaire_Togo'!AO354</f>
        <v>Togblekope</v>
      </c>
    </row>
    <row r="355" spans="1:19" ht="45">
      <c r="A355" t="str">
        <f t="shared" ref="A355:A356" si="6">_xlfn.CONCAT("Point (",G355," ",F355,")")</f>
        <v>Point (1.213465 6.250501)</v>
      </c>
      <c r="B355" s="21" t="str">
        <f>'Liste Linéaire_Togo'!B355</f>
        <v>MBOUMA Oumou</v>
      </c>
      <c r="C355" s="21" t="str">
        <f>'Liste Linéaire_Togo'!F355</f>
        <v>Féminin</v>
      </c>
      <c r="D355" s="21" t="str">
        <f>'Liste Linéaire_Togo'!G355</f>
        <v>Revendeuse</v>
      </c>
      <c r="E355" s="21" t="str">
        <f>'Liste Linéaire_Togo'!I355</f>
        <v>Zongo Zilikpota</v>
      </c>
      <c r="F355" s="21" t="str">
        <f>VLOOKUP(E355,CARTE!$C$1:$F$400,3,FALSE)</f>
        <v>6.250501</v>
      </c>
      <c r="G355" s="21" t="str">
        <f>VLOOKUP(E355,CARTE!$C$1:$F$400,4,FALSE)</f>
        <v>1.213465</v>
      </c>
      <c r="H355" s="21" t="str">
        <f>'Liste Linéaire_Togo'!AN355</f>
        <v>Agoè-Nyivé 4</v>
      </c>
      <c r="I355" s="21" t="str">
        <f>'Liste Linéaire_Togo'!O355</f>
        <v xml:space="preserve">Agoè-Nyivé </v>
      </c>
      <c r="J355" s="21" t="str">
        <f>'Liste Linéaire_Togo'!P355</f>
        <v>Grand Lomé</v>
      </c>
      <c r="K355" s="22">
        <f>'Liste Linéaire_Togo'!Q355</f>
        <v>45674</v>
      </c>
      <c r="L355" s="21" t="str">
        <f>'Liste Linéaire_Togo'!R355</f>
        <v>S3</v>
      </c>
      <c r="M355" s="24" t="str">
        <f>'Liste Linéaire_Togo'!AD355</f>
        <v>Forage, Pure water</v>
      </c>
      <c r="N355" s="21" t="str">
        <f>'Liste Linéaire_Togo'!AG355</f>
        <v>NEGATIF</v>
      </c>
      <c r="O355" s="21" t="str">
        <f>'Liste Linéaire_Togo'!AI355</f>
        <v>Non</v>
      </c>
      <c r="P355" s="22">
        <f>'Liste Linéaire_Togo'!AJ355</f>
        <v>45675</v>
      </c>
      <c r="Q355" s="21" t="str">
        <f>'Liste Linéaire_Togo'!AK355</f>
        <v>Guéri</v>
      </c>
      <c r="R355" s="21" t="str">
        <f>'Liste Linéaire_Togo'!AP355</f>
        <v>negatif</v>
      </c>
      <c r="S355" s="21" t="str">
        <f>'Liste Linéaire_Togo'!AO355</f>
        <v>Togblekope</v>
      </c>
    </row>
    <row r="356" spans="1:19" ht="45">
      <c r="A356" t="str">
        <f t="shared" si="6"/>
        <v>Point (1.2103337 6.276445913)</v>
      </c>
      <c r="B356" s="21" t="str">
        <f>'Liste Linéaire_Togo'!B356</f>
        <v>ASSOUMA Godwin</v>
      </c>
      <c r="C356" s="21" t="str">
        <f>'Liste Linéaire_Togo'!F356</f>
        <v>Masculin</v>
      </c>
      <c r="D356" s="21" t="str">
        <f>'Liste Linéaire_Togo'!G356</f>
        <v>Enfant</v>
      </c>
      <c r="E356" s="21" t="str">
        <f>'Liste Linéaire_Togo'!I356</f>
        <v>Zongo Akoin</v>
      </c>
      <c r="F356" s="21" t="str">
        <f>VLOOKUP(E356,CARTE!$C$1:$F$400,3,FALSE)</f>
        <v>6.276445913</v>
      </c>
      <c r="G356" s="21" t="str">
        <f>VLOOKUP(E356,CARTE!$C$1:$F$400,4,FALSE)</f>
        <v>1.2103337</v>
      </c>
      <c r="H356" s="21" t="str">
        <f>'Liste Linéaire_Togo'!AN356</f>
        <v>Agoè-Nyivé 4</v>
      </c>
      <c r="I356" s="21" t="str">
        <f>'Liste Linéaire_Togo'!O356</f>
        <v xml:space="preserve">Agoè-Nyivé </v>
      </c>
      <c r="J356" s="21" t="str">
        <f>'Liste Linéaire_Togo'!P356</f>
        <v>Grand Lomé</v>
      </c>
      <c r="K356" s="22">
        <f>'Liste Linéaire_Togo'!Q356</f>
        <v>45674</v>
      </c>
      <c r="L356" s="21" t="str">
        <f>'Liste Linéaire_Togo'!R356</f>
        <v>S3</v>
      </c>
      <c r="M356" s="24" t="str">
        <f>'Liste Linéaire_Togo'!AD356</f>
        <v>TDE</v>
      </c>
      <c r="N356" s="21" t="str">
        <f>'Liste Linéaire_Togo'!AG356</f>
        <v>NEGATIF</v>
      </c>
      <c r="O356" s="21" t="str">
        <f>'Liste Linéaire_Togo'!AI356</f>
        <v>Non</v>
      </c>
      <c r="P356" s="22">
        <f>'Liste Linéaire_Togo'!AJ356</f>
        <v>45675</v>
      </c>
      <c r="Q356" s="21" t="str">
        <f>'Liste Linéaire_Togo'!AK356</f>
        <v>Guéri</v>
      </c>
      <c r="R356" s="21" t="str">
        <f>'Liste Linéaire_Togo'!AP356</f>
        <v>negatif</v>
      </c>
      <c r="S356" s="21" t="str">
        <f>'Liste Linéaire_Togo'!AO356</f>
        <v>Togblekope</v>
      </c>
    </row>
    <row r="357" spans="1:19" ht="30">
      <c r="A357" t="str">
        <f t="shared" ref="A357:A367" si="7">_xlfn.CONCAT("Point (",G357," ",F357,")")</f>
        <v>Point (1.213465 6.250501)</v>
      </c>
      <c r="B357" s="21" t="str">
        <f>'Liste Linéaire_Togo'!B357</f>
        <v>AMIDOU Faridas</v>
      </c>
      <c r="C357" s="21" t="str">
        <f>'Liste Linéaire_Togo'!F357</f>
        <v>Féminin</v>
      </c>
      <c r="D357" s="21" t="str">
        <f>'Liste Linéaire_Togo'!G357</f>
        <v>Elève</v>
      </c>
      <c r="E357" s="21" t="str">
        <f>'Liste Linéaire_Togo'!I357</f>
        <v>Zongo Zilikpota</v>
      </c>
      <c r="F357" s="21" t="str">
        <f>VLOOKUP(E357,CARTE!$C$1:$F$400,3,FALSE)</f>
        <v>6.250501</v>
      </c>
      <c r="G357" s="21" t="str">
        <f>VLOOKUP(E357,CARTE!$C$1:$F$400,4,FALSE)</f>
        <v>1.213465</v>
      </c>
      <c r="H357" s="21" t="str">
        <f>'Liste Linéaire_Togo'!AN357</f>
        <v>Agoè-Nyivé 4</v>
      </c>
      <c r="I357" s="21" t="str">
        <f>'Liste Linéaire_Togo'!O357</f>
        <v xml:space="preserve">Agoè-Nyivé </v>
      </c>
      <c r="J357" s="21" t="str">
        <f>'Liste Linéaire_Togo'!P357</f>
        <v>Grand Lomé</v>
      </c>
      <c r="K357" s="22">
        <f>'Liste Linéaire_Togo'!Q357</f>
        <v>45677</v>
      </c>
      <c r="L357" s="21" t="str">
        <f>'Liste Linéaire_Togo'!R357</f>
        <v>S4</v>
      </c>
      <c r="M357" s="24" t="str">
        <f>'Liste Linéaire_Togo'!AD357</f>
        <v>Forage, Pure water</v>
      </c>
      <c r="N357" s="21" t="str">
        <f>'Liste Linéaire_Togo'!AG357</f>
        <v>NEGATIF</v>
      </c>
      <c r="O357" s="21" t="str">
        <f>'Liste Linéaire_Togo'!AI357</f>
        <v>Non</v>
      </c>
      <c r="P357" s="22">
        <f>'Liste Linéaire_Togo'!AJ357</f>
        <v>45677</v>
      </c>
      <c r="Q357" s="21" t="str">
        <f>'Liste Linéaire_Togo'!AK357</f>
        <v>Guéri</v>
      </c>
      <c r="R357" s="21" t="str">
        <f>'Liste Linéaire_Togo'!AP357</f>
        <v>negatif</v>
      </c>
      <c r="S357" s="21" t="str">
        <f>'Liste Linéaire_Togo'!AO357</f>
        <v>Togblekope</v>
      </c>
    </row>
    <row r="358" spans="1:19" ht="30">
      <c r="A358" t="str">
        <f t="shared" si="7"/>
        <v>Point (1.2109388 6.2544683)</v>
      </c>
      <c r="B358" s="21" t="str">
        <f>'Liste Linéaire_Togo'!B358</f>
        <v>ALASSANE Mariam</v>
      </c>
      <c r="C358" s="21" t="str">
        <f>'Liste Linéaire_Togo'!F358</f>
        <v>Féminin</v>
      </c>
      <c r="D358" s="21" t="str">
        <f>'Liste Linéaire_Togo'!G358</f>
        <v>Elève</v>
      </c>
      <c r="E358" s="21" t="str">
        <f>'Liste Linéaire_Togo'!I358</f>
        <v>Zongo Togblé</v>
      </c>
      <c r="F358" s="21" t="str">
        <f>VLOOKUP(E358,CARTE!$C$1:$F$400,3,FALSE)</f>
        <v>6.2544683</v>
      </c>
      <c r="G358" s="21" t="str">
        <f>VLOOKUP(E358,CARTE!$C$1:$F$400,4,FALSE)</f>
        <v>1.2109388</v>
      </c>
      <c r="H358" s="21" t="str">
        <f>'Liste Linéaire_Togo'!AN358</f>
        <v>Agoè-Nyivé 4</v>
      </c>
      <c r="I358" s="21" t="str">
        <f>'Liste Linéaire_Togo'!O358</f>
        <v xml:space="preserve">Agoè-Nyivé </v>
      </c>
      <c r="J358" s="21" t="str">
        <f>'Liste Linéaire_Togo'!P358</f>
        <v>Grand Lomé</v>
      </c>
      <c r="K358" s="22">
        <f>'Liste Linéaire_Togo'!Q358</f>
        <v>45676</v>
      </c>
      <c r="L358" s="21" t="str">
        <f>'Liste Linéaire_Togo'!R358</f>
        <v>S3</v>
      </c>
      <c r="M358" s="24" t="str">
        <f>'Liste Linéaire_Togo'!AD358</f>
        <v>TDE</v>
      </c>
      <c r="N358" s="21" t="str">
        <f>'Liste Linéaire_Togo'!AG358</f>
        <v>NEGATIF</v>
      </c>
      <c r="O358" s="21" t="str">
        <f>'Liste Linéaire_Togo'!AI358</f>
        <v>Non</v>
      </c>
      <c r="P358" s="22">
        <f>'Liste Linéaire_Togo'!AJ358</f>
        <v>45677</v>
      </c>
      <c r="Q358" s="21" t="str">
        <f>'Liste Linéaire_Togo'!AK358</f>
        <v>Guéri</v>
      </c>
      <c r="R358" s="21" t="str">
        <f>'Liste Linéaire_Togo'!AP358</f>
        <v>negatif</v>
      </c>
      <c r="S358" s="21" t="str">
        <f>'Liste Linéaire_Togo'!AO358</f>
        <v>Togblekope</v>
      </c>
    </row>
    <row r="359" spans="1:19" ht="30">
      <c r="A359" t="str">
        <f t="shared" si="7"/>
        <v>Point (1.2109388 6.2544683)</v>
      </c>
      <c r="B359" s="21" t="str">
        <f>'Liste Linéaire_Togo'!B359</f>
        <v>ALIASSOU Nabara</v>
      </c>
      <c r="C359" s="21" t="str">
        <f>'Liste Linéaire_Togo'!F359</f>
        <v>Féminin</v>
      </c>
      <c r="D359" s="21" t="str">
        <f>'Liste Linéaire_Togo'!G359</f>
        <v>Ménagère</v>
      </c>
      <c r="E359" s="21" t="str">
        <f>'Liste Linéaire_Togo'!I359</f>
        <v>Zongo Togblé</v>
      </c>
      <c r="F359" s="21" t="str">
        <f>VLOOKUP(E359,CARTE!$C$1:$F$400,3,FALSE)</f>
        <v>6.2544683</v>
      </c>
      <c r="G359" s="21" t="str">
        <f>VLOOKUP(E359,CARTE!$C$1:$F$400,4,FALSE)</f>
        <v>1.2109388</v>
      </c>
      <c r="H359" s="21" t="str">
        <f>'Liste Linéaire_Togo'!AN359</f>
        <v>Agoè-Nyivé 4</v>
      </c>
      <c r="I359" s="21" t="str">
        <f>'Liste Linéaire_Togo'!O359</f>
        <v xml:space="preserve">Agoè-Nyivé </v>
      </c>
      <c r="J359" s="21" t="str">
        <f>'Liste Linéaire_Togo'!P359</f>
        <v>Grand Lomé</v>
      </c>
      <c r="K359" s="22">
        <f>'Liste Linéaire_Togo'!Q359</f>
        <v>45675</v>
      </c>
      <c r="L359" s="21" t="str">
        <f>'Liste Linéaire_Togo'!R359</f>
        <v>S3</v>
      </c>
      <c r="M359" s="24" t="str">
        <f>'Liste Linéaire_Togo'!AD359</f>
        <v>Forage, Pure water</v>
      </c>
      <c r="N359" s="21" t="str">
        <f>'Liste Linéaire_Togo'!AG359</f>
        <v>NEGATIF</v>
      </c>
      <c r="O359" s="21" t="str">
        <f>'Liste Linéaire_Togo'!AI359</f>
        <v>Non</v>
      </c>
      <c r="P359" s="22">
        <f>'Liste Linéaire_Togo'!AJ359</f>
        <v>45677</v>
      </c>
      <c r="Q359" s="21" t="str">
        <f>'Liste Linéaire_Togo'!AK359</f>
        <v>Guéri</v>
      </c>
      <c r="R359" s="21" t="str">
        <f>'Liste Linéaire_Togo'!AP359</f>
        <v>negatif</v>
      </c>
      <c r="S359" s="21" t="str">
        <f>'Liste Linéaire_Togo'!AO359</f>
        <v>Togblekope</v>
      </c>
    </row>
    <row r="360" spans="1:19" ht="60">
      <c r="A360" t="str">
        <f t="shared" si="7"/>
        <v>Point (1.2103337 6.276445913)</v>
      </c>
      <c r="B360" s="21" t="str">
        <f>'Liste Linéaire_Togo'!B360</f>
        <v>AKOETEGAN Merveille</v>
      </c>
      <c r="C360" s="21" t="str">
        <f>'Liste Linéaire_Togo'!F360</f>
        <v>Féminin</v>
      </c>
      <c r="D360" s="21" t="str">
        <f>'Liste Linéaire_Togo'!G360</f>
        <v>Elève</v>
      </c>
      <c r="E360" s="21" t="str">
        <f>'Liste Linéaire_Togo'!I360</f>
        <v>Zongo Akoin</v>
      </c>
      <c r="F360" s="21" t="str">
        <f>VLOOKUP(E360,CARTE!$C$1:$F$400,3,FALSE)</f>
        <v>6.276445913</v>
      </c>
      <c r="G360" s="21" t="str">
        <f>VLOOKUP(E360,CARTE!$C$1:$F$400,4,FALSE)</f>
        <v>1.2103337</v>
      </c>
      <c r="H360" s="21" t="str">
        <f>'Liste Linéaire_Togo'!AN360</f>
        <v>Agoè-Nyivé 4</v>
      </c>
      <c r="I360" s="21" t="str">
        <f>'Liste Linéaire_Togo'!O360</f>
        <v xml:space="preserve">Agoè-Nyivé </v>
      </c>
      <c r="J360" s="21" t="str">
        <f>'Liste Linéaire_Togo'!P360</f>
        <v>Grand Lomé</v>
      </c>
      <c r="K360" s="22">
        <f>'Liste Linéaire_Togo'!Q360</f>
        <v>45677</v>
      </c>
      <c r="L360" s="21" t="str">
        <f>'Liste Linéaire_Togo'!R360</f>
        <v>S4</v>
      </c>
      <c r="M360" s="24" t="str">
        <f>'Liste Linéaire_Togo'!AD360</f>
        <v>Forage, Pure water</v>
      </c>
      <c r="N360" s="21" t="str">
        <f>'Liste Linéaire_Togo'!AG360</f>
        <v>NEGATIF</v>
      </c>
      <c r="O360" s="21" t="str">
        <f>'Liste Linéaire_Togo'!AI360</f>
        <v>Non</v>
      </c>
      <c r="P360" s="22">
        <f>'Liste Linéaire_Togo'!AJ360</f>
        <v>45678</v>
      </c>
      <c r="Q360" s="21" t="str">
        <f>'Liste Linéaire_Togo'!AK360</f>
        <v>Guéri</v>
      </c>
      <c r="R360" s="21" t="str">
        <f>'Liste Linéaire_Togo'!AP360</f>
        <v>negatif</v>
      </c>
      <c r="S360" s="21" t="str">
        <f>'Liste Linéaire_Togo'!AO360</f>
        <v>Togblekope</v>
      </c>
    </row>
    <row r="361" spans="1:19" ht="60">
      <c r="A361" t="str">
        <f t="shared" si="7"/>
        <v>Point (1.2027242 6.2763299)</v>
      </c>
      <c r="B361" s="21" t="str">
        <f>'Liste Linéaire_Togo'!B361</f>
        <v>TCHASSANTI Abdoul Wadoul</v>
      </c>
      <c r="C361" s="21" t="str">
        <f>'Liste Linéaire_Togo'!F361</f>
        <v>Masculin</v>
      </c>
      <c r="D361" s="21" t="str">
        <f>'Liste Linéaire_Togo'!G361</f>
        <v>Enfant</v>
      </c>
      <c r="E361" s="21" t="str">
        <f>'Liste Linéaire_Togo'!I361</f>
        <v>Adétikopé</v>
      </c>
      <c r="F361" s="21" t="str">
        <f>VLOOKUP(E361,CARTE!$C$1:$F$400,3,FALSE)</f>
        <v>6.2763299</v>
      </c>
      <c r="G361" s="21" t="str">
        <f>VLOOKUP(E361,CARTE!$C$1:$F$400,4,FALSE)</f>
        <v>1.2027242</v>
      </c>
      <c r="H361" s="21" t="str">
        <f>'Liste Linéaire_Togo'!AN361</f>
        <v>Agoè-Nyivé 6</v>
      </c>
      <c r="I361" s="21" t="str">
        <f>'Liste Linéaire_Togo'!O361</f>
        <v xml:space="preserve">Agoè-Nyivé </v>
      </c>
      <c r="J361" s="21" t="str">
        <f>'Liste Linéaire_Togo'!P361</f>
        <v>Grand Lomé</v>
      </c>
      <c r="K361" s="22">
        <f>'Liste Linéaire_Togo'!Q361</f>
        <v>45677</v>
      </c>
      <c r="L361" s="21" t="str">
        <f>'Liste Linéaire_Togo'!R361</f>
        <v>S4</v>
      </c>
      <c r="M361" s="24" t="str">
        <f>'Liste Linéaire_Togo'!AD361</f>
        <v>Forage, Pure water</v>
      </c>
      <c r="N361" s="21" t="str">
        <f>'Liste Linéaire_Togo'!AG361</f>
        <v>NEGATIF</v>
      </c>
      <c r="O361" s="21" t="str">
        <f>'Liste Linéaire_Togo'!AI361</f>
        <v>Non</v>
      </c>
      <c r="P361" s="22">
        <f>'Liste Linéaire_Togo'!AJ361</f>
        <v>45678</v>
      </c>
      <c r="Q361" s="21" t="str">
        <f>'Liste Linéaire_Togo'!AK361</f>
        <v>Guéri</v>
      </c>
      <c r="R361" s="21" t="str">
        <f>'Liste Linéaire_Togo'!AP361</f>
        <v>negatif</v>
      </c>
      <c r="S361" s="21" t="str">
        <f>'Liste Linéaire_Togo'!AO361</f>
        <v>Adétikopé</v>
      </c>
    </row>
    <row r="362" spans="1:19" ht="30">
      <c r="A362" t="str">
        <f t="shared" si="7"/>
        <v>Point (1.2109388 6.2544683)</v>
      </c>
      <c r="B362" s="21" t="str">
        <f>'Liste Linéaire_Togo'!B362</f>
        <v>AMIZI Adjo</v>
      </c>
      <c r="C362" s="21" t="str">
        <f>'Liste Linéaire_Togo'!F362</f>
        <v>Féminin</v>
      </c>
      <c r="D362" s="21" t="str">
        <f>'Liste Linéaire_Togo'!G362</f>
        <v>Retraitée</v>
      </c>
      <c r="E362" s="21" t="str">
        <f>'Liste Linéaire_Togo'!I362</f>
        <v>Togblé Dégomé</v>
      </c>
      <c r="F362" s="21" t="str">
        <f>VLOOKUP(E362,CARTE!$C$1:$F$400,3,FALSE)</f>
        <v>6.2544683</v>
      </c>
      <c r="G362" s="21" t="str">
        <f>VLOOKUP(E362,CARTE!$C$1:$F$400,4,FALSE)</f>
        <v>1.2109388</v>
      </c>
      <c r="H362" s="21" t="str">
        <f>'Liste Linéaire_Togo'!AN362</f>
        <v>Agoè-Nyivé 4</v>
      </c>
      <c r="I362" s="21" t="str">
        <f>'Liste Linéaire_Togo'!O362</f>
        <v xml:space="preserve">Agoè-Nyivé </v>
      </c>
      <c r="J362" s="21" t="str">
        <f>'Liste Linéaire_Togo'!P362</f>
        <v>Grand Lomé</v>
      </c>
      <c r="K362" s="22">
        <f>'Liste Linéaire_Togo'!Q362</f>
        <v>45678</v>
      </c>
      <c r="L362" s="21" t="str">
        <f>'Liste Linéaire_Togo'!R362</f>
        <v>S4</v>
      </c>
      <c r="M362" s="24" t="str">
        <f>'Liste Linéaire_Togo'!AD362</f>
        <v>TDE, Forage</v>
      </c>
      <c r="N362" s="21" t="str">
        <f>'Liste Linéaire_Togo'!AG362</f>
        <v>NEGATIF</v>
      </c>
      <c r="O362" s="21" t="str">
        <f>'Liste Linéaire_Togo'!AI362</f>
        <v>Non</v>
      </c>
      <c r="P362" s="22">
        <f>'Liste Linéaire_Togo'!AJ362</f>
        <v>45678</v>
      </c>
      <c r="Q362" s="21" t="str">
        <f>'Liste Linéaire_Togo'!AK362</f>
        <v>Guéri</v>
      </c>
      <c r="R362" s="21" t="str">
        <f>'Liste Linéaire_Togo'!AP362</f>
        <v>negatif</v>
      </c>
      <c r="S362" s="21" t="str">
        <f>'Liste Linéaire_Togo'!AO362</f>
        <v>Togblekope</v>
      </c>
    </row>
    <row r="363" spans="1:19" ht="45">
      <c r="A363" t="str">
        <f t="shared" si="7"/>
        <v>Point ( 1.203927 6.250142)</v>
      </c>
      <c r="B363" s="21" t="str">
        <f>'Liste Linéaire_Togo'!B363</f>
        <v>SALANI Aboubakar</v>
      </c>
      <c r="C363" s="21" t="str">
        <f>'Liste Linéaire_Togo'!F363</f>
        <v>Masculin</v>
      </c>
      <c r="D363" s="21" t="str">
        <f>'Liste Linéaire_Togo'!G363</f>
        <v>Elève</v>
      </c>
      <c r="E363" s="21" t="str">
        <f>'Liste Linéaire_Togo'!I363</f>
        <v>Agoè Zongo</v>
      </c>
      <c r="F363" s="21" t="str">
        <f>VLOOKUP(E363,CARTE!$C$1:$F$400,3,FALSE)</f>
        <v>6.250142</v>
      </c>
      <c r="G363" s="21" t="str">
        <f>VLOOKUP(E363,CARTE!$C$1:$F$400,4,FALSE)</f>
        <v xml:space="preserve"> 1.203927</v>
      </c>
      <c r="H363" s="21" t="str">
        <f>'Liste Linéaire_Togo'!AN363</f>
        <v>Agoè-Nyivé 4</v>
      </c>
      <c r="I363" s="21" t="str">
        <f>'Liste Linéaire_Togo'!O363</f>
        <v xml:space="preserve">Agoè-Nyivé </v>
      </c>
      <c r="J363" s="21" t="str">
        <f>'Liste Linéaire_Togo'!P363</f>
        <v>Grand Lomé</v>
      </c>
      <c r="K363" s="22">
        <f>'Liste Linéaire_Togo'!Q363</f>
        <v>45678</v>
      </c>
      <c r="L363" s="21" t="str">
        <f>'Liste Linéaire_Togo'!R363</f>
        <v>S4</v>
      </c>
      <c r="M363" s="24" t="str">
        <f>'Liste Linéaire_Togo'!AD363</f>
        <v>TDE</v>
      </c>
      <c r="N363" s="21" t="str">
        <f>'Liste Linéaire_Togo'!AG363</f>
        <v>NEGATIF</v>
      </c>
      <c r="O363" s="21" t="str">
        <f>'Liste Linéaire_Togo'!AI363</f>
        <v>Non</v>
      </c>
      <c r="P363" s="22">
        <f>'Liste Linéaire_Togo'!AJ363</f>
        <v>45679</v>
      </c>
      <c r="Q363" s="21" t="str">
        <f>'Liste Linéaire_Togo'!AK363</f>
        <v>Guéri</v>
      </c>
      <c r="R363" s="21" t="str">
        <f>'Liste Linéaire_Togo'!AP363</f>
        <v>negatif</v>
      </c>
      <c r="S363" s="21" t="str">
        <f>'Liste Linéaire_Togo'!AO363</f>
        <v>Togblekope</v>
      </c>
    </row>
    <row r="364" spans="1:19" ht="30">
      <c r="A364" t="str">
        <f t="shared" si="7"/>
        <v>Point (1.2109388 6.2544683)</v>
      </c>
      <c r="B364" s="21" t="str">
        <f>'Liste Linéaire_Togo'!B364</f>
        <v>YAYA Taofik</v>
      </c>
      <c r="C364" s="21" t="str">
        <f>'Liste Linéaire_Togo'!F364</f>
        <v>Masculin</v>
      </c>
      <c r="D364" s="21" t="str">
        <f>'Liste Linéaire_Togo'!G364</f>
        <v>Elève</v>
      </c>
      <c r="E364" s="21" t="str">
        <f>'Liste Linéaire_Togo'!I364</f>
        <v>Haoussa Zongo (FOPADESC)</v>
      </c>
      <c r="F364" s="21" t="str">
        <f>VLOOKUP(E364,CARTE!$C$1:$F$400,3,FALSE)</f>
        <v>6.2544683</v>
      </c>
      <c r="G364" s="21" t="str">
        <f>VLOOKUP(E364,CARTE!$C$1:$F$400,4,FALSE)</f>
        <v>1.2109388</v>
      </c>
      <c r="H364" s="21" t="str">
        <f>'Liste Linéaire_Togo'!AN364</f>
        <v>Agoè-Nyivé 4</v>
      </c>
      <c r="I364" s="21" t="str">
        <f>'Liste Linéaire_Togo'!O364</f>
        <v xml:space="preserve">Agoè-Nyivé </v>
      </c>
      <c r="J364" s="21" t="str">
        <f>'Liste Linéaire_Togo'!P364</f>
        <v>Grand Lomé</v>
      </c>
      <c r="K364" s="22">
        <f>'Liste Linéaire_Togo'!Q364</f>
        <v>45679</v>
      </c>
      <c r="L364" s="21" t="str">
        <f>'Liste Linéaire_Togo'!R364</f>
        <v>S4</v>
      </c>
      <c r="M364" s="24" t="str">
        <f>'Liste Linéaire_Togo'!AD364</f>
        <v>Forage</v>
      </c>
      <c r="N364" s="21" t="str">
        <f>'Liste Linéaire_Togo'!AG364</f>
        <v>NEGATIF</v>
      </c>
      <c r="O364" s="21" t="str">
        <f>'Liste Linéaire_Togo'!AI364</f>
        <v>Non</v>
      </c>
      <c r="P364" s="22">
        <f>'Liste Linéaire_Togo'!AJ364</f>
        <v>45680</v>
      </c>
      <c r="Q364" s="21" t="str">
        <f>'Liste Linéaire_Togo'!AK364</f>
        <v>Guéri</v>
      </c>
      <c r="R364" s="21" t="str">
        <f>'Liste Linéaire_Togo'!AP364</f>
        <v>Positif</v>
      </c>
      <c r="S364" s="21" t="str">
        <f>'Liste Linéaire_Togo'!AO364</f>
        <v>Togblekope</v>
      </c>
    </row>
    <row r="365" spans="1:19" ht="60">
      <c r="A365" t="str">
        <f t="shared" si="7"/>
        <v>Point (1.2264008 6.2601027)</v>
      </c>
      <c r="B365" s="21" t="str">
        <f>'Liste Linéaire_Togo'!B365</f>
        <v>ABIGNIMA Koutamaba Victor</v>
      </c>
      <c r="C365" s="21" t="str">
        <f>'Liste Linéaire_Togo'!F365</f>
        <v>Masculin</v>
      </c>
      <c r="D365" s="21" t="str">
        <f>'Liste Linéaire_Togo'!G365</f>
        <v>Elève</v>
      </c>
      <c r="E365" s="21" t="str">
        <f>'Liste Linéaire_Togo'!I365</f>
        <v>Fidokpui Face CMS SALAM</v>
      </c>
      <c r="F365" s="21" t="str">
        <f>VLOOKUP(E365,CARTE!$C$1:$F$400,3,FALSE)</f>
        <v>6.2601027</v>
      </c>
      <c r="G365" s="21" t="str">
        <f>VLOOKUP(E365,CARTE!$C$1:$F$400,4,FALSE)</f>
        <v>1.2264008</v>
      </c>
      <c r="H365" s="21" t="str">
        <f>'Liste Linéaire_Togo'!AN365</f>
        <v>Agoè-Nyivé 4</v>
      </c>
      <c r="I365" s="21" t="str">
        <f>'Liste Linéaire_Togo'!O365</f>
        <v xml:space="preserve">Agoè-Nyivé </v>
      </c>
      <c r="J365" s="21" t="str">
        <f>'Liste Linéaire_Togo'!P365</f>
        <v>Grand Lomé</v>
      </c>
      <c r="K365" s="22">
        <f>'Liste Linéaire_Togo'!Q365</f>
        <v>45677</v>
      </c>
      <c r="L365" s="21" t="str">
        <f>'Liste Linéaire_Togo'!R365</f>
        <v>S4</v>
      </c>
      <c r="M365" s="24" t="str">
        <f>'Liste Linéaire_Togo'!AD365</f>
        <v>Forage, Puit</v>
      </c>
      <c r="N365" s="21" t="str">
        <f>'Liste Linéaire_Togo'!AG365</f>
        <v>POSITIF</v>
      </c>
      <c r="O365" s="21" t="str">
        <f>'Liste Linéaire_Togo'!AI365</f>
        <v>Oui</v>
      </c>
      <c r="P365" s="22">
        <f>'Liste Linéaire_Togo'!AJ365</f>
        <v>45684</v>
      </c>
      <c r="Q365" s="21" t="str">
        <f>'Liste Linéaire_Togo'!AK365</f>
        <v>Guéri</v>
      </c>
      <c r="R365" s="21" t="str">
        <f>'Liste Linéaire_Togo'!AP365</f>
        <v>negatif</v>
      </c>
      <c r="S365" s="21" t="str">
        <f>'Liste Linéaire_Togo'!AO365</f>
        <v>Togblekope</v>
      </c>
    </row>
    <row r="366" spans="1:19" ht="30">
      <c r="A366" t="str">
        <f t="shared" si="7"/>
        <v>Point (1.2264008 6.2601027)</v>
      </c>
      <c r="B366" s="21" t="str">
        <f>'Liste Linéaire_Togo'!B366</f>
        <v>ABIGNIMA Marie</v>
      </c>
      <c r="C366" s="21" t="str">
        <f>'Liste Linéaire_Togo'!F366</f>
        <v>Féminin</v>
      </c>
      <c r="D366" s="21">
        <f>'Liste Linéaire_Togo'!G366</f>
        <v>0</v>
      </c>
      <c r="E366" s="21" t="str">
        <f>'Liste Linéaire_Togo'!I366</f>
        <v>Fidokpui Face CMS SALAM</v>
      </c>
      <c r="F366" s="21" t="str">
        <f>VLOOKUP(E366,CARTE!$C$1:$F$400,3,FALSE)</f>
        <v>6.2601027</v>
      </c>
      <c r="G366" s="21" t="str">
        <f>VLOOKUP(E366,CARTE!$C$1:$F$400,4,FALSE)</f>
        <v>1.2264008</v>
      </c>
      <c r="H366" s="21" t="str">
        <f>'Liste Linéaire_Togo'!AN366</f>
        <v>Agoè-Nyivé 4</v>
      </c>
      <c r="I366" s="21" t="str">
        <f>'Liste Linéaire_Togo'!O366</f>
        <v xml:space="preserve">Agoè-Nyivé </v>
      </c>
      <c r="J366" s="21" t="str">
        <f>'Liste Linéaire_Togo'!P366</f>
        <v>Grand Lomé</v>
      </c>
      <c r="K366" s="22">
        <f>'Liste Linéaire_Togo'!Q366</f>
        <v>45680</v>
      </c>
      <c r="L366" s="21" t="str">
        <f>'Liste Linéaire_Togo'!R366</f>
        <v>S4</v>
      </c>
      <c r="M366" s="24" t="str">
        <f>'Liste Linéaire_Togo'!AD366</f>
        <v>Forage, Puit</v>
      </c>
      <c r="N366" s="21" t="str">
        <f>'Liste Linéaire_Togo'!AG366</f>
        <v>POSITIF</v>
      </c>
      <c r="O366" s="21" t="str">
        <f>'Liste Linéaire_Togo'!AI366</f>
        <v>Oui</v>
      </c>
      <c r="P366" s="22">
        <f>'Liste Linéaire_Togo'!AJ366</f>
        <v>45684</v>
      </c>
      <c r="Q366" s="21" t="str">
        <f>'Liste Linéaire_Togo'!AK366</f>
        <v>Guéri</v>
      </c>
      <c r="R366" s="21" t="str">
        <f>'Liste Linéaire_Togo'!AP366</f>
        <v>negatif</v>
      </c>
      <c r="S366" s="21" t="str">
        <f>'Liste Linéaire_Togo'!AO366</f>
        <v>Togblekope</v>
      </c>
    </row>
    <row r="367" spans="1:19" ht="60">
      <c r="A367" t="e">
        <f t="shared" si="7"/>
        <v>#N/A</v>
      </c>
      <c r="B367" s="21" t="str">
        <f>'Liste Linéaire_Togo'!B367</f>
        <v>KPANDJA Madjakpa</v>
      </c>
      <c r="C367" s="21" t="str">
        <f>'Liste Linéaire_Togo'!F367</f>
        <v>Féminin</v>
      </c>
      <c r="D367" s="21" t="str">
        <f>'Liste Linéaire_Togo'!G367</f>
        <v>Revendeuse</v>
      </c>
      <c r="E367" s="21">
        <f>'Liste Linéaire_Togo'!I367</f>
        <v>0</v>
      </c>
      <c r="F367" s="21" t="e">
        <f>VLOOKUP(E367,CARTE!$C$1:$F$400,3,FALSE)</f>
        <v>#N/A</v>
      </c>
      <c r="G367" s="21" t="e">
        <f>VLOOKUP(E367,CARTE!$C$1:$F$400,4,FALSE)</f>
        <v>#N/A</v>
      </c>
      <c r="H367" s="21" t="str">
        <f>'Liste Linéaire_Togo'!AN367</f>
        <v>Agoè-Nyivé 4</v>
      </c>
      <c r="I367" s="21" t="str">
        <f>'Liste Linéaire_Togo'!O367</f>
        <v xml:space="preserve">Agoè-Nyivé </v>
      </c>
      <c r="J367" s="21" t="str">
        <f>'Liste Linéaire_Togo'!P367</f>
        <v>Grand Lomé</v>
      </c>
      <c r="K367" s="22">
        <f>'Liste Linéaire_Togo'!Q367</f>
        <v>45680</v>
      </c>
      <c r="L367" s="21" t="str">
        <f>'Liste Linéaire_Togo'!R367</f>
        <v>S4</v>
      </c>
      <c r="M367" s="24" t="str">
        <f>'Liste Linéaire_Togo'!AD367</f>
        <v>Forage, Puit</v>
      </c>
      <c r="N367" s="21" t="str">
        <f>'Liste Linéaire_Togo'!AG367</f>
        <v>NA</v>
      </c>
      <c r="O367" s="21" t="str">
        <f>'Liste Linéaire_Togo'!AI367</f>
        <v>Oui</v>
      </c>
      <c r="P367" s="22">
        <f>'Liste Linéaire_Togo'!AJ367</f>
        <v>45686</v>
      </c>
      <c r="Q367" s="21" t="str">
        <f>'Liste Linéaire_Togo'!AK367</f>
        <v>Guéri</v>
      </c>
      <c r="R367" s="21" t="str">
        <f>'Liste Linéaire_Togo'!AP367</f>
        <v>negatif</v>
      </c>
      <c r="S367" s="21" t="str">
        <f>'Liste Linéaire_Togo'!AO367</f>
        <v>Togblekope</v>
      </c>
    </row>
    <row r="368" spans="1:19">
      <c r="C368" s="21"/>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 sqref="C2:F4"/>
    </sheetView>
  </sheetViews>
  <sheetFormatPr defaultRowHeight="15"/>
  <cols>
    <col min="1" max="1" width="45.85546875" customWidth="1"/>
    <col min="3" max="3" width="20.42578125" style="21" customWidth="1"/>
    <col min="5" max="5" width="18.85546875" customWidth="1"/>
    <col min="6" max="6" width="14.5703125" customWidth="1"/>
    <col min="13" max="13" width="24.28515625" style="1" customWidth="1"/>
    <col min="17" max="17" width="21.140625" style="21" customWidth="1"/>
  </cols>
  <sheetData>
    <row r="1" spans="1:18">
      <c r="A1" t="s">
        <v>0</v>
      </c>
      <c r="B1" t="s">
        <v>1</v>
      </c>
      <c r="C1" s="21" t="s">
        <v>2</v>
      </c>
      <c r="D1" t="s">
        <v>3</v>
      </c>
      <c r="E1" t="s">
        <v>4</v>
      </c>
      <c r="F1" t="s">
        <v>5</v>
      </c>
      <c r="G1" t="s">
        <v>6</v>
      </c>
      <c r="H1" t="s">
        <v>7</v>
      </c>
      <c r="M1" s="18" t="s">
        <v>8</v>
      </c>
      <c r="O1" t="s">
        <v>9</v>
      </c>
    </row>
    <row r="2" spans="1:18">
      <c r="A2" t="str">
        <f t="shared" ref="A2:A65" si="0">_xlfn.CONCAT("Point (",F2," ",E2,")")</f>
        <v>Point (1.2885405838783568 6.171169451806052)</v>
      </c>
      <c r="B2">
        <v>1</v>
      </c>
      <c r="C2" s="21" t="s">
        <v>9</v>
      </c>
      <c r="D2" t="s">
        <v>10</v>
      </c>
      <c r="E2" t="s">
        <v>11</v>
      </c>
      <c r="F2" t="s">
        <v>12</v>
      </c>
      <c r="G2" t="s">
        <v>13</v>
      </c>
      <c r="H2" t="s">
        <v>14</v>
      </c>
      <c r="M2" s="2" t="s">
        <v>9</v>
      </c>
      <c r="O2" t="s">
        <v>15</v>
      </c>
    </row>
    <row r="3" spans="1:18">
      <c r="A3" t="str">
        <f t="shared" si="0"/>
        <v>Point (1.2885405838783568 6.171169451806052)</v>
      </c>
      <c r="B3">
        <v>2</v>
      </c>
      <c r="C3" s="163" t="s">
        <v>9</v>
      </c>
      <c r="D3" t="s">
        <v>10</v>
      </c>
      <c r="E3" s="159" t="s">
        <v>11</v>
      </c>
      <c r="F3" s="159" t="s">
        <v>12</v>
      </c>
      <c r="G3" t="s">
        <v>13</v>
      </c>
      <c r="H3" t="s">
        <v>14</v>
      </c>
      <c r="M3" s="2" t="s">
        <v>15</v>
      </c>
      <c r="O3" t="s">
        <v>16</v>
      </c>
    </row>
    <row r="4" spans="1:18">
      <c r="A4" t="str">
        <f t="shared" si="0"/>
        <v>Point (1.2885405838783568 6.171169451806052)</v>
      </c>
      <c r="B4">
        <v>3</v>
      </c>
      <c r="C4" s="163" t="s">
        <v>9</v>
      </c>
      <c r="D4" t="s">
        <v>10</v>
      </c>
      <c r="E4" s="159" t="s">
        <v>11</v>
      </c>
      <c r="F4" s="159" t="s">
        <v>12</v>
      </c>
      <c r="G4" t="s">
        <v>13</v>
      </c>
      <c r="H4" t="s">
        <v>14</v>
      </c>
      <c r="M4" s="2" t="s">
        <v>17</v>
      </c>
      <c r="O4" t="s">
        <v>8</v>
      </c>
    </row>
    <row r="5" spans="1:18">
      <c r="A5" t="str">
        <f t="shared" si="0"/>
        <v>Point (1.3275633519218346 6.176026591764903)</v>
      </c>
      <c r="B5">
        <v>4</v>
      </c>
      <c r="C5" s="21" t="s">
        <v>15</v>
      </c>
      <c r="D5" t="s">
        <v>18</v>
      </c>
      <c r="E5" t="s">
        <v>19</v>
      </c>
      <c r="F5" t="s">
        <v>20</v>
      </c>
      <c r="G5" t="s">
        <v>13</v>
      </c>
      <c r="H5" t="s">
        <v>14</v>
      </c>
      <c r="M5" s="2" t="s">
        <v>21</v>
      </c>
      <c r="O5" t="s">
        <v>22</v>
      </c>
    </row>
    <row r="6" spans="1:18">
      <c r="A6" t="str">
        <f t="shared" si="0"/>
        <v>Point (1.2885405838783568 6.171169451806052)</v>
      </c>
      <c r="B6">
        <v>5</v>
      </c>
      <c r="C6" s="21" t="s">
        <v>9</v>
      </c>
      <c r="D6" t="s">
        <v>18</v>
      </c>
      <c r="E6" t="s">
        <v>11</v>
      </c>
      <c r="F6" t="s">
        <v>12</v>
      </c>
      <c r="G6" t="s">
        <v>13</v>
      </c>
      <c r="H6" t="s">
        <v>14</v>
      </c>
      <c r="M6" s="2" t="s">
        <v>23</v>
      </c>
      <c r="O6" t="s">
        <v>24</v>
      </c>
    </row>
    <row r="7" spans="1:18">
      <c r="A7" t="str">
        <f t="shared" si="0"/>
        <v>Point (1.2885405838783568 6.171169451806052)</v>
      </c>
      <c r="B7">
        <v>6</v>
      </c>
      <c r="C7" s="163" t="s">
        <v>9</v>
      </c>
      <c r="D7" t="s">
        <v>10</v>
      </c>
      <c r="E7" s="159" t="s">
        <v>11</v>
      </c>
      <c r="F7" s="159" t="s">
        <v>12</v>
      </c>
      <c r="G7" t="s">
        <v>13</v>
      </c>
      <c r="H7" t="s">
        <v>14</v>
      </c>
      <c r="M7" s="2" t="s">
        <v>25</v>
      </c>
      <c r="O7" t="s">
        <v>26</v>
      </c>
    </row>
    <row r="8" spans="1:18">
      <c r="A8" t="str">
        <f t="shared" si="0"/>
        <v>Point (1.2885405838783568 6.171169451806052)</v>
      </c>
      <c r="B8">
        <v>7</v>
      </c>
      <c r="C8" s="163" t="s">
        <v>9</v>
      </c>
      <c r="D8" t="s">
        <v>18</v>
      </c>
      <c r="E8" s="159" t="s">
        <v>11</v>
      </c>
      <c r="F8" s="159" t="s">
        <v>12</v>
      </c>
      <c r="G8" t="s">
        <v>13</v>
      </c>
      <c r="H8" t="s">
        <v>14</v>
      </c>
      <c r="M8" s="2" t="s">
        <v>27</v>
      </c>
      <c r="O8" t="s">
        <v>21</v>
      </c>
    </row>
    <row r="9" spans="1:18">
      <c r="A9" t="str">
        <f t="shared" si="0"/>
        <v>Point (1.2885405838783568 6.171169451806052)</v>
      </c>
      <c r="B9">
        <v>8</v>
      </c>
      <c r="C9" s="163" t="s">
        <v>9</v>
      </c>
      <c r="D9" t="s">
        <v>18</v>
      </c>
      <c r="E9" s="159" t="s">
        <v>11</v>
      </c>
      <c r="F9" s="159" t="s">
        <v>12</v>
      </c>
      <c r="G9" t="s">
        <v>13</v>
      </c>
      <c r="H9" t="s">
        <v>14</v>
      </c>
      <c r="M9" s="2" t="s">
        <v>28</v>
      </c>
      <c r="O9" s="1" t="s">
        <v>23</v>
      </c>
    </row>
    <row r="10" spans="1:18">
      <c r="A10" t="str">
        <f t="shared" si="0"/>
        <v>Point (1.2885405838783568 6.171169451806052)</v>
      </c>
      <c r="B10">
        <v>9</v>
      </c>
      <c r="C10" s="163" t="s">
        <v>9</v>
      </c>
      <c r="D10" t="s">
        <v>18</v>
      </c>
      <c r="E10" s="159" t="s">
        <v>11</v>
      </c>
      <c r="F10" s="159" t="s">
        <v>12</v>
      </c>
      <c r="G10" t="s">
        <v>13</v>
      </c>
      <c r="H10" t="s">
        <v>14</v>
      </c>
      <c r="M10" s="2" t="s">
        <v>29</v>
      </c>
      <c r="O10" t="s">
        <v>25</v>
      </c>
    </row>
    <row r="11" spans="1:18">
      <c r="A11" t="str">
        <f t="shared" si="0"/>
        <v>Point (1.2656584238258837 6.183180898769146)</v>
      </c>
      <c r="B11">
        <v>10</v>
      </c>
      <c r="C11" s="21" t="s">
        <v>16</v>
      </c>
      <c r="D11" t="s">
        <v>18</v>
      </c>
      <c r="E11" t="s">
        <v>30</v>
      </c>
      <c r="F11" t="s">
        <v>31</v>
      </c>
      <c r="G11" t="s">
        <v>13</v>
      </c>
      <c r="H11" t="s">
        <v>14</v>
      </c>
      <c r="M11" s="2" t="s">
        <v>32</v>
      </c>
      <c r="O11" t="s">
        <v>27</v>
      </c>
    </row>
    <row r="12" spans="1:18">
      <c r="A12" t="str">
        <f t="shared" si="0"/>
        <v>Point (1.5700050843542457 6.420698473612904)</v>
      </c>
      <c r="B12">
        <v>11</v>
      </c>
      <c r="C12" s="21" t="s">
        <v>8</v>
      </c>
      <c r="D12" t="s">
        <v>10</v>
      </c>
      <c r="E12" t="s">
        <v>33</v>
      </c>
      <c r="F12" t="s">
        <v>34</v>
      </c>
      <c r="G12" t="s">
        <v>35</v>
      </c>
      <c r="H12" t="s">
        <v>36</v>
      </c>
      <c r="M12" s="2" t="s">
        <v>37</v>
      </c>
      <c r="O12" t="s">
        <v>38</v>
      </c>
    </row>
    <row r="13" spans="1:18">
      <c r="A13" t="str">
        <f t="shared" si="0"/>
        <v>Point ( 1.595222738395739 6.2313326961562785)</v>
      </c>
      <c r="B13">
        <v>12</v>
      </c>
      <c r="C13" s="21" t="s">
        <v>22</v>
      </c>
      <c r="D13" t="s">
        <v>10</v>
      </c>
      <c r="E13" t="s">
        <v>39</v>
      </c>
      <c r="F13" t="s">
        <v>40</v>
      </c>
      <c r="G13" t="s">
        <v>41</v>
      </c>
      <c r="H13" t="s">
        <v>36</v>
      </c>
      <c r="M13" s="7" t="s">
        <v>42</v>
      </c>
      <c r="O13" t="s">
        <v>28</v>
      </c>
    </row>
    <row r="14" spans="1:18">
      <c r="A14" t="str">
        <f t="shared" si="0"/>
        <v>Point ( 1.595222738395739 6.2313326961562785)</v>
      </c>
      <c r="B14">
        <v>13</v>
      </c>
      <c r="C14" s="21" t="s">
        <v>22</v>
      </c>
      <c r="D14" t="s">
        <v>18</v>
      </c>
      <c r="E14" t="s">
        <v>39</v>
      </c>
      <c r="F14" t="s">
        <v>40</v>
      </c>
      <c r="G14" t="s">
        <v>41</v>
      </c>
      <c r="H14" t="s">
        <v>36</v>
      </c>
      <c r="M14" s="7" t="s">
        <v>43</v>
      </c>
      <c r="Q14" s="21" t="s">
        <v>44</v>
      </c>
      <c r="R14" t="s">
        <v>45</v>
      </c>
    </row>
    <row r="15" spans="1:18">
      <c r="A15" t="str">
        <f t="shared" si="0"/>
        <v>Point ( 1.5825646909844922 6.227396584278712)</v>
      </c>
      <c r="B15">
        <v>14</v>
      </c>
      <c r="C15" s="21" t="s">
        <v>24</v>
      </c>
      <c r="D15" t="s">
        <v>10</v>
      </c>
      <c r="E15" s="30" t="s">
        <v>46</v>
      </c>
      <c r="F15" s="30" t="s">
        <v>47</v>
      </c>
      <c r="G15" t="s">
        <v>41</v>
      </c>
      <c r="H15" t="s">
        <v>36</v>
      </c>
      <c r="M15" s="7" t="s">
        <v>48</v>
      </c>
    </row>
    <row r="16" spans="1:18">
      <c r="A16" t="str">
        <f t="shared" si="0"/>
        <v>Point ( 1.5825646909844922 6.227396584278712)</v>
      </c>
      <c r="B16">
        <v>15</v>
      </c>
      <c r="C16" s="21" t="s">
        <v>24</v>
      </c>
      <c r="D16" t="s">
        <v>18</v>
      </c>
      <c r="E16" s="30" t="s">
        <v>46</v>
      </c>
      <c r="F16" s="30" t="s">
        <v>47</v>
      </c>
      <c r="G16" t="s">
        <v>41</v>
      </c>
      <c r="H16" t="s">
        <v>36</v>
      </c>
      <c r="M16" s="7" t="s">
        <v>49</v>
      </c>
    </row>
    <row r="17" spans="1:13">
      <c r="A17" t="str">
        <f t="shared" si="0"/>
        <v>Point ( 1.5825646909844922 6.227396584278712)</v>
      </c>
      <c r="B17">
        <v>16</v>
      </c>
      <c r="C17" s="163" t="s">
        <v>24</v>
      </c>
      <c r="D17" t="s">
        <v>18</v>
      </c>
      <c r="E17" s="30" t="s">
        <v>46</v>
      </c>
      <c r="F17" s="30" t="s">
        <v>47</v>
      </c>
      <c r="G17" t="s">
        <v>41</v>
      </c>
      <c r="H17" t="s">
        <v>36</v>
      </c>
      <c r="M17" s="2" t="s">
        <v>50</v>
      </c>
    </row>
    <row r="18" spans="1:13">
      <c r="A18" t="str">
        <f t="shared" si="0"/>
        <v>Point ( 1.5825646909844922 6.227396584278712)</v>
      </c>
      <c r="B18">
        <v>17</v>
      </c>
      <c r="C18" s="163" t="s">
        <v>24</v>
      </c>
      <c r="D18" t="s">
        <v>18</v>
      </c>
      <c r="E18" s="30" t="s">
        <v>46</v>
      </c>
      <c r="F18" s="30" t="s">
        <v>47</v>
      </c>
      <c r="G18" t="s">
        <v>41</v>
      </c>
      <c r="H18" t="s">
        <v>36</v>
      </c>
    </row>
    <row r="19" spans="1:13">
      <c r="A19" t="str">
        <f t="shared" si="0"/>
        <v>Point ( 1.5825646909844922 6.227396584278712)</v>
      </c>
      <c r="B19">
        <v>18</v>
      </c>
      <c r="C19" s="163" t="s">
        <v>24</v>
      </c>
      <c r="D19" t="s">
        <v>18</v>
      </c>
      <c r="E19" s="30" t="s">
        <v>46</v>
      </c>
      <c r="F19" s="30" t="s">
        <v>47</v>
      </c>
      <c r="G19" t="s">
        <v>41</v>
      </c>
      <c r="H19" t="s">
        <v>36</v>
      </c>
      <c r="M19" s="2"/>
    </row>
    <row r="20" spans="1:13">
      <c r="A20" t="str">
        <f t="shared" si="0"/>
        <v>Point ( 1.672305618314484 6.270782053118657)</v>
      </c>
      <c r="B20">
        <v>19</v>
      </c>
      <c r="C20" s="21" t="s">
        <v>26</v>
      </c>
      <c r="D20" t="s">
        <v>18</v>
      </c>
      <c r="E20" t="s">
        <v>51</v>
      </c>
      <c r="F20" t="s">
        <v>52</v>
      </c>
      <c r="G20" t="s">
        <v>41</v>
      </c>
      <c r="H20" t="s">
        <v>36</v>
      </c>
      <c r="M20"/>
    </row>
    <row r="21" spans="1:13">
      <c r="A21" t="str">
        <f t="shared" si="0"/>
        <v>Point ( 1.672305618314484 6.270782053118657)</v>
      </c>
      <c r="B21">
        <v>20</v>
      </c>
      <c r="C21" s="163" t="s">
        <v>26</v>
      </c>
      <c r="D21" t="s">
        <v>18</v>
      </c>
      <c r="E21" s="159" t="s">
        <v>51</v>
      </c>
      <c r="F21" s="159" t="s">
        <v>52</v>
      </c>
      <c r="G21" t="s">
        <v>41</v>
      </c>
      <c r="H21" t="s">
        <v>36</v>
      </c>
      <c r="M21"/>
    </row>
    <row r="22" spans="1:13">
      <c r="A22" t="str">
        <f t="shared" si="0"/>
        <v>Point ( 1.672305618314484 6.270782053118657)</v>
      </c>
      <c r="B22">
        <v>21</v>
      </c>
      <c r="C22" s="163" t="s">
        <v>26</v>
      </c>
      <c r="D22" t="s">
        <v>18</v>
      </c>
      <c r="E22" s="159" t="s">
        <v>51</v>
      </c>
      <c r="F22" s="159" t="s">
        <v>52</v>
      </c>
      <c r="G22" t="s">
        <v>41</v>
      </c>
      <c r="H22" t="s">
        <v>36</v>
      </c>
      <c r="M22"/>
    </row>
    <row r="23" spans="1:13">
      <c r="A23" t="str">
        <f t="shared" si="0"/>
        <v>Point ( 1.672305618314484 6.270782053118657)</v>
      </c>
      <c r="B23">
        <v>22</v>
      </c>
      <c r="C23" s="163" t="s">
        <v>26</v>
      </c>
      <c r="D23" t="s">
        <v>18</v>
      </c>
      <c r="E23" s="159" t="s">
        <v>51</v>
      </c>
      <c r="F23" s="159" t="s">
        <v>52</v>
      </c>
      <c r="G23" t="s">
        <v>41</v>
      </c>
      <c r="H23" t="s">
        <v>36</v>
      </c>
      <c r="M23"/>
    </row>
    <row r="24" spans="1:13">
      <c r="A24" t="str">
        <f t="shared" si="0"/>
        <v>Point ( 1.672305618314484 6.270782053118657)</v>
      </c>
      <c r="B24">
        <v>23</v>
      </c>
      <c r="C24" s="163" t="s">
        <v>26</v>
      </c>
      <c r="D24" t="s">
        <v>18</v>
      </c>
      <c r="E24" s="159" t="s">
        <v>51</v>
      </c>
      <c r="F24" s="159" t="s">
        <v>52</v>
      </c>
      <c r="G24" t="s">
        <v>41</v>
      </c>
      <c r="H24" t="s">
        <v>36</v>
      </c>
      <c r="M24"/>
    </row>
    <row r="25" spans="1:13">
      <c r="A25" t="str">
        <f t="shared" si="0"/>
        <v>Point ( 1.672305618314484 6.270782053118657)</v>
      </c>
      <c r="B25">
        <v>24</v>
      </c>
      <c r="C25" s="163" t="s">
        <v>26</v>
      </c>
      <c r="D25" t="s">
        <v>18</v>
      </c>
      <c r="E25" s="159" t="s">
        <v>51</v>
      </c>
      <c r="F25" s="159" t="s">
        <v>52</v>
      </c>
      <c r="G25" t="s">
        <v>41</v>
      </c>
      <c r="H25" t="s">
        <v>36</v>
      </c>
      <c r="M25"/>
    </row>
    <row r="26" spans="1:13">
      <c r="A26" t="str">
        <f t="shared" si="0"/>
        <v>Point ( 1.672305618314484 6.270782053118657)</v>
      </c>
      <c r="B26">
        <v>25</v>
      </c>
      <c r="C26" s="163" t="s">
        <v>26</v>
      </c>
      <c r="D26" t="s">
        <v>18</v>
      </c>
      <c r="E26" s="159" t="s">
        <v>51</v>
      </c>
      <c r="F26" s="159" t="s">
        <v>52</v>
      </c>
      <c r="G26" t="s">
        <v>41</v>
      </c>
      <c r="H26" t="s">
        <v>36</v>
      </c>
      <c r="M26"/>
    </row>
    <row r="27" spans="1:13">
      <c r="A27" t="str">
        <f t="shared" si="0"/>
        <v>Point ( 1.361903124802993 6.182220746458153)</v>
      </c>
      <c r="B27">
        <v>26</v>
      </c>
      <c r="C27" s="21" t="s">
        <v>21</v>
      </c>
      <c r="D27" t="s">
        <v>18</v>
      </c>
      <c r="E27" t="s">
        <v>53</v>
      </c>
      <c r="F27" t="s">
        <v>54</v>
      </c>
      <c r="G27" t="s">
        <v>13</v>
      </c>
      <c r="H27" t="s">
        <v>14</v>
      </c>
      <c r="M27"/>
    </row>
    <row r="28" spans="1:13">
      <c r="A28" t="str">
        <f t="shared" si="0"/>
        <v>Point ( 1.244494993211946 6.1468187729290475)</v>
      </c>
      <c r="B28">
        <v>27</v>
      </c>
      <c r="C28" s="27" t="s">
        <v>23</v>
      </c>
      <c r="D28" t="s">
        <v>10</v>
      </c>
      <c r="E28" t="s">
        <v>55</v>
      </c>
      <c r="F28" t="s">
        <v>56</v>
      </c>
      <c r="G28" t="s">
        <v>13</v>
      </c>
      <c r="H28" t="s">
        <v>14</v>
      </c>
      <c r="M28"/>
    </row>
    <row r="29" spans="1:13">
      <c r="A29" t="str">
        <f t="shared" si="0"/>
        <v>Point ( 1.244494993211946 6.1468187729290475)</v>
      </c>
      <c r="B29">
        <v>28</v>
      </c>
      <c r="C29" s="162" t="s">
        <v>23</v>
      </c>
      <c r="D29" t="s">
        <v>10</v>
      </c>
      <c r="E29" s="159" t="s">
        <v>55</v>
      </c>
      <c r="F29" s="159" t="s">
        <v>56</v>
      </c>
      <c r="G29" t="s">
        <v>13</v>
      </c>
      <c r="H29" t="s">
        <v>14</v>
      </c>
      <c r="M29"/>
    </row>
    <row r="30" spans="1:13">
      <c r="A30" t="str">
        <f t="shared" si="0"/>
        <v>Point ( 1.3065224647621934 6.170206928331889)</v>
      </c>
      <c r="B30">
        <v>29</v>
      </c>
      <c r="C30" s="21" t="s">
        <v>25</v>
      </c>
      <c r="D30" t="s">
        <v>18</v>
      </c>
      <c r="E30" t="s">
        <v>57</v>
      </c>
      <c r="F30" t="s">
        <v>58</v>
      </c>
      <c r="G30" t="s">
        <v>13</v>
      </c>
      <c r="H30" t="s">
        <v>14</v>
      </c>
      <c r="M30"/>
    </row>
    <row r="31" spans="1:13">
      <c r="A31" t="str">
        <f t="shared" si="0"/>
        <v>Point ( 1.405860144572896 6.202570724620894)</v>
      </c>
      <c r="B31">
        <v>30</v>
      </c>
      <c r="C31" s="21" t="s">
        <v>27</v>
      </c>
      <c r="D31" t="s">
        <v>10</v>
      </c>
      <c r="E31" s="159" t="s">
        <v>59</v>
      </c>
      <c r="F31" s="159" t="s">
        <v>60</v>
      </c>
      <c r="G31" t="s">
        <v>13</v>
      </c>
      <c r="H31" t="s">
        <v>14</v>
      </c>
      <c r="M31"/>
    </row>
    <row r="32" spans="1:13">
      <c r="A32" t="str">
        <f t="shared" si="0"/>
        <v>Point (1.2885405838783568 6.171169451806052)</v>
      </c>
      <c r="B32">
        <v>31</v>
      </c>
      <c r="C32" s="21" t="s">
        <v>38</v>
      </c>
      <c r="D32" t="s">
        <v>18</v>
      </c>
      <c r="E32" s="159" t="s">
        <v>11</v>
      </c>
      <c r="F32" s="159" t="s">
        <v>12</v>
      </c>
      <c r="G32" t="s">
        <v>13</v>
      </c>
      <c r="H32" t="s">
        <v>14</v>
      </c>
      <c r="M32"/>
    </row>
    <row r="33" spans="1:13">
      <c r="A33" t="str">
        <f t="shared" si="0"/>
        <v>Point ( 1.3065224647621934 6.170206928331889)</v>
      </c>
      <c r="B33">
        <v>32</v>
      </c>
      <c r="C33" s="163" t="s">
        <v>25</v>
      </c>
      <c r="D33" t="s">
        <v>18</v>
      </c>
      <c r="E33" s="159" t="s">
        <v>57</v>
      </c>
      <c r="F33" s="159" t="s">
        <v>58</v>
      </c>
      <c r="G33" t="s">
        <v>13</v>
      </c>
      <c r="H33" t="s">
        <v>14</v>
      </c>
      <c r="M33"/>
    </row>
    <row r="34" spans="1:13">
      <c r="A34" t="str">
        <f t="shared" si="0"/>
        <v>Point ( 1.3065224647621934 6.170206928331889)</v>
      </c>
      <c r="B34">
        <v>33</v>
      </c>
      <c r="C34" s="21" t="s">
        <v>25</v>
      </c>
      <c r="D34" t="s">
        <v>10</v>
      </c>
      <c r="E34" s="159" t="s">
        <v>57</v>
      </c>
      <c r="F34" s="159" t="s">
        <v>58</v>
      </c>
      <c r="G34" t="s">
        <v>13</v>
      </c>
      <c r="H34" t="s">
        <v>14</v>
      </c>
      <c r="M34"/>
    </row>
    <row r="35" spans="1:13">
      <c r="A35" t="str">
        <f t="shared" si="0"/>
        <v>Point ( 1.3065224647621934 6.170206928331889)</v>
      </c>
      <c r="B35">
        <v>34</v>
      </c>
      <c r="C35" s="163" t="s">
        <v>25</v>
      </c>
      <c r="D35" t="s">
        <v>18</v>
      </c>
      <c r="E35" s="159" t="s">
        <v>57</v>
      </c>
      <c r="F35" s="159" t="s">
        <v>58</v>
      </c>
      <c r="G35" t="s">
        <v>13</v>
      </c>
      <c r="H35" t="s">
        <v>14</v>
      </c>
      <c r="M35"/>
    </row>
    <row r="36" spans="1:13">
      <c r="A36" t="str">
        <f t="shared" si="0"/>
        <v>Point ( 1.3065224647621934 6.170206928331889)</v>
      </c>
      <c r="B36">
        <v>35</v>
      </c>
      <c r="C36" s="163" t="s">
        <v>25</v>
      </c>
      <c r="D36" t="s">
        <v>18</v>
      </c>
      <c r="E36" s="159" t="s">
        <v>57</v>
      </c>
      <c r="F36" s="159" t="s">
        <v>58</v>
      </c>
      <c r="G36" t="s">
        <v>13</v>
      </c>
      <c r="H36" t="s">
        <v>14</v>
      </c>
      <c r="M36"/>
    </row>
    <row r="37" spans="1:13">
      <c r="A37" t="str">
        <f t="shared" si="0"/>
        <v>Point ( 1.2277901541906115 6.137294796391453)</v>
      </c>
      <c r="B37">
        <v>36</v>
      </c>
      <c r="C37" s="21" t="s">
        <v>28</v>
      </c>
      <c r="D37" t="s">
        <v>18</v>
      </c>
      <c r="E37" s="159" t="s">
        <v>61</v>
      </c>
      <c r="F37" s="159" t="s">
        <v>62</v>
      </c>
      <c r="G37" t="s">
        <v>13</v>
      </c>
      <c r="H37" t="s">
        <v>14</v>
      </c>
      <c r="M37"/>
    </row>
    <row r="38" spans="1:13">
      <c r="A38" t="str">
        <f t="shared" si="0"/>
        <v>Point ( 1.2277901541906115 6.137294796391453)</v>
      </c>
      <c r="B38">
        <v>37</v>
      </c>
      <c r="C38" s="163" t="s">
        <v>28</v>
      </c>
      <c r="D38" t="s">
        <v>18</v>
      </c>
      <c r="E38" s="159" t="s">
        <v>61</v>
      </c>
      <c r="F38" s="159" t="s">
        <v>62</v>
      </c>
      <c r="G38" t="s">
        <v>13</v>
      </c>
      <c r="H38" t="s">
        <v>14</v>
      </c>
      <c r="M38"/>
    </row>
    <row r="39" spans="1:13">
      <c r="A39" t="str">
        <f t="shared" si="0"/>
        <v>Point ( 1.2277901541906115 6.137294796391453)</v>
      </c>
      <c r="B39">
        <v>38</v>
      </c>
      <c r="C39" s="163" t="s">
        <v>28</v>
      </c>
      <c r="D39" t="s">
        <v>18</v>
      </c>
      <c r="E39" s="159" t="s">
        <v>61</v>
      </c>
      <c r="F39" s="159" t="s">
        <v>62</v>
      </c>
      <c r="G39" t="s">
        <v>13</v>
      </c>
      <c r="H39" t="s">
        <v>14</v>
      </c>
      <c r="M39"/>
    </row>
    <row r="40" spans="1:13">
      <c r="A40" t="str">
        <f t="shared" si="0"/>
        <v>Point ( 1.2277901541906115 6.137294796391453)</v>
      </c>
      <c r="B40">
        <v>39</v>
      </c>
      <c r="C40" s="163" t="s">
        <v>28</v>
      </c>
      <c r="D40" t="s">
        <v>18</v>
      </c>
      <c r="E40" s="159" t="s">
        <v>61</v>
      </c>
      <c r="F40" s="159" t="s">
        <v>62</v>
      </c>
      <c r="G40" t="s">
        <v>13</v>
      </c>
      <c r="H40" t="s">
        <v>14</v>
      </c>
      <c r="M40"/>
    </row>
    <row r="41" spans="1:13">
      <c r="A41" t="str">
        <f t="shared" si="0"/>
        <v>Point ( 1.2277901541906115 6.137294796391453)</v>
      </c>
      <c r="B41">
        <v>40</v>
      </c>
      <c r="C41" s="163" t="s">
        <v>28</v>
      </c>
      <c r="D41" t="s">
        <v>18</v>
      </c>
      <c r="E41" s="159" t="s">
        <v>61</v>
      </c>
      <c r="F41" s="159" t="s">
        <v>62</v>
      </c>
      <c r="G41" t="s">
        <v>13</v>
      </c>
      <c r="H41" t="s">
        <v>14</v>
      </c>
      <c r="M41" s="21" t="s">
        <v>29</v>
      </c>
    </row>
    <row r="42" spans="1:13">
      <c r="A42" t="str">
        <f t="shared" si="0"/>
        <v>Point ( 1.2277901541906115 6.137294796391453)</v>
      </c>
      <c r="B42">
        <v>41</v>
      </c>
      <c r="C42" s="21" t="s">
        <v>28</v>
      </c>
      <c r="D42" t="s">
        <v>18</v>
      </c>
      <c r="E42" t="s">
        <v>61</v>
      </c>
      <c r="F42" t="s">
        <v>62</v>
      </c>
      <c r="G42" t="s">
        <v>13</v>
      </c>
      <c r="H42" t="s">
        <v>14</v>
      </c>
      <c r="M42" s="21" t="s">
        <v>32</v>
      </c>
    </row>
    <row r="43" spans="1:13">
      <c r="A43" t="str">
        <f t="shared" si="0"/>
        <v>Point (1.2885405838783568 6.171169451806052)</v>
      </c>
      <c r="B43">
        <v>42</v>
      </c>
      <c r="C43" s="27" t="s">
        <v>9</v>
      </c>
      <c r="D43" t="s">
        <v>10</v>
      </c>
      <c r="E43" t="s">
        <v>11</v>
      </c>
      <c r="F43" t="s">
        <v>12</v>
      </c>
      <c r="G43" t="s">
        <v>13</v>
      </c>
      <c r="H43" t="s">
        <v>14</v>
      </c>
      <c r="M43" s="21" t="s">
        <v>37</v>
      </c>
    </row>
    <row r="44" spans="1:13">
      <c r="A44" t="str">
        <f t="shared" si="0"/>
        <v>Point (1.2885405838783568 6.171169451806052)</v>
      </c>
      <c r="B44">
        <v>43</v>
      </c>
      <c r="C44" s="27" t="s">
        <v>9</v>
      </c>
      <c r="D44" t="s">
        <v>10</v>
      </c>
      <c r="E44" t="s">
        <v>11</v>
      </c>
      <c r="F44" t="s">
        <v>12</v>
      </c>
      <c r="G44" t="s">
        <v>13</v>
      </c>
      <c r="H44" t="s">
        <v>14</v>
      </c>
      <c r="M44" s="21" t="s">
        <v>42</v>
      </c>
    </row>
    <row r="45" spans="1:13">
      <c r="A45" t="str">
        <f t="shared" si="0"/>
        <v>Point ( 1.3065224647621934 6.170206928331889)</v>
      </c>
      <c r="B45">
        <v>44</v>
      </c>
      <c r="C45" s="27" t="s">
        <v>25</v>
      </c>
      <c r="D45" t="s">
        <v>18</v>
      </c>
      <c r="E45" t="s">
        <v>57</v>
      </c>
      <c r="F45" t="s">
        <v>58</v>
      </c>
      <c r="G45" t="s">
        <v>13</v>
      </c>
      <c r="H45" t="s">
        <v>14</v>
      </c>
      <c r="M45" s="21" t="s">
        <v>43</v>
      </c>
    </row>
    <row r="46" spans="1:13">
      <c r="A46" t="str">
        <f t="shared" si="0"/>
        <v>Point ( 1.3065224647621934 6.170206928331889)</v>
      </c>
      <c r="B46">
        <v>45</v>
      </c>
      <c r="C46" s="27" t="s">
        <v>25</v>
      </c>
      <c r="D46" t="s">
        <v>18</v>
      </c>
      <c r="E46" t="s">
        <v>57</v>
      </c>
      <c r="F46" t="s">
        <v>58</v>
      </c>
      <c r="G46" t="s">
        <v>13</v>
      </c>
      <c r="H46" t="s">
        <v>14</v>
      </c>
      <c r="M46" s="21" t="s">
        <v>48</v>
      </c>
    </row>
    <row r="47" spans="1:13">
      <c r="A47" t="str">
        <f t="shared" si="0"/>
        <v>Point ( 1.3065224647621934 6.170206928331889)</v>
      </c>
      <c r="B47">
        <v>46</v>
      </c>
      <c r="C47" s="27" t="s">
        <v>25</v>
      </c>
      <c r="D47" t="s">
        <v>10</v>
      </c>
      <c r="E47" t="s">
        <v>57</v>
      </c>
      <c r="F47" t="s">
        <v>58</v>
      </c>
      <c r="G47" t="s">
        <v>13</v>
      </c>
      <c r="H47" t="s">
        <v>14</v>
      </c>
      <c r="M47" s="21" t="s">
        <v>50</v>
      </c>
    </row>
    <row r="48" spans="1:13">
      <c r="A48" t="str">
        <f t="shared" si="0"/>
        <v>Point ( 1.3065224647621934 6.170206928331889)</v>
      </c>
      <c r="B48">
        <v>47</v>
      </c>
      <c r="C48" s="27" t="s">
        <v>25</v>
      </c>
      <c r="D48" t="s">
        <v>18</v>
      </c>
      <c r="E48" t="s">
        <v>57</v>
      </c>
      <c r="F48" t="s">
        <v>58</v>
      </c>
      <c r="G48" t="s">
        <v>13</v>
      </c>
      <c r="H48" t="s">
        <v>14</v>
      </c>
      <c r="M48"/>
    </row>
    <row r="49" spans="1:13">
      <c r="A49" t="str">
        <f t="shared" si="0"/>
        <v>Point ( 1.3065224647621934 6.170206928331889)</v>
      </c>
      <c r="B49">
        <v>48</v>
      </c>
      <c r="C49" s="27" t="s">
        <v>25</v>
      </c>
      <c r="D49" t="s">
        <v>18</v>
      </c>
      <c r="E49" t="s">
        <v>57</v>
      </c>
      <c r="F49" t="s">
        <v>58</v>
      </c>
      <c r="G49" t="s">
        <v>13</v>
      </c>
      <c r="H49" t="s">
        <v>14</v>
      </c>
      <c r="M49"/>
    </row>
    <row r="50" spans="1:13">
      <c r="A50" t="str">
        <f t="shared" si="0"/>
        <v>Point (1.3075633519218346 6.186026591764903)</v>
      </c>
      <c r="B50">
        <v>49</v>
      </c>
      <c r="C50" s="21" t="s">
        <v>29</v>
      </c>
      <c r="D50" t="s">
        <v>10</v>
      </c>
      <c r="E50" s="159" t="s">
        <v>63</v>
      </c>
      <c r="F50" s="159" t="s">
        <v>64</v>
      </c>
      <c r="M50"/>
    </row>
    <row r="51" spans="1:13">
      <c r="A51" t="str">
        <f t="shared" si="0"/>
        <v>Point ( 1.2177901541906115 6.127294796391453)</v>
      </c>
      <c r="B51">
        <v>50</v>
      </c>
      <c r="C51" s="21" t="s">
        <v>32</v>
      </c>
      <c r="E51" t="s">
        <v>65</v>
      </c>
      <c r="F51" t="s">
        <v>66</v>
      </c>
      <c r="M51"/>
    </row>
    <row r="52" spans="1:13">
      <c r="A52" t="str">
        <f t="shared" si="0"/>
        <v>Point ( 1.2177901541906115 6.21494796391453)</v>
      </c>
      <c r="B52">
        <v>51</v>
      </c>
      <c r="C52" s="21" t="s">
        <v>37</v>
      </c>
      <c r="E52" t="s">
        <v>67</v>
      </c>
      <c r="F52" t="s">
        <v>66</v>
      </c>
      <c r="M52"/>
    </row>
    <row r="53" spans="1:13">
      <c r="A53" t="str">
        <f t="shared" si="0"/>
        <v>Point ( 1.5713269352515131 6.237265928242092)</v>
      </c>
      <c r="B53">
        <v>52</v>
      </c>
      <c r="C53" s="21" t="s">
        <v>42</v>
      </c>
      <c r="E53" t="s">
        <v>68</v>
      </c>
      <c r="F53" t="s">
        <v>69</v>
      </c>
      <c r="M53"/>
    </row>
    <row r="54" spans="1:13">
      <c r="A54" t="str">
        <f t="shared" si="0"/>
        <v>Point ( 1.672305618314484 6.270782053118657)</v>
      </c>
      <c r="B54">
        <v>53</v>
      </c>
      <c r="C54" s="21" t="s">
        <v>43</v>
      </c>
      <c r="E54" t="s">
        <v>51</v>
      </c>
      <c r="F54" t="s">
        <v>52</v>
      </c>
      <c r="M54"/>
    </row>
    <row r="55" spans="1:13">
      <c r="A55" t="str">
        <f t="shared" si="0"/>
        <v>Point ( 1.6113269352515131 6.232565928242092)</v>
      </c>
      <c r="B55">
        <v>54</v>
      </c>
      <c r="C55" s="21" t="s">
        <v>48</v>
      </c>
      <c r="E55" t="s">
        <v>70</v>
      </c>
      <c r="F55" t="s">
        <v>71</v>
      </c>
      <c r="M55"/>
    </row>
    <row r="56" spans="1:13">
      <c r="A56" t="str">
        <f t="shared" si="0"/>
        <v>Point ( 1.615224647621934 6.234928331889)</v>
      </c>
      <c r="B56">
        <v>55</v>
      </c>
      <c r="C56" s="21"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1" t="s">
        <v>75</v>
      </c>
      <c r="E58" t="s">
        <v>76</v>
      </c>
      <c r="F58" t="s">
        <v>77</v>
      </c>
      <c r="I58" s="28" t="s">
        <v>78</v>
      </c>
      <c r="J58" s="28" t="s">
        <v>79</v>
      </c>
    </row>
    <row r="59" spans="1:13">
      <c r="A59" t="str">
        <f t="shared" si="0"/>
        <v>Point ( 1.762305618314484 6.280782053118657)</v>
      </c>
      <c r="B59">
        <v>58</v>
      </c>
      <c r="C59" s="21" t="s">
        <v>80</v>
      </c>
      <c r="E59" t="s">
        <v>81</v>
      </c>
      <c r="F59" t="s">
        <v>82</v>
      </c>
    </row>
    <row r="60" spans="1:13">
      <c r="A60" t="str">
        <f t="shared" si="0"/>
        <v>Point ( 1.762305618314484 6.280782053118657)</v>
      </c>
      <c r="B60">
        <v>59</v>
      </c>
      <c r="C60" s="21"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1" t="s">
        <v>80</v>
      </c>
      <c r="E62" t="s">
        <v>81</v>
      </c>
      <c r="F62" t="s">
        <v>82</v>
      </c>
    </row>
    <row r="63" spans="1:13">
      <c r="A63" t="str">
        <f t="shared" si="0"/>
        <v>Point ( 1.762305618314484 6.280782053118657)</v>
      </c>
      <c r="B63">
        <v>62</v>
      </c>
      <c r="C63" s="21" t="s">
        <v>80</v>
      </c>
      <c r="E63" t="s">
        <v>81</v>
      </c>
      <c r="F63" t="s">
        <v>82</v>
      </c>
    </row>
    <row r="64" spans="1:13">
      <c r="A64" t="str">
        <f t="shared" si="0"/>
        <v>Point ( 1.762305618314484 6.280782053118657)</v>
      </c>
      <c r="B64">
        <v>63</v>
      </c>
      <c r="C64" s="21" t="s">
        <v>87</v>
      </c>
      <c r="E64" t="s">
        <v>81</v>
      </c>
      <c r="F64" t="s">
        <v>82</v>
      </c>
    </row>
    <row r="65" spans="1:6">
      <c r="A65" t="str">
        <f t="shared" si="0"/>
        <v>Point ( 1.2177901541906115 6.21494796391453)</v>
      </c>
      <c r="B65">
        <v>64</v>
      </c>
      <c r="C65" s="21" t="s">
        <v>88</v>
      </c>
      <c r="E65" t="s">
        <v>67</v>
      </c>
      <c r="F65" t="s">
        <v>66</v>
      </c>
    </row>
    <row r="66" spans="1:6">
      <c r="A66" t="str">
        <f t="shared" ref="A66:A129" si="1">_xlfn.CONCAT("Point (",F66," ",E66,")")</f>
        <v>Point ( 1.2177901541906115 6.21494796391453)</v>
      </c>
      <c r="B66">
        <v>65</v>
      </c>
      <c r="C66" s="21" t="s">
        <v>89</v>
      </c>
      <c r="E66" t="s">
        <v>67</v>
      </c>
      <c r="F66" t="s">
        <v>66</v>
      </c>
    </row>
    <row r="67" spans="1:6">
      <c r="A67" t="str">
        <f t="shared" si="1"/>
        <v>Point ( 1.2177901541906115 6.21494796391453)</v>
      </c>
      <c r="B67">
        <v>66</v>
      </c>
      <c r="C67" s="21" t="s">
        <v>90</v>
      </c>
      <c r="E67" t="s">
        <v>67</v>
      </c>
      <c r="F67" t="s">
        <v>66</v>
      </c>
    </row>
    <row r="68" spans="1:6">
      <c r="A68" t="str">
        <f t="shared" si="1"/>
        <v>Point ( 1.3065224647621934 6.170206928331889)</v>
      </c>
      <c r="B68">
        <v>67</v>
      </c>
      <c r="C68" s="21" t="s">
        <v>91</v>
      </c>
      <c r="E68" t="s">
        <v>57</v>
      </c>
      <c r="F68" t="s">
        <v>58</v>
      </c>
    </row>
    <row r="69" spans="1:6" ht="30">
      <c r="A69" t="str">
        <f t="shared" si="1"/>
        <v>Point ( 1.76305618314484 6.310782053118657)</v>
      </c>
      <c r="B69">
        <v>68</v>
      </c>
      <c r="C69" s="21" t="s">
        <v>92</v>
      </c>
      <c r="E69" t="s">
        <v>93</v>
      </c>
      <c r="F69" t="s">
        <v>94</v>
      </c>
    </row>
    <row r="70" spans="1:6">
      <c r="A70" t="str">
        <f t="shared" si="1"/>
        <v>Point ( 1.5813269352515131 6.227265928242092)</v>
      </c>
      <c r="B70">
        <v>69</v>
      </c>
      <c r="C70" s="21" t="s">
        <v>95</v>
      </c>
      <c r="E70" t="s">
        <v>85</v>
      </c>
      <c r="F70" t="s">
        <v>86</v>
      </c>
    </row>
    <row r="71" spans="1:6">
      <c r="A71" t="str">
        <f t="shared" si="1"/>
        <v>Point ( 1.5813269352515131 6.227265928242092)</v>
      </c>
      <c r="B71">
        <v>70</v>
      </c>
      <c r="C71" s="21" t="s">
        <v>96</v>
      </c>
      <c r="E71" t="s">
        <v>85</v>
      </c>
      <c r="F71" t="s">
        <v>86</v>
      </c>
    </row>
    <row r="72" spans="1:6">
      <c r="A72" t="str">
        <f t="shared" si="1"/>
        <v>Point ( 1.76305618314484 6.310782053118657)</v>
      </c>
      <c r="B72">
        <v>71</v>
      </c>
      <c r="C72" s="21" t="s">
        <v>97</v>
      </c>
      <c r="E72" t="s">
        <v>93</v>
      </c>
      <c r="F72" t="s">
        <v>94</v>
      </c>
    </row>
    <row r="73" spans="1:6">
      <c r="A73" t="str">
        <f t="shared" si="1"/>
        <v>Point ( 1.45305618314484 6.20782053118657)</v>
      </c>
      <c r="B73">
        <v>72</v>
      </c>
      <c r="C73" s="28"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8" t="s">
        <v>104</v>
      </c>
      <c r="E75" s="30" t="s">
        <v>46</v>
      </c>
      <c r="F75" s="30" t="s">
        <v>47</v>
      </c>
    </row>
    <row r="76" spans="1:6">
      <c r="A76" t="str">
        <f t="shared" si="1"/>
        <v>Point ( 1.5813269352515131 6.227265928242092)</v>
      </c>
      <c r="C76" s="28" t="s">
        <v>96</v>
      </c>
      <c r="E76" t="s">
        <v>85</v>
      </c>
      <c r="F76" t="s">
        <v>86</v>
      </c>
    </row>
    <row r="77" spans="1:6">
      <c r="A77" t="str">
        <f t="shared" si="1"/>
        <v>Point ( 1.77305618314484 6.310782053118657)</v>
      </c>
      <c r="C77" s="31" t="s">
        <v>97</v>
      </c>
      <c r="E77" t="s">
        <v>93</v>
      </c>
      <c r="F77" t="s">
        <v>105</v>
      </c>
    </row>
    <row r="78" spans="1:6">
      <c r="A78" t="str">
        <f t="shared" si="1"/>
        <v>Point ( 1.532305618314484 6.210782053118657)</v>
      </c>
      <c r="C78" s="28"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2" t="s">
        <v>104</v>
      </c>
      <c r="E80" s="30" t="s">
        <v>46</v>
      </c>
      <c r="F80" s="30" t="s">
        <v>47</v>
      </c>
    </row>
    <row r="81" spans="1:8">
      <c r="A81" t="str">
        <f t="shared" si="1"/>
        <v>Point ( 1.622224647621934 6.23928331889)</v>
      </c>
      <c r="C81" s="28" t="s">
        <v>108</v>
      </c>
      <c r="E81" t="s">
        <v>1322</v>
      </c>
      <c r="F81" t="s">
        <v>1321</v>
      </c>
    </row>
    <row r="82" spans="1:8">
      <c r="A82" t="str">
        <f t="shared" si="1"/>
        <v>Point ( 1.6013269352515131 6.257265928242092)</v>
      </c>
      <c r="C82" s="28"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8" t="s">
        <v>113</v>
      </c>
      <c r="E84" t="s">
        <v>110</v>
      </c>
      <c r="F84" t="s">
        <v>111</v>
      </c>
    </row>
    <row r="85" spans="1:8">
      <c r="A85" t="str">
        <f t="shared" si="1"/>
        <v>Point ( 1.622224647621934 6.23928331889)</v>
      </c>
      <c r="C85" s="2" t="s">
        <v>114</v>
      </c>
      <c r="E85" t="s">
        <v>1322</v>
      </c>
      <c r="F85" t="s">
        <v>1321</v>
      </c>
    </row>
    <row r="86" spans="1:8">
      <c r="A86" t="str">
        <f t="shared" si="1"/>
        <v>Point ( 1.292305618314484 6.240782053118657)</v>
      </c>
      <c r="C86" s="28" t="s">
        <v>115</v>
      </c>
      <c r="E86" t="s">
        <v>116</v>
      </c>
      <c r="F86" t="s">
        <v>117</v>
      </c>
    </row>
    <row r="87" spans="1:8">
      <c r="A87" t="str">
        <f t="shared" si="1"/>
        <v>Point ( 1.6113269352515131 6.232565928242092)</v>
      </c>
      <c r="C87" s="28" t="s">
        <v>48</v>
      </c>
      <c r="E87" t="s">
        <v>70</v>
      </c>
      <c r="F87" t="s">
        <v>71</v>
      </c>
    </row>
    <row r="88" spans="1:8">
      <c r="A88" t="str">
        <f t="shared" si="1"/>
        <v>Point ( 1.622224647621934 6.23928331889)</v>
      </c>
      <c r="C88" s="2" t="s">
        <v>118</v>
      </c>
      <c r="E88" t="s">
        <v>1322</v>
      </c>
      <c r="F88" t="s">
        <v>1321</v>
      </c>
    </row>
    <row r="89" spans="1:8">
      <c r="A89" t="str">
        <f t="shared" si="1"/>
        <v>Point ( 1.622224647621934 6.23928331889)</v>
      </c>
      <c r="C89" s="2" t="s">
        <v>119</v>
      </c>
      <c r="E89" t="s">
        <v>1322</v>
      </c>
      <c r="F89" t="s">
        <v>1321</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8"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8" t="s">
        <v>123</v>
      </c>
      <c r="E94" t="s">
        <v>93</v>
      </c>
      <c r="F94" t="s">
        <v>94</v>
      </c>
    </row>
    <row r="95" spans="1:8">
      <c r="A95" t="str">
        <f t="shared" si="1"/>
        <v>Point ( 1.622224647621934 6.23928331889)</v>
      </c>
      <c r="C95" s="31" t="s">
        <v>124</v>
      </c>
      <c r="E95" t="s">
        <v>1322</v>
      </c>
      <c r="F95" t="s">
        <v>1321</v>
      </c>
    </row>
    <row r="96" spans="1:8">
      <c r="A96" t="str">
        <f t="shared" si="1"/>
        <v>Point ( 1.615224647621934 6.234928331889)</v>
      </c>
      <c r="C96" s="28"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8"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8"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8" t="s">
        <v>132</v>
      </c>
      <c r="E102" t="str">
        <f>VLOOKUP(C102,Table1[[Quatrier de provenance]:[Longitude]],2,FALSE)</f>
        <v>6.493375</v>
      </c>
      <c r="F102" t="str">
        <f>VLOOKUP(C102,Table1[[Quatrier de provenance]:[Longitude]],3,FALSE)</f>
        <v>1.711843</v>
      </c>
    </row>
    <row r="103" spans="1:8">
      <c r="A103" t="str">
        <f t="shared" si="1"/>
        <v>Point (1.711426 6.497394)</v>
      </c>
      <c r="C103" s="28"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1320</v>
      </c>
      <c r="F105" t="s">
        <v>1319</v>
      </c>
    </row>
    <row r="106" spans="1:8">
      <c r="A106" t="str">
        <f t="shared" si="1"/>
        <v>Point (1.269512 6.169113)</v>
      </c>
      <c r="C106" s="28" t="s">
        <v>136</v>
      </c>
      <c r="E106" t="s">
        <v>137</v>
      </c>
      <c r="F106" t="s">
        <v>138</v>
      </c>
    </row>
    <row r="107" spans="1:8">
      <c r="A107" t="str">
        <f t="shared" si="1"/>
        <v>Point (1.3054846135860712 6.15306806591882)</v>
      </c>
      <c r="C107" s="2" t="s">
        <v>139</v>
      </c>
      <c r="E107" s="28" t="s">
        <v>1318</v>
      </c>
      <c r="F107" s="28" t="s">
        <v>1317</v>
      </c>
    </row>
    <row r="108" spans="1:8">
      <c r="A108" t="str">
        <f t="shared" si="1"/>
        <v>Point (1.3275633519218346 6.176026591764903)</v>
      </c>
      <c r="C108" s="32" t="s">
        <v>140</v>
      </c>
      <c r="E108" t="s">
        <v>19</v>
      </c>
      <c r="F108" t="s">
        <v>20</v>
      </c>
    </row>
    <row r="109" spans="1:8">
      <c r="A109" t="str">
        <f t="shared" si="1"/>
        <v>Point (1.7122219 6.4941669)</v>
      </c>
      <c r="C109" s="28" t="s">
        <v>132</v>
      </c>
      <c r="E109" s="73" t="s">
        <v>141</v>
      </c>
      <c r="F109" s="73" t="s">
        <v>142</v>
      </c>
    </row>
    <row r="110" spans="1:8">
      <c r="A110" t="str">
        <f t="shared" si="1"/>
        <v>Point (1.2129 6.2211)</v>
      </c>
      <c r="C110" s="2" t="s">
        <v>89</v>
      </c>
      <c r="E110" s="72" t="s">
        <v>143</v>
      </c>
      <c r="F110" s="72" t="s">
        <v>144</v>
      </c>
    </row>
    <row r="111" spans="1:8">
      <c r="A111" t="str">
        <f t="shared" si="1"/>
        <v>Point ( 1.1488334834691227 6.27315038934121)</v>
      </c>
      <c r="C111" s="28" t="s">
        <v>145</v>
      </c>
      <c r="E111" s="73" t="s">
        <v>146</v>
      </c>
      <c r="F111" s="73" t="s">
        <v>147</v>
      </c>
    </row>
    <row r="112" spans="1:8">
      <c r="A112" t="str">
        <f t="shared" si="1"/>
        <v>Point (1.546666 6.5227778)</v>
      </c>
      <c r="C112" s="2" t="s">
        <v>148</v>
      </c>
      <c r="E112" s="72" t="s">
        <v>149</v>
      </c>
      <c r="F112" s="72" t="s">
        <v>150</v>
      </c>
    </row>
    <row r="113" spans="1:6">
      <c r="A113" t="str">
        <f t="shared" si="1"/>
        <v>Point ( 1.7525687628133895 6.4423469782211)</v>
      </c>
      <c r="C113" s="28" t="s">
        <v>151</v>
      </c>
      <c r="E113" s="73" t="s">
        <v>152</v>
      </c>
      <c r="F113" s="73" t="s">
        <v>153</v>
      </c>
    </row>
    <row r="114" spans="1:6">
      <c r="A114" t="str">
        <f t="shared" si="1"/>
        <v>Point ( 1.212917 6.221111)</v>
      </c>
      <c r="C114" s="2" t="s">
        <v>154</v>
      </c>
      <c r="E114" s="72" t="s">
        <v>155</v>
      </c>
      <c r="F114" s="72" t="s">
        <v>156</v>
      </c>
    </row>
    <row r="115" spans="1:6">
      <c r="A115" t="str">
        <f t="shared" si="1"/>
        <v>Point ( 1.196261 6.207092)</v>
      </c>
      <c r="C115" s="28" t="s">
        <v>157</v>
      </c>
      <c r="E115" s="28" t="s">
        <v>158</v>
      </c>
      <c r="F115" s="28"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8" t="s">
        <v>164</v>
      </c>
      <c r="E118" s="28" t="s">
        <v>165</v>
      </c>
      <c r="F118" s="28" t="s">
        <v>166</v>
      </c>
    </row>
    <row r="119" spans="1:6">
      <c r="A119" t="str">
        <f t="shared" si="1"/>
        <v>Point ( 1.5825646909844922 6.227396584278712)</v>
      </c>
      <c r="C119" s="28" t="s">
        <v>167</v>
      </c>
      <c r="E119" s="47" t="s">
        <v>46</v>
      </c>
      <c r="F119" s="47" t="s">
        <v>47</v>
      </c>
    </row>
    <row r="120" spans="1:6">
      <c r="A120" t="str">
        <f t="shared" si="1"/>
        <v>Point ( 1.762305618314484 6.280782053118657)</v>
      </c>
      <c r="C120" s="2" t="s">
        <v>80</v>
      </c>
      <c r="E120" s="7" t="s">
        <v>81</v>
      </c>
      <c r="F120" s="48" t="s">
        <v>82</v>
      </c>
    </row>
    <row r="121" spans="1:6">
      <c r="A121" t="str">
        <f t="shared" si="1"/>
        <v>Point ( 1.6080765433497823 6.3322757043351965)</v>
      </c>
      <c r="C121" s="28" t="s">
        <v>168</v>
      </c>
      <c r="E121" s="7" t="s">
        <v>169</v>
      </c>
      <c r="F121" s="48" t="s">
        <v>170</v>
      </c>
    </row>
    <row r="122" spans="1:6">
      <c r="A122" t="str">
        <f t="shared" si="1"/>
        <v>Point ( 1.214042912968583 6.220533322103096)</v>
      </c>
      <c r="C122" s="2" t="s">
        <v>89</v>
      </c>
      <c r="E122" s="2" t="s">
        <v>171</v>
      </c>
      <c r="F122" s="45" t="s">
        <v>172</v>
      </c>
    </row>
    <row r="123" spans="1:6">
      <c r="A123" t="str">
        <f t="shared" si="1"/>
        <v>Point ( 1.60073062276193 6.266859652616071)</v>
      </c>
      <c r="C123" s="2" t="s">
        <v>173</v>
      </c>
      <c r="E123" s="2" t="s">
        <v>174</v>
      </c>
      <c r="F123" s="45" t="s">
        <v>175</v>
      </c>
    </row>
    <row r="124" spans="1:6">
      <c r="A124" t="str">
        <f t="shared" si="1"/>
        <v>Point ( 1.762305618314484 6.280782053118657)</v>
      </c>
      <c r="C124" s="2" t="s">
        <v>176</v>
      </c>
      <c r="E124" s="7" t="s">
        <v>81</v>
      </c>
      <c r="F124" s="48" t="s">
        <v>82</v>
      </c>
    </row>
    <row r="125" spans="1:6">
      <c r="A125" t="str">
        <f t="shared" si="1"/>
        <v>Point ( 1.615224647621934 6.234928331889)</v>
      </c>
      <c r="C125" s="28" t="s">
        <v>177</v>
      </c>
      <c r="E125" s="30" t="s">
        <v>72</v>
      </c>
      <c r="F125" s="74" t="s">
        <v>73</v>
      </c>
    </row>
    <row r="126" spans="1:6">
      <c r="A126" t="str">
        <f t="shared" si="1"/>
        <v>Point ( 1.6080765433497823 6.3322757043351965)</v>
      </c>
      <c r="C126" s="2" t="s">
        <v>178</v>
      </c>
      <c r="E126" s="2" t="s">
        <v>169</v>
      </c>
      <c r="F126" s="2" t="s">
        <v>170</v>
      </c>
    </row>
    <row r="127" spans="1:6">
      <c r="A127" t="str">
        <f t="shared" si="1"/>
        <v>Point ( 1.5168108854708426 6.24021500926842)</v>
      </c>
      <c r="C127" s="28" t="s">
        <v>179</v>
      </c>
      <c r="E127" s="73" t="s">
        <v>180</v>
      </c>
      <c r="F127" s="73" t="s">
        <v>181</v>
      </c>
    </row>
    <row r="128" spans="1:6">
      <c r="A128" t="str">
        <f t="shared" si="1"/>
        <v>Point ( 1.621966273453064 6.238850737152376)</v>
      </c>
      <c r="C128" s="2" t="s">
        <v>114</v>
      </c>
      <c r="E128" s="72" t="s">
        <v>182</v>
      </c>
      <c r="F128" s="72" t="s">
        <v>183</v>
      </c>
    </row>
    <row r="129" spans="1:6">
      <c r="A129" t="str">
        <f t="shared" si="1"/>
        <v>Point ( 1.583890712205296 6.231673273925775)</v>
      </c>
      <c r="C129" s="28" t="s">
        <v>130</v>
      </c>
      <c r="E129" s="28" t="s">
        <v>184</v>
      </c>
      <c r="F129" s="28"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8" t="s">
        <v>189</v>
      </c>
      <c r="E131" s="28" t="s">
        <v>190</v>
      </c>
      <c r="F131" s="28" t="s">
        <v>191</v>
      </c>
    </row>
    <row r="132" spans="1:6">
      <c r="A132" t="str">
        <f t="shared" si="2"/>
        <v>Point ( 1.510433835226274 6.2158120134552854)</v>
      </c>
      <c r="C132" s="2" t="s">
        <v>192</v>
      </c>
      <c r="E132" s="45" t="s">
        <v>193</v>
      </c>
      <c r="F132" s="45" t="s">
        <v>194</v>
      </c>
    </row>
    <row r="133" spans="1:6">
      <c r="A133" t="str">
        <f t="shared" si="2"/>
        <v>Point ( 1.6224774904513273 6.238011398698564)</v>
      </c>
      <c r="C133" s="2" t="s">
        <v>195</v>
      </c>
      <c r="E133" s="2" t="s">
        <v>196</v>
      </c>
      <c r="F133" s="2" t="s">
        <v>197</v>
      </c>
    </row>
    <row r="134" spans="1:6">
      <c r="A134" t="str">
        <f t="shared" si="2"/>
        <v>Point (1.315467 6.175878)</v>
      </c>
      <c r="C134" s="28" t="s">
        <v>25</v>
      </c>
      <c r="E134" s="28" t="s">
        <v>198</v>
      </c>
      <c r="F134" s="28" t="s">
        <v>199</v>
      </c>
    </row>
    <row r="135" spans="1:6">
      <c r="A135" t="str">
        <f t="shared" si="2"/>
        <v>Point ( 1.3273229467306735 6.175872350090687)</v>
      </c>
      <c r="C135" s="2" t="s">
        <v>140</v>
      </c>
      <c r="E135" s="45" t="s">
        <v>200</v>
      </c>
      <c r="F135" s="45" t="s">
        <v>201</v>
      </c>
    </row>
    <row r="136" spans="1:6">
      <c r="A136" t="str">
        <f t="shared" si="2"/>
        <v>Point ( 1.6080765433497823 6.3322757043351965)</v>
      </c>
      <c r="C136" s="28" t="s">
        <v>1246</v>
      </c>
      <c r="E136" s="44" t="s">
        <v>169</v>
      </c>
      <c r="F136" s="44" t="s">
        <v>170</v>
      </c>
    </row>
    <row r="137" spans="1:6">
      <c r="A137" t="str">
        <f t="shared" si="2"/>
        <v>Point ( 1.6080765433497823 6.3322757043351965)</v>
      </c>
      <c r="C137" s="2" t="s">
        <v>1248</v>
      </c>
      <c r="E137" s="45" t="s">
        <v>169</v>
      </c>
      <c r="F137" s="45" t="s">
        <v>170</v>
      </c>
    </row>
    <row r="138" spans="1:6">
      <c r="A138" t="str">
        <f t="shared" si="2"/>
        <v>Point ( 1.6080765433497823 6.3322757043351965)</v>
      </c>
      <c r="C138" s="28" t="s">
        <v>1250</v>
      </c>
      <c r="E138" s="28" t="s">
        <v>169</v>
      </c>
      <c r="F138" s="28" t="s">
        <v>170</v>
      </c>
    </row>
    <row r="139" spans="1:6">
      <c r="A139" t="str">
        <f t="shared" si="2"/>
        <v>Point ( 1.7100843467076863 6.342400142208208)</v>
      </c>
      <c r="C139" s="2" t="s">
        <v>1252</v>
      </c>
      <c r="E139" s="2" t="s">
        <v>190</v>
      </c>
      <c r="F139" s="2" t="s">
        <v>191</v>
      </c>
    </row>
    <row r="140" spans="1:6">
      <c r="A140" t="str">
        <f t="shared" si="2"/>
        <v>Point ( 1.6080765433497823 6.3322757043351965)</v>
      </c>
      <c r="C140" s="2" t="s">
        <v>1256</v>
      </c>
      <c r="E140" s="2" t="s">
        <v>169</v>
      </c>
      <c r="F140" s="2" t="s">
        <v>170</v>
      </c>
    </row>
    <row r="141" spans="1:6">
      <c r="A141" t="str">
        <f t="shared" si="2"/>
        <v>Point ( 1.453890712205296 6.221673273925775)</v>
      </c>
      <c r="C141" s="2" t="s">
        <v>1260</v>
      </c>
      <c r="E141" s="2" t="s">
        <v>1307</v>
      </c>
      <c r="F141" s="2" t="s">
        <v>1306</v>
      </c>
    </row>
    <row r="142" spans="1:6">
      <c r="A142" t="str">
        <f t="shared" si="2"/>
        <v>Point ( 1.453890712205296 6.211673273925775)</v>
      </c>
      <c r="C142" s="28" t="s">
        <v>126</v>
      </c>
      <c r="E142" s="28" t="s">
        <v>1305</v>
      </c>
      <c r="F142" s="28" t="s">
        <v>1306</v>
      </c>
    </row>
    <row r="143" spans="1:6">
      <c r="A143" t="str">
        <f t="shared" si="2"/>
        <v>Point ( 1.453890712205296 6.221673273925775)</v>
      </c>
      <c r="C143" s="2" t="s">
        <v>1264</v>
      </c>
      <c r="E143" s="2" t="s">
        <v>1307</v>
      </c>
      <c r="F143" s="2" t="s">
        <v>1306</v>
      </c>
    </row>
    <row r="144" spans="1:6">
      <c r="A144" t="str">
        <f t="shared" si="2"/>
        <v>Point ( 1.203927 6.250142)</v>
      </c>
      <c r="C144" s="71" t="s">
        <v>1273</v>
      </c>
      <c r="E144" s="28" t="s">
        <v>161</v>
      </c>
      <c r="F144" s="28" t="s">
        <v>162</v>
      </c>
    </row>
    <row r="145" spans="1:6">
      <c r="A145" t="str">
        <f t="shared" si="2"/>
        <v>Point ( 1.2423927 6.173142)</v>
      </c>
      <c r="C145" s="28" t="s">
        <v>1276</v>
      </c>
      <c r="E145" s="28" t="s">
        <v>1295</v>
      </c>
      <c r="F145" s="28" t="s">
        <v>1296</v>
      </c>
    </row>
    <row r="146" spans="1:6">
      <c r="A146" t="str">
        <f t="shared" si="2"/>
        <v>Point ( 1.2423928 6.173143)</v>
      </c>
      <c r="C146" s="2" t="s">
        <v>1276</v>
      </c>
      <c r="E146" s="2" t="s">
        <v>1297</v>
      </c>
      <c r="F146" s="2" t="s">
        <v>1298</v>
      </c>
    </row>
    <row r="147" spans="1:6">
      <c r="A147" t="str">
        <f t="shared" si="2"/>
        <v>Point ( 1.5923929 6.263144)</v>
      </c>
      <c r="C147" s="28" t="s">
        <v>1282</v>
      </c>
      <c r="E147" s="28" t="s">
        <v>1299</v>
      </c>
      <c r="F147" s="28" t="s">
        <v>1300</v>
      </c>
    </row>
    <row r="148" spans="1:6">
      <c r="A148" t="str">
        <f t="shared" si="2"/>
        <v>Point ( 1.5923930 6.263145)</v>
      </c>
      <c r="C148" s="2" t="s">
        <v>112</v>
      </c>
      <c r="E148" s="2" t="s">
        <v>1301</v>
      </c>
      <c r="F148" s="2" t="s">
        <v>1302</v>
      </c>
    </row>
    <row r="149" spans="1:6">
      <c r="A149" t="str">
        <f t="shared" si="2"/>
        <v>Point ( 1.3223931 6.1703146)</v>
      </c>
      <c r="C149" s="28" t="s">
        <v>140</v>
      </c>
      <c r="E149" s="28" t="s">
        <v>1303</v>
      </c>
      <c r="F149" s="28" t="s">
        <v>1304</v>
      </c>
    </row>
    <row r="150" spans="1:6">
      <c r="A150" t="str">
        <f t="shared" si="2"/>
        <v>Point ( 1.2277901541906115 6.137294796391453)</v>
      </c>
      <c r="C150" s="2" t="s">
        <v>1288</v>
      </c>
      <c r="E150" t="s">
        <v>61</v>
      </c>
      <c r="F150" t="s">
        <v>62</v>
      </c>
    </row>
    <row r="151" spans="1:6">
      <c r="A151" t="str">
        <f t="shared" si="2"/>
        <v>Point ( 1.453890712205296 6.211673273925775)</v>
      </c>
      <c r="C151" s="2" t="s">
        <v>1292</v>
      </c>
      <c r="E151" s="2" t="s">
        <v>1305</v>
      </c>
      <c r="F151" s="2" t="s">
        <v>1306</v>
      </c>
    </row>
    <row r="152" spans="1:6">
      <c r="A152" t="str">
        <f t="shared" si="2"/>
        <v>Point ( 1.453890712205296 6.221673273925775)</v>
      </c>
      <c r="C152" s="159" t="s">
        <v>1308</v>
      </c>
      <c r="E152" s="2" t="s">
        <v>1307</v>
      </c>
      <c r="F152" s="2" t="s">
        <v>1306</v>
      </c>
    </row>
    <row r="153" spans="1:6">
      <c r="A153" t="str">
        <f t="shared" si="2"/>
        <v>Point (1.203167 6.248055)</v>
      </c>
      <c r="C153" s="107" t="s">
        <v>1273</v>
      </c>
      <c r="E153" s="104" t="s">
        <v>1404</v>
      </c>
      <c r="F153" s="104" t="s">
        <v>1405</v>
      </c>
    </row>
    <row r="154" spans="1:6">
      <c r="A154" t="str">
        <f t="shared" si="2"/>
        <v>Point (1.196672 6.283159)</v>
      </c>
      <c r="C154" s="71" t="s">
        <v>88</v>
      </c>
      <c r="E154" s="103" t="s">
        <v>1406</v>
      </c>
      <c r="F154" s="103" t="s">
        <v>1408</v>
      </c>
    </row>
    <row r="155" spans="1:6">
      <c r="A155" t="str">
        <f t="shared" si="2"/>
        <v>Point (1.196672 6.283160)</v>
      </c>
      <c r="C155" s="107" t="s">
        <v>1399</v>
      </c>
      <c r="E155" s="104" t="s">
        <v>1407</v>
      </c>
      <c r="F155" s="104" t="s">
        <v>1408</v>
      </c>
    </row>
    <row r="156" spans="1:6">
      <c r="A156" t="str">
        <f t="shared" si="2"/>
        <v>Point (1.212827 6.221182)</v>
      </c>
      <c r="C156" s="71" t="s">
        <v>1402</v>
      </c>
      <c r="E156" s="108" t="s">
        <v>1409</v>
      </c>
      <c r="F156" s="108" t="s">
        <v>1410</v>
      </c>
    </row>
    <row r="157" spans="1:6">
      <c r="A157" t="str">
        <f t="shared" si="2"/>
        <v>Point ( 1.60073062276193 6.266859652616071)</v>
      </c>
      <c r="C157" s="2" t="s">
        <v>109</v>
      </c>
      <c r="E157" s="2" t="s">
        <v>174</v>
      </c>
      <c r="F157" s="2" t="s">
        <v>175</v>
      </c>
    </row>
    <row r="158" spans="1:6">
      <c r="A158" t="str">
        <f t="shared" si="2"/>
        <v>Point ( 1.453890712205296 6.22273273925775)</v>
      </c>
      <c r="C158" s="2" t="s">
        <v>1395</v>
      </c>
      <c r="E158" s="2" t="s">
        <v>1411</v>
      </c>
      <c r="F158" s="2" t="s">
        <v>1306</v>
      </c>
    </row>
    <row r="159" spans="1:6">
      <c r="A159" t="str">
        <f t="shared" si="2"/>
        <v>Point ( 1.762305618314484 6.280782053118657)</v>
      </c>
      <c r="C159" s="2" t="s">
        <v>1345</v>
      </c>
      <c r="E159" s="109" t="s">
        <v>81</v>
      </c>
      <c r="F159" s="109" t="s">
        <v>82</v>
      </c>
    </row>
    <row r="160" spans="1:6">
      <c r="A160" t="str">
        <f t="shared" si="2"/>
        <v>Point ( 1.583890712205296 6.231673273925775)</v>
      </c>
      <c r="C160" s="2" t="s">
        <v>1389</v>
      </c>
      <c r="E160" s="2" t="s">
        <v>184</v>
      </c>
      <c r="F160" s="2" t="s">
        <v>185</v>
      </c>
    </row>
    <row r="161" spans="1:6">
      <c r="A161" t="str">
        <f t="shared" si="2"/>
        <v>Point ( 1.6080765433497823 6.3322757043351965)</v>
      </c>
      <c r="C161" s="2" t="s">
        <v>1341</v>
      </c>
      <c r="E161" s="2" t="s">
        <v>169</v>
      </c>
      <c r="F161" s="2" t="s">
        <v>170</v>
      </c>
    </row>
    <row r="162" spans="1:6">
      <c r="A162" t="str">
        <f t="shared" si="2"/>
        <v>Point ( 1.6080765433497823 6.3322757043351965)</v>
      </c>
      <c r="C162" s="28" t="s">
        <v>1350</v>
      </c>
      <c r="E162" s="28" t="s">
        <v>169</v>
      </c>
      <c r="F162" s="28" t="s">
        <v>170</v>
      </c>
    </row>
    <row r="163" spans="1:6">
      <c r="A163" t="str">
        <f t="shared" si="2"/>
        <v>Point ( 1.583890712205296 6.231673273925775)</v>
      </c>
      <c r="C163" s="28" t="s">
        <v>50</v>
      </c>
      <c r="E163" s="28" t="s">
        <v>184</v>
      </c>
      <c r="F163" s="28" t="s">
        <v>185</v>
      </c>
    </row>
    <row r="164" spans="1:6">
      <c r="A164" t="str">
        <f t="shared" si="2"/>
        <v>Point ( 1.1523380381040775 6.177545627668431)</v>
      </c>
      <c r="C164" s="145" t="s">
        <v>1356</v>
      </c>
      <c r="E164" s="145" t="s">
        <v>1412</v>
      </c>
      <c r="F164" s="145" t="s">
        <v>1413</v>
      </c>
    </row>
    <row r="165" spans="1:6">
      <c r="A165" t="str">
        <f t="shared" si="2"/>
        <v>Point (1.196672 6.283159)</v>
      </c>
      <c r="C165" s="119" t="s">
        <v>1362</v>
      </c>
      <c r="E165" s="119" t="s">
        <v>1406</v>
      </c>
      <c r="F165" s="119" t="s">
        <v>1408</v>
      </c>
    </row>
    <row r="166" spans="1:6">
      <c r="A166" t="str">
        <f t="shared" si="2"/>
        <v>Point ( 1.583890712205296 6.231673273925775)</v>
      </c>
      <c r="C166" s="32" t="s">
        <v>1333</v>
      </c>
      <c r="E166" s="44" t="s">
        <v>184</v>
      </c>
      <c r="F166" s="44" t="s">
        <v>185</v>
      </c>
    </row>
    <row r="167" spans="1:6">
      <c r="A167" t="str">
        <f t="shared" si="2"/>
        <v>Point (1.217697 6.247032)</v>
      </c>
      <c r="C167" s="7" t="s">
        <v>1445</v>
      </c>
      <c r="E167" s="48" t="s">
        <v>1458</v>
      </c>
      <c r="F167" s="48" t="s">
        <v>1459</v>
      </c>
    </row>
    <row r="168" spans="1:6">
      <c r="A168" t="str">
        <f t="shared" si="2"/>
        <v>Point (1.207219 6.252665)</v>
      </c>
      <c r="C168" s="7" t="s">
        <v>1273</v>
      </c>
      <c r="E168" s="7" t="s">
        <v>1460</v>
      </c>
      <c r="F168" s="7" t="s">
        <v>1463</v>
      </c>
    </row>
    <row r="169" spans="1:6">
      <c r="A169" t="str">
        <f t="shared" si="2"/>
        <v>Point (1.146475 6.248247)</v>
      </c>
      <c r="C169" s="159" t="s">
        <v>1453</v>
      </c>
      <c r="E169" s="159" t="s">
        <v>1462</v>
      </c>
      <c r="F169" s="159" t="s">
        <v>1465</v>
      </c>
    </row>
    <row r="170" spans="1:6">
      <c r="A170" t="str">
        <f t="shared" si="2"/>
        <v>Point (1.213525 6.250500)</v>
      </c>
      <c r="C170" s="159" t="s">
        <v>1445</v>
      </c>
      <c r="E170" s="159" t="s">
        <v>1461</v>
      </c>
      <c r="F170" s="159" t="s">
        <v>1464</v>
      </c>
    </row>
    <row r="171" spans="1:6">
      <c r="A171" t="str">
        <f t="shared" si="2"/>
        <v>Point (1.2885405838783568 6.171169451806052)</v>
      </c>
      <c r="C171" s="146" t="s">
        <v>91</v>
      </c>
      <c r="E171" s="148" t="s">
        <v>11</v>
      </c>
      <c r="F171" s="148" t="s">
        <v>12</v>
      </c>
    </row>
    <row r="172" spans="1:6">
      <c r="A172" t="str">
        <f t="shared" si="2"/>
        <v>Point ( 1.6439292283123141 6.3355526469012675)</v>
      </c>
      <c r="C172" s="72" t="s">
        <v>1431</v>
      </c>
      <c r="E172" s="72" t="s">
        <v>187</v>
      </c>
      <c r="F172" s="72" t="s">
        <v>188</v>
      </c>
    </row>
    <row r="173" spans="1:6">
      <c r="A173" t="str">
        <f t="shared" si="2"/>
        <v>Point ( 1.5923930 6.263145)</v>
      </c>
      <c r="C173" s="28" t="s">
        <v>101</v>
      </c>
      <c r="E173" s="44" t="s">
        <v>1301</v>
      </c>
      <c r="F173" s="44" t="s">
        <v>1302</v>
      </c>
    </row>
    <row r="174" spans="1:6">
      <c r="A174" t="str">
        <f t="shared" si="2"/>
        <v>Point (1.210323 6.276619)</v>
      </c>
      <c r="C174" s="110" t="s">
        <v>1481</v>
      </c>
      <c r="E174" s="103" t="s">
        <v>1495</v>
      </c>
      <c r="F174" s="149" t="s">
        <v>1496</v>
      </c>
    </row>
    <row r="175" spans="1:6">
      <c r="A175" t="str">
        <f t="shared" si="2"/>
        <v>Point (1.207219 6.252665)</v>
      </c>
      <c r="C175" s="107" t="s">
        <v>1445</v>
      </c>
      <c r="E175" s="118" t="s">
        <v>1460</v>
      </c>
      <c r="F175" s="118" t="s">
        <v>1463</v>
      </c>
    </row>
    <row r="176" spans="1:6">
      <c r="A176" t="str">
        <f t="shared" si="2"/>
        <v>Point (1.213465 6.250501)</v>
      </c>
      <c r="C176" s="107" t="s">
        <v>1524</v>
      </c>
      <c r="E176" s="107" t="s">
        <v>1612</v>
      </c>
      <c r="F176" s="107" t="s">
        <v>1613</v>
      </c>
    </row>
    <row r="177" spans="1:6">
      <c r="A177" t="str">
        <f t="shared" si="2"/>
        <v>Point (1.213495 6.250502)</v>
      </c>
      <c r="C177" s="71" t="s">
        <v>1524</v>
      </c>
      <c r="E177" s="71" t="s">
        <v>1614</v>
      </c>
      <c r="F177" s="71" t="s">
        <v>1615</v>
      </c>
    </row>
    <row r="178" spans="1:6">
      <c r="A178" t="str">
        <f t="shared" si="2"/>
        <v>Point (1.210323 6.276619)</v>
      </c>
      <c r="C178" s="107" t="s">
        <v>1561</v>
      </c>
      <c r="E178" s="118" t="s">
        <v>1495</v>
      </c>
      <c r="F178" s="118" t="s">
        <v>1496</v>
      </c>
    </row>
    <row r="179" spans="1:6">
      <c r="A179" t="str">
        <f t="shared" si="2"/>
        <v>Point (1.210323 6.276619)</v>
      </c>
      <c r="C179" s="71" t="s">
        <v>1565</v>
      </c>
      <c r="E179" s="117" t="s">
        <v>1495</v>
      </c>
      <c r="F179" s="117" t="s">
        <v>1496</v>
      </c>
    </row>
    <row r="180" spans="1:6">
      <c r="A180" t="str">
        <f t="shared" si="2"/>
        <v>Point (1.224485 6.255874)</v>
      </c>
      <c r="C180" s="107" t="s">
        <v>1568</v>
      </c>
      <c r="E180" s="107" t="s">
        <v>1616</v>
      </c>
      <c r="F180" s="107" t="s">
        <v>1617</v>
      </c>
    </row>
    <row r="181" spans="1:6">
      <c r="A181" t="str">
        <f t="shared" si="2"/>
        <v>Point (1.210861 6.250686)</v>
      </c>
      <c r="C181" s="71" t="s">
        <v>1571</v>
      </c>
      <c r="E181" s="71" t="s">
        <v>1618</v>
      </c>
      <c r="F181" s="71" t="s">
        <v>1619</v>
      </c>
    </row>
    <row r="182" spans="1:6">
      <c r="A182" t="str">
        <f t="shared" si="2"/>
        <v>Point (1.210323 6.276619)</v>
      </c>
      <c r="C182" s="107" t="s">
        <v>1620</v>
      </c>
      <c r="E182" s="150" t="s">
        <v>1495</v>
      </c>
      <c r="F182" s="150" t="s">
        <v>1496</v>
      </c>
    </row>
    <row r="183" spans="1:6">
      <c r="A183" t="str">
        <f t="shared" si="2"/>
        <v>Point (1.210333 6.276445)</v>
      </c>
      <c r="C183" s="71" t="s">
        <v>1273</v>
      </c>
      <c r="E183" s="117" t="s">
        <v>1621</v>
      </c>
      <c r="F183" s="117" t="s">
        <v>1622</v>
      </c>
    </row>
    <row r="184" spans="1:6">
      <c r="A184" t="str">
        <f t="shared" si="2"/>
        <v>Point (1.210334 6.276446)</v>
      </c>
      <c r="C184" s="119" t="s">
        <v>1273</v>
      </c>
      <c r="E184" s="118" t="s">
        <v>1629</v>
      </c>
      <c r="F184" s="118" t="s">
        <v>1630</v>
      </c>
    </row>
    <row r="185" spans="1:6">
      <c r="A185" t="str">
        <f t="shared" si="2"/>
        <v>Point (1.210335 6.276447)</v>
      </c>
      <c r="C185" s="117"/>
      <c r="E185" s="149" t="s">
        <v>1631</v>
      </c>
      <c r="F185" s="149" t="s">
        <v>1632</v>
      </c>
    </row>
    <row r="186" spans="1:6">
      <c r="A186" t="str">
        <f t="shared" si="2"/>
        <v>Point (1.210336 6.276448)</v>
      </c>
      <c r="C186" s="107" t="s">
        <v>1583</v>
      </c>
      <c r="E186" s="150" t="s">
        <v>1633</v>
      </c>
      <c r="F186" s="150" t="s">
        <v>1634</v>
      </c>
    </row>
    <row r="187" spans="1:6">
      <c r="A187" t="str">
        <f t="shared" si="2"/>
        <v>Point (1.210337 6.276449)</v>
      </c>
      <c r="C187" s="71" t="s">
        <v>1273</v>
      </c>
      <c r="E187" s="149" t="s">
        <v>1635</v>
      </c>
      <c r="F187" s="149" t="s">
        <v>1636</v>
      </c>
    </row>
    <row r="188" spans="1:6">
      <c r="A188" t="str">
        <f t="shared" si="2"/>
        <v>Point (1.210338 6.276450)</v>
      </c>
      <c r="C188" s="119" t="s">
        <v>1505</v>
      </c>
      <c r="E188" s="150" t="s">
        <v>1637</v>
      </c>
      <c r="F188" s="150" t="s">
        <v>1638</v>
      </c>
    </row>
    <row r="189" spans="1:6">
      <c r="A189" t="str">
        <f t="shared" si="2"/>
        <v>Point (1.210339 6.276451)</v>
      </c>
      <c r="C189" s="122"/>
      <c r="E189" s="117" t="s">
        <v>1639</v>
      </c>
      <c r="F189" s="117" t="s">
        <v>1640</v>
      </c>
    </row>
    <row r="190" spans="1:6">
      <c r="A190" t="str">
        <f t="shared" si="2"/>
        <v>Point (1.210340 6.276452)</v>
      </c>
      <c r="C190" s="107" t="s">
        <v>88</v>
      </c>
      <c r="E190" s="118" t="s">
        <v>1641</v>
      </c>
      <c r="F190" s="118" t="s">
        <v>1642</v>
      </c>
    </row>
    <row r="191" spans="1:6">
      <c r="A191" t="str">
        <f t="shared" si="2"/>
        <v>Point (1.210341 6.276453)</v>
      </c>
      <c r="C191" s="71" t="s">
        <v>1594</v>
      </c>
      <c r="E191" s="117" t="s">
        <v>1643</v>
      </c>
      <c r="F191" s="117" t="s">
        <v>1644</v>
      </c>
    </row>
    <row r="192" spans="1:6">
      <c r="A192" t="str">
        <f t="shared" si="2"/>
        <v>Point (1.210342 6.276454)</v>
      </c>
      <c r="C192" s="119" t="s">
        <v>1273</v>
      </c>
      <c r="E192" s="118" t="s">
        <v>1645</v>
      </c>
      <c r="F192" s="150" t="s">
        <v>1646</v>
      </c>
    </row>
    <row r="193" spans="1:17">
      <c r="A193" t="str">
        <f t="shared" si="2"/>
        <v>Point (1.210343 6.276455)</v>
      </c>
      <c r="C193" s="71" t="s">
        <v>1273</v>
      </c>
      <c r="E193" s="117" t="s">
        <v>1647</v>
      </c>
      <c r="F193" s="117" t="s">
        <v>1648</v>
      </c>
    </row>
    <row r="194" spans="1:17">
      <c r="A194" t="str">
        <f t="shared" ref="A194:A257" si="3">_xlfn.CONCAT("Point (",F194," ",E194,")")</f>
        <v>Point (1.210344 6.276456)</v>
      </c>
      <c r="C194" s="107" t="s">
        <v>1505</v>
      </c>
      <c r="E194" s="118" t="s">
        <v>1649</v>
      </c>
      <c r="F194" s="118" t="s">
        <v>1650</v>
      </c>
    </row>
    <row r="195" spans="1:17">
      <c r="A195" t="str">
        <f t="shared" si="3"/>
        <v>Point (1.210345 6.276457)</v>
      </c>
      <c r="C195" s="117" t="s">
        <v>1505</v>
      </c>
      <c r="E195" s="117" t="s">
        <v>1651</v>
      </c>
      <c r="F195" s="117" t="s">
        <v>1652</v>
      </c>
    </row>
    <row r="196" spans="1:17">
      <c r="A196" t="str">
        <f t="shared" si="3"/>
        <v>Point (1.210346 6.276458)</v>
      </c>
      <c r="C196" s="137" t="s">
        <v>1511</v>
      </c>
      <c r="E196" s="137" t="s">
        <v>1653</v>
      </c>
      <c r="F196" s="137" t="s">
        <v>1654</v>
      </c>
    </row>
    <row r="197" spans="1:17">
      <c r="A197" t="str">
        <f t="shared" si="3"/>
        <v>Point (1.210347 6.276459)</v>
      </c>
      <c r="C197" s="117" t="s">
        <v>1514</v>
      </c>
      <c r="E197" s="149" t="s">
        <v>1655</v>
      </c>
      <c r="F197" s="117" t="s">
        <v>1656</v>
      </c>
    </row>
    <row r="198" spans="1:17">
      <c r="A198" t="str">
        <f t="shared" si="3"/>
        <v>Point (1.210348 6.276460)</v>
      </c>
      <c r="C198" s="118" t="s">
        <v>164</v>
      </c>
      <c r="E198" s="118" t="s">
        <v>1657</v>
      </c>
      <c r="F198" s="118" t="s">
        <v>1658</v>
      </c>
    </row>
    <row r="199" spans="1:17">
      <c r="A199" t="str">
        <f t="shared" si="3"/>
        <v>Point (1.210349 6.276461)</v>
      </c>
      <c r="C199" s="117" t="s">
        <v>1520</v>
      </c>
      <c r="E199" s="117" t="s">
        <v>1659</v>
      </c>
      <c r="F199" s="117" t="s">
        <v>1660</v>
      </c>
    </row>
    <row r="200" spans="1:17">
      <c r="A200" t="str">
        <f t="shared" si="3"/>
        <v>Point (1.214837 6.250502)</v>
      </c>
      <c r="C200" s="118" t="s">
        <v>1524</v>
      </c>
      <c r="E200" s="118" t="s">
        <v>1614</v>
      </c>
      <c r="F200" s="118" t="s">
        <v>1623</v>
      </c>
    </row>
    <row r="201" spans="1:17">
      <c r="A201" t="str">
        <f t="shared" si="3"/>
        <v>Point (1.214837 6.250502)</v>
      </c>
      <c r="C201" s="117" t="s">
        <v>1624</v>
      </c>
      <c r="E201" s="117" t="s">
        <v>1614</v>
      </c>
      <c r="F201" s="117" t="s">
        <v>1623</v>
      </c>
      <c r="I201" s="1"/>
      <c r="M201" s="21"/>
      <c r="Q201"/>
    </row>
    <row r="202" spans="1:17">
      <c r="A202" t="str">
        <f t="shared" si="3"/>
        <v>Point (1.224485 6.255874)</v>
      </c>
      <c r="C202" s="118" t="s">
        <v>1531</v>
      </c>
      <c r="E202" s="107" t="s">
        <v>1616</v>
      </c>
      <c r="F202" s="107" t="s">
        <v>1617</v>
      </c>
      <c r="I202" s="1"/>
      <c r="M202" s="21"/>
      <c r="Q202"/>
    </row>
    <row r="203" spans="1:17">
      <c r="A203" t="str">
        <f t="shared" si="3"/>
        <v>Point (1.224485 6.255874)</v>
      </c>
      <c r="C203" s="117" t="s">
        <v>1505</v>
      </c>
      <c r="E203" s="71" t="s">
        <v>1616</v>
      </c>
      <c r="F203" s="71" t="s">
        <v>1617</v>
      </c>
      <c r="I203" s="1"/>
      <c r="M203" s="21"/>
      <c r="Q203"/>
    </row>
    <row r="204" spans="1:17" ht="30">
      <c r="A204" t="str">
        <f t="shared" si="3"/>
        <v>Point ( 1.3223931 6.1703146)</v>
      </c>
      <c r="C204" s="6" t="s">
        <v>1538</v>
      </c>
      <c r="E204" s="2" t="s">
        <v>1303</v>
      </c>
      <c r="F204" s="2" t="s">
        <v>1304</v>
      </c>
      <c r="I204" s="1"/>
      <c r="M204" s="21"/>
      <c r="Q204"/>
    </row>
    <row r="205" spans="1:17">
      <c r="A205" t="str">
        <f t="shared" si="3"/>
        <v>Point (1.214110 6.251458)</v>
      </c>
      <c r="C205" s="71" t="s">
        <v>1273</v>
      </c>
      <c r="E205" s="71" t="s">
        <v>1625</v>
      </c>
      <c r="F205" s="71" t="s">
        <v>1626</v>
      </c>
      <c r="I205" s="1"/>
      <c r="M205" s="21"/>
      <c r="Q205"/>
    </row>
    <row r="206" spans="1:17">
      <c r="A206" t="str">
        <f t="shared" si="3"/>
        <v>Point (1.210778 6.250896)</v>
      </c>
      <c r="C206" s="107" t="s">
        <v>1544</v>
      </c>
      <c r="E206" s="107" t="s">
        <v>1627</v>
      </c>
      <c r="F206" s="118" t="s">
        <v>1628</v>
      </c>
      <c r="I206" s="1"/>
      <c r="M206" s="21"/>
      <c r="Q206"/>
    </row>
    <row r="207" spans="1:17">
      <c r="A207" t="str">
        <f t="shared" si="3"/>
        <v>Point (1.214110 6.251458)</v>
      </c>
      <c r="C207" s="71" t="s">
        <v>1548</v>
      </c>
      <c r="E207" s="71" t="s">
        <v>1625</v>
      </c>
      <c r="F207" s="71" t="s">
        <v>1626</v>
      </c>
      <c r="I207" s="1"/>
      <c r="M207" s="21"/>
      <c r="Q207"/>
    </row>
    <row r="208" spans="1:17">
      <c r="A208" t="str">
        <f t="shared" si="3"/>
        <v>Point (1.214110 6.251458)</v>
      </c>
      <c r="C208" s="119" t="s">
        <v>1524</v>
      </c>
      <c r="E208" s="107" t="s">
        <v>1625</v>
      </c>
      <c r="F208" s="107" t="s">
        <v>1626</v>
      </c>
    </row>
    <row r="209" spans="1:6">
      <c r="A209" t="str">
        <f t="shared" si="3"/>
        <v>Point (1.2103335 6.276445911)</v>
      </c>
      <c r="C209" s="138" t="s">
        <v>88</v>
      </c>
      <c r="E209" s="139" t="s">
        <v>1755</v>
      </c>
      <c r="F209" s="139" t="s">
        <v>1756</v>
      </c>
    </row>
    <row r="210" spans="1:6">
      <c r="A210" t="str">
        <f t="shared" si="3"/>
        <v>Point (1.2103335 6.276445911)</v>
      </c>
      <c r="C210" s="140" t="s">
        <v>1677</v>
      </c>
      <c r="E210" s="141" t="s">
        <v>1755</v>
      </c>
      <c r="F210" s="141" t="s">
        <v>1756</v>
      </c>
    </row>
    <row r="211" spans="1:6">
      <c r="A211" t="str">
        <f t="shared" si="3"/>
        <v>Point (1.2103335 6.276445911)</v>
      </c>
      <c r="C211" s="138" t="s">
        <v>160</v>
      </c>
      <c r="E211" s="139" t="s">
        <v>1755</v>
      </c>
      <c r="F211" s="139" t="s">
        <v>1756</v>
      </c>
    </row>
    <row r="212" spans="1:6">
      <c r="A212" t="str">
        <f t="shared" si="3"/>
        <v>Point (1.2103336 6.276445912)</v>
      </c>
      <c r="C212" s="140" t="s">
        <v>160</v>
      </c>
      <c r="E212" s="141" t="s">
        <v>1762</v>
      </c>
      <c r="F212" s="141" t="s">
        <v>1763</v>
      </c>
    </row>
    <row r="213" spans="1:6">
      <c r="A213" t="str">
        <f t="shared" si="3"/>
        <v>Point (1.2103337 6.276445913)</v>
      </c>
      <c r="C213" s="138" t="s">
        <v>160</v>
      </c>
      <c r="E213" s="139" t="s">
        <v>1764</v>
      </c>
      <c r="F213" s="139" t="s">
        <v>1765</v>
      </c>
    </row>
    <row r="214" spans="1:6">
      <c r="A214" t="str">
        <f t="shared" si="3"/>
        <v>Point (1.2080719 6.2816181)</v>
      </c>
      <c r="C214" s="140" t="s">
        <v>164</v>
      </c>
      <c r="E214" s="141" t="s">
        <v>1757</v>
      </c>
      <c r="F214" s="141" t="s">
        <v>1758</v>
      </c>
    </row>
    <row r="215" spans="1:6">
      <c r="A215" t="str">
        <f t="shared" si="3"/>
        <v>Point (1.2103335 6.276445911)</v>
      </c>
      <c r="C215" s="140" t="s">
        <v>1692</v>
      </c>
      <c r="E215" s="141" t="s">
        <v>1755</v>
      </c>
      <c r="F215" s="141" t="s">
        <v>1756</v>
      </c>
    </row>
    <row r="216" spans="1:6">
      <c r="A216" t="str">
        <f t="shared" si="3"/>
        <v>Point (1.2103335 6.276445911)</v>
      </c>
      <c r="C216" s="138" t="s">
        <v>1700</v>
      </c>
      <c r="E216" s="139" t="s">
        <v>1755</v>
      </c>
      <c r="F216" s="139" t="s">
        <v>1756</v>
      </c>
    </row>
    <row r="217" spans="1:6">
      <c r="A217" t="str">
        <f t="shared" si="3"/>
        <v>Point (1.2103335 6.276445911)</v>
      </c>
      <c r="C217" s="140" t="s">
        <v>1703</v>
      </c>
      <c r="E217" s="141" t="s">
        <v>1755</v>
      </c>
      <c r="F217" s="141" t="s">
        <v>1756</v>
      </c>
    </row>
    <row r="218" spans="1:6">
      <c r="A218" t="str">
        <f t="shared" si="3"/>
        <v>Point (1.2103335 6.276445911)</v>
      </c>
      <c r="C218" s="138" t="s">
        <v>1706</v>
      </c>
      <c r="E218" s="139" t="s">
        <v>1755</v>
      </c>
      <c r="F218" s="139" t="s">
        <v>1756</v>
      </c>
    </row>
    <row r="219" spans="1:6">
      <c r="A219" t="str">
        <f t="shared" si="3"/>
        <v>Point (1.2103335 6.276445911)</v>
      </c>
      <c r="C219" s="140" t="s">
        <v>1759</v>
      </c>
      <c r="E219" s="141" t="s">
        <v>1755</v>
      </c>
      <c r="F219" s="141" t="s">
        <v>1756</v>
      </c>
    </row>
    <row r="220" spans="1:6">
      <c r="A220" t="str">
        <f t="shared" si="3"/>
        <v>Point (1.2103336 6.276445912)</v>
      </c>
      <c r="C220" s="135" t="s">
        <v>1273</v>
      </c>
      <c r="E220" s="139" t="s">
        <v>1762</v>
      </c>
      <c r="F220" s="139" t="s">
        <v>1763</v>
      </c>
    </row>
    <row r="221" spans="1:6">
      <c r="A221" t="str">
        <f t="shared" si="3"/>
        <v>Point (1.2103337 6.276445913)</v>
      </c>
      <c r="C221" s="136" t="s">
        <v>1713</v>
      </c>
      <c r="E221" s="141" t="s">
        <v>1764</v>
      </c>
      <c r="F221" s="141" t="s">
        <v>1765</v>
      </c>
    </row>
    <row r="222" spans="1:6">
      <c r="A222" t="str">
        <f t="shared" si="3"/>
        <v>Point (1.2103337 6.276445913)</v>
      </c>
      <c r="C222" s="136" t="s">
        <v>1718</v>
      </c>
      <c r="E222" s="141" t="s">
        <v>1764</v>
      </c>
      <c r="F222" s="141" t="s">
        <v>1765</v>
      </c>
    </row>
    <row r="223" spans="1:6">
      <c r="A223" t="str">
        <f t="shared" si="3"/>
        <v>Point (1.2103337 6.276445913)</v>
      </c>
      <c r="C223" s="135" t="s">
        <v>1722</v>
      </c>
      <c r="E223" s="139" t="s">
        <v>1764</v>
      </c>
      <c r="F223" s="139" t="s">
        <v>1765</v>
      </c>
    </row>
    <row r="224" spans="1:6">
      <c r="A224" t="str">
        <f t="shared" si="3"/>
        <v>Point (1.2103337 6.276445913)</v>
      </c>
      <c r="C224" s="135" t="s">
        <v>1273</v>
      </c>
      <c r="E224" s="139" t="s">
        <v>1764</v>
      </c>
      <c r="F224" s="139" t="s">
        <v>1765</v>
      </c>
    </row>
    <row r="225" spans="1:6">
      <c r="A225" t="str">
        <f t="shared" si="3"/>
        <v>Point (1.2107776 6.250896)</v>
      </c>
      <c r="C225" s="136" t="s">
        <v>1728</v>
      </c>
      <c r="E225" s="107" t="s">
        <v>1627</v>
      </c>
      <c r="F225" s="107" t="s">
        <v>1772</v>
      </c>
    </row>
    <row r="226" spans="1:6">
      <c r="A226" t="str">
        <f t="shared" si="3"/>
        <v>Point (1.2103337 6.276445913)</v>
      </c>
      <c r="C226" s="135" t="s">
        <v>1731</v>
      </c>
      <c r="E226" s="139" t="s">
        <v>1764</v>
      </c>
      <c r="F226" s="139" t="s">
        <v>1765</v>
      </c>
    </row>
    <row r="227" spans="1:6">
      <c r="A227" t="str">
        <f t="shared" si="3"/>
        <v>Point (1.2103337 6.276445913)</v>
      </c>
      <c r="C227" s="135" t="s">
        <v>1742</v>
      </c>
      <c r="E227" s="139" t="s">
        <v>1764</v>
      </c>
      <c r="F227" s="139" t="s">
        <v>1765</v>
      </c>
    </row>
    <row r="228" spans="1:6">
      <c r="A228" t="str">
        <f t="shared" si="3"/>
        <v>Point (1.2103337 6.276445913)</v>
      </c>
      <c r="C228" s="136" t="s">
        <v>1745</v>
      </c>
      <c r="E228" s="141" t="s">
        <v>1764</v>
      </c>
      <c r="F228" s="141" t="s">
        <v>1765</v>
      </c>
    </row>
    <row r="229" spans="1:6">
      <c r="A229" t="str">
        <f t="shared" si="3"/>
        <v>Point (1.2103338 6.276445914)</v>
      </c>
      <c r="C229" s="133" t="s">
        <v>1273</v>
      </c>
      <c r="E229" s="141" t="s">
        <v>1766</v>
      </c>
      <c r="F229" s="141" t="s">
        <v>1767</v>
      </c>
    </row>
    <row r="230" spans="1:6">
      <c r="A230" t="str">
        <f t="shared" si="3"/>
        <v>Point (1.2103339 6.276445915)</v>
      </c>
      <c r="C230" s="134" t="s">
        <v>1273</v>
      </c>
      <c r="E230" s="139" t="s">
        <v>1768</v>
      </c>
      <c r="F230" s="139" t="s">
        <v>1769</v>
      </c>
    </row>
    <row r="231" spans="1:6">
      <c r="A231" t="str">
        <f t="shared" si="3"/>
        <v>Point (1.2138632 6.254258543)</v>
      </c>
      <c r="C231" s="133" t="s">
        <v>1751</v>
      </c>
      <c r="E231" s="141" t="s">
        <v>1770</v>
      </c>
      <c r="F231" s="141" t="s">
        <v>1771</v>
      </c>
    </row>
    <row r="232" spans="1:6">
      <c r="A232" t="str">
        <f t="shared" si="3"/>
        <v>Point (1.2138633 6.254258544)</v>
      </c>
      <c r="C232" s="138" t="s">
        <v>1751</v>
      </c>
      <c r="E232" s="139" t="s">
        <v>1760</v>
      </c>
      <c r="F232" s="139" t="s">
        <v>1761</v>
      </c>
    </row>
    <row r="233" spans="1:6">
      <c r="A233" t="str">
        <f t="shared" si="3"/>
        <v>Point (1.210335 6.276447)</v>
      </c>
      <c r="C233" s="135" t="s">
        <v>1273</v>
      </c>
      <c r="E233" s="117" t="s">
        <v>1631</v>
      </c>
      <c r="F233" s="117" t="s">
        <v>1632</v>
      </c>
    </row>
    <row r="234" spans="1:6">
      <c r="A234" t="str">
        <f t="shared" si="3"/>
        <v>Point (1.210339 6.276451)</v>
      </c>
      <c r="C234" s="135" t="s">
        <v>1505</v>
      </c>
      <c r="E234" s="117" t="s">
        <v>1639</v>
      </c>
      <c r="F234" s="117" t="s">
        <v>1640</v>
      </c>
    </row>
    <row r="235" spans="1:6">
      <c r="A235" t="str">
        <f t="shared" si="3"/>
        <v>Point (1.2103337 6.276445913)</v>
      </c>
      <c r="C235" s="138" t="s">
        <v>88</v>
      </c>
      <c r="E235" s="139" t="s">
        <v>1764</v>
      </c>
      <c r="F235" s="139" t="s">
        <v>1765</v>
      </c>
    </row>
    <row r="236" spans="1:6">
      <c r="A236" t="str">
        <f t="shared" si="3"/>
        <v>Point (1.2138632 6.254258543)</v>
      </c>
      <c r="C236" s="133" t="s">
        <v>1788</v>
      </c>
      <c r="E236" s="141" t="s">
        <v>1770</v>
      </c>
      <c r="F236" s="152" t="s">
        <v>1771</v>
      </c>
    </row>
    <row r="237" spans="1:6">
      <c r="A237" t="str">
        <f t="shared" si="3"/>
        <v>Point (1.202724 6.276330)</v>
      </c>
      <c r="C237" s="133" t="s">
        <v>1798</v>
      </c>
      <c r="E237" s="107" t="s">
        <v>1811</v>
      </c>
      <c r="F237" s="107" t="s">
        <v>1812</v>
      </c>
    </row>
    <row r="238" spans="1:6">
      <c r="A238" t="str">
        <f t="shared" si="3"/>
        <v>Point (1.2103337 6.276445913)</v>
      </c>
      <c r="C238" s="133" t="s">
        <v>1818</v>
      </c>
      <c r="E238" s="141" t="s">
        <v>1764</v>
      </c>
      <c r="F238" s="141" t="s">
        <v>1765</v>
      </c>
    </row>
    <row r="239" spans="1:6">
      <c r="A239" t="str">
        <f t="shared" si="3"/>
        <v>Point (1.2138632 6.254258543)</v>
      </c>
      <c r="C239" s="134" t="s">
        <v>160</v>
      </c>
      <c r="E239" s="139" t="s">
        <v>1770</v>
      </c>
      <c r="F239" s="139" t="s">
        <v>1771</v>
      </c>
    </row>
    <row r="240" spans="1:6">
      <c r="A240" t="str">
        <f t="shared" si="3"/>
        <v>Point (1.2138632 6.254258543)</v>
      </c>
      <c r="C240" s="133" t="s">
        <v>1835</v>
      </c>
      <c r="E240" s="141" t="s">
        <v>1770</v>
      </c>
      <c r="F240" s="141" t="s">
        <v>1771</v>
      </c>
    </row>
    <row r="241" spans="1:6">
      <c r="A241" t="str">
        <f t="shared" si="3"/>
        <v>Point (1.2138632 6.254258543)</v>
      </c>
      <c r="C241" s="134" t="s">
        <v>1839</v>
      </c>
      <c r="E241" s="139" t="s">
        <v>1770</v>
      </c>
      <c r="F241" s="139" t="s">
        <v>1771</v>
      </c>
    </row>
    <row r="242" spans="1:6">
      <c r="A242" t="str">
        <f t="shared" si="3"/>
        <v>Point (1.2138632 6.254258543)</v>
      </c>
      <c r="C242" s="147" t="s">
        <v>1842</v>
      </c>
      <c r="E242" s="151" t="s">
        <v>1770</v>
      </c>
      <c r="F242" s="151" t="s">
        <v>1771</v>
      </c>
    </row>
    <row r="243" spans="1:6">
      <c r="A243" t="str">
        <f t="shared" si="3"/>
        <v>Point (1.2103338 6.276445914)</v>
      </c>
      <c r="C243" s="133" t="s">
        <v>1847</v>
      </c>
      <c r="E243" s="141" t="s">
        <v>1766</v>
      </c>
      <c r="F243" s="141" t="s">
        <v>1767</v>
      </c>
    </row>
    <row r="244" spans="1:6">
      <c r="A244" t="str">
        <f t="shared" si="3"/>
        <v>Point (1.2138632 6.254258543)</v>
      </c>
      <c r="C244" s="134" t="s">
        <v>1854</v>
      </c>
      <c r="E244" s="139" t="s">
        <v>1770</v>
      </c>
      <c r="F244" s="139" t="s">
        <v>1771</v>
      </c>
    </row>
    <row r="245" spans="1:6">
      <c r="A245" t="str">
        <f t="shared" si="3"/>
        <v>Point (1.2138632 6.254258543)</v>
      </c>
      <c r="C245" s="133" t="s">
        <v>1505</v>
      </c>
      <c r="E245" s="141" t="s">
        <v>1770</v>
      </c>
      <c r="F245" s="141" t="s">
        <v>1771</v>
      </c>
    </row>
    <row r="246" spans="1:6">
      <c r="A246" t="str">
        <f t="shared" si="3"/>
        <v>Point (1.2138632 6.254258543)</v>
      </c>
      <c r="C246" s="133" t="s">
        <v>1865</v>
      </c>
      <c r="E246" s="141" t="s">
        <v>1770</v>
      </c>
      <c r="F246" s="141" t="s">
        <v>1771</v>
      </c>
    </row>
    <row r="247" spans="1:6">
      <c r="A247" t="str">
        <f t="shared" si="3"/>
        <v>Point (1.2138632 6.254258543)</v>
      </c>
      <c r="C247" s="133" t="s">
        <v>1524</v>
      </c>
      <c r="E247" s="141" t="s">
        <v>1770</v>
      </c>
      <c r="F247" s="141" t="s">
        <v>1771</v>
      </c>
    </row>
    <row r="248" spans="1:6">
      <c r="A248" t="str">
        <f t="shared" si="3"/>
        <v>Point (1.202724 6.276330)</v>
      </c>
      <c r="C248" s="133" t="s">
        <v>1875</v>
      </c>
      <c r="E248" s="107" t="s">
        <v>1811</v>
      </c>
      <c r="F248" s="107" t="s">
        <v>1812</v>
      </c>
    </row>
    <row r="249" spans="1:6">
      <c r="A249" t="str">
        <f t="shared" si="3"/>
        <v>Point (1.2138632 6.254258543)</v>
      </c>
      <c r="C249" s="159" t="s">
        <v>1887</v>
      </c>
      <c r="E249" s="159" t="s">
        <v>1770</v>
      </c>
      <c r="F249" s="159" t="s">
        <v>1771</v>
      </c>
    </row>
    <row r="250" spans="1:6">
      <c r="A250" t="str">
        <f t="shared" si="3"/>
        <v>Point (1.2138632 6.254258543)</v>
      </c>
      <c r="C250" s="159" t="s">
        <v>1818</v>
      </c>
      <c r="E250" s="159" t="s">
        <v>1770</v>
      </c>
      <c r="F250" s="159" t="s">
        <v>1771</v>
      </c>
    </row>
    <row r="251" spans="1:6">
      <c r="A251" t="str">
        <f t="shared" si="3"/>
        <v>Point (1.2138632 6.254258543)</v>
      </c>
      <c r="C251" s="159" t="s">
        <v>1898</v>
      </c>
      <c r="E251" s="159" t="s">
        <v>1770</v>
      </c>
      <c r="F251" s="159" t="s">
        <v>1771</v>
      </c>
    </row>
    <row r="252" spans="1:6">
      <c r="A252" t="str">
        <f t="shared" si="3"/>
        <v>Point (1.2138632 6.254258543)</v>
      </c>
      <c r="C252" s="159" t="s">
        <v>1911</v>
      </c>
      <c r="E252" s="159" t="s">
        <v>1770</v>
      </c>
      <c r="F252" s="159" t="s">
        <v>1771</v>
      </c>
    </row>
    <row r="253" spans="1:6">
      <c r="A253" t="str">
        <f t="shared" si="3"/>
        <v>Point (1.214837 6.250502)</v>
      </c>
      <c r="C253" s="159" t="s">
        <v>1887</v>
      </c>
      <c r="E253" s="159" t="s">
        <v>1614</v>
      </c>
      <c r="F253" s="159" t="s">
        <v>1623</v>
      </c>
    </row>
    <row r="254" spans="1:6">
      <c r="A254" t="str">
        <f t="shared" si="3"/>
        <v>Point (1.2103335 6.276445911)</v>
      </c>
      <c r="C254" s="159" t="s">
        <v>1920</v>
      </c>
      <c r="E254" s="159" t="s">
        <v>1755</v>
      </c>
      <c r="F254" s="159" t="s">
        <v>1756</v>
      </c>
    </row>
    <row r="255" spans="1:6">
      <c r="A255" t="str">
        <f t="shared" si="3"/>
        <v>Point (1.2103337 6.276445913)</v>
      </c>
      <c r="C255" s="159" t="s">
        <v>1922</v>
      </c>
      <c r="E255" s="159" t="s">
        <v>1764</v>
      </c>
      <c r="F255" s="159" t="s">
        <v>1765</v>
      </c>
    </row>
    <row r="256" spans="1:6">
      <c r="A256" t="str">
        <f t="shared" si="3"/>
        <v>Point (1.2109388 6.2544683)</v>
      </c>
      <c r="C256" s="159" t="s">
        <v>1524</v>
      </c>
      <c r="E256" s="159" t="s">
        <v>1951</v>
      </c>
      <c r="F256" s="159" t="s">
        <v>1952</v>
      </c>
    </row>
    <row r="257" spans="1:6">
      <c r="A257" t="str">
        <f t="shared" si="3"/>
        <v>Point (1.2109388 6.2544683)</v>
      </c>
      <c r="C257" s="159" t="s">
        <v>1930</v>
      </c>
      <c r="E257" s="159" t="s">
        <v>1951</v>
      </c>
      <c r="F257" s="159" t="s">
        <v>1952</v>
      </c>
    </row>
    <row r="258" spans="1:6">
      <c r="A258" t="str">
        <f t="shared" ref="A258:A263" si="4">_xlfn.CONCAT("Point (",F258," ",E258,")")</f>
        <v>Point (1.2109388 6.2544683)</v>
      </c>
      <c r="C258" s="159" t="s">
        <v>1722</v>
      </c>
      <c r="E258" s="159" t="s">
        <v>1951</v>
      </c>
      <c r="F258" s="159" t="s">
        <v>1952</v>
      </c>
    </row>
    <row r="259" spans="1:6">
      <c r="A259" t="str">
        <f t="shared" si="4"/>
        <v>Point (1.2027242 6.2763299)</v>
      </c>
      <c r="C259" s="159" t="s">
        <v>271</v>
      </c>
      <c r="E259" s="159" t="s">
        <v>1953</v>
      </c>
      <c r="F259" s="159" t="s">
        <v>1954</v>
      </c>
    </row>
    <row r="260" spans="1:6">
      <c r="A260" t="str">
        <f t="shared" si="4"/>
        <v>Point (1.2109388 6.2544683)</v>
      </c>
      <c r="C260" s="159" t="s">
        <v>1940</v>
      </c>
      <c r="E260" s="159" t="s">
        <v>1951</v>
      </c>
      <c r="F260" s="159" t="s">
        <v>1952</v>
      </c>
    </row>
    <row r="261" spans="1:6">
      <c r="A261" t="str">
        <f t="shared" si="4"/>
        <v>Point (1.2109388 6.2544683)</v>
      </c>
      <c r="C261" s="159" t="s">
        <v>160</v>
      </c>
      <c r="E261" s="159" t="s">
        <v>1951</v>
      </c>
      <c r="F261" s="159" t="s">
        <v>1952</v>
      </c>
    </row>
    <row r="262" spans="1:6">
      <c r="A262" t="str">
        <f t="shared" si="4"/>
        <v>Point (1.2109388 6.2544683)</v>
      </c>
      <c r="C262" s="159" t="s">
        <v>1944</v>
      </c>
      <c r="E262" s="159" t="s">
        <v>1951</v>
      </c>
      <c r="F262" s="159" t="s">
        <v>1952</v>
      </c>
    </row>
    <row r="263" spans="1:6">
      <c r="A263" t="str">
        <f t="shared" si="4"/>
        <v>Point (1.2264008 6.2601027)</v>
      </c>
      <c r="C263" s="159" t="s">
        <v>1947</v>
      </c>
      <c r="E263" s="159" t="s">
        <v>1955</v>
      </c>
      <c r="F263" s="159" t="s">
        <v>1956</v>
      </c>
    </row>
    <row r="264" spans="1:6">
      <c r="C264" s="159"/>
      <c r="E264" s="159"/>
      <c r="F264" s="159"/>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negatif</v>
      </c>
      <c r="E16" t="str">
        <f>+carte_cholera!F16</f>
        <v>6.202570724620894</v>
      </c>
      <c r="F16" t="str">
        <f>+carte_cholera!G16</f>
        <v xml:space="preserve"> 1.405860144572896</v>
      </c>
      <c r="G16" t="str">
        <f>+carte_cholera!I16</f>
        <v>Golfe</v>
      </c>
      <c r="H16" t="str">
        <f>+carte_cholera!J16</f>
        <v>Grand Lomé</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negatif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negatif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negatif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( 1.3065224647621934 6.170206928331889)</v>
      </c>
      <c r="B34">
        <v>34</v>
      </c>
      <c r="C34" t="str">
        <f>+carte_cholera!E34</f>
        <v>Adamavo</v>
      </c>
      <c r="D34" t="str">
        <f>+carte_cholera!R34</f>
        <v>Positif</v>
      </c>
      <c r="E34" t="str">
        <f>+carte_cholera!F34</f>
        <v>6.170206928331889</v>
      </c>
      <c r="F34" t="str">
        <f>+carte_cholera!G34</f>
        <v xml:space="preserve"> 1.3065224647621934</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(1.3075633519218346 6.186026591764903)</v>
      </c>
      <c r="B35">
        <v>35</v>
      </c>
      <c r="C35" t="str">
        <f>+carte_cholera!E35</f>
        <v>Katanga</v>
      </c>
      <c r="D35" t="str">
        <f>+carte_cholera!R35</f>
        <v>Positif</v>
      </c>
      <c r="E35" t="str">
        <f>+carte_cholera!F35</f>
        <v>6.186026591764903</v>
      </c>
      <c r="F35" t="str">
        <f>+carte_cholera!G35</f>
        <v>1.3075633519218346</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( 1.2177901541906115 6.127294796391453)</v>
      </c>
      <c r="B36">
        <v>36</v>
      </c>
      <c r="C36" t="str">
        <f>+carte_cholera!E36</f>
        <v>Tokoin Trésor</v>
      </c>
      <c r="D36" t="str">
        <f>+carte_cholera!R36</f>
        <v>negatif</v>
      </c>
      <c r="E36" t="str">
        <f>+carte_cholera!F36</f>
        <v>6.127294796391453</v>
      </c>
      <c r="F36" t="str">
        <f>+carte_cholera!G36</f>
        <v xml:space="preserve"> 1.2177901541906115</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(1.2656584238258837 6.183180898769146)</v>
      </c>
      <c r="B37">
        <v>37</v>
      </c>
      <c r="C37" t="str">
        <f>+carte_cholera!E37</f>
        <v>colas</v>
      </c>
      <c r="D37" t="str">
        <f>+carte_cholera!R37</f>
        <v>negatif</v>
      </c>
      <c r="E37" t="str">
        <f>+carte_cholera!F37</f>
        <v>6.183180898769146</v>
      </c>
      <c r="F37" t="str">
        <f>+carte_cholera!G37</f>
        <v>1.2656584238258837</v>
      </c>
      <c r="G37" t="str">
        <f>+carte_cholera!I37</f>
        <v>Golfe</v>
      </c>
      <c r="H37" t="str">
        <f>+carte_cholera!J37</f>
        <v>Grand Lomé</v>
      </c>
      <c r="K37" t="s">
        <v>768</v>
      </c>
      <c r="L37">
        <v>37</v>
      </c>
      <c r="M37" t="s">
        <v>42</v>
      </c>
      <c r="N37" t="s">
        <v>10</v>
      </c>
      <c r="O37" t="s">
        <v>68</v>
      </c>
      <c r="P37" t="s">
        <v>69</v>
      </c>
      <c r="Q37" t="s">
        <v>41</v>
      </c>
      <c r="R37" t="s">
        <v>769</v>
      </c>
    </row>
    <row r="38" spans="1:18">
      <c r="A38" t="str">
        <f>+carte_cholera!A38</f>
        <v>Point ( 1.317901541906115 6.185294796391453)</v>
      </c>
      <c r="B38">
        <v>38</v>
      </c>
      <c r="C38" t="str">
        <f>+carte_cholera!E38</f>
        <v>Tamani</v>
      </c>
      <c r="D38" t="str">
        <f>+carte_cholera!R38</f>
        <v>negatif</v>
      </c>
      <c r="E38" t="str">
        <f>+carte_cholera!F38</f>
        <v>6.185294796391453</v>
      </c>
      <c r="F38" t="str">
        <f>+carte_cholera!G38</f>
        <v xml:space="preserve"> 1.317901541906115</v>
      </c>
      <c r="G38" t="str">
        <f>+carte_cholera!I38</f>
        <v>Golfe</v>
      </c>
      <c r="H38" t="str">
        <f>+carte_cholera!J38</f>
        <v>Grand Lomé</v>
      </c>
      <c r="K38" t="s">
        <v>768</v>
      </c>
      <c r="L38">
        <v>38</v>
      </c>
      <c r="M38" t="s">
        <v>42</v>
      </c>
      <c r="N38" t="s">
        <v>18</v>
      </c>
      <c r="O38" t="s">
        <v>68</v>
      </c>
      <c r="P38" t="s">
        <v>69</v>
      </c>
      <c r="Q38" t="s">
        <v>41</v>
      </c>
      <c r="R38" t="s">
        <v>769</v>
      </c>
    </row>
    <row r="39" spans="1:18">
      <c r="A39" t="str">
        <f>+carte_cholera!A39</f>
        <v>Point (1.3075633519218346 6.186026591764903)</v>
      </c>
      <c r="B39">
        <v>39</v>
      </c>
      <c r="C39" t="str">
        <f>+carte_cholera!E39</f>
        <v>Katanga</v>
      </c>
      <c r="D39" t="str">
        <f>+carte_cholera!R39</f>
        <v>Positif</v>
      </c>
      <c r="E39" t="str">
        <f>+carte_cholera!F39</f>
        <v>6.186026591764903</v>
      </c>
      <c r="F39" t="str">
        <f>+carte_cholera!G39</f>
        <v>1.3075633519218346</v>
      </c>
      <c r="G39" t="str">
        <f>+carte_cholera!I39</f>
        <v>Golfe</v>
      </c>
      <c r="H39" t="str">
        <f>+carte_cholera!J39</f>
        <v>Grand Lomé</v>
      </c>
      <c r="K39" t="s">
        <v>768</v>
      </c>
      <c r="L39">
        <v>39</v>
      </c>
      <c r="M39" t="s">
        <v>42</v>
      </c>
      <c r="N39" t="s">
        <v>18</v>
      </c>
      <c r="O39" t="s">
        <v>68</v>
      </c>
      <c r="P39" t="s">
        <v>69</v>
      </c>
      <c r="Q39" t="s">
        <v>41</v>
      </c>
      <c r="R39" t="s">
        <v>769</v>
      </c>
    </row>
    <row r="40" spans="1:18">
      <c r="A40" t="str">
        <f>+carte_cholera!A40</f>
        <v>Point ( 1.3065224647621934 6.170206928331889)</v>
      </c>
      <c r="B40">
        <v>40</v>
      </c>
      <c r="C40" t="str">
        <f>+carte_cholera!E40</f>
        <v>Attiégou</v>
      </c>
      <c r="D40" t="str">
        <f>+carte_cholera!R40</f>
        <v>negatif</v>
      </c>
      <c r="E40" t="str">
        <f>+carte_cholera!F40</f>
        <v>6.170206928331889</v>
      </c>
      <c r="F40" t="str">
        <f>+carte_cholera!G40</f>
        <v xml:space="preserve"> 1.3065224647621934</v>
      </c>
      <c r="G40" t="str">
        <f>+carte_cholera!I40</f>
        <v>Golfe</v>
      </c>
      <c r="H40" t="str">
        <f>+carte_cholera!J40</f>
        <v>Grand Lomé</v>
      </c>
      <c r="K40" t="s">
        <v>768</v>
      </c>
      <c r="L40">
        <v>40</v>
      </c>
      <c r="M40" t="s">
        <v>42</v>
      </c>
      <c r="N40" t="s">
        <v>18</v>
      </c>
      <c r="O40" t="s">
        <v>68</v>
      </c>
      <c r="P40" t="s">
        <v>69</v>
      </c>
      <c r="Q40" t="s">
        <v>41</v>
      </c>
      <c r="R40" t="s">
        <v>769</v>
      </c>
    </row>
    <row r="41" spans="1:18">
      <c r="A41" t="str">
        <f>+carte_cholera!A41</f>
        <v>Point ( 1.3065224647621934 6.170206928331889)</v>
      </c>
      <c r="B41">
        <v>41</v>
      </c>
      <c r="C41" t="str">
        <f>+carte_cholera!E41</f>
        <v>Adamavo</v>
      </c>
      <c r="D41" t="str">
        <f>+carte_cholera!R41</f>
        <v>negatif</v>
      </c>
      <c r="E41" t="str">
        <f>+carte_cholera!F41</f>
        <v>6.170206928331889</v>
      </c>
      <c r="F41" t="str">
        <f>+carte_cholera!G41</f>
        <v xml:space="preserve"> 1.3065224647621934</v>
      </c>
      <c r="G41" t="str">
        <f>+carte_cholera!I41</f>
        <v>Golfe</v>
      </c>
      <c r="H41" t="str">
        <f>+carte_cholera!J41</f>
        <v>Grand Lomé</v>
      </c>
      <c r="K41" t="s">
        <v>768</v>
      </c>
      <c r="L41">
        <v>41</v>
      </c>
      <c r="M41" t="s">
        <v>42</v>
      </c>
      <c r="N41" t="s">
        <v>18</v>
      </c>
      <c r="O41" t="s">
        <v>68</v>
      </c>
      <c r="P41" t="s">
        <v>69</v>
      </c>
      <c r="Q41" t="s">
        <v>41</v>
      </c>
      <c r="R41" t="s">
        <v>769</v>
      </c>
    </row>
    <row r="42" spans="1:18">
      <c r="A42" t="str">
        <f>+carte_cholera!A42</f>
        <v>Point (1.27075633519218346 6.186026591764903)</v>
      </c>
      <c r="B42">
        <v>42</v>
      </c>
      <c r="C42" t="str">
        <f>+carte_cholera!E42</f>
        <v>Grand Marché</v>
      </c>
      <c r="D42" t="str">
        <f>+carte_cholera!R42</f>
        <v>Positif</v>
      </c>
      <c r="E42" t="str">
        <f>+carte_cholera!F42</f>
        <v>6.186026591764903</v>
      </c>
      <c r="F42" t="str">
        <f>+carte_cholera!G42</f>
        <v>1.27075633519218346</v>
      </c>
      <c r="G42" t="str">
        <f>+carte_cholera!I42</f>
        <v>Golfe</v>
      </c>
      <c r="H42" t="str">
        <f>+carte_cholera!J42</f>
        <v>Grand Lomé</v>
      </c>
      <c r="K42" t="s">
        <v>768</v>
      </c>
      <c r="L42">
        <v>42</v>
      </c>
      <c r="M42" t="s">
        <v>42</v>
      </c>
      <c r="N42" t="s">
        <v>10</v>
      </c>
      <c r="O42" t="s">
        <v>68</v>
      </c>
      <c r="P42" t="s">
        <v>69</v>
      </c>
      <c r="Q42" t="s">
        <v>41</v>
      </c>
      <c r="R42" t="s">
        <v>769</v>
      </c>
    </row>
    <row r="43" spans="1:18">
      <c r="A43" t="str">
        <f>+carte_cholera!A43</f>
        <v>Point (1.27075633519218346 6.186026591764903)</v>
      </c>
      <c r="B43">
        <v>43</v>
      </c>
      <c r="C43" t="str">
        <f>+carte_cholera!E43</f>
        <v>Grand Marché</v>
      </c>
      <c r="D43" t="str">
        <f>+carte_cholera!R43</f>
        <v>negatif</v>
      </c>
      <c r="E43" t="str">
        <f>+carte_cholera!F43</f>
        <v>6.186026591764903</v>
      </c>
      <c r="F43" t="str">
        <f>+carte_cholera!G43</f>
        <v>1.27075633519218346</v>
      </c>
      <c r="G43" t="str">
        <f>+carte_cholera!I43</f>
        <v>Golfe</v>
      </c>
      <c r="H43" t="str">
        <f>+carte_cholera!J43</f>
        <v>Grand Lomé</v>
      </c>
      <c r="K43" t="s">
        <v>770</v>
      </c>
      <c r="L43">
        <v>43</v>
      </c>
      <c r="M43" t="s">
        <v>43</v>
      </c>
      <c r="N43" t="s">
        <v>18</v>
      </c>
      <c r="O43" t="s">
        <v>51</v>
      </c>
      <c r="P43" t="s">
        <v>52</v>
      </c>
      <c r="Q43" t="s">
        <v>41</v>
      </c>
      <c r="R43" t="s">
        <v>769</v>
      </c>
    </row>
    <row r="44" spans="1:18">
      <c r="A44" t="str">
        <f>+carte_cholera!A44</f>
        <v>Point (1.3075633519218346 6.186026591764903)</v>
      </c>
      <c r="B44">
        <v>44</v>
      </c>
      <c r="C44" t="str">
        <f>+carte_cholera!E44</f>
        <v>Katanga</v>
      </c>
      <c r="D44" t="str">
        <f>+carte_cholera!R44</f>
        <v>negatif</v>
      </c>
      <c r="E44" t="str">
        <f>+carte_cholera!F44</f>
        <v>6.186026591764903</v>
      </c>
      <c r="F44" t="str">
        <f>+carte_cholera!G44</f>
        <v>1.3075633519218346</v>
      </c>
      <c r="G44" t="str">
        <f>+carte_cholera!I44</f>
        <v>Golfe</v>
      </c>
      <c r="H44" t="str">
        <f>+carte_cholera!J44</f>
        <v>Grand Lomé</v>
      </c>
      <c r="K44" t="s">
        <v>770</v>
      </c>
      <c r="L44">
        <v>44</v>
      </c>
      <c r="M44" t="s">
        <v>43</v>
      </c>
      <c r="N44" t="s">
        <v>18</v>
      </c>
      <c r="O44" t="s">
        <v>51</v>
      </c>
      <c r="P44" t="s">
        <v>52</v>
      </c>
      <c r="Q44" t="s">
        <v>41</v>
      </c>
      <c r="R44" t="s">
        <v>769</v>
      </c>
    </row>
    <row r="45" spans="1:18">
      <c r="A45" t="str">
        <f>+carte_cholera!A45</f>
        <v>Point ( 1.3065224647621934 6.170206928331889)</v>
      </c>
      <c r="B45">
        <v>45</v>
      </c>
      <c r="C45" t="str">
        <f>+carte_cholera!E45</f>
        <v>Adamavo</v>
      </c>
      <c r="D45" t="str">
        <f>+carte_cholera!R45</f>
        <v>negatif</v>
      </c>
      <c r="E45" t="str">
        <f>+carte_cholera!F45</f>
        <v>6.170206928331889</v>
      </c>
      <c r="F45" t="str">
        <f>+carte_cholera!G45</f>
        <v xml:space="preserve"> 1.3065224647621934</v>
      </c>
      <c r="G45" t="str">
        <f>+carte_cholera!I45</f>
        <v>Golfe</v>
      </c>
      <c r="H45" t="str">
        <f>+carte_cholera!J45</f>
        <v>Grand Lomé</v>
      </c>
      <c r="K45" t="s">
        <v>770</v>
      </c>
      <c r="L45">
        <v>45</v>
      </c>
      <c r="M45" t="s">
        <v>43</v>
      </c>
      <c r="N45" t="s">
        <v>18</v>
      </c>
      <c r="O45" t="s">
        <v>51</v>
      </c>
      <c r="P45" t="s">
        <v>52</v>
      </c>
      <c r="Q45" t="s">
        <v>41</v>
      </c>
      <c r="R45" t="s">
        <v>769</v>
      </c>
    </row>
    <row r="46" spans="1:18">
      <c r="A46" t="str">
        <f>+carte_cholera!A46</f>
        <v>Point (1.2756098362654944 6.164475693128914)</v>
      </c>
      <c r="B46">
        <v>46</v>
      </c>
      <c r="C46" t="str">
        <f>+carte_cholera!E46</f>
        <v>Anfamé</v>
      </c>
      <c r="D46" t="str">
        <f>+carte_cholera!R46</f>
        <v>negatif</v>
      </c>
      <c r="E46" t="str">
        <f>+carte_cholera!F46</f>
        <v>6.164475693128914</v>
      </c>
      <c r="F46" t="str">
        <f>+carte_cholera!G46</f>
        <v>1.2756098362654944</v>
      </c>
      <c r="G46" t="str">
        <f>+carte_cholera!I46</f>
        <v>Golfe</v>
      </c>
      <c r="H46" t="str">
        <f>+carte_cholera!J46</f>
        <v>Grand Lomé</v>
      </c>
      <c r="K46" t="s">
        <v>770</v>
      </c>
      <c r="L46">
        <v>46</v>
      </c>
      <c r="M46" t="s">
        <v>43</v>
      </c>
      <c r="N46" t="s">
        <v>18</v>
      </c>
      <c r="O46" t="s">
        <v>51</v>
      </c>
      <c r="P46" t="s">
        <v>52</v>
      </c>
      <c r="Q46" t="s">
        <v>41</v>
      </c>
      <c r="R46" t="s">
        <v>769</v>
      </c>
    </row>
    <row r="47" spans="1:18">
      <c r="A47" t="str">
        <f>+carte_cholera!A47</f>
        <v>Point (1.269512 6.169113)</v>
      </c>
      <c r="B47">
        <v>47</v>
      </c>
      <c r="C47" t="str">
        <f>+carte_cholera!E47</f>
        <v>Djifa-Kpota</v>
      </c>
      <c r="D47" t="str">
        <f>+carte_cholera!R47</f>
        <v>negatif</v>
      </c>
      <c r="E47" t="str">
        <f>+carte_cholera!F47</f>
        <v>6.169113</v>
      </c>
      <c r="F47" t="str">
        <f>+carte_cholera!G47</f>
        <v>1.269512</v>
      </c>
      <c r="G47" t="str">
        <f>+carte_cholera!I47</f>
        <v>Golfe</v>
      </c>
      <c r="H47" t="str">
        <f>+carte_cholera!J47</f>
        <v>Grand Lomé</v>
      </c>
      <c r="K47" t="s">
        <v>770</v>
      </c>
      <c r="L47">
        <v>47</v>
      </c>
      <c r="M47" t="s">
        <v>43</v>
      </c>
      <c r="N47" t="s">
        <v>18</v>
      </c>
      <c r="O47" t="s">
        <v>51</v>
      </c>
      <c r="P47" t="s">
        <v>52</v>
      </c>
      <c r="Q47" t="s">
        <v>41</v>
      </c>
      <c r="R47" t="s">
        <v>769</v>
      </c>
    </row>
    <row r="48" spans="1:18">
      <c r="A48" t="str">
        <f>+carte_cholera!A48</f>
        <v>Point (1.2885405838783568 6.171169451806052)</v>
      </c>
      <c r="B48">
        <v>48</v>
      </c>
      <c r="C48" t="str">
        <f>+carte_cholera!E48</f>
        <v>Adakpamé</v>
      </c>
      <c r="D48" t="str">
        <f>+carte_cholera!R48</f>
        <v>negatif</v>
      </c>
      <c r="E48" t="str">
        <f>+carte_cholera!F48</f>
        <v>6.171169451806052</v>
      </c>
      <c r="F48" t="str">
        <f>+carte_cholera!G48</f>
        <v>1.2885405838783568</v>
      </c>
      <c r="G48" t="str">
        <f>+carte_cholera!I48</f>
        <v>Golfe</v>
      </c>
      <c r="H48" t="str">
        <f>+carte_cholera!J48</f>
        <v>Grand Lomé</v>
      </c>
      <c r="K48" t="s">
        <v>770</v>
      </c>
      <c r="L48">
        <v>48</v>
      </c>
      <c r="M48" t="s">
        <v>43</v>
      </c>
      <c r="N48" t="s">
        <v>18</v>
      </c>
      <c r="O48" t="s">
        <v>51</v>
      </c>
      <c r="P48" t="s">
        <v>52</v>
      </c>
      <c r="Q48" t="s">
        <v>41</v>
      </c>
      <c r="R48" t="s">
        <v>769</v>
      </c>
    </row>
    <row r="49" spans="1:18">
      <c r="A49" t="str">
        <f>+carte_cholera!A49</f>
        <v>Point (1.2885405838783568 6.171169451806052)</v>
      </c>
      <c r="B49">
        <v>49</v>
      </c>
      <c r="C49" t="str">
        <f>+carte_cholera!E49</f>
        <v>Adakpamé</v>
      </c>
      <c r="D49" t="str">
        <f>+carte_cholera!R49</f>
        <v>negatif</v>
      </c>
      <c r="E49" t="str">
        <f>+carte_cholera!F49</f>
        <v>6.171169451806052</v>
      </c>
      <c r="F49" t="str">
        <f>+carte_cholera!G49</f>
        <v>1.2885405838783568</v>
      </c>
      <c r="G49" t="str">
        <f>+carte_cholera!I49</f>
        <v>Golfe</v>
      </c>
      <c r="H49" t="str">
        <f>+carte_cholera!J49</f>
        <v>Grand Lomé</v>
      </c>
      <c r="K49" t="s">
        <v>770</v>
      </c>
      <c r="L49">
        <v>49</v>
      </c>
      <c r="M49" t="s">
        <v>43</v>
      </c>
      <c r="N49" t="s">
        <v>18</v>
      </c>
      <c r="O49" t="s">
        <v>51</v>
      </c>
      <c r="P49" t="s">
        <v>52</v>
      </c>
      <c r="Q49" t="s">
        <v>41</v>
      </c>
      <c r="R49" t="s">
        <v>769</v>
      </c>
    </row>
    <row r="50" spans="1:18">
      <c r="A50" t="str">
        <f>+carte_cholera!A50</f>
        <v>Point (1.3054846135860712 6.15306806591882)</v>
      </c>
      <c r="B50">
        <v>50</v>
      </c>
      <c r="C50" t="str">
        <f>+carte_cholera!E50</f>
        <v>Gbétsogbé</v>
      </c>
      <c r="D50" t="str">
        <f>+carte_cholera!R50</f>
        <v>negatif</v>
      </c>
      <c r="E50" t="str">
        <f>+carte_cholera!F50</f>
        <v>6.15306806591882</v>
      </c>
      <c r="F50" t="str">
        <f>+carte_cholera!G50</f>
        <v>1.3054846135860712</v>
      </c>
      <c r="G50" t="str">
        <f>+carte_cholera!I50</f>
        <v>Golfe</v>
      </c>
      <c r="H50" t="str">
        <f>+carte_cholera!J50</f>
        <v>Grand Lomé</v>
      </c>
      <c r="K50" t="s">
        <v>770</v>
      </c>
      <c r="L50">
        <v>50</v>
      </c>
      <c r="M50" t="s">
        <v>43</v>
      </c>
      <c r="N50" t="s">
        <v>18</v>
      </c>
      <c r="O50" t="s">
        <v>51</v>
      </c>
      <c r="P50" t="s">
        <v>52</v>
      </c>
      <c r="Q50" t="s">
        <v>41</v>
      </c>
      <c r="R50" t="s">
        <v>769</v>
      </c>
    </row>
    <row r="51" spans="1:18">
      <c r="A51" t="str">
        <f>+carte_cholera!A51</f>
        <v>Point ( 1.3065224647621934 6.170206928331889)</v>
      </c>
      <c r="B51">
        <v>51</v>
      </c>
      <c r="C51" t="str">
        <f>+carte_cholera!E51</f>
        <v>Adamavo</v>
      </c>
      <c r="D51" t="str">
        <f>+carte_cholera!R51</f>
        <v>negatif</v>
      </c>
      <c r="E51" t="str">
        <f>+carte_cholera!F51</f>
        <v>6.170206928331889</v>
      </c>
      <c r="F51" t="str">
        <f>+carte_cholera!G51</f>
        <v xml:space="preserve"> 1.3065224647621934</v>
      </c>
      <c r="G51" t="str">
        <f>+carte_cholera!I51</f>
        <v>Golfe</v>
      </c>
      <c r="H51" t="str">
        <f>+carte_cholera!J51</f>
        <v>Grand Lomé</v>
      </c>
      <c r="K51" t="s">
        <v>771</v>
      </c>
      <c r="L51">
        <v>51</v>
      </c>
      <c r="M51" t="s">
        <v>48</v>
      </c>
      <c r="N51" t="s">
        <v>10</v>
      </c>
      <c r="O51" t="s">
        <v>70</v>
      </c>
      <c r="P51" t="s">
        <v>71</v>
      </c>
      <c r="Q51" t="s">
        <v>41</v>
      </c>
      <c r="R51" t="s">
        <v>769</v>
      </c>
    </row>
    <row r="52" spans="1:18">
      <c r="A52" t="str">
        <f>+carte_cholera!A52</f>
        <v>Point ( 1.3065224647621934 6.170206928331889)</v>
      </c>
      <c r="B52">
        <v>52</v>
      </c>
      <c r="C52" t="str">
        <f>+carte_cholera!E52</f>
        <v>Adamavo</v>
      </c>
      <c r="D52" t="str">
        <f>+carte_cholera!R52</f>
        <v>negatif</v>
      </c>
      <c r="E52" t="str">
        <f>+carte_cholera!F52</f>
        <v>6.170206928331889</v>
      </c>
      <c r="F52" t="str">
        <f>+carte_cholera!G52</f>
        <v xml:space="preserve"> 1.3065224647621934</v>
      </c>
      <c r="G52" t="str">
        <f>+carte_cholera!I52</f>
        <v>Golfe</v>
      </c>
      <c r="H52" t="str">
        <f>+carte_cholera!J52</f>
        <v>Grand Lomé</v>
      </c>
      <c r="K52" t="s">
        <v>772</v>
      </c>
      <c r="L52">
        <v>52</v>
      </c>
      <c r="M52" t="s">
        <v>49</v>
      </c>
      <c r="N52" t="s">
        <v>10</v>
      </c>
      <c r="O52" t="s">
        <v>46</v>
      </c>
      <c r="P52" t="s">
        <v>47</v>
      </c>
      <c r="Q52" t="s">
        <v>41</v>
      </c>
      <c r="R52" t="s">
        <v>769</v>
      </c>
    </row>
    <row r="53" spans="1:18">
      <c r="A53" t="str">
        <f>+carte_cholera!A53</f>
        <v>Point (1.3275633519218346 6.176026591764903)</v>
      </c>
      <c r="B53">
        <v>53</v>
      </c>
      <c r="C53" t="str">
        <f>+carte_cholera!E53</f>
        <v>Baguida</v>
      </c>
      <c r="D53" t="str">
        <f>+carte_cholera!R53</f>
        <v>negatif</v>
      </c>
      <c r="E53" t="str">
        <f>+carte_cholera!F53</f>
        <v>6.176026591764903</v>
      </c>
      <c r="F53" t="str">
        <f>+carte_cholera!G53</f>
        <v>1.3275633519218346</v>
      </c>
      <c r="G53" t="str">
        <f>+carte_cholera!I53</f>
        <v>Golfe</v>
      </c>
      <c r="H53" t="str">
        <f>+carte_cholera!J53</f>
        <v>Grand Lomé</v>
      </c>
      <c r="K53" t="s">
        <v>773</v>
      </c>
      <c r="L53">
        <v>53</v>
      </c>
      <c r="M53" t="s">
        <v>50</v>
      </c>
      <c r="N53" t="s">
        <v>18</v>
      </c>
      <c r="O53" t="s">
        <v>72</v>
      </c>
      <c r="P53" t="s">
        <v>73</v>
      </c>
      <c r="Q53" t="s">
        <v>41</v>
      </c>
      <c r="R53" t="s">
        <v>769</v>
      </c>
    </row>
    <row r="54" spans="1:18">
      <c r="A54" t="str">
        <f>+carte_cholera!A54</f>
        <v>Point (1.3275633519218346 6.176026591764903)</v>
      </c>
      <c r="B54">
        <v>54</v>
      </c>
      <c r="C54" t="str">
        <f>+carte_cholera!E54</f>
        <v>Baguida</v>
      </c>
      <c r="D54" t="str">
        <f>+carte_cholera!R54</f>
        <v>negatif</v>
      </c>
      <c r="E54" t="str">
        <f>+carte_cholera!F54</f>
        <v>6.176026591764903</v>
      </c>
      <c r="F54" t="str">
        <f>+carte_cholera!G54</f>
        <v>1.3275633519218346</v>
      </c>
      <c r="G54" t="str">
        <f>+carte_cholera!I54</f>
        <v>Golfe</v>
      </c>
      <c r="H54" t="str">
        <f>+carte_cholera!J54</f>
        <v>Grand Lomé</v>
      </c>
      <c r="K54" t="s">
        <v>773</v>
      </c>
      <c r="L54">
        <v>54</v>
      </c>
      <c r="M54" t="s">
        <v>74</v>
      </c>
      <c r="N54" t="s">
        <v>10</v>
      </c>
      <c r="O54" t="s">
        <v>72</v>
      </c>
      <c r="P54" t="s">
        <v>73</v>
      </c>
      <c r="Q54" t="s">
        <v>41</v>
      </c>
      <c r="R54" t="s">
        <v>769</v>
      </c>
    </row>
    <row r="55" spans="1:18">
      <c r="A55" t="str">
        <f>+carte_cholera!A55</f>
        <v>Point ( 1.2423927 6.173142)</v>
      </c>
      <c r="B55">
        <v>55</v>
      </c>
      <c r="C55" t="str">
        <f>+carte_cholera!E55</f>
        <v>Nukafu</v>
      </c>
      <c r="D55" t="str">
        <f>+carte_cholera!R55</f>
        <v>negatif</v>
      </c>
      <c r="E55" t="str">
        <f>+carte_cholera!F55</f>
        <v>6.173142</v>
      </c>
      <c r="F55" t="str">
        <f>+carte_cholera!G55</f>
        <v xml:space="preserve"> 1.2423927</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( 1.2423927 6.173142)</v>
      </c>
      <c r="B56">
        <v>56</v>
      </c>
      <c r="C56" t="str">
        <f>+carte_cholera!E56</f>
        <v>Nukafu</v>
      </c>
      <c r="D56" t="str">
        <f>+carte_cholera!R56</f>
        <v>Positif</v>
      </c>
      <c r="E56" t="str">
        <f>+carte_cholera!F56</f>
        <v>6.173142</v>
      </c>
      <c r="F56" t="str">
        <f>+carte_cholera!G56</f>
        <v xml:space="preserve"> 1.2423927</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(1.3275633519218346 6.176026591764903)</v>
      </c>
      <c r="B57">
        <v>57</v>
      </c>
      <c r="C57" t="str">
        <f>+carte_cholera!E57</f>
        <v>Baguida</v>
      </c>
      <c r="D57" t="str">
        <f>+carte_cholera!R57</f>
        <v>negatif</v>
      </c>
      <c r="E57" t="str">
        <f>+carte_cholera!F57</f>
        <v>6.176026591764903</v>
      </c>
      <c r="F57" t="str">
        <f>+carte_cholera!G57</f>
        <v>1.3275633519218346</v>
      </c>
      <c r="G57" t="str">
        <f>+carte_cholera!I57</f>
        <v>Golfe</v>
      </c>
      <c r="H57" t="str">
        <f>+carte_cholera!J57</f>
        <v>Grand Lomé</v>
      </c>
      <c r="K57" t="s">
        <v>768</v>
      </c>
      <c r="L57">
        <v>57</v>
      </c>
      <c r="M57" t="s">
        <v>42</v>
      </c>
      <c r="N57" t="s">
        <v>10</v>
      </c>
      <c r="O57" t="s">
        <v>68</v>
      </c>
      <c r="P57" t="s">
        <v>69</v>
      </c>
      <c r="Q57" t="s">
        <v>41</v>
      </c>
      <c r="R57" t="s">
        <v>769</v>
      </c>
    </row>
    <row r="58" spans="1:18">
      <c r="A58" t="str">
        <f>+carte_cholera!A58</f>
        <v>Point ( 1.2277901541906115 6.137294796391453)</v>
      </c>
      <c r="B58">
        <v>58</v>
      </c>
      <c r="C58" t="str">
        <f>+carte_cholera!E58</f>
        <v>Doumasséssé</v>
      </c>
      <c r="D58" t="str">
        <f>+carte_cholera!R58</f>
        <v>negatif</v>
      </c>
      <c r="E58" t="str">
        <f>+carte_cholera!F58</f>
        <v>6.137294796391453</v>
      </c>
      <c r="F58" t="str">
        <f>+carte_cholera!G58</f>
        <v xml:space="preserve"> 1.2277901541906115</v>
      </c>
      <c r="G58" t="str">
        <f>+carte_cholera!I58</f>
        <v>Golfe</v>
      </c>
      <c r="H58" t="str">
        <f>+carte_cholera!J58</f>
        <v>Grand Lomé</v>
      </c>
      <c r="K58" t="s">
        <v>775</v>
      </c>
      <c r="L58">
        <v>58</v>
      </c>
      <c r="M58" t="s">
        <v>80</v>
      </c>
      <c r="N58" t="s">
        <v>10</v>
      </c>
      <c r="O58" t="s">
        <v>81</v>
      </c>
      <c r="P58" t="s">
        <v>82</v>
      </c>
      <c r="Q58" t="s">
        <v>41</v>
      </c>
      <c r="R58" t="s">
        <v>769</v>
      </c>
    </row>
    <row r="59" spans="1:18">
      <c r="A59" t="str">
        <f>+carte_cholera!A59</f>
        <v>Point (1.2885405838783568 6.171169451806052)</v>
      </c>
      <c r="B59">
        <v>59</v>
      </c>
      <c r="C59" t="str">
        <f>+carte_cholera!E59</f>
        <v>Adakpamé</v>
      </c>
      <c r="D59" t="str">
        <f>+carte_cholera!R59</f>
        <v>negatif</v>
      </c>
      <c r="E59" t="str">
        <f>+carte_cholera!F59</f>
        <v>6.171169451806052</v>
      </c>
      <c r="F59" t="str">
        <f>+carte_cholera!G59</f>
        <v>1.2885405838783568</v>
      </c>
      <c r="G59" t="str">
        <f>+carte_cholera!I59</f>
        <v>Golfe</v>
      </c>
      <c r="H59" t="str">
        <f>+carte_cholera!J59</f>
        <v>Grand Lomé</v>
      </c>
      <c r="K59" t="s">
        <v>775</v>
      </c>
      <c r="L59">
        <v>59</v>
      </c>
      <c r="M59" t="s">
        <v>83</v>
      </c>
      <c r="N59" t="s">
        <v>18</v>
      </c>
      <c r="O59" t="s">
        <v>81</v>
      </c>
      <c r="P59" t="s">
        <v>82</v>
      </c>
      <c r="Q59" t="s">
        <v>41</v>
      </c>
      <c r="R59" t="s">
        <v>769</v>
      </c>
    </row>
    <row r="60" spans="1:18">
      <c r="A60" t="str">
        <f>+carte_cholera!A60</f>
        <v>Point ( 1.1523380381040775 6.177545627668431)</v>
      </c>
      <c r="B60">
        <v>60</v>
      </c>
      <c r="C60" t="str">
        <f>+carte_cholera!E60</f>
        <v>Ségbé</v>
      </c>
      <c r="D60" t="str">
        <f>+carte_cholera!R60</f>
        <v>negatif</v>
      </c>
      <c r="E60" t="str">
        <f>+carte_cholera!F60</f>
        <v>6.177545627668431</v>
      </c>
      <c r="F60" t="str">
        <f>+carte_cholera!G60</f>
        <v xml:space="preserve"> 1.1523380381040775</v>
      </c>
      <c r="G60" t="str">
        <f>+carte_cholera!I60</f>
        <v>Golfe</v>
      </c>
      <c r="H60" t="str">
        <f>+carte_cholera!J60</f>
        <v>Grand Lomé</v>
      </c>
      <c r="K60" t="s">
        <v>204</v>
      </c>
      <c r="L60">
        <v>60</v>
      </c>
      <c r="M60" t="s">
        <v>84</v>
      </c>
      <c r="N60" t="s">
        <v>10</v>
      </c>
      <c r="O60" t="s">
        <v>85</v>
      </c>
      <c r="P60" t="s">
        <v>86</v>
      </c>
      <c r="Q60" t="s">
        <v>41</v>
      </c>
      <c r="R60" t="s">
        <v>769</v>
      </c>
    </row>
    <row r="61" spans="1:18">
      <c r="A61" t="str">
        <f>+carte_cholera!A61</f>
        <v>Point ( 1.2177901541906115 6.21494796391453)</v>
      </c>
      <c r="B61">
        <v>61</v>
      </c>
      <c r="C61" t="str">
        <f>+carte_cholera!E61</f>
        <v>Alinka</v>
      </c>
      <c r="D61" t="str">
        <f>+carte_cholera!R61</f>
        <v>negatif</v>
      </c>
      <c r="E61" t="str">
        <f>+carte_cholera!F61</f>
        <v>6.21494796391453</v>
      </c>
      <c r="F61" t="str">
        <f>+carte_cholera!G61</f>
        <v xml:space="preserve"> 1.2177901541906115</v>
      </c>
      <c r="G61" t="str">
        <f>+carte_cholera!I61</f>
        <v xml:space="preserve">Agoè-Nyivé </v>
      </c>
      <c r="H61" t="str">
        <f>+carte_cholera!J61</f>
        <v>Grand Lomé</v>
      </c>
      <c r="K61" t="s">
        <v>775</v>
      </c>
      <c r="L61">
        <v>61</v>
      </c>
      <c r="M61" t="s">
        <v>80</v>
      </c>
      <c r="N61" t="s">
        <v>10</v>
      </c>
      <c r="O61" t="s">
        <v>81</v>
      </c>
      <c r="P61" t="s">
        <v>82</v>
      </c>
      <c r="Q61" t="s">
        <v>41</v>
      </c>
      <c r="R61" t="s">
        <v>769</v>
      </c>
    </row>
    <row r="62" spans="1:18">
      <c r="A62" t="str">
        <f>+carte_cholera!A62</f>
        <v>Point ( 1.2177901541906115 6.21494796391453)</v>
      </c>
      <c r="B62">
        <v>62</v>
      </c>
      <c r="C62" t="str">
        <f>+carte_cholera!E62</f>
        <v>Agoè Kitidjan</v>
      </c>
      <c r="D62" t="str">
        <f>+carte_cholera!R62</f>
        <v>negatif</v>
      </c>
      <c r="E62" t="str">
        <f>+carte_cholera!F62</f>
        <v>6.21494796391453</v>
      </c>
      <c r="F62" t="str">
        <f>+carte_cholera!G62</f>
        <v xml:space="preserve"> 1.2177901541906115</v>
      </c>
      <c r="G62" t="str">
        <f>+carte_cholera!I62</f>
        <v xml:space="preserve">Agoè-Nyivé </v>
      </c>
      <c r="H62" t="str">
        <f>+carte_cholera!J62</f>
        <v>Grand Lomé</v>
      </c>
      <c r="K62" t="s">
        <v>775</v>
      </c>
      <c r="L62">
        <v>62</v>
      </c>
      <c r="M62" t="s">
        <v>80</v>
      </c>
      <c r="N62" t="s">
        <v>10</v>
      </c>
      <c r="O62" t="s">
        <v>81</v>
      </c>
      <c r="P62" t="s">
        <v>82</v>
      </c>
      <c r="Q62" t="s">
        <v>41</v>
      </c>
      <c r="R62" t="s">
        <v>769</v>
      </c>
    </row>
    <row r="63" spans="1:18">
      <c r="A63" t="str">
        <f>+carte_cholera!A63</f>
        <v>Point ( 1.2177901541906115 6.21494796391453)</v>
      </c>
      <c r="B63">
        <v>63</v>
      </c>
      <c r="C63" t="str">
        <f>+carte_cholera!E63</f>
        <v>Agoè Houmbi</v>
      </c>
      <c r="D63" t="str">
        <f>+carte_cholera!R63</f>
        <v>Positif</v>
      </c>
      <c r="E63" t="str">
        <f>+carte_cholera!F63</f>
        <v>6.21494796391453</v>
      </c>
      <c r="F63" t="str">
        <f>+carte_cholera!G63</f>
        <v xml:space="preserve"> 1.2177901541906115</v>
      </c>
      <c r="G63" t="str">
        <f>+carte_cholera!I63</f>
        <v xml:space="preserve">Agoè-Nyivé </v>
      </c>
      <c r="H63" t="str">
        <f>+carte_cholera!J63</f>
        <v>Grand Lomé</v>
      </c>
      <c r="K63" t="s">
        <v>773</v>
      </c>
      <c r="L63">
        <v>63</v>
      </c>
      <c r="M63" t="s">
        <v>129</v>
      </c>
      <c r="N63" t="s">
        <v>10</v>
      </c>
      <c r="O63" t="s">
        <v>72</v>
      </c>
      <c r="P63" t="s">
        <v>73</v>
      </c>
      <c r="Q63" t="s">
        <v>41</v>
      </c>
      <c r="R63" t="s">
        <v>769</v>
      </c>
    </row>
    <row r="64" spans="1:18">
      <c r="A64" t="str">
        <f>+carte_cholera!A64</f>
        <v>Point ( 1.2177901541906115 6.21494796391453)</v>
      </c>
      <c r="B64">
        <v>64</v>
      </c>
      <c r="C64" t="str">
        <f>+carte_cholera!E64</f>
        <v>Agoè Houmbi</v>
      </c>
      <c r="D64" t="str">
        <f>+carte_cholera!R64</f>
        <v>negatif</v>
      </c>
      <c r="E64" t="str">
        <f>+carte_cholera!F64</f>
        <v>6.21494796391453</v>
      </c>
      <c r="F64" t="str">
        <f>+carte_cholera!G64</f>
        <v xml:space="preserve"> 1.2177901541906115</v>
      </c>
      <c r="G64" t="str">
        <f>+carte_cholera!I64</f>
        <v xml:space="preserve">Agoè-Nyivé </v>
      </c>
      <c r="H64" t="str">
        <f>+carte_cholera!J64</f>
        <v>Grand Lomé</v>
      </c>
      <c r="K64" t="s">
        <v>775</v>
      </c>
      <c r="L64">
        <v>64</v>
      </c>
      <c r="M64" t="s">
        <v>87</v>
      </c>
      <c r="N64" t="s">
        <v>10</v>
      </c>
      <c r="O64" t="s">
        <v>81</v>
      </c>
      <c r="P64" t="s">
        <v>82</v>
      </c>
      <c r="Q64" t="s">
        <v>41</v>
      </c>
      <c r="R64" t="s">
        <v>769</v>
      </c>
    </row>
    <row r="65" spans="1:18">
      <c r="A65" t="str">
        <f>+carte_cholera!A65</f>
        <v>Point ( 1.212917 6.221111)</v>
      </c>
      <c r="B65">
        <v>65</v>
      </c>
      <c r="C65" t="str">
        <f>+carte_cholera!E65</f>
        <v>Sanguéra Vogomé</v>
      </c>
      <c r="D65" t="str">
        <f>+carte_cholera!R65</f>
        <v>negatif</v>
      </c>
      <c r="E65" t="str">
        <f>+carte_cholera!F65</f>
        <v>6.221111</v>
      </c>
      <c r="F65" t="str">
        <f>+carte_cholera!G65</f>
        <v xml:space="preserve"> 1.212917</v>
      </c>
      <c r="G65" t="str">
        <f>+carte_cholera!I65</f>
        <v xml:space="preserve">Agoè-Nyivé </v>
      </c>
      <c r="H65" t="str">
        <f>+carte_cholera!J65</f>
        <v>Grand Lomé</v>
      </c>
      <c r="K65" t="s">
        <v>207</v>
      </c>
      <c r="L65">
        <v>65</v>
      </c>
      <c r="M65" t="s">
        <v>91</v>
      </c>
      <c r="N65" t="s">
        <v>18</v>
      </c>
      <c r="O65" t="s">
        <v>57</v>
      </c>
      <c r="P65" t="s">
        <v>58</v>
      </c>
      <c r="Q65" t="s">
        <v>13</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207</v>
      </c>
      <c r="L66">
        <v>66</v>
      </c>
      <c r="M66" t="s">
        <v>25</v>
      </c>
      <c r="N66" t="s">
        <v>10</v>
      </c>
      <c r="O66" t="s">
        <v>57</v>
      </c>
      <c r="P66" t="s">
        <v>58</v>
      </c>
      <c r="Q66" t="s">
        <v>13</v>
      </c>
      <c r="R66" t="s">
        <v>14</v>
      </c>
    </row>
    <row r="67" spans="1:18">
      <c r="A67" t="str">
        <f>+carte_cholera!A67</f>
        <v>Point ( 1.1488334834691227 6.27315038934121)</v>
      </c>
      <c r="B67">
        <v>67</v>
      </c>
      <c r="C67" t="str">
        <f>+carte_cholera!E67</f>
        <v>Légbassito/Amedenta</v>
      </c>
      <c r="D67" t="str">
        <f>+carte_cholera!R67</f>
        <v>negatif</v>
      </c>
      <c r="E67" t="str">
        <f>+carte_cholera!F67</f>
        <v>6.27315038934121</v>
      </c>
      <c r="F67" t="str">
        <f>+carte_cholera!G67</f>
        <v xml:space="preserve"> 1.1488334834691227</v>
      </c>
      <c r="G67" t="str">
        <f>+carte_cholera!I67</f>
        <v xml:space="preserve">Agoè-Nyivé </v>
      </c>
      <c r="H67" t="str">
        <f>+carte_cholera!J67</f>
        <v>Grand Lomé</v>
      </c>
      <c r="K67" t="s">
        <v>778</v>
      </c>
      <c r="L67">
        <v>67</v>
      </c>
      <c r="M67" t="s">
        <v>92</v>
      </c>
      <c r="N67" t="s">
        <v>18</v>
      </c>
      <c r="O67" t="s">
        <v>93</v>
      </c>
      <c r="P67" t="s">
        <v>94</v>
      </c>
      <c r="Q67" t="s">
        <v>41</v>
      </c>
      <c r="R67" t="s">
        <v>769</v>
      </c>
    </row>
    <row r="68" spans="1:18">
      <c r="A68" t="str">
        <f>+carte_cholera!A68</f>
        <v>Point ( 1.196261 6.207092)</v>
      </c>
      <c r="B68">
        <v>68</v>
      </c>
      <c r="C68" t="str">
        <f>+carte_cholera!E68</f>
        <v>Agbalepedo</v>
      </c>
      <c r="D68" t="str">
        <f>+carte_cholera!R68</f>
        <v>negatif</v>
      </c>
      <c r="E68" t="str">
        <f>+carte_cholera!F68</f>
        <v>6.207092</v>
      </c>
      <c r="F68" t="str">
        <f>+carte_cholera!G68</f>
        <v xml:space="preserve"> 1.196261</v>
      </c>
      <c r="G68" t="str">
        <f>+carte_cholera!I68</f>
        <v xml:space="preserve">Agoè-Nyivé </v>
      </c>
      <c r="H68" t="str">
        <f>+carte_cholera!J68</f>
        <v>Grand Lomé</v>
      </c>
      <c r="K68" t="s">
        <v>204</v>
      </c>
      <c r="L68">
        <v>68</v>
      </c>
      <c r="M68" t="s">
        <v>95</v>
      </c>
      <c r="N68" t="s">
        <v>18</v>
      </c>
      <c r="O68" t="s">
        <v>85</v>
      </c>
      <c r="P68" t="s">
        <v>86</v>
      </c>
      <c r="Q68" t="s">
        <v>41</v>
      </c>
      <c r="R68" t="s">
        <v>769</v>
      </c>
    </row>
    <row r="69" spans="1:18">
      <c r="A69" t="str">
        <f>+carte_cholera!A69</f>
        <v>Point ( 1.203927 6.250142)</v>
      </c>
      <c r="B69">
        <v>69</v>
      </c>
      <c r="C69" t="str">
        <f>+carte_cholera!E69</f>
        <v>Haoussa Zongo</v>
      </c>
      <c r="D69" t="str">
        <f>+carte_cholera!R69</f>
        <v>Positif</v>
      </c>
      <c r="E69" t="str">
        <f>+carte_cholera!F69</f>
        <v>6.250142</v>
      </c>
      <c r="F69" t="str">
        <f>+carte_cholera!G69</f>
        <v xml:space="preserve"> 1.203927</v>
      </c>
      <c r="G69" t="str">
        <f>+carte_cholera!I69</f>
        <v xml:space="preserve">Agoè-Nyivé </v>
      </c>
      <c r="H69" t="str">
        <f>+carte_cholera!J69</f>
        <v>Grand Lomé</v>
      </c>
      <c r="K69" t="s">
        <v>204</v>
      </c>
      <c r="L69">
        <v>69</v>
      </c>
      <c r="M69" t="s">
        <v>96</v>
      </c>
      <c r="N69" t="s">
        <v>18</v>
      </c>
      <c r="O69" t="s">
        <v>85</v>
      </c>
      <c r="P69" t="s">
        <v>86</v>
      </c>
      <c r="Q69" t="s">
        <v>41</v>
      </c>
      <c r="R69" t="s">
        <v>769</v>
      </c>
    </row>
    <row r="70" spans="1:18">
      <c r="A70" t="str">
        <f>+carte_cholera!A70</f>
        <v>Point ( 1.203927 6.250142)</v>
      </c>
      <c r="B70">
        <v>70</v>
      </c>
      <c r="C70" t="str">
        <f>+carte_cholera!E70</f>
        <v>Haoussa Zongo</v>
      </c>
      <c r="D70" t="str">
        <f>+carte_cholera!R70</f>
        <v>Positif</v>
      </c>
      <c r="E70" t="str">
        <f>+carte_cholera!F70</f>
        <v>6.250142</v>
      </c>
      <c r="F70" t="str">
        <f>+carte_cholera!G70</f>
        <v xml:space="preserve"> 1.203927</v>
      </c>
      <c r="G70" t="str">
        <f>+carte_cholera!I70</f>
        <v xml:space="preserve">Agoè-Nyivé </v>
      </c>
      <c r="H70" t="str">
        <f>+carte_cholera!J70</f>
        <v>Grand Lomé</v>
      </c>
      <c r="K70" t="s">
        <v>778</v>
      </c>
      <c r="L70">
        <v>70</v>
      </c>
      <c r="M70" t="s">
        <v>97</v>
      </c>
      <c r="N70" t="s">
        <v>10</v>
      </c>
      <c r="O70" t="s">
        <v>93</v>
      </c>
      <c r="P70" t="s">
        <v>94</v>
      </c>
      <c r="Q70" t="s">
        <v>41</v>
      </c>
      <c r="R70" t="s">
        <v>769</v>
      </c>
    </row>
    <row r="71" spans="1:18">
      <c r="A71" t="str">
        <f>+carte_cholera!A71</f>
        <v>Point ( 1.212917 6.221111)</v>
      </c>
      <c r="B71">
        <v>71</v>
      </c>
      <c r="C71" t="str">
        <f>+carte_cholera!E71</f>
        <v>Zossimé</v>
      </c>
      <c r="D71" t="str">
        <f>+carte_cholera!R71</f>
        <v>negatif</v>
      </c>
      <c r="E71" t="str">
        <f>+carte_cholera!F71</f>
        <v>6.221111</v>
      </c>
      <c r="F71" t="str">
        <f>+carte_cholera!G71</f>
        <v xml:space="preserve"> 1.212917</v>
      </c>
      <c r="G71" t="str">
        <f>+carte_cholera!I71</f>
        <v xml:space="preserve">Agoè-Nyivé </v>
      </c>
      <c r="H71" t="str">
        <f>+carte_cholera!J71</f>
        <v>Grand Lomé</v>
      </c>
      <c r="K71" t="s">
        <v>779</v>
      </c>
      <c r="L71">
        <v>71</v>
      </c>
      <c r="M71" t="s">
        <v>98</v>
      </c>
      <c r="N71" t="s">
        <v>18</v>
      </c>
      <c r="O71" t="s">
        <v>99</v>
      </c>
      <c r="P71" t="s">
        <v>100</v>
      </c>
      <c r="Q71" t="s">
        <v>41</v>
      </c>
      <c r="R71" t="s">
        <v>769</v>
      </c>
    </row>
    <row r="72" spans="1:18">
      <c r="A72" t="str">
        <f>+carte_cholera!A72</f>
        <v>Point ( 1.205999 6.276389)</v>
      </c>
      <c r="B72">
        <v>72</v>
      </c>
      <c r="C72" t="str">
        <f>+carte_cholera!E72</f>
        <v>Akoin</v>
      </c>
      <c r="D72" t="str">
        <f>+carte_cholera!R72</f>
        <v>negatif</v>
      </c>
      <c r="E72" t="str">
        <f>+carte_cholera!F72</f>
        <v>6.276389</v>
      </c>
      <c r="F72" t="str">
        <f>+carte_cholera!G72</f>
        <v xml:space="preserve"> 1.205999</v>
      </c>
      <c r="G72" t="str">
        <f>+carte_cholera!I72</f>
        <v xml:space="preserve">Agoè-Nyivé </v>
      </c>
      <c r="H72" t="str">
        <f>+carte_cholera!J72</f>
        <v>Grand Lomé</v>
      </c>
      <c r="K72" t="s">
        <v>780</v>
      </c>
      <c r="L72">
        <v>72</v>
      </c>
      <c r="M72" t="s">
        <v>101</v>
      </c>
      <c r="N72" t="s">
        <v>10</v>
      </c>
      <c r="O72" t="s">
        <v>102</v>
      </c>
      <c r="P72" t="s">
        <v>103</v>
      </c>
      <c r="Q72" t="s">
        <v>41</v>
      </c>
      <c r="R72" t="s">
        <v>769</v>
      </c>
    </row>
    <row r="73" spans="1:18">
      <c r="A73" t="str">
        <f>+carte_cholera!A73</f>
        <v>Point ( 1.203927 6.250142)</v>
      </c>
      <c r="B73">
        <v>73</v>
      </c>
      <c r="C73" t="str">
        <f>+carte_cholera!E73</f>
        <v>Haoussa Zongo</v>
      </c>
      <c r="D73" t="str">
        <f>+carte_cholera!R73</f>
        <v>Positif</v>
      </c>
      <c r="E73" t="str">
        <f>+carte_cholera!F73</f>
        <v>6.250142</v>
      </c>
      <c r="F73" t="str">
        <f>+carte_cholera!G73</f>
        <v xml:space="preserve"> 1.203927</v>
      </c>
      <c r="G73" t="str">
        <f>+carte_cholera!I73</f>
        <v xml:space="preserve">Agoè-Nyivé </v>
      </c>
      <c r="H73" t="str">
        <f>+carte_cholera!J73</f>
        <v>Grand Lomé</v>
      </c>
      <c r="K73" t="s">
        <v>772</v>
      </c>
      <c r="L73">
        <v>73</v>
      </c>
      <c r="M73" t="s">
        <v>104</v>
      </c>
      <c r="N73" t="s">
        <v>10</v>
      </c>
      <c r="O73" t="s">
        <v>46</v>
      </c>
      <c r="P73" t="s">
        <v>47</v>
      </c>
      <c r="Q73" t="s">
        <v>41</v>
      </c>
      <c r="R73" t="s">
        <v>769</v>
      </c>
    </row>
    <row r="74" spans="1:18">
      <c r="A74" t="str">
        <f>+carte_cholera!A74</f>
        <v>Point ( 1.203927 6.250142)</v>
      </c>
      <c r="B74">
        <v>74</v>
      </c>
      <c r="C74" t="str">
        <f>+carte_cholera!E74</f>
        <v>Haoussa Zongo</v>
      </c>
      <c r="D74" t="str">
        <f>+carte_cholera!R74</f>
        <v>Positif</v>
      </c>
      <c r="E74" t="str">
        <f>+carte_cholera!F74</f>
        <v>6.250142</v>
      </c>
      <c r="F74" t="str">
        <f>+carte_cholera!G74</f>
        <v xml:space="preserve"> 1.203927</v>
      </c>
      <c r="G74" t="str">
        <f>+carte_cholera!I74</f>
        <v xml:space="preserve">Agoè-Nyivé </v>
      </c>
      <c r="H74" t="str">
        <f>+carte_cholera!J74</f>
        <v>Grand Lomé</v>
      </c>
      <c r="K74" t="s">
        <v>1323</v>
      </c>
      <c r="L74">
        <v>74</v>
      </c>
      <c r="M74" t="s">
        <v>108</v>
      </c>
      <c r="N74" t="s">
        <v>10</v>
      </c>
      <c r="O74" t="s">
        <v>1322</v>
      </c>
      <c r="P74" t="s">
        <v>1321</v>
      </c>
      <c r="Q74" t="s">
        <v>41</v>
      </c>
      <c r="R74" t="s">
        <v>769</v>
      </c>
    </row>
    <row r="75" spans="1:18">
      <c r="A75" t="str">
        <f>+carte_cholera!A75</f>
        <v>Point ( 1.203927 6.250142)</v>
      </c>
      <c r="B75">
        <v>75</v>
      </c>
      <c r="C75" t="str">
        <f>+carte_cholera!E75</f>
        <v>Haoussa Zongo</v>
      </c>
      <c r="D75" t="str">
        <f>+carte_cholera!R75</f>
        <v>negatif</v>
      </c>
      <c r="E75" t="str">
        <f>+carte_cholera!F75</f>
        <v>6.250142</v>
      </c>
      <c r="F75" t="str">
        <f>+carte_cholera!G75</f>
        <v xml:space="preserve"> 1.203927</v>
      </c>
      <c r="G75" t="str">
        <f>+carte_cholera!I75</f>
        <v xml:space="preserve">Agoè-Nyivé </v>
      </c>
      <c r="H75" t="str">
        <f>+carte_cholera!J75</f>
        <v>Grand Lomé</v>
      </c>
      <c r="K75" t="s">
        <v>772</v>
      </c>
      <c r="L75">
        <v>75</v>
      </c>
      <c r="M75" t="s">
        <v>104</v>
      </c>
      <c r="N75" t="s">
        <v>10</v>
      </c>
      <c r="O75" t="s">
        <v>46</v>
      </c>
      <c r="P75" t="s">
        <v>47</v>
      </c>
      <c r="Q75" t="s">
        <v>41</v>
      </c>
      <c r="R75" t="s">
        <v>769</v>
      </c>
    </row>
    <row r="76" spans="1:18">
      <c r="A76" t="str">
        <f>+carte_cholera!A76</f>
        <v>Point (1.196672 6.283159)</v>
      </c>
      <c r="B76">
        <v>76</v>
      </c>
      <c r="C76" t="str">
        <f>+carte_cholera!E76</f>
        <v>Togblékopé Akoin</v>
      </c>
      <c r="D76" t="str">
        <f>+carte_cholera!R76</f>
        <v>Positif</v>
      </c>
      <c r="E76" t="str">
        <f>+carte_cholera!F76</f>
        <v>6.283159</v>
      </c>
      <c r="F76" t="str">
        <f>+carte_cholera!G76</f>
        <v>1.196672</v>
      </c>
      <c r="G76" t="str">
        <f>+carte_cholera!I76</f>
        <v xml:space="preserve">Agoè-Nyivé </v>
      </c>
      <c r="H76" t="str">
        <f>+carte_cholera!J76</f>
        <v>Grand Lomé</v>
      </c>
      <c r="K76" t="s">
        <v>781</v>
      </c>
      <c r="L76">
        <v>76</v>
      </c>
      <c r="M76" t="s">
        <v>109</v>
      </c>
      <c r="N76" t="s">
        <v>18</v>
      </c>
      <c r="O76" t="s">
        <v>110</v>
      </c>
      <c r="P76" t="s">
        <v>111</v>
      </c>
      <c r="Q76" t="s">
        <v>41</v>
      </c>
      <c r="R76" t="s">
        <v>769</v>
      </c>
    </row>
    <row r="77" spans="1:18">
      <c r="A77" t="str">
        <f>+carte_cholera!A77</f>
        <v>Point ( 1.2177901541906115 6.21494796391453)</v>
      </c>
      <c r="B77">
        <v>77</v>
      </c>
      <c r="C77" t="str">
        <f>+carte_cholera!E77</f>
        <v>Alinka</v>
      </c>
      <c r="D77" t="str">
        <f>+carte_cholera!R77</f>
        <v>Positif</v>
      </c>
      <c r="E77" t="str">
        <f>+carte_cholera!F77</f>
        <v>6.21494796391453</v>
      </c>
      <c r="F77" t="str">
        <f>+carte_cholera!G77</f>
        <v xml:space="preserve"> 1.2177901541906115</v>
      </c>
      <c r="G77" t="str">
        <f>+carte_cholera!I77</f>
        <v xml:space="preserve">Agoè-Nyivé </v>
      </c>
      <c r="H77" t="str">
        <f>+carte_cholera!J77</f>
        <v>Grand Lomé</v>
      </c>
      <c r="K77" t="s">
        <v>781</v>
      </c>
      <c r="L77">
        <v>77</v>
      </c>
      <c r="M77" t="s">
        <v>112</v>
      </c>
      <c r="N77" t="s">
        <v>18</v>
      </c>
      <c r="O77" t="s">
        <v>110</v>
      </c>
      <c r="P77" t="s">
        <v>111</v>
      </c>
      <c r="Q77" t="s">
        <v>41</v>
      </c>
      <c r="R77" t="s">
        <v>769</v>
      </c>
    </row>
    <row r="78" spans="1:18">
      <c r="A78" t="str">
        <f>+carte_cholera!A78</f>
        <v>Point (1.711843 6.493375)</v>
      </c>
      <c r="B78">
        <v>78</v>
      </c>
      <c r="C78" t="str">
        <f>+carte_cholera!E78</f>
        <v>Dogboyou</v>
      </c>
      <c r="D78" t="str">
        <f>+carte_cholera!R78</f>
        <v>negatif</v>
      </c>
      <c r="E78" t="str">
        <f>+carte_cholera!F78</f>
        <v>6.493375</v>
      </c>
      <c r="F78" t="str">
        <f>+carte_cholera!G78</f>
        <v>1.711843</v>
      </c>
      <c r="G78" t="str">
        <f>+carte_cholera!I78</f>
        <v>BAS-MONO</v>
      </c>
      <c r="H78" t="str">
        <f>+carte_cholera!J78</f>
        <v>MARITIME</v>
      </c>
      <c r="K78" t="s">
        <v>781</v>
      </c>
      <c r="L78">
        <v>78</v>
      </c>
      <c r="M78" t="s">
        <v>113</v>
      </c>
      <c r="N78" t="s">
        <v>18</v>
      </c>
      <c r="O78" t="s">
        <v>110</v>
      </c>
      <c r="P78" t="s">
        <v>111</v>
      </c>
      <c r="Q78" t="s">
        <v>41</v>
      </c>
      <c r="R78" t="s">
        <v>769</v>
      </c>
    </row>
    <row r="79" spans="1:18">
      <c r="A79" t="str">
        <f>+carte_cholera!A79</f>
        <v>Point (1.711843 6.493375)</v>
      </c>
      <c r="B79">
        <v>79</v>
      </c>
      <c r="C79" t="str">
        <f>+carte_cholera!E79</f>
        <v>Dogboyou</v>
      </c>
      <c r="D79" t="str">
        <f>+carte_cholera!R79</f>
        <v>Positif</v>
      </c>
      <c r="E79" t="str">
        <f>+carte_cholera!F79</f>
        <v>6.493375</v>
      </c>
      <c r="F79" t="str">
        <f>+carte_cholera!G79</f>
        <v>1.711843</v>
      </c>
      <c r="G79" t="str">
        <f>+carte_cholera!I79</f>
        <v>BAS-MONO</v>
      </c>
      <c r="H79" t="str">
        <f>+carte_cholera!J79</f>
        <v>MARITIME</v>
      </c>
      <c r="K79" t="s">
        <v>781</v>
      </c>
      <c r="L79">
        <v>79</v>
      </c>
      <c r="M79" t="s">
        <v>112</v>
      </c>
      <c r="N79" t="s">
        <v>18</v>
      </c>
      <c r="O79" t="s">
        <v>110</v>
      </c>
      <c r="P79" t="s">
        <v>111</v>
      </c>
      <c r="Q79" t="s">
        <v>41</v>
      </c>
      <c r="R79" t="s">
        <v>769</v>
      </c>
    </row>
    <row r="80" spans="1:18">
      <c r="A80" t="str">
        <f>+carte_cholera!A80</f>
        <v>Point (1.711426 6.497394)</v>
      </c>
      <c r="B80">
        <v>80</v>
      </c>
      <c r="C80" t="str">
        <f>+carte_cholera!E80</f>
        <v>Atchanhoé</v>
      </c>
      <c r="D80" t="str">
        <f>+carte_cholera!R80</f>
        <v>negatif</v>
      </c>
      <c r="E80" t="str">
        <f>+carte_cholera!F80</f>
        <v>6.497394</v>
      </c>
      <c r="F80" t="str">
        <f>+carte_cholera!G80</f>
        <v>1.711426</v>
      </c>
      <c r="G80" t="str">
        <f>+carte_cholera!I80</f>
        <v>BAS-MONO</v>
      </c>
      <c r="H80" t="str">
        <f>+carte_cholera!J80</f>
        <v>MARITIME</v>
      </c>
      <c r="K80" t="s">
        <v>772</v>
      </c>
      <c r="L80">
        <v>80</v>
      </c>
      <c r="M80" t="s">
        <v>104</v>
      </c>
      <c r="N80" t="s">
        <v>18</v>
      </c>
      <c r="O80" t="s">
        <v>46</v>
      </c>
      <c r="P80" t="s">
        <v>47</v>
      </c>
      <c r="Q80" t="s">
        <v>41</v>
      </c>
      <c r="R80" t="s">
        <v>769</v>
      </c>
    </row>
    <row r="81" spans="1:18">
      <c r="A81" t="str">
        <f>+carte_cholera!A81</f>
        <v>Point (1.711843 6.493375)</v>
      </c>
      <c r="B81">
        <v>81</v>
      </c>
      <c r="C81" t="str">
        <f>+carte_cholera!E81</f>
        <v>Dogboyou</v>
      </c>
      <c r="D81" t="str">
        <f>+carte_cholera!R81</f>
        <v>negatif</v>
      </c>
      <c r="E81" t="str">
        <f>+carte_cholera!F81</f>
        <v>6.493375</v>
      </c>
      <c r="F81" t="str">
        <f>+carte_cholera!G81</f>
        <v>1.711843</v>
      </c>
      <c r="G81" t="str">
        <f>+carte_cholera!I81</f>
        <v>BAS-MONO</v>
      </c>
      <c r="H81" t="str">
        <f>+carte_cholera!J81</f>
        <v>MARITIME</v>
      </c>
      <c r="K81" t="s">
        <v>1323</v>
      </c>
      <c r="L81">
        <v>81</v>
      </c>
      <c r="M81" t="s">
        <v>114</v>
      </c>
      <c r="N81" t="s">
        <v>18</v>
      </c>
      <c r="O81" t="s">
        <v>1322</v>
      </c>
      <c r="P81" t="s">
        <v>1321</v>
      </c>
      <c r="Q81" t="s">
        <v>41</v>
      </c>
      <c r="R81" t="s">
        <v>769</v>
      </c>
    </row>
    <row r="82" spans="1:18">
      <c r="A82" t="str">
        <f>+carte_cholera!A82</f>
        <v>Point (1.711426 6.497394)</v>
      </c>
      <c r="B82">
        <v>82</v>
      </c>
      <c r="C82" t="str">
        <f>+carte_cholera!E82</f>
        <v>Atchanhoé</v>
      </c>
      <c r="D82" t="str">
        <f>+carte_cholera!R82</f>
        <v>negatif</v>
      </c>
      <c r="E82" t="str">
        <f>+carte_cholera!F82</f>
        <v>6.497394</v>
      </c>
      <c r="F82" t="str">
        <f>+carte_cholera!G82</f>
        <v>1.711426</v>
      </c>
      <c r="G82" t="str">
        <f>+carte_cholera!I82</f>
        <v>BAS-MONO</v>
      </c>
      <c r="H82" t="str">
        <f>+carte_cholera!J82</f>
        <v>MARITIME</v>
      </c>
      <c r="K82" t="s">
        <v>782</v>
      </c>
      <c r="L82">
        <v>82</v>
      </c>
      <c r="M82" t="s">
        <v>115</v>
      </c>
      <c r="N82" t="s">
        <v>18</v>
      </c>
      <c r="O82" t="s">
        <v>116</v>
      </c>
      <c r="P82" t="s">
        <v>117</v>
      </c>
      <c r="Q82" t="s">
        <v>41</v>
      </c>
      <c r="R82" t="s">
        <v>769</v>
      </c>
    </row>
    <row r="83" spans="1:18">
      <c r="A83" t="str">
        <f>+carte_cholera!A83</f>
        <v>Point (1.711426 6.497394)</v>
      </c>
      <c r="B83">
        <v>83</v>
      </c>
      <c r="C83" t="str">
        <f>+carte_cholera!E83</f>
        <v>Atchanhoé</v>
      </c>
      <c r="D83" t="str">
        <f>+carte_cholera!R83</f>
        <v>Positif</v>
      </c>
      <c r="E83" t="str">
        <f>+carte_cholera!F83</f>
        <v>6.497394</v>
      </c>
      <c r="F83" t="str">
        <f>+carte_cholera!G83</f>
        <v>1.711426</v>
      </c>
      <c r="G83" t="str">
        <f>+carte_cholera!I83</f>
        <v>BAS-MONO</v>
      </c>
      <c r="H83" t="str">
        <f>+carte_cholera!J83</f>
        <v>MARITIME</v>
      </c>
      <c r="K83" t="s">
        <v>772</v>
      </c>
      <c r="L83">
        <v>83</v>
      </c>
      <c r="M83" t="s">
        <v>104</v>
      </c>
      <c r="N83" t="s">
        <v>18</v>
      </c>
      <c r="O83" t="s">
        <v>46</v>
      </c>
      <c r="P83" t="s">
        <v>47</v>
      </c>
      <c r="Q83" t="s">
        <v>41</v>
      </c>
      <c r="R83" t="s">
        <v>769</v>
      </c>
    </row>
    <row r="84" spans="1:18">
      <c r="A84" t="str">
        <f>+carte_cholera!A84</f>
        <v>Point (1.711843 6.493375)</v>
      </c>
      <c r="B84">
        <v>84</v>
      </c>
      <c r="C84" t="str">
        <f>+carte_cholera!E84</f>
        <v>Dogboyou</v>
      </c>
      <c r="D84" t="str">
        <f>+carte_cholera!R84</f>
        <v>negatif</v>
      </c>
      <c r="E84" t="str">
        <f>+carte_cholera!F84</f>
        <v>6.493375</v>
      </c>
      <c r="F84" t="str">
        <f>+carte_cholera!G84</f>
        <v>1.711843</v>
      </c>
      <c r="G84" t="str">
        <f>+carte_cholera!I84</f>
        <v>BAS-MONO</v>
      </c>
      <c r="H84" t="str">
        <f>+carte_cholera!J84</f>
        <v>MARITIME</v>
      </c>
      <c r="K84" t="s">
        <v>771</v>
      </c>
      <c r="L84">
        <v>84</v>
      </c>
      <c r="M84" t="s">
        <v>48</v>
      </c>
      <c r="N84" t="s">
        <v>18</v>
      </c>
      <c r="O84" t="s">
        <v>70</v>
      </c>
      <c r="P84" t="s">
        <v>71</v>
      </c>
      <c r="Q84" t="s">
        <v>41</v>
      </c>
      <c r="R84" t="s">
        <v>769</v>
      </c>
    </row>
    <row r="85" spans="1:18">
      <c r="A85" t="str">
        <f>+carte_cholera!A85</f>
        <v>Point (1.695555 6.540833)</v>
      </c>
      <c r="B85">
        <v>85</v>
      </c>
      <c r="C85" t="str">
        <f>+carte_cholera!E85</f>
        <v>Avégbo</v>
      </c>
      <c r="D85" t="str">
        <f>+carte_cholera!R85</f>
        <v>negatif</v>
      </c>
      <c r="E85" t="str">
        <f>+carte_cholera!F85</f>
        <v>6.540833</v>
      </c>
      <c r="F85" t="str">
        <f>+carte_cholera!G85</f>
        <v>1.695555</v>
      </c>
      <c r="G85" t="str">
        <f>+carte_cholera!I85</f>
        <v>BAS-MONO</v>
      </c>
      <c r="H85" t="str">
        <f>+carte_cholera!J85</f>
        <v>MARITIME</v>
      </c>
      <c r="K85" t="s">
        <v>1323</v>
      </c>
      <c r="L85">
        <v>85</v>
      </c>
      <c r="M85" t="s">
        <v>118</v>
      </c>
      <c r="N85" t="s">
        <v>18</v>
      </c>
      <c r="O85" t="s">
        <v>1322</v>
      </c>
      <c r="P85" t="s">
        <v>1321</v>
      </c>
      <c r="Q85" t="s">
        <v>41</v>
      </c>
      <c r="R85" t="s">
        <v>769</v>
      </c>
    </row>
    <row r="86" spans="1:18">
      <c r="A86" t="str">
        <f>+carte_cholera!A86</f>
        <v>Point (1.695555 6.540833)</v>
      </c>
      <c r="B86">
        <v>86</v>
      </c>
      <c r="C86" t="str">
        <f>+carte_cholera!E86</f>
        <v>Avégbo</v>
      </c>
      <c r="D86" t="str">
        <f>+carte_cholera!R86</f>
        <v>negatif</v>
      </c>
      <c r="E86" t="str">
        <f>+carte_cholera!F86</f>
        <v>6.540833</v>
      </c>
      <c r="F86" t="str">
        <f>+carte_cholera!G86</f>
        <v>1.695555</v>
      </c>
      <c r="G86" t="str">
        <f>+carte_cholera!I86</f>
        <v>BAS-MONO</v>
      </c>
      <c r="H86" t="str">
        <f>+carte_cholera!J86</f>
        <v>MARITIME</v>
      </c>
      <c r="K86" t="s">
        <v>772</v>
      </c>
      <c r="L86">
        <v>86</v>
      </c>
      <c r="M86" t="s">
        <v>104</v>
      </c>
      <c r="N86" t="s">
        <v>18</v>
      </c>
      <c r="O86" t="s">
        <v>46</v>
      </c>
      <c r="P86" t="s">
        <v>47</v>
      </c>
      <c r="Q86" t="s">
        <v>41</v>
      </c>
      <c r="R86" t="s">
        <v>769</v>
      </c>
    </row>
    <row r="87" spans="1:18">
      <c r="A87" t="str">
        <f>+carte_cholera!A87</f>
        <v>Point (1.711843 6.493375)</v>
      </c>
      <c r="B87">
        <v>87</v>
      </c>
      <c r="C87" t="str">
        <f>+carte_cholera!E87</f>
        <v>Dogboyou</v>
      </c>
      <c r="D87" t="str">
        <f>+carte_cholera!R87</f>
        <v>negatif</v>
      </c>
      <c r="E87" t="str">
        <f>+carte_cholera!F87</f>
        <v>6.493375</v>
      </c>
      <c r="F87" t="str">
        <f>+carte_cholera!G87</f>
        <v>1.711843</v>
      </c>
      <c r="G87" t="str">
        <f>+carte_cholera!I87</f>
        <v>BAS-MONO</v>
      </c>
      <c r="H87" t="str">
        <f>+carte_cholera!J87</f>
        <v>MARITIME</v>
      </c>
      <c r="K87" t="s">
        <v>1323</v>
      </c>
      <c r="L87">
        <v>87</v>
      </c>
      <c r="M87" t="s">
        <v>119</v>
      </c>
      <c r="N87" t="s">
        <v>18</v>
      </c>
      <c r="O87" t="s">
        <v>1322</v>
      </c>
      <c r="P87" t="s">
        <v>1321</v>
      </c>
      <c r="Q87" t="s">
        <v>41</v>
      </c>
      <c r="R87" t="s">
        <v>769</v>
      </c>
    </row>
    <row r="88" spans="1:18">
      <c r="A88" t="str">
        <f>+carte_cholera!A88</f>
        <v>Point (1.711843 6.493375)</v>
      </c>
      <c r="B88">
        <v>88</v>
      </c>
      <c r="C88" t="str">
        <f>+carte_cholera!E88</f>
        <v>Dogboyou</v>
      </c>
      <c r="D88" t="str">
        <f>+carte_cholera!R88</f>
        <v>negatif</v>
      </c>
      <c r="E88" t="str">
        <f>+carte_cholera!F88</f>
        <v>6.493375</v>
      </c>
      <c r="F88" t="str">
        <f>+carte_cholera!G88</f>
        <v>1.711843</v>
      </c>
      <c r="G88" t="str">
        <f>+carte_cholera!I88</f>
        <v>BAS-MONO</v>
      </c>
      <c r="H88" t="str">
        <f>+carte_cholera!J88</f>
        <v>MARITIME</v>
      </c>
      <c r="K88" t="s">
        <v>783</v>
      </c>
      <c r="L88">
        <v>88</v>
      </c>
      <c r="M88" t="s">
        <v>120</v>
      </c>
      <c r="N88" t="s">
        <v>10</v>
      </c>
      <c r="O88" t="s">
        <v>63</v>
      </c>
      <c r="P88" t="s">
        <v>121</v>
      </c>
      <c r="Q88" t="s">
        <v>13</v>
      </c>
      <c r="R88" t="s">
        <v>14</v>
      </c>
    </row>
    <row r="89" spans="1:18">
      <c r="A89" t="str">
        <f>+carte_cholera!A89</f>
        <v>Point (1.711843 6.493375)</v>
      </c>
      <c r="B89">
        <v>89</v>
      </c>
      <c r="C89" t="str">
        <f>+carte_cholera!E89</f>
        <v>Dogboyou</v>
      </c>
      <c r="D89" t="str">
        <f>+carte_cholera!R89</f>
        <v>negatif</v>
      </c>
      <c r="E89" t="str">
        <f>+carte_cholera!F89</f>
        <v>6.493375</v>
      </c>
      <c r="F89" t="str">
        <f>+carte_cholera!G89</f>
        <v>1.711843</v>
      </c>
      <c r="G89" t="str">
        <f>+carte_cholera!I89</f>
        <v>BAS-MONO</v>
      </c>
      <c r="H89" t="str">
        <f>+carte_cholera!J89</f>
        <v>MARITIME</v>
      </c>
      <c r="K89" t="s">
        <v>783</v>
      </c>
      <c r="L89">
        <v>89</v>
      </c>
      <c r="M89" t="s">
        <v>120</v>
      </c>
      <c r="N89" t="s">
        <v>18</v>
      </c>
      <c r="O89" t="s">
        <v>63</v>
      </c>
      <c r="P89" t="s">
        <v>121</v>
      </c>
      <c r="Q89" t="s">
        <v>13</v>
      </c>
      <c r="R89" t="s">
        <v>14</v>
      </c>
    </row>
    <row r="90" spans="1:18">
      <c r="A90" t="str">
        <f>+carte_cholera!A90</f>
        <v>Point (1.546666 6.5227778)</v>
      </c>
      <c r="B90">
        <v>90</v>
      </c>
      <c r="C90" t="str">
        <f>+carte_cholera!E90</f>
        <v>Aloenou</v>
      </c>
      <c r="D90" t="str">
        <f>+carte_cholera!R90</f>
        <v>negatif</v>
      </c>
      <c r="E90" t="str">
        <f>+carte_cholera!F90</f>
        <v>6.5227778</v>
      </c>
      <c r="F90" t="str">
        <f>+carte_cholera!G90</f>
        <v>1.546666</v>
      </c>
      <c r="G90" t="str">
        <f>+carte_cholera!I90</f>
        <v>BAS-MONO</v>
      </c>
      <c r="H90" t="str">
        <f>+carte_cholera!J90</f>
        <v>MARITIME</v>
      </c>
      <c r="K90" t="s">
        <v>766</v>
      </c>
      <c r="L90">
        <v>90</v>
      </c>
      <c r="M90" t="s">
        <v>29</v>
      </c>
      <c r="N90" t="s">
        <v>10</v>
      </c>
      <c r="O90" t="s">
        <v>63</v>
      </c>
      <c r="P90" t="s">
        <v>64</v>
      </c>
      <c r="Q90" t="s">
        <v>13</v>
      </c>
      <c r="R90" t="s">
        <v>14</v>
      </c>
    </row>
    <row r="91" spans="1:18">
      <c r="A91" t="str">
        <f>+carte_cholera!A91</f>
        <v>Point ( 1.7525687628133895 6.4423469782211)</v>
      </c>
      <c r="B91">
        <v>91</v>
      </c>
      <c r="C91" t="str">
        <f>+carte_cholera!E91</f>
        <v>Batonou, quatier Adjigo</v>
      </c>
      <c r="D91" t="str">
        <f>+carte_cholera!R91</f>
        <v>negatif</v>
      </c>
      <c r="E91" t="str">
        <f>+carte_cholera!F91</f>
        <v>6.4423469782211</v>
      </c>
      <c r="F91" t="str">
        <f>+carte_cholera!G91</f>
        <v xml:space="preserve"> 1.7525687628133895</v>
      </c>
      <c r="G91" t="str">
        <f>+carte_cholera!I91</f>
        <v>BAS-MONO</v>
      </c>
      <c r="H91" t="str">
        <f>+carte_cholera!J91</f>
        <v>MARITIME</v>
      </c>
      <c r="K91" t="s">
        <v>207</v>
      </c>
      <c r="L91">
        <v>91</v>
      </c>
      <c r="M91" t="s">
        <v>25</v>
      </c>
      <c r="N91" t="s">
        <v>18</v>
      </c>
      <c r="O91" t="s">
        <v>57</v>
      </c>
      <c r="P91" t="s">
        <v>58</v>
      </c>
      <c r="Q91" t="s">
        <v>13</v>
      </c>
      <c r="R91" t="s">
        <v>14</v>
      </c>
    </row>
    <row r="92" spans="1:18">
      <c r="A92" t="str">
        <f>+carte_cholera!A92</f>
        <v>Point ( 1.5713269352515131 6.237265928242092)</v>
      </c>
      <c r="B92">
        <v>92</v>
      </c>
      <c r="C92" t="str">
        <f>+carte_cholera!E92</f>
        <v>DJAMADJI</v>
      </c>
      <c r="D92" t="str">
        <f>+carte_cholera!R92</f>
        <v>Positif</v>
      </c>
      <c r="E92" t="str">
        <f>+carte_cholera!F92</f>
        <v>6.237265928242092</v>
      </c>
      <c r="F92" t="str">
        <f>+carte_cholera!G92</f>
        <v xml:space="preserve"> 1.5713269352515131</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( 1.5713269352515131 6.237265928242092)</v>
      </c>
      <c r="B93">
        <v>93</v>
      </c>
      <c r="C93" t="str">
        <f>+carte_cholera!E93</f>
        <v>DJAMADJI</v>
      </c>
      <c r="D93" t="str">
        <f>+carte_cholera!R93</f>
        <v>negatif</v>
      </c>
      <c r="E93" t="str">
        <f>+carte_cholera!F93</f>
        <v>6.237265928242092</v>
      </c>
      <c r="F93" t="str">
        <f>+carte_cholera!G93</f>
        <v xml:space="preserve"> 1.5713269352515131</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( 1.5713269352515131 6.237265928242092)</v>
      </c>
      <c r="B94">
        <v>94</v>
      </c>
      <c r="C94" t="str">
        <f>+carte_cholera!E94</f>
        <v>DJAMADJI</v>
      </c>
      <c r="D94" t="str">
        <f>+carte_cholera!R94</f>
        <v>negatif</v>
      </c>
      <c r="E94" t="str">
        <f>+carte_cholera!F94</f>
        <v>6.237265928242092</v>
      </c>
      <c r="F94" t="str">
        <f>+carte_cholera!G94</f>
        <v xml:space="preserve"> 1.5713269352515131</v>
      </c>
      <c r="G94" t="str">
        <f>+carte_cholera!I94</f>
        <v>LACS</v>
      </c>
      <c r="H94" t="str">
        <f>+carte_cholera!J94</f>
        <v>MARITIME</v>
      </c>
      <c r="K94" t="s">
        <v>1323</v>
      </c>
      <c r="L94">
        <v>94</v>
      </c>
      <c r="M94" t="s">
        <v>124</v>
      </c>
      <c r="N94" t="s">
        <v>18</v>
      </c>
      <c r="O94" t="s">
        <v>1322</v>
      </c>
      <c r="P94" t="s">
        <v>1321</v>
      </c>
      <c r="Q94" t="s">
        <v>41</v>
      </c>
      <c r="R94" t="s">
        <v>769</v>
      </c>
    </row>
    <row r="95" spans="1:18">
      <c r="A95" t="str">
        <f>+carte_cholera!A95</f>
        <v>Point ( 1.5713269352515131 6.237265928242092)</v>
      </c>
      <c r="B95">
        <v>95</v>
      </c>
      <c r="C95" t="str">
        <f>+carte_cholera!E95</f>
        <v>DJAMADJI</v>
      </c>
      <c r="D95" t="str">
        <f>+carte_cholera!R95</f>
        <v>negatif</v>
      </c>
      <c r="E95" t="str">
        <f>+carte_cholera!F95</f>
        <v>6.237265928242092</v>
      </c>
      <c r="F95" t="str">
        <f>+carte_cholera!G95</f>
        <v xml:space="preserve"> 1.5713269352515131</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( 1.5713269352515131 6.237265928242092)</v>
      </c>
      <c r="B96">
        <v>96</v>
      </c>
      <c r="C96" t="str">
        <f>+carte_cholera!E96</f>
        <v>DJAMADJI</v>
      </c>
      <c r="D96" t="str">
        <f>+carte_cholera!R96</f>
        <v>negatif</v>
      </c>
      <c r="E96" t="str">
        <f>+carte_cholera!F96</f>
        <v>6.237265928242092</v>
      </c>
      <c r="F96" t="str">
        <f>+carte_cholera!G96</f>
        <v xml:space="preserve"> 1.5713269352515131</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( 1.5713269352515131 6.237265928242092)</v>
      </c>
      <c r="B97">
        <v>97</v>
      </c>
      <c r="C97" t="str">
        <f>+carte_cholera!E97</f>
        <v>DJAMADJI</v>
      </c>
      <c r="D97" t="str">
        <f>+carte_cholera!R97</f>
        <v>Positif</v>
      </c>
      <c r="E97" t="str">
        <f>+carte_cholera!F97</f>
        <v>6.237265928242092</v>
      </c>
      <c r="F97" t="str">
        <f>+carte_cholera!G97</f>
        <v xml:space="preserve"> 1.5713269352515131</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( 1.672305618314484 6.270782053118657)</v>
      </c>
      <c r="B98">
        <v>98</v>
      </c>
      <c r="C98" t="str">
        <f>+carte_cholera!E98</f>
        <v>MEDEROS</v>
      </c>
      <c r="D98" t="str">
        <f>+carte_cholera!R98</f>
        <v>negatif</v>
      </c>
      <c r="E98" t="str">
        <f>+carte_cholera!F98</f>
        <v>6.270782053118657</v>
      </c>
      <c r="F98" t="str">
        <f>+carte_cholera!G98</f>
        <v xml:space="preserve"> 1.672305618314484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( 1.672305618314484 6.270782053118657)</v>
      </c>
      <c r="B99">
        <v>99</v>
      </c>
      <c r="C99" t="str">
        <f>+carte_cholera!E99</f>
        <v>MEDEROS</v>
      </c>
      <c r="D99" t="str">
        <f>+carte_cholera!R99</f>
        <v>negatif</v>
      </c>
      <c r="E99" t="str">
        <f>+carte_cholera!F99</f>
        <v>6.270782053118657</v>
      </c>
      <c r="F99" t="str">
        <f>+carte_cholera!G99</f>
        <v xml:space="preserve"> 1.672305618314484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( 1.672305618314484 6.270782053118657)</v>
      </c>
      <c r="B100">
        <v>100</v>
      </c>
      <c r="C100" t="str">
        <f>+carte_cholera!E100</f>
        <v>MEDEROS</v>
      </c>
      <c r="D100" t="str">
        <f>+carte_cholera!R100</f>
        <v>negatif</v>
      </c>
      <c r="E100" t="str">
        <f>+carte_cholera!F100</f>
        <v>6.270782053118657</v>
      </c>
      <c r="F100" t="str">
        <f>+carte_cholera!G100</f>
        <v xml:space="preserve"> 1.672305618314484</v>
      </c>
      <c r="G100" t="str">
        <f>+carte_cholera!I100</f>
        <v>LACS</v>
      </c>
      <c r="H100" t="str">
        <f>+carte_cholera!J100</f>
        <v>MARITIME</v>
      </c>
      <c r="K100" t="s">
        <v>1309</v>
      </c>
      <c r="L100">
        <v>100</v>
      </c>
      <c r="M100" t="s">
        <v>1308</v>
      </c>
      <c r="N100" t="s">
        <v>18</v>
      </c>
      <c r="O100" t="s">
        <v>1307</v>
      </c>
      <c r="P100" t="s">
        <v>1306</v>
      </c>
      <c r="Q100" t="s">
        <v>41</v>
      </c>
      <c r="R100" t="s">
        <v>769</v>
      </c>
    </row>
    <row r="101" spans="1:18">
      <c r="A101" t="str">
        <f>+carte_cholera!A101</f>
        <v>Point ( 1.672305618314484 6.270782053118657)</v>
      </c>
      <c r="B101">
        <v>101</v>
      </c>
      <c r="C101" t="str">
        <f>+carte_cholera!E101</f>
        <v>MEDEROS</v>
      </c>
      <c r="D101" t="str">
        <f>+carte_cholera!R101</f>
        <v>negatif</v>
      </c>
      <c r="E101" t="str">
        <f>+carte_cholera!F101</f>
        <v>6.270782053118657</v>
      </c>
      <c r="F101" t="str">
        <f>+carte_cholera!G101</f>
        <v xml:space="preserve"> 1.672305618314484</v>
      </c>
      <c r="G101" t="str">
        <f>+carte_cholera!I101</f>
        <v>LACS</v>
      </c>
      <c r="H101" t="str">
        <f>+carte_cholera!J101</f>
        <v>MARITIME</v>
      </c>
      <c r="K101" t="s">
        <v>785</v>
      </c>
      <c r="L101">
        <v>101</v>
      </c>
      <c r="M101" t="s">
        <v>132</v>
      </c>
      <c r="N101" t="s">
        <v>18</v>
      </c>
      <c r="O101" t="s">
        <v>786</v>
      </c>
      <c r="P101" t="s">
        <v>787</v>
      </c>
      <c r="Q101" t="s">
        <v>788</v>
      </c>
      <c r="R101" t="s">
        <v>769</v>
      </c>
    </row>
    <row r="102" spans="1:18">
      <c r="A102" t="str">
        <f>+carte_cholera!A102</f>
        <v>Point ( 1.672305618314484 6.270782053118657)</v>
      </c>
      <c r="B102">
        <v>102</v>
      </c>
      <c r="C102" t="str">
        <f>+carte_cholera!E102</f>
        <v>MEDEROS</v>
      </c>
      <c r="D102" t="str">
        <f>+carte_cholera!R102</f>
        <v>negatif</v>
      </c>
      <c r="E102" t="str">
        <f>+carte_cholera!F102</f>
        <v>6.270782053118657</v>
      </c>
      <c r="F102" t="str">
        <f>+carte_cholera!G102</f>
        <v xml:space="preserve"> 1.672305618314484</v>
      </c>
      <c r="G102" t="str">
        <f>+carte_cholera!I102</f>
        <v>LACS</v>
      </c>
      <c r="H102" t="str">
        <f>+carte_cholera!J102</f>
        <v>MARITIME</v>
      </c>
      <c r="K102" t="s">
        <v>785</v>
      </c>
      <c r="L102">
        <v>102</v>
      </c>
      <c r="M102" t="s">
        <v>132</v>
      </c>
      <c r="N102" t="s">
        <v>10</v>
      </c>
      <c r="O102" t="s">
        <v>786</v>
      </c>
      <c r="P102" t="s">
        <v>787</v>
      </c>
      <c r="Q102" t="s">
        <v>788</v>
      </c>
      <c r="R102" t="s">
        <v>769</v>
      </c>
    </row>
    <row r="103" spans="1:18">
      <c r="A103" t="str">
        <f>+carte_cholera!A103</f>
        <v>Point ( 1.672305618314484 6.270782053118657)</v>
      </c>
      <c r="B103">
        <v>103</v>
      </c>
      <c r="C103" t="str">
        <f>+carte_cholera!E103</f>
        <v>MEDEROS</v>
      </c>
      <c r="D103" t="str">
        <f>+carte_cholera!R103</f>
        <v>negatif</v>
      </c>
      <c r="E103" t="str">
        <f>+carte_cholera!F103</f>
        <v>6.270782053118657</v>
      </c>
      <c r="F103" t="str">
        <f>+carte_cholera!G103</f>
        <v xml:space="preserve"> 1.672305618314484</v>
      </c>
      <c r="G103" t="str">
        <f>+carte_cholera!I103</f>
        <v>LACS</v>
      </c>
      <c r="H103" t="str">
        <f>+carte_cholera!J103</f>
        <v>MARITIME</v>
      </c>
      <c r="K103" t="s">
        <v>789</v>
      </c>
      <c r="L103">
        <v>103</v>
      </c>
      <c r="M103" t="s">
        <v>133</v>
      </c>
      <c r="N103" t="s">
        <v>10</v>
      </c>
      <c r="O103" t="s">
        <v>790</v>
      </c>
      <c r="P103" t="s">
        <v>791</v>
      </c>
      <c r="Q103" t="s">
        <v>788</v>
      </c>
      <c r="R103" t="s">
        <v>769</v>
      </c>
    </row>
    <row r="104" spans="1:18">
      <c r="A104" t="str">
        <f>+carte_cholera!A104</f>
        <v>Point ( 1.672305618314484 6.270782053118657)</v>
      </c>
      <c r="B104">
        <v>104</v>
      </c>
      <c r="C104" t="str">
        <f>+carte_cholera!E104</f>
        <v>MEDEROS</v>
      </c>
      <c r="D104" t="str">
        <f>+carte_cholera!R104</f>
        <v>negatif</v>
      </c>
      <c r="E104" t="str">
        <f>+carte_cholera!F104</f>
        <v>6.270782053118657</v>
      </c>
      <c r="F104" t="str">
        <f>+carte_cholera!G104</f>
        <v xml:space="preserve"> 1.672305618314484</v>
      </c>
      <c r="G104" t="str">
        <f>+carte_cholera!I104</f>
        <v>LACS</v>
      </c>
      <c r="H104" t="str">
        <f>+carte_cholera!J104</f>
        <v>MARITIME</v>
      </c>
      <c r="K104" t="s">
        <v>785</v>
      </c>
      <c r="L104">
        <v>104</v>
      </c>
      <c r="M104" t="s">
        <v>132</v>
      </c>
      <c r="N104" t="s">
        <v>18</v>
      </c>
      <c r="O104" t="s">
        <v>786</v>
      </c>
      <c r="P104" t="s">
        <v>787</v>
      </c>
      <c r="Q104" t="s">
        <v>788</v>
      </c>
      <c r="R104" t="s">
        <v>769</v>
      </c>
    </row>
    <row r="105" spans="1:18">
      <c r="A105" t="str">
        <f>+carte_cholera!A105</f>
        <v>Point ( 1.672305618314484 6.270782053118657)</v>
      </c>
      <c r="B105">
        <v>105</v>
      </c>
      <c r="C105" t="str">
        <f>+carte_cholera!E105</f>
        <v>MEDEROS</v>
      </c>
      <c r="D105" t="str">
        <f>+carte_cholera!R105</f>
        <v>negatif</v>
      </c>
      <c r="E105" t="str">
        <f>+carte_cholera!F105</f>
        <v>6.270782053118657</v>
      </c>
      <c r="F105" t="str">
        <f>+carte_cholera!G105</f>
        <v xml:space="preserve"> 1.672305618314484</v>
      </c>
      <c r="G105" t="str">
        <f>+carte_cholera!I105</f>
        <v>LACS</v>
      </c>
      <c r="H105" t="str">
        <f>+carte_cholera!J105</f>
        <v>MARITIME</v>
      </c>
      <c r="K105" t="s">
        <v>789</v>
      </c>
      <c r="L105">
        <v>105</v>
      </c>
      <c r="M105" t="s">
        <v>133</v>
      </c>
      <c r="N105" t="s">
        <v>18</v>
      </c>
      <c r="O105" t="s">
        <v>790</v>
      </c>
      <c r="P105" t="s">
        <v>791</v>
      </c>
      <c r="Q105" t="s">
        <v>788</v>
      </c>
      <c r="R105" t="s">
        <v>769</v>
      </c>
    </row>
    <row r="106" spans="1:18">
      <c r="A106" t="str">
        <f>+carte_cholera!A106</f>
        <v>Point ( 1.6113269352515131 6.232565928242092)</v>
      </c>
      <c r="B106">
        <v>106</v>
      </c>
      <c r="C106" t="str">
        <f>+carte_cholera!E106</f>
        <v>DJEKVI</v>
      </c>
      <c r="D106" t="str">
        <f>+carte_cholera!R106</f>
        <v>Positif</v>
      </c>
      <c r="E106" t="str">
        <f>+carte_cholera!F106</f>
        <v>6.232565928242092</v>
      </c>
      <c r="F106" t="str">
        <f>+carte_cholera!G106</f>
        <v xml:space="preserve"> 1.6113269352515131</v>
      </c>
      <c r="G106" t="str">
        <f>+carte_cholera!I106</f>
        <v>LACS</v>
      </c>
      <c r="H106" t="str">
        <f>+carte_cholera!J106</f>
        <v>MARITIME</v>
      </c>
      <c r="K106" t="s">
        <v>789</v>
      </c>
      <c r="L106">
        <v>106</v>
      </c>
      <c r="M106" t="s">
        <v>133</v>
      </c>
      <c r="N106" t="s">
        <v>10</v>
      </c>
      <c r="O106" t="s">
        <v>790</v>
      </c>
      <c r="P106" t="s">
        <v>791</v>
      </c>
      <c r="Q106" t="s">
        <v>788</v>
      </c>
      <c r="R106" t="s">
        <v>769</v>
      </c>
    </row>
    <row r="107" spans="1:18">
      <c r="A107" t="str">
        <f>+carte_cholera!A107</f>
        <v>Point ( 1.5825646909844922 6.227396584278712)</v>
      </c>
      <c r="B107">
        <v>107</v>
      </c>
      <c r="C107" t="str">
        <f>+carte_cholera!E107</f>
        <v>N'LESSI</v>
      </c>
      <c r="D107" t="str">
        <f>+carte_cholera!R107</f>
        <v>Positif</v>
      </c>
      <c r="E107" t="str">
        <f>+carte_cholera!F107</f>
        <v>6.227396584278712</v>
      </c>
      <c r="F107" t="str">
        <f>+carte_cholera!G107</f>
        <v xml:space="preserve"> 1.5825646909844922</v>
      </c>
      <c r="G107" t="str">
        <f>+carte_cholera!I107</f>
        <v>LACS</v>
      </c>
      <c r="H107" t="str">
        <f>+carte_cholera!J107</f>
        <v>MARITIME</v>
      </c>
      <c r="K107" t="s">
        <v>785</v>
      </c>
      <c r="L107">
        <v>107</v>
      </c>
      <c r="M107" t="s">
        <v>132</v>
      </c>
      <c r="N107" t="s">
        <v>18</v>
      </c>
      <c r="O107" t="s">
        <v>786</v>
      </c>
      <c r="P107" t="s">
        <v>787</v>
      </c>
      <c r="Q107" t="s">
        <v>788</v>
      </c>
      <c r="R107" t="s">
        <v>769</v>
      </c>
    </row>
    <row r="108" spans="1:18">
      <c r="A108" t="str">
        <f>+carte_cholera!A108</f>
        <v>Point ( 1.615224647621934 6.234928331889)</v>
      </c>
      <c r="B108">
        <v>108</v>
      </c>
      <c r="C108" t="str">
        <f>+carte_cholera!E108</f>
        <v>ZONGO</v>
      </c>
      <c r="D108" t="str">
        <f>+carte_cholera!R108</f>
        <v>negatif</v>
      </c>
      <c r="E108" t="str">
        <f>+carte_cholera!F108</f>
        <v>6.234928331889</v>
      </c>
      <c r="F108" t="str">
        <f>+carte_cholera!G108</f>
        <v xml:space="preserve"> 1.615224647621934</v>
      </c>
      <c r="G108" t="str">
        <f>+carte_cholera!I108</f>
        <v>LACS</v>
      </c>
      <c r="H108" t="str">
        <f>+carte_cholera!J108</f>
        <v>MARITIME</v>
      </c>
      <c r="K108" t="s">
        <v>792</v>
      </c>
      <c r="L108">
        <v>108</v>
      </c>
      <c r="M108" t="s">
        <v>134</v>
      </c>
      <c r="N108" t="s">
        <v>18</v>
      </c>
      <c r="O108" t="s">
        <v>793</v>
      </c>
      <c r="P108" t="s">
        <v>794</v>
      </c>
      <c r="Q108" t="s">
        <v>788</v>
      </c>
      <c r="R108" t="s">
        <v>769</v>
      </c>
    </row>
    <row r="109" spans="1:18">
      <c r="A109" t="str">
        <f>+carte_cholera!A109</f>
        <v>Point ( 1.615224647621934 6.234928331889)</v>
      </c>
      <c r="B109">
        <v>109</v>
      </c>
      <c r="C109" t="str">
        <f>+carte_cholera!E109</f>
        <v>JERICHO</v>
      </c>
      <c r="D109" t="str">
        <f>+carte_cholera!R109</f>
        <v>Positif</v>
      </c>
      <c r="E109" t="str">
        <f>+carte_cholera!F109</f>
        <v>6.234928331889</v>
      </c>
      <c r="F109" t="str">
        <f>+carte_cholera!G109</f>
        <v xml:space="preserve"> 1.615224647621934</v>
      </c>
      <c r="G109" t="str">
        <f>+carte_cholera!I109</f>
        <v>LACS</v>
      </c>
      <c r="H109" t="str">
        <f>+carte_cholera!J109</f>
        <v>MARITIME</v>
      </c>
      <c r="K109" t="s">
        <v>792</v>
      </c>
      <c r="L109">
        <v>109</v>
      </c>
      <c r="M109" t="s">
        <v>134</v>
      </c>
      <c r="N109" t="s">
        <v>18</v>
      </c>
      <c r="O109" t="s">
        <v>793</v>
      </c>
      <c r="P109" t="s">
        <v>794</v>
      </c>
      <c r="Q109" t="s">
        <v>788</v>
      </c>
      <c r="R109" t="s">
        <v>769</v>
      </c>
    </row>
    <row r="110" spans="1:18">
      <c r="A110" t="str">
        <f>+carte_cholera!A110</f>
        <v>Point ( 1.5713269352515131 6.237265928242092)</v>
      </c>
      <c r="B110">
        <v>110</v>
      </c>
      <c r="C110" t="str">
        <f>+carte_cholera!E110</f>
        <v>DJAMADJI</v>
      </c>
      <c r="D110" t="str">
        <f>+carte_cholera!R110</f>
        <v>Positif</v>
      </c>
      <c r="E110" t="str">
        <f>+carte_cholera!F110</f>
        <v>6.237265928242092</v>
      </c>
      <c r="F110" t="str">
        <f>+carte_cholera!G110</f>
        <v xml:space="preserve"> 1.5713269352515131</v>
      </c>
      <c r="G110" t="str">
        <f>+carte_cholera!I110</f>
        <v>LACS</v>
      </c>
      <c r="H110" t="str">
        <f>+carte_cholera!J110</f>
        <v>MARITIME</v>
      </c>
      <c r="K110" t="s">
        <v>785</v>
      </c>
      <c r="L110">
        <v>110</v>
      </c>
      <c r="M110" t="s">
        <v>132</v>
      </c>
      <c r="N110" t="s">
        <v>18</v>
      </c>
      <c r="O110" t="s">
        <v>786</v>
      </c>
      <c r="P110" t="s">
        <v>787</v>
      </c>
      <c r="Q110" t="s">
        <v>788</v>
      </c>
      <c r="R110" t="s">
        <v>769</v>
      </c>
    </row>
    <row r="111" spans="1:18">
      <c r="A111" t="str">
        <f>+carte_cholera!A111</f>
        <v>Point ( 1.762305618314484 6.280782053118657)</v>
      </c>
      <c r="B111">
        <v>111</v>
      </c>
      <c r="C111" t="str">
        <f>+carte_cholera!E111</f>
        <v>TOGBECONDJI</v>
      </c>
      <c r="D111" t="str">
        <f>+carte_cholera!R111</f>
        <v>Positif</v>
      </c>
      <c r="E111" t="str">
        <f>+carte_cholera!F111</f>
        <v>6.280782053118657</v>
      </c>
      <c r="F111" t="str">
        <f>+carte_cholera!G111</f>
        <v xml:space="preserve"> 1.762305618314484</v>
      </c>
      <c r="G111" t="str">
        <f>+carte_cholera!I111</f>
        <v>LACS</v>
      </c>
      <c r="H111" t="str">
        <f>+carte_cholera!J111</f>
        <v>MARITIME</v>
      </c>
      <c r="K111" t="s">
        <v>785</v>
      </c>
      <c r="L111">
        <v>111</v>
      </c>
      <c r="M111" t="s">
        <v>132</v>
      </c>
      <c r="N111" t="s">
        <v>18</v>
      </c>
      <c r="O111" t="s">
        <v>786</v>
      </c>
      <c r="P111" t="s">
        <v>787</v>
      </c>
      <c r="Q111" t="s">
        <v>788</v>
      </c>
      <c r="R111" t="s">
        <v>769</v>
      </c>
    </row>
    <row r="112" spans="1:18">
      <c r="A112" t="str">
        <f>+carte_cholera!A112</f>
        <v>Point ( 1.762305618314484 6.280782053118657)</v>
      </c>
      <c r="B112">
        <v>112</v>
      </c>
      <c r="C112" t="str">
        <f>+carte_cholera!E112</f>
        <v>Assoucondji</v>
      </c>
      <c r="D112" t="str">
        <f>+carte_cholera!R112</f>
        <v>negatif</v>
      </c>
      <c r="E112" t="str">
        <f>+carte_cholera!F112</f>
        <v>6.280782053118657</v>
      </c>
      <c r="F112" t="str">
        <f>+carte_cholera!G112</f>
        <v xml:space="preserve"> 1.762305618314484</v>
      </c>
      <c r="G112" t="str">
        <f>+carte_cholera!I112</f>
        <v>LACS</v>
      </c>
      <c r="H112" t="str">
        <f>+carte_cholera!J112</f>
        <v>MARITIME</v>
      </c>
      <c r="K112" t="s">
        <v>1324</v>
      </c>
      <c r="L112">
        <v>112</v>
      </c>
      <c r="M112" t="s">
        <v>135</v>
      </c>
      <c r="N112" t="s">
        <v>18</v>
      </c>
      <c r="O112" t="s">
        <v>1320</v>
      </c>
      <c r="P112" t="s">
        <v>1319</v>
      </c>
      <c r="Q112" t="s">
        <v>13</v>
      </c>
      <c r="R112" t="s">
        <v>14</v>
      </c>
    </row>
    <row r="113" spans="1:18">
      <c r="A113" t="str">
        <f>+carte_cholera!A113</f>
        <v>Point ( 1.5813269352515131 6.227265928242092)</v>
      </c>
      <c r="B113">
        <v>113</v>
      </c>
      <c r="C113" t="str">
        <f>+carte_cholera!E113</f>
        <v>AGBATALANZO</v>
      </c>
      <c r="D113" t="str">
        <f>+carte_cholera!R113</f>
        <v>Positif</v>
      </c>
      <c r="E113" t="str">
        <f>+carte_cholera!F113</f>
        <v>6.227265928242092</v>
      </c>
      <c r="F113" t="str">
        <f>+carte_cholera!G113</f>
        <v xml:space="preserve"> 1.5813269352515131</v>
      </c>
      <c r="G113" t="str">
        <f>+carte_cholera!I113</f>
        <v>LACS</v>
      </c>
      <c r="H113" t="str">
        <f>+carte_cholera!J113</f>
        <v>MARITIME</v>
      </c>
      <c r="K113" t="s">
        <v>795</v>
      </c>
      <c r="L113">
        <v>113</v>
      </c>
      <c r="M113" t="s">
        <v>136</v>
      </c>
      <c r="N113" t="s">
        <v>10</v>
      </c>
      <c r="O113" t="s">
        <v>137</v>
      </c>
      <c r="P113" t="s">
        <v>138</v>
      </c>
      <c r="Q113" t="s">
        <v>13</v>
      </c>
      <c r="R113" t="s">
        <v>14</v>
      </c>
    </row>
    <row r="114" spans="1:18">
      <c r="A114" t="str">
        <f>+carte_cholera!A114</f>
        <v>Point ( 1.762305618314484 6.280782053118657)</v>
      </c>
      <c r="B114">
        <v>114</v>
      </c>
      <c r="C114" t="str">
        <f>+carte_cholera!E114</f>
        <v>TOGBECONDJI</v>
      </c>
      <c r="D114" t="str">
        <f>+carte_cholera!R114</f>
        <v>Positif</v>
      </c>
      <c r="E114" t="str">
        <f>+carte_cholera!F114</f>
        <v>6.280782053118657</v>
      </c>
      <c r="F114" t="str">
        <f>+carte_cholera!G114</f>
        <v xml:space="preserve"> 1.762305618314484</v>
      </c>
      <c r="G114" t="str">
        <f>+carte_cholera!I114</f>
        <v>LACS</v>
      </c>
      <c r="H114" t="str">
        <f>+carte_cholera!J114</f>
        <v>MARITIME</v>
      </c>
      <c r="K114" t="s">
        <v>202</v>
      </c>
      <c r="L114">
        <v>114</v>
      </c>
      <c r="M114" t="s">
        <v>9</v>
      </c>
      <c r="N114" t="s">
        <v>18</v>
      </c>
      <c r="O114" t="s">
        <v>11</v>
      </c>
      <c r="P114" t="s">
        <v>12</v>
      </c>
      <c r="Q114" t="s">
        <v>13</v>
      </c>
      <c r="R114" t="s">
        <v>14</v>
      </c>
    </row>
    <row r="115" spans="1:18">
      <c r="A115" t="str">
        <f>+carte_cholera!A115</f>
        <v>Point ( 1.762305618314484 6.280782053118657)</v>
      </c>
      <c r="B115">
        <v>115</v>
      </c>
      <c r="C115" t="str">
        <f>+carte_cholera!E115</f>
        <v>TOGBECONDJI</v>
      </c>
      <c r="D115" t="str">
        <f>+carte_cholera!R115</f>
        <v>Positif</v>
      </c>
      <c r="E115" t="str">
        <f>+carte_cholera!F115</f>
        <v>6.280782053118657</v>
      </c>
      <c r="F115" t="str">
        <f>+carte_cholera!G115</f>
        <v xml:space="preserve"> 1.762305618314484</v>
      </c>
      <c r="G115" t="str">
        <f>+carte_cholera!I115</f>
        <v>LACS</v>
      </c>
      <c r="H115" t="str">
        <f>+carte_cholera!J115</f>
        <v>MARITIME</v>
      </c>
      <c r="K115" t="s">
        <v>202</v>
      </c>
      <c r="L115">
        <v>115</v>
      </c>
      <c r="M115" t="s">
        <v>9</v>
      </c>
      <c r="N115" t="s">
        <v>18</v>
      </c>
      <c r="O115" t="s">
        <v>11</v>
      </c>
      <c r="P115" t="s">
        <v>12</v>
      </c>
      <c r="Q115" t="s">
        <v>13</v>
      </c>
      <c r="R115" t="s">
        <v>14</v>
      </c>
    </row>
    <row r="116" spans="1:18">
      <c r="A116" t="str">
        <f>+carte_cholera!A116</f>
        <v>Point ( 1.615224647621934 6.234928331889)</v>
      </c>
      <c r="B116">
        <v>116</v>
      </c>
      <c r="C116" t="str">
        <f>+carte_cholera!E116</f>
        <v>JERICHO</v>
      </c>
      <c r="D116" t="str">
        <f>+carte_cholera!R116</f>
        <v>negatif</v>
      </c>
      <c r="E116" t="str">
        <f>+carte_cholera!F116</f>
        <v>6.234928331889</v>
      </c>
      <c r="F116" t="str">
        <f>+carte_cholera!G116</f>
        <v xml:space="preserve"> 1.615224647621934</v>
      </c>
      <c r="G116" t="str">
        <f>+carte_cholera!I116</f>
        <v>LACS</v>
      </c>
      <c r="H116" t="str">
        <f>+carte_cholera!J116</f>
        <v>MARITIME</v>
      </c>
      <c r="K116" t="s">
        <v>1325</v>
      </c>
      <c r="L116">
        <v>116</v>
      </c>
      <c r="M116" t="s">
        <v>139</v>
      </c>
      <c r="N116" t="s">
        <v>18</v>
      </c>
      <c r="O116" t="s">
        <v>1318</v>
      </c>
      <c r="P116" t="s">
        <v>1317</v>
      </c>
      <c r="Q116" t="s">
        <v>13</v>
      </c>
      <c r="R116" t="s">
        <v>14</v>
      </c>
    </row>
    <row r="117" spans="1:18">
      <c r="A117" t="str">
        <f>+carte_cholera!A117</f>
        <v>Point ( 1.762305618314484 6.280782053118657)</v>
      </c>
      <c r="B117">
        <v>117</v>
      </c>
      <c r="C117" t="str">
        <f>+carte_cholera!E117</f>
        <v>VOYAGEUSE</v>
      </c>
      <c r="D117" t="str">
        <f>+carte_cholera!R117</f>
        <v>negatif</v>
      </c>
      <c r="E117" t="str">
        <f>+carte_cholera!F117</f>
        <v>6.280782053118657</v>
      </c>
      <c r="F117" t="str">
        <f>+carte_cholera!G117</f>
        <v xml:space="preserve"> 1.762305618314484</v>
      </c>
      <c r="G117" t="str">
        <f>+carte_cholera!I117</f>
        <v>LACS</v>
      </c>
      <c r="H117" t="str">
        <f>+carte_cholera!J117</f>
        <v>MARITIME</v>
      </c>
      <c r="K117" t="s">
        <v>207</v>
      </c>
      <c r="L117">
        <v>117</v>
      </c>
      <c r="M117" t="s">
        <v>25</v>
      </c>
      <c r="N117" t="s">
        <v>18</v>
      </c>
      <c r="O117" t="s">
        <v>57</v>
      </c>
      <c r="P117" t="s">
        <v>58</v>
      </c>
      <c r="Q117" t="s">
        <v>13</v>
      </c>
      <c r="R117" t="s">
        <v>14</v>
      </c>
    </row>
    <row r="118" spans="1:18">
      <c r="A118" t="str">
        <f>+carte_cholera!A118</f>
        <v>Point ( 1.76305618314484 6.310782053118657)</v>
      </c>
      <c r="B118">
        <v>118</v>
      </c>
      <c r="C118" t="str">
        <f>+carte_cholera!E118</f>
        <v>AKLAKOU NOBLOKOME</v>
      </c>
      <c r="D118" t="str">
        <f>+carte_cholera!R118</f>
        <v>negatif</v>
      </c>
      <c r="E118" t="str">
        <f>+carte_cholera!F118</f>
        <v>6.310782053118657</v>
      </c>
      <c r="F118" t="str">
        <f>+carte_cholera!G118</f>
        <v xml:space="preserve"> 1.76305618314484</v>
      </c>
      <c r="G118" t="str">
        <f>+carte_cholera!I118</f>
        <v>LACS</v>
      </c>
      <c r="H118" t="str">
        <f>+carte_cholera!J118</f>
        <v>MARITIME</v>
      </c>
      <c r="K118" t="s">
        <v>207</v>
      </c>
      <c r="L118">
        <v>118</v>
      </c>
      <c r="M118" t="s">
        <v>25</v>
      </c>
      <c r="N118" t="s">
        <v>18</v>
      </c>
      <c r="O118" t="s">
        <v>57</v>
      </c>
      <c r="P118" t="s">
        <v>58</v>
      </c>
      <c r="Q118" t="s">
        <v>13</v>
      </c>
      <c r="R118" t="s">
        <v>14</v>
      </c>
    </row>
    <row r="119" spans="1:18">
      <c r="A119" t="str">
        <f>+carte_cholera!A119</f>
        <v>Point ( 1.5813269352515131 6.227265928242092)</v>
      </c>
      <c r="B119">
        <v>119</v>
      </c>
      <c r="C119" t="str">
        <f>+carte_cholera!E119</f>
        <v>ZEBE</v>
      </c>
      <c r="D119" t="str">
        <f>+carte_cholera!R119</f>
        <v>negatif</v>
      </c>
      <c r="E119" t="str">
        <f>+carte_cholera!F119</f>
        <v>6.227265928242092</v>
      </c>
      <c r="F119" t="str">
        <f>+carte_cholera!G119</f>
        <v xml:space="preserve"> 1.5813269352515131</v>
      </c>
      <c r="G119" t="str">
        <f>+carte_cholera!I119</f>
        <v>LACS</v>
      </c>
      <c r="H119" t="str">
        <f>+carte_cholera!J119</f>
        <v>MARITIME</v>
      </c>
      <c r="K119" t="s">
        <v>203</v>
      </c>
      <c r="L119">
        <v>119</v>
      </c>
      <c r="M119" t="s">
        <v>140</v>
      </c>
      <c r="N119" t="s">
        <v>10</v>
      </c>
      <c r="O119" t="s">
        <v>19</v>
      </c>
      <c r="P119" t="s">
        <v>20</v>
      </c>
      <c r="Q119" t="s">
        <v>13</v>
      </c>
      <c r="R119" t="s">
        <v>14</v>
      </c>
    </row>
    <row r="120" spans="1:18">
      <c r="A120" t="str">
        <f>+carte_cholera!A120</f>
        <v>Point ( 1.5813269352515131 6.227265928242092)</v>
      </c>
      <c r="B120">
        <v>120</v>
      </c>
      <c r="C120" t="str">
        <f>+carte_cholera!E120</f>
        <v>SIVAME</v>
      </c>
      <c r="D120" t="str">
        <f>+carte_cholera!R120</f>
        <v>negatif</v>
      </c>
      <c r="E120" t="str">
        <f>+carte_cholera!F120</f>
        <v>6.227265928242092</v>
      </c>
      <c r="F120" t="str">
        <f>+carte_cholera!G120</f>
        <v xml:space="preserve"> 1.5813269352515131</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( 1.76305618314484 6.310782053118657)</v>
      </c>
      <c r="B121">
        <v>121</v>
      </c>
      <c r="C121" t="str">
        <f>+carte_cholera!E121</f>
        <v>GANAVE</v>
      </c>
      <c r="D121" t="str">
        <f>+carte_cholera!R121</f>
        <v>Positif</v>
      </c>
      <c r="E121" t="str">
        <f>+carte_cholera!F121</f>
        <v>6.310782053118657</v>
      </c>
      <c r="F121" t="str">
        <f>+carte_cholera!G121</f>
        <v xml:space="preserve"> 1.76305618314484</v>
      </c>
      <c r="G121" t="str">
        <f>+carte_cholera!I121</f>
        <v>LACS</v>
      </c>
      <c r="H121" t="str">
        <f>+carte_cholera!J121</f>
        <v>MARITIME</v>
      </c>
      <c r="K121" t="s">
        <v>785</v>
      </c>
      <c r="L121">
        <v>121</v>
      </c>
      <c r="M121" t="s">
        <v>132</v>
      </c>
      <c r="N121" t="s">
        <v>18</v>
      </c>
      <c r="O121" t="s">
        <v>786</v>
      </c>
      <c r="P121" t="s">
        <v>787</v>
      </c>
      <c r="Q121" t="s">
        <v>788</v>
      </c>
      <c r="R121" t="s">
        <v>769</v>
      </c>
    </row>
    <row r="122" spans="1:18">
      <c r="A122" t="str">
        <f>+carte_cholera!A122</f>
        <v>Point ( 1.5825646909844922 6.227396584278712)</v>
      </c>
      <c r="B122">
        <v>122</v>
      </c>
      <c r="C122" t="str">
        <f>+carte_cholera!E122</f>
        <v>NLESSI</v>
      </c>
      <c r="D122" t="str">
        <f>+carte_cholera!R122</f>
        <v>Positif</v>
      </c>
      <c r="E122" t="str">
        <f>+carte_cholera!F122</f>
        <v>6.227396584278712</v>
      </c>
      <c r="F122" t="str">
        <f>+carte_cholera!G122</f>
        <v xml:space="preserve"> 1.5825646909844922</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( 1.45305618314484 6.20782053118657)</v>
      </c>
      <c r="B123">
        <v>123</v>
      </c>
      <c r="C123" t="str">
        <f>+carte_cholera!E123</f>
        <v>NOVOTON</v>
      </c>
      <c r="D123" t="str">
        <f>+carte_cholera!R123</f>
        <v>negatif</v>
      </c>
      <c r="E123" t="str">
        <f>+carte_cholera!F123</f>
        <v>6.20782053118657</v>
      </c>
      <c r="F123" t="str">
        <f>+carte_cholera!G123</f>
        <v xml:space="preserve"> 1.45305618314484</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( 1.61305618314484 6.25782053118657)</v>
      </c>
      <c r="B124">
        <v>124</v>
      </c>
      <c r="C124" t="str">
        <f>+carte_cholera!E124</f>
        <v>ABALOCONDJI</v>
      </c>
      <c r="D124" t="str">
        <f>+carte_cholera!R124</f>
        <v>Positif</v>
      </c>
      <c r="E124" t="str">
        <f>+carte_cholera!F124</f>
        <v>6.25782053118657</v>
      </c>
      <c r="F124" t="str">
        <f>+carte_cholera!G124</f>
        <v xml:space="preserve"> 1.61305618314484</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( 1.622224647621934 6.23928331889)</v>
      </c>
      <c r="B125">
        <v>125</v>
      </c>
      <c r="C125" t="str">
        <f>+carte_cholera!E125</f>
        <v>FANTECOME</v>
      </c>
      <c r="D125" t="str">
        <f>+carte_cholera!R125</f>
        <v>Positif</v>
      </c>
      <c r="E125" t="str">
        <f>+carte_cholera!F125</f>
        <v>6.23928331889</v>
      </c>
      <c r="F125" t="str">
        <f>+carte_cholera!G125</f>
        <v xml:space="preserve"> 1.622224647621934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( 1.5825646909844922 6.227396584278712)</v>
      </c>
      <c r="B126">
        <v>126</v>
      </c>
      <c r="C126" t="str">
        <f>+carte_cholera!E126</f>
        <v>NLESSI</v>
      </c>
      <c r="D126" t="str">
        <f>+carte_cholera!R126</f>
        <v>Positif</v>
      </c>
      <c r="E126" t="str">
        <f>+carte_cholera!F126</f>
        <v>6.227396584278712</v>
      </c>
      <c r="F126" t="str">
        <f>+carte_cholera!G126</f>
        <v xml:space="preserve"> 1.5825646909844922</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( 1.6013269352515131 6.257265928242092)</v>
      </c>
      <c r="B127">
        <v>127</v>
      </c>
      <c r="C127" t="str">
        <f>+carte_cholera!E127</f>
        <v>HEMAZRO</v>
      </c>
      <c r="D127" t="str">
        <f>+carte_cholera!R127</f>
        <v>negatif</v>
      </c>
      <c r="E127" t="str">
        <f>+carte_cholera!F127</f>
        <v>6.257265928242092</v>
      </c>
      <c r="F127" t="str">
        <f>+carte_cholera!G127</f>
        <v xml:space="preserve"> 1.6013269352515131</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( 1.6013269352515131 6.257265928242092)</v>
      </c>
      <c r="B128">
        <v>128</v>
      </c>
      <c r="C128" t="str">
        <f>+carte_cholera!E128</f>
        <v>GLIDJI</v>
      </c>
      <c r="D128" t="str">
        <f>+carte_cholera!R128</f>
        <v>negatif</v>
      </c>
      <c r="E128" t="str">
        <f>+carte_cholera!F128</f>
        <v>6.257265928242092</v>
      </c>
      <c r="F128" t="str">
        <f>+carte_cholera!G128</f>
        <v xml:space="preserve"> 1.6013269352515131</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( 1.6013269352515131 6.257265928242092)</v>
      </c>
      <c r="B129">
        <v>129</v>
      </c>
      <c r="C129" t="str">
        <f>+carte_cholera!E129</f>
        <v>GLIDJI SOGBOME</v>
      </c>
      <c r="D129" t="str">
        <f>+carte_cholera!R129</f>
        <v>negatif</v>
      </c>
      <c r="E129" t="str">
        <f>+carte_cholera!F129</f>
        <v>6.257265928242092</v>
      </c>
      <c r="F129" t="str">
        <f>+carte_cholera!G129</f>
        <v xml:space="preserve"> 1.6013269352515131</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( 1.6013269352515131 6.257265928242092)</v>
      </c>
      <c r="B130">
        <v>130</v>
      </c>
      <c r="C130" t="str">
        <f>+carte_cholera!E130</f>
        <v>GLIDJI</v>
      </c>
      <c r="D130" t="str">
        <f>+carte_cholera!R130</f>
        <v>negatif</v>
      </c>
      <c r="E130" t="str">
        <f>+carte_cholera!F130</f>
        <v>6.257265928242092</v>
      </c>
      <c r="F130" t="str">
        <f>+carte_cholera!G130</f>
        <v xml:space="preserve"> 1.6013269352515131</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NLESSI</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( 1.622224647621934 6.23928331889)</v>
      </c>
      <c r="B132">
        <v>132</v>
      </c>
      <c r="C132" t="str">
        <f>+carte_cholera!E132</f>
        <v>MESSAN CONDJI</v>
      </c>
      <c r="D132" t="str">
        <f>+carte_cholera!R132</f>
        <v>negatif</v>
      </c>
      <c r="E132" t="str">
        <f>+carte_cholera!F132</f>
        <v>6.23928331889</v>
      </c>
      <c r="F132" t="str">
        <f>+carte_cholera!G132</f>
        <v xml:space="preserve"> 1.622224647621934</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( 1.292305618314484 6.240782053118657)</v>
      </c>
      <c r="B133">
        <v>133</v>
      </c>
      <c r="C133" t="str">
        <f>+carte_cholera!E133</f>
        <v>DJAGBLE</v>
      </c>
      <c r="D133" t="str">
        <f>+carte_cholera!R133</f>
        <v>negatif</v>
      </c>
      <c r="E133" t="str">
        <f>+carte_cholera!F133</f>
        <v>6.240782053118657</v>
      </c>
      <c r="F133" t="str">
        <f>+carte_cholera!G133</f>
        <v xml:space="preserve"> 1.292305618314484</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( 1.5825646909844922 6.227396584278712)</v>
      </c>
      <c r="B134">
        <v>134</v>
      </c>
      <c r="C134" t="str">
        <f>+carte_cholera!E134</f>
        <v>NLESSI</v>
      </c>
      <c r="D134" t="str">
        <f>+carte_cholera!R134</f>
        <v>Positif</v>
      </c>
      <c r="E134" t="str">
        <f>+carte_cholera!F134</f>
        <v>6.227396584278712</v>
      </c>
      <c r="F134" t="str">
        <f>+carte_cholera!G134</f>
        <v xml:space="preserve"> 1.5825646909844922</v>
      </c>
      <c r="G134" t="str">
        <f>+carte_cholera!I134</f>
        <v>LACS</v>
      </c>
      <c r="H134" t="str">
        <f>+carte_cholera!J134</f>
        <v>MARITIME</v>
      </c>
      <c r="K134" t="s">
        <v>1323</v>
      </c>
      <c r="L134">
        <v>134</v>
      </c>
      <c r="M134" t="s">
        <v>114</v>
      </c>
      <c r="N134" t="s">
        <v>10</v>
      </c>
      <c r="O134" t="s">
        <v>1322</v>
      </c>
      <c r="P134" t="s">
        <v>1321</v>
      </c>
      <c r="Q134" t="s">
        <v>41</v>
      </c>
      <c r="R134" t="s">
        <v>769</v>
      </c>
    </row>
    <row r="135" spans="1:18">
      <c r="A135" t="str">
        <f>+carte_cholera!A135</f>
        <v>Point ( 1.6113269352515131 6.232565928242092)</v>
      </c>
      <c r="B135">
        <v>135</v>
      </c>
      <c r="C135" t="str">
        <f>+carte_cholera!E135</f>
        <v>DJEKVI</v>
      </c>
      <c r="D135" t="str">
        <f>+carte_cholera!R135</f>
        <v>negatif</v>
      </c>
      <c r="E135" t="str">
        <f>+carte_cholera!F135</f>
        <v>6.232565928242092</v>
      </c>
      <c r="F135" t="str">
        <f>+carte_cholera!G135</f>
        <v xml:space="preserve"> 1.6113269352515131</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( 1.622224647621934 6.23928331889)</v>
      </c>
      <c r="B136">
        <v>136</v>
      </c>
      <c r="C136" t="str">
        <f>+carte_cholera!E136</f>
        <v>VOUDOUGBE</v>
      </c>
      <c r="D136" t="str">
        <f>+carte_cholera!R136</f>
        <v>Positif</v>
      </c>
      <c r="E136" t="str">
        <f>+carte_cholera!F136</f>
        <v>6.23928331889</v>
      </c>
      <c r="F136" t="str">
        <f>+carte_cholera!G136</f>
        <v xml:space="preserve"> 1.622224647621934</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NLESSI</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( 1.622224647621934 6.23928331889)</v>
      </c>
      <c r="B138">
        <v>138</v>
      </c>
      <c r="C138" t="str">
        <f>+carte_cholera!E138</f>
        <v>GA CONDJI</v>
      </c>
      <c r="D138" t="str">
        <f>+carte_cholera!R138</f>
        <v>negatif</v>
      </c>
      <c r="E138" t="str">
        <f>+carte_cholera!F138</f>
        <v>6.23928331889</v>
      </c>
      <c r="F138" t="str">
        <f>+carte_cholera!G138</f>
        <v xml:space="preserve"> 1.622224647621934</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( 1.615224647621934 6.234928331889)</v>
      </c>
      <c r="B139">
        <v>139</v>
      </c>
      <c r="C139" t="str">
        <f>+carte_cholera!E139</f>
        <v>BADJI</v>
      </c>
      <c r="D139" t="str">
        <f>+carte_cholera!R139</f>
        <v>Positif</v>
      </c>
      <c r="E139" t="str">
        <f>+carte_cholera!F139</f>
        <v>6.234928331889</v>
      </c>
      <c r="F139" t="str">
        <f>+carte_cholera!G139</f>
        <v xml:space="preserve"> 1.615224647621934</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( 1.615224647621934 6.234928331889)</v>
      </c>
      <c r="B140">
        <v>140</v>
      </c>
      <c r="C140" t="str">
        <f>+carte_cholera!E140</f>
        <v>BADJI</v>
      </c>
      <c r="D140" t="str">
        <f>+carte_cholera!R140</f>
        <v>negatif</v>
      </c>
      <c r="E140" t="str">
        <f>+carte_cholera!F140</f>
        <v>6.234928331889</v>
      </c>
      <c r="F140" t="str">
        <f>+carte_cholera!G140</f>
        <v xml:space="preserve"> 1.615224647621934</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( 1.76305618314484 6.310782053118657)</v>
      </c>
      <c r="B141">
        <v>141</v>
      </c>
      <c r="C141" t="str">
        <f>+carte_cholera!E141</f>
        <v xml:space="preserve">AKLAKOU </v>
      </c>
      <c r="D141" t="str">
        <f>+carte_cholera!R141</f>
        <v>negatif</v>
      </c>
      <c r="E141" t="str">
        <f>+carte_cholera!F141</f>
        <v>6.310782053118657</v>
      </c>
      <c r="F141" t="str">
        <f>+carte_cholera!G141</f>
        <v xml:space="preserve"> 1.76305618314484</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( 1.622224647621934 6.23928331889)</v>
      </c>
      <c r="B142">
        <v>142</v>
      </c>
      <c r="C142" t="str">
        <f>+carte_cholera!E142</f>
        <v>VODOUGBE</v>
      </c>
      <c r="D142" t="str">
        <f>+carte_cholera!R142</f>
        <v>negatif</v>
      </c>
      <c r="E142" t="str">
        <f>+carte_cholera!F142</f>
        <v>6.23928331889</v>
      </c>
      <c r="F142" t="str">
        <f>+carte_cholera!G142</f>
        <v xml:space="preserve"> 1.622224647621934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( 1.615224647621934 6.234928331889)</v>
      </c>
      <c r="B143">
        <v>143</v>
      </c>
      <c r="C143" t="str">
        <f>+carte_cholera!E143</f>
        <v>PRISONNIER</v>
      </c>
      <c r="D143" t="str">
        <f>+carte_cholera!R143</f>
        <v>negatif</v>
      </c>
      <c r="E143" t="str">
        <f>+carte_cholera!F143</f>
        <v>6.234928331889</v>
      </c>
      <c r="F143" t="str">
        <f>+carte_cholera!G143</f>
        <v xml:space="preserve"> 1.615224647621934</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( 1.522305618314484 6.210782053118657)</v>
      </c>
      <c r="B144">
        <v>144</v>
      </c>
      <c r="C144" t="str">
        <f>+carte_cholera!E144</f>
        <v>GOUMOUKOPE</v>
      </c>
      <c r="D144" t="str">
        <f>+carte_cholera!R144</f>
        <v>negatif</v>
      </c>
      <c r="E144" t="str">
        <f>+carte_cholera!F144</f>
        <v>6.210782053118657</v>
      </c>
      <c r="F144" t="str">
        <f>+carte_cholera!G144</f>
        <v xml:space="preserve"> 1.522305618314484</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( 1.615224647621934 6.234928331889)</v>
      </c>
      <c r="B145">
        <v>145</v>
      </c>
      <c r="C145" t="str">
        <f>+carte_cholera!E145</f>
        <v>HABITAT</v>
      </c>
      <c r="D145" t="str">
        <f>+carte_cholera!R145</f>
        <v>negatif</v>
      </c>
      <c r="E145" t="str">
        <f>+carte_cholera!F145</f>
        <v>6.234928331889</v>
      </c>
      <c r="F145" t="str">
        <f>+carte_cholera!G145</f>
        <v xml:space="preserve"> 1.615224647621934</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( 1.615224647621934 6.234928331889)</v>
      </c>
      <c r="B146">
        <v>146</v>
      </c>
      <c r="C146" t="str">
        <f>+carte_cholera!E146</f>
        <v>JERICHO</v>
      </c>
      <c r="D146" t="str">
        <f>+carte_cholera!R146</f>
        <v>negatif</v>
      </c>
      <c r="E146" t="str">
        <f>+carte_cholera!F146</f>
        <v>6.234928331889</v>
      </c>
      <c r="F146" t="str">
        <f>+carte_cholera!G146</f>
        <v xml:space="preserve"> 1.615224647621934</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( 1.615224647621934 6.234928331889)</v>
      </c>
      <c r="B147">
        <v>147</v>
      </c>
      <c r="C147" t="str">
        <f>+carte_cholera!E147</f>
        <v>DEGBENOU</v>
      </c>
      <c r="D147" t="str">
        <f>+carte_cholera!R147</f>
        <v>negatif</v>
      </c>
      <c r="E147" t="str">
        <f>+carte_cholera!F147</f>
        <v>6.234928331889</v>
      </c>
      <c r="F147" t="str">
        <f>+carte_cholera!G147</f>
        <v xml:space="preserve"> 1.615224647621934</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( 1.405860144572896 6.202570724620894)</v>
      </c>
      <c r="B148">
        <v>148</v>
      </c>
      <c r="C148" t="str">
        <f>+carte_cholera!E148</f>
        <v>DAGUE BAS MONO</v>
      </c>
      <c r="D148" t="str">
        <f>+carte_cholera!R148</f>
        <v>Positif</v>
      </c>
      <c r="E148" t="str">
        <f>+carte_cholera!F148</f>
        <v>6.202570724620894</v>
      </c>
      <c r="F148" t="str">
        <f>+carte_cholera!G148</f>
        <v xml:space="preserve"> 1.405860144572896</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( 1.615224647621934 6.234928331889)</v>
      </c>
      <c r="B149">
        <v>149</v>
      </c>
      <c r="C149" t="str">
        <f>+carte_cholera!E149</f>
        <v>JERICHO</v>
      </c>
      <c r="D149" t="str">
        <f>+carte_cholera!R149</f>
        <v>Positif</v>
      </c>
      <c r="E149" t="str">
        <f>+carte_cholera!F149</f>
        <v>6.234928331889</v>
      </c>
      <c r="F149" t="str">
        <f>+carte_cholera!G149</f>
        <v xml:space="preserve"> 1.615224647621934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( 1.5825646909844922 6.227396584278712)</v>
      </c>
      <c r="B150">
        <v>150</v>
      </c>
      <c r="C150" t="str">
        <f>+carte_cholera!E150</f>
        <v>AVEME</v>
      </c>
      <c r="D150" t="str">
        <f>+carte_cholera!R150</f>
        <v>Positif</v>
      </c>
      <c r="E150" t="str">
        <f>+carte_cholera!F150</f>
        <v>6.227396584278712</v>
      </c>
      <c r="F150" t="str">
        <f>+carte_cholera!G150</f>
        <v xml:space="preserve"> 1.5825646909844922</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( 1.60073062276193 6.266859652616071)</v>
      </c>
      <c r="B151">
        <v>151</v>
      </c>
      <c r="C151" t="str">
        <f>+carte_cholera!E151</f>
        <v>ADJEGAN</v>
      </c>
      <c r="D151" t="str">
        <f>+carte_cholera!R151</f>
        <v>negatif</v>
      </c>
      <c r="E151" t="str">
        <f>+carte_cholera!F151</f>
        <v>6.266859652616071</v>
      </c>
      <c r="F151" t="str">
        <f>+carte_cholera!G151</f>
        <v xml:space="preserve"> 1.60073062276193</v>
      </c>
      <c r="G151" t="str">
        <f>+carte_cholera!I151</f>
        <v>LACS</v>
      </c>
      <c r="H151" t="str">
        <f>+carte_cholera!J151</f>
        <v>MARITIME</v>
      </c>
      <c r="K151" t="s">
        <v>207</v>
      </c>
      <c r="L151">
        <v>151</v>
      </c>
      <c r="M151" t="s">
        <v>25</v>
      </c>
      <c r="N151" t="s">
        <v>18</v>
      </c>
      <c r="O151" t="s">
        <v>57</v>
      </c>
      <c r="P151" t="s">
        <v>58</v>
      </c>
      <c r="Q151" t="s">
        <v>13</v>
      </c>
      <c r="R151" t="s">
        <v>14</v>
      </c>
    </row>
    <row r="152" spans="1:18">
      <c r="A152" t="str">
        <f>+carte_cholera!A152</f>
        <v>Point ( 1.615224647621934 6.234928331889)</v>
      </c>
      <c r="B152">
        <v>152</v>
      </c>
      <c r="C152" t="str">
        <f>+carte_cholera!E152</f>
        <v>JERICHO</v>
      </c>
      <c r="D152" t="str">
        <f>+carte_cholera!R152</f>
        <v>Positif</v>
      </c>
      <c r="E152" t="str">
        <f>+carte_cholera!F152</f>
        <v>6.234928331889</v>
      </c>
      <c r="F152" t="str">
        <f>+carte_cholera!G152</f>
        <v xml:space="preserve"> 1.615224647621934</v>
      </c>
      <c r="G152" t="str">
        <f>+carte_cholera!I152</f>
        <v>LACS</v>
      </c>
      <c r="H152" t="str">
        <f>+carte_cholera!J152</f>
        <v>MARITIME</v>
      </c>
      <c r="K152" t="s">
        <v>203</v>
      </c>
      <c r="L152">
        <v>152</v>
      </c>
      <c r="M152" t="s">
        <v>140</v>
      </c>
      <c r="N152" t="s">
        <v>18</v>
      </c>
      <c r="O152" t="s">
        <v>19</v>
      </c>
      <c r="P152" t="s">
        <v>20</v>
      </c>
      <c r="Q152" t="s">
        <v>13</v>
      </c>
      <c r="R152" t="s">
        <v>14</v>
      </c>
    </row>
    <row r="153" spans="1:18">
      <c r="A153" t="str">
        <f>+carte_cholera!A153</f>
        <v>Point ( 1.762305618314484 6.280782053118657)</v>
      </c>
      <c r="B153">
        <v>153</v>
      </c>
      <c r="C153" t="str">
        <f>+carte_cholera!E153</f>
        <v>AZIAGBACONDJI</v>
      </c>
      <c r="D153" t="str">
        <f>+carte_cholera!R153</f>
        <v>negatif</v>
      </c>
      <c r="E153" t="str">
        <f>+carte_cholera!F153</f>
        <v>6.280782053118657</v>
      </c>
      <c r="F153" t="str">
        <f>+carte_cholera!G153</f>
        <v xml:space="preserve"> 1.762305618314484</v>
      </c>
      <c r="G153" t="str">
        <f>+carte_cholera!I153</f>
        <v>LACS</v>
      </c>
      <c r="H153" t="str">
        <f>+carte_cholera!J153</f>
        <v>MARITIME</v>
      </c>
      <c r="K153" t="s">
        <v>804</v>
      </c>
      <c r="L153">
        <v>153</v>
      </c>
      <c r="M153" t="s">
        <v>148</v>
      </c>
      <c r="N153" t="s">
        <v>18</v>
      </c>
      <c r="O153" t="s">
        <v>149</v>
      </c>
      <c r="P153" t="s">
        <v>150</v>
      </c>
      <c r="Q153" t="s">
        <v>788</v>
      </c>
      <c r="R153" t="s">
        <v>769</v>
      </c>
    </row>
    <row r="154" spans="1:18">
      <c r="A154" t="str">
        <f>+carte_cholera!A154</f>
        <v>Point ( 1.615224647621934 6.234928331889)</v>
      </c>
      <c r="B154">
        <v>154</v>
      </c>
      <c r="C154" t="str">
        <f>+carte_cholera!E154</f>
        <v>ZALIVE</v>
      </c>
      <c r="D154" t="str">
        <f>+carte_cholera!R154</f>
        <v>Positif</v>
      </c>
      <c r="E154" t="str">
        <f>+carte_cholera!F154</f>
        <v>6.234928331889</v>
      </c>
      <c r="F154" t="str">
        <f>+carte_cholera!G154</f>
        <v xml:space="preserve"> 1.615224647621934</v>
      </c>
      <c r="G154" t="str">
        <f>+carte_cholera!I154</f>
        <v>LACS</v>
      </c>
      <c r="H154" t="str">
        <f>+carte_cholera!J154</f>
        <v>MARITIME</v>
      </c>
      <c r="K154" t="s">
        <v>805</v>
      </c>
      <c r="L154">
        <v>154</v>
      </c>
      <c r="M154" t="s">
        <v>151</v>
      </c>
      <c r="N154" t="s">
        <v>10</v>
      </c>
      <c r="O154" t="s">
        <v>152</v>
      </c>
      <c r="P154" t="s">
        <v>153</v>
      </c>
      <c r="Q154" t="s">
        <v>788</v>
      </c>
      <c r="R154" t="s">
        <v>769</v>
      </c>
    </row>
    <row r="155" spans="1:18">
      <c r="A155" t="str">
        <f>+carte_cholera!A155</f>
        <v>Point ( 1.5825646909844922 6.227396584278712)</v>
      </c>
      <c r="B155">
        <v>155</v>
      </c>
      <c r="C155" t="str">
        <f>+carte_cholera!E155</f>
        <v>AVEME</v>
      </c>
      <c r="D155" t="str">
        <f>+carte_cholera!R155</f>
        <v>Positif</v>
      </c>
      <c r="E155" t="str">
        <f>+carte_cholera!F155</f>
        <v>6.227396584278712</v>
      </c>
      <c r="F155" t="str">
        <f>+carte_cholera!G155</f>
        <v xml:space="preserve"> 1.5825646909844922</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negatif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negatif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( 1.6080765433497823 6.3322757043351965)</v>
      </c>
      <c r="B159">
        <v>159</v>
      </c>
      <c r="C159" t="str">
        <f>+carte_cholera!E159</f>
        <v>KOLIAFO</v>
      </c>
      <c r="D159" t="str">
        <f>+carte_cholera!R159</f>
        <v>Positif</v>
      </c>
      <c r="E159" t="str">
        <f>+carte_cholera!F159</f>
        <v>6.3322757043351965</v>
      </c>
      <c r="F159" t="str">
        <f>+carte_cholera!G159</f>
        <v xml:space="preserve"> 1.6080765433497823</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( 1.5168108854708426 6.24021500926842)</v>
      </c>
      <c r="B160">
        <v>160</v>
      </c>
      <c r="C160" t="str">
        <f>+carte_cholera!E160</f>
        <v>BADOUGBE</v>
      </c>
      <c r="D160" t="str">
        <f>+carte_cholera!R160</f>
        <v>negatif</v>
      </c>
      <c r="E160" t="str">
        <f>+carte_cholera!F160</f>
        <v>6.24021500926842</v>
      </c>
      <c r="F160" t="str">
        <f>+carte_cholera!G160</f>
        <v xml:space="preserve"> 1.5168108854708426</v>
      </c>
      <c r="G160" t="str">
        <f>+carte_cholera!I160</f>
        <v>LACS</v>
      </c>
      <c r="H160" t="str">
        <f>+carte_cholera!J160</f>
        <v>MARITIME</v>
      </c>
      <c r="K160" t="s">
        <v>798</v>
      </c>
      <c r="L160">
        <v>160</v>
      </c>
      <c r="M160" t="s">
        <v>1246</v>
      </c>
      <c r="N160" t="s">
        <v>18</v>
      </c>
      <c r="O160" t="s">
        <v>169</v>
      </c>
      <c r="P160" t="s">
        <v>170</v>
      </c>
      <c r="Q160" t="s">
        <v>41</v>
      </c>
      <c r="R160" t="s">
        <v>769</v>
      </c>
    </row>
    <row r="161" spans="1:18">
      <c r="A161" t="str">
        <f>+carte_cholera!A161</f>
        <v>Point ( 1.622224647621934 6.23928331889)</v>
      </c>
      <c r="B161">
        <v>161</v>
      </c>
      <c r="C161" t="str">
        <f>+carte_cholera!E161</f>
        <v>MESSAN CONDJI</v>
      </c>
      <c r="D161" t="str">
        <f>+carte_cholera!R161</f>
        <v>Positif</v>
      </c>
      <c r="E161" t="str">
        <f>+carte_cholera!F161</f>
        <v>6.23928331889</v>
      </c>
      <c r="F161" t="str">
        <f>+carte_cholera!G161</f>
        <v xml:space="preserve"> 1.622224647621934</v>
      </c>
      <c r="G161" t="str">
        <f>+carte_cholera!I161</f>
        <v>LACS</v>
      </c>
      <c r="H161" t="str">
        <f>+carte_cholera!J161</f>
        <v>MARITIME</v>
      </c>
      <c r="K161" t="s">
        <v>798</v>
      </c>
      <c r="L161">
        <v>161</v>
      </c>
      <c r="M161" t="s">
        <v>1248</v>
      </c>
      <c r="N161" t="s">
        <v>18</v>
      </c>
      <c r="O161" t="s">
        <v>169</v>
      </c>
      <c r="P161" t="s">
        <v>170</v>
      </c>
      <c r="Q161" t="s">
        <v>41</v>
      </c>
      <c r="R161" t="s">
        <v>769</v>
      </c>
    </row>
    <row r="162" spans="1:18">
      <c r="A162" t="str">
        <f>+carte_cholera!A162</f>
        <v>Point ( 1.615224647621934 6.234928331889)</v>
      </c>
      <c r="B162">
        <v>162</v>
      </c>
      <c r="C162" t="str">
        <f>+carte_cholera!E162</f>
        <v>DEGBENOU</v>
      </c>
      <c r="D162" t="str">
        <f>+carte_cholera!R162</f>
        <v>Positif</v>
      </c>
      <c r="E162" t="str">
        <f>+carte_cholera!F162</f>
        <v>6.234928331889</v>
      </c>
      <c r="F162" t="str">
        <f>+carte_cholera!G162</f>
        <v xml:space="preserve"> 1.615224647621934</v>
      </c>
      <c r="G162" t="str">
        <f>+carte_cholera!I162</f>
        <v>LACS</v>
      </c>
      <c r="H162" t="str">
        <f>+carte_cholera!J162</f>
        <v>MARITIME</v>
      </c>
      <c r="K162" t="s">
        <v>798</v>
      </c>
      <c r="L162">
        <v>162</v>
      </c>
      <c r="M162" t="s">
        <v>1250</v>
      </c>
      <c r="N162" t="s">
        <v>18</v>
      </c>
      <c r="O162" t="s">
        <v>169</v>
      </c>
      <c r="P162" t="s">
        <v>170</v>
      </c>
      <c r="Q162" t="s">
        <v>41</v>
      </c>
      <c r="R162" t="s">
        <v>769</v>
      </c>
    </row>
    <row r="163" spans="1:18">
      <c r="A163" t="str">
        <f>+carte_cholera!A163</f>
        <v>Point ( 1.6439292283123141 6.3355526469012675)</v>
      </c>
      <c r="B163">
        <v>163</v>
      </c>
      <c r="C163" t="str">
        <f>+carte_cholera!E163</f>
        <v>MELLY DJIGBE</v>
      </c>
      <c r="D163" t="str">
        <f>+carte_cholera!R163</f>
        <v>negatif</v>
      </c>
      <c r="E163" t="str">
        <f>+carte_cholera!F163</f>
        <v>6.3355526469012675</v>
      </c>
      <c r="F163" t="str">
        <f>+carte_cholera!G163</f>
        <v xml:space="preserve"> 1.6439292283123141</v>
      </c>
      <c r="G163" t="str">
        <f>+carte_cholera!I163</f>
        <v>LACS</v>
      </c>
      <c r="H163" t="str">
        <f>+carte_cholera!J163</f>
        <v>MARITIME</v>
      </c>
      <c r="K163" t="s">
        <v>801</v>
      </c>
      <c r="L163">
        <v>163</v>
      </c>
      <c r="M163" t="s">
        <v>1252</v>
      </c>
      <c r="N163" t="s">
        <v>18</v>
      </c>
      <c r="O163" t="s">
        <v>190</v>
      </c>
      <c r="P163" t="s">
        <v>191</v>
      </c>
      <c r="Q163" t="s">
        <v>41</v>
      </c>
      <c r="R163" t="s">
        <v>769</v>
      </c>
    </row>
    <row r="164" spans="1:18">
      <c r="A164" t="str">
        <f>+carte_cholera!A164</f>
        <v>Point ( 1.5825646909844922 6.227396584278712)</v>
      </c>
      <c r="B164">
        <v>164</v>
      </c>
      <c r="C164" t="str">
        <f>+carte_cholera!E164</f>
        <v>AVEME</v>
      </c>
      <c r="D164" t="str">
        <f>+carte_cholera!R164</f>
        <v>Positif</v>
      </c>
      <c r="E164" t="str">
        <f>+carte_cholera!F164</f>
        <v>6.227396584278712</v>
      </c>
      <c r="F164" t="str">
        <f>+carte_cholera!G164</f>
        <v xml:space="preserve"> 1.5825646909844922</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( 1.5825646909844922 6.227396584278712)</v>
      </c>
      <c r="B165">
        <v>165</v>
      </c>
      <c r="C165" t="str">
        <f>+carte_cholera!E165</f>
        <v>AVEME</v>
      </c>
      <c r="D165" t="str">
        <f>+carte_cholera!R165</f>
        <v>Positif</v>
      </c>
      <c r="E165" t="str">
        <f>+carte_cholera!F165</f>
        <v>6.227396584278712</v>
      </c>
      <c r="F165" t="str">
        <f>+carte_cholera!G165</f>
        <v xml:space="preserve"> 1.5825646909844922</v>
      </c>
      <c r="G165" t="str">
        <f>+carte_cholera!I165</f>
        <v>LACS</v>
      </c>
      <c r="H165" t="str">
        <f>+carte_cholera!J165</f>
        <v>MARITIME</v>
      </c>
      <c r="K165" t="s">
        <v>798</v>
      </c>
      <c r="L165">
        <v>165</v>
      </c>
      <c r="M165" t="s">
        <v>1256</v>
      </c>
      <c r="N165" t="s">
        <v>18</v>
      </c>
      <c r="O165" t="s">
        <v>169</v>
      </c>
      <c r="P165" t="s">
        <v>170</v>
      </c>
      <c r="Q165" t="s">
        <v>41</v>
      </c>
      <c r="R165" t="s">
        <v>769</v>
      </c>
    </row>
    <row r="166" spans="1:18">
      <c r="A166" t="str">
        <f>+carte_cholera!A166</f>
        <v>Point ( 1.5825646909844922 6.227396584278712)</v>
      </c>
      <c r="B166">
        <v>166</v>
      </c>
      <c r="C166" t="str">
        <f>+carte_cholera!E166</f>
        <v>AVEME</v>
      </c>
      <c r="D166" t="str">
        <f>+carte_cholera!R166</f>
        <v>Positif</v>
      </c>
      <c r="E166" t="str">
        <f>+carte_cholera!F166</f>
        <v>6.227396584278712</v>
      </c>
      <c r="F166" t="str">
        <f>+carte_cholera!G166</f>
        <v xml:space="preserve"> 1.5825646909844922</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( 1.5825646909844922 6.227396584278712)</v>
      </c>
      <c r="B167">
        <v>167</v>
      </c>
      <c r="C167" t="str">
        <f>+carte_cholera!E167</f>
        <v>AVEME</v>
      </c>
      <c r="D167" t="str">
        <f>+carte_cholera!R167</f>
        <v>Positif</v>
      </c>
      <c r="E167" t="str">
        <f>+carte_cholera!F167</f>
        <v>6.227396584278712</v>
      </c>
      <c r="F167" t="str">
        <f>+carte_cholera!G167</f>
        <v xml:space="preserve"> 1.5825646909844922</v>
      </c>
      <c r="G167" t="str">
        <f>+carte_cholera!I167</f>
        <v>LACS</v>
      </c>
      <c r="H167" t="str">
        <f>+carte_cholera!J167</f>
        <v>MARITIME</v>
      </c>
      <c r="K167" t="s">
        <v>1309</v>
      </c>
      <c r="L167">
        <v>167</v>
      </c>
      <c r="M167" t="s">
        <v>1260</v>
      </c>
      <c r="N167" t="s">
        <v>18</v>
      </c>
      <c r="O167" t="s">
        <v>1307</v>
      </c>
      <c r="P167" t="s">
        <v>1306</v>
      </c>
      <c r="Q167" t="s">
        <v>41</v>
      </c>
      <c r="R167" t="s">
        <v>769</v>
      </c>
    </row>
    <row r="168" spans="1:18">
      <c r="A168" t="str">
        <f>+carte_cholera!A168</f>
        <v>Point ( 1.7100843467076863 6.342400142208208)</v>
      </c>
      <c r="B168">
        <v>168</v>
      </c>
      <c r="C168" t="str">
        <f>+carte_cholera!E168</f>
        <v>AKLAKOU</v>
      </c>
      <c r="D168" t="str">
        <f>+carte_cholera!R168</f>
        <v>negatif</v>
      </c>
      <c r="E168" t="str">
        <f>+carte_cholera!F168</f>
        <v>6.342400142208208</v>
      </c>
      <c r="F168" t="str">
        <f>+carte_cholera!G168</f>
        <v xml:space="preserve"> 1.7100843467076863</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( 1.510433835226274 6.2158120134552854)</v>
      </c>
      <c r="B169">
        <v>169</v>
      </c>
      <c r="C169" t="str">
        <f>+carte_cholera!E169</f>
        <v>KPEME</v>
      </c>
      <c r="D169" t="str">
        <f>+carte_cholera!R169</f>
        <v>negatif</v>
      </c>
      <c r="E169" t="str">
        <f>+carte_cholera!F169</f>
        <v>6.2158120134552854</v>
      </c>
      <c r="F169" t="str">
        <f>+carte_cholera!G169</f>
        <v xml:space="preserve"> 1.510433835226274</v>
      </c>
      <c r="G169" t="str">
        <f>+carte_cholera!I169</f>
        <v>LACS</v>
      </c>
      <c r="H169" t="str">
        <f>+carte_cholera!J169</f>
        <v>MARITIME</v>
      </c>
      <c r="K169" t="s">
        <v>1309</v>
      </c>
      <c r="L169">
        <v>169</v>
      </c>
      <c r="M169" t="s">
        <v>1264</v>
      </c>
      <c r="N169" t="s">
        <v>18</v>
      </c>
      <c r="O169" t="s">
        <v>1307</v>
      </c>
      <c r="P169" t="s">
        <v>1306</v>
      </c>
      <c r="Q169" t="s">
        <v>41</v>
      </c>
      <c r="R169" t="s">
        <v>769</v>
      </c>
    </row>
    <row r="170" spans="1:18">
      <c r="A170" t="str">
        <f>+carte_cholera!A170</f>
        <v>Point ( 1.6080765433497823 6.3322757043351965)</v>
      </c>
      <c r="B170">
        <v>170</v>
      </c>
      <c r="C170" t="str">
        <f>+carte_cholera!E170</f>
        <v>ANFOIN</v>
      </c>
      <c r="D170" t="str">
        <f>+carte_cholera!R170</f>
        <v>negatif</v>
      </c>
      <c r="E170" t="str">
        <f>+carte_cholera!F170</f>
        <v>6.3322757043351965</v>
      </c>
      <c r="F170" t="str">
        <f>+carte_cholera!G170</f>
        <v xml:space="preserve"> 1.6080765433497823</v>
      </c>
      <c r="G170" t="str">
        <f>+carte_cholera!I170</f>
        <v>LACS</v>
      </c>
      <c r="H170" t="str">
        <f>+carte_cholera!J170</f>
        <v>MARITIME</v>
      </c>
      <c r="K170" t="s">
        <v>1310</v>
      </c>
      <c r="L170">
        <v>170</v>
      </c>
      <c r="M170" t="s">
        <v>1276</v>
      </c>
      <c r="N170" t="s">
        <v>18</v>
      </c>
      <c r="O170" t="s">
        <v>1295</v>
      </c>
      <c r="P170" t="s">
        <v>1296</v>
      </c>
      <c r="Q170" t="s">
        <v>13</v>
      </c>
      <c r="R170" t="s">
        <v>14</v>
      </c>
    </row>
    <row r="171" spans="1:18">
      <c r="A171" t="str">
        <f>+carte_cholera!A171</f>
        <v>Point ( 1.6224774904513273 6.238011398698564)</v>
      </c>
      <c r="B171">
        <v>171</v>
      </c>
      <c r="C171" t="str">
        <f>+carte_cholera!E171</f>
        <v>SANVEE CONDJI</v>
      </c>
      <c r="D171" t="str">
        <f>+carte_cholera!R171</f>
        <v>Positif</v>
      </c>
      <c r="E171" t="str">
        <f>+carte_cholera!F171</f>
        <v>6.238011398698564</v>
      </c>
      <c r="F171" t="str">
        <f>+carte_cholera!G171</f>
        <v xml:space="preserve"> 1.6224774904513273</v>
      </c>
      <c r="G171" t="str">
        <f>+carte_cholera!I171</f>
        <v>LACS</v>
      </c>
      <c r="H171" t="str">
        <f>+carte_cholera!J171</f>
        <v>MARITIME</v>
      </c>
      <c r="K171" t="s">
        <v>1310</v>
      </c>
      <c r="L171">
        <v>171</v>
      </c>
      <c r="M171" t="s">
        <v>1276</v>
      </c>
      <c r="N171" t="s">
        <v>10</v>
      </c>
      <c r="O171" t="s">
        <v>1295</v>
      </c>
      <c r="P171" t="s">
        <v>1296</v>
      </c>
      <c r="Q171" t="s">
        <v>13</v>
      </c>
      <c r="R171" t="s">
        <v>14</v>
      </c>
    </row>
    <row r="172" spans="1:18">
      <c r="A172" t="str">
        <f>+carte_cholera!A172</f>
        <v>Point ( 1.5825646909844922 6.227396584278712)</v>
      </c>
      <c r="B172">
        <v>172</v>
      </c>
      <c r="C172" t="str">
        <f>+carte_cholera!E172</f>
        <v>AVEME</v>
      </c>
      <c r="D172" t="str">
        <f>+carte_cholera!R172</f>
        <v>negatif</v>
      </c>
      <c r="E172" t="str">
        <f>+carte_cholera!F172</f>
        <v>6.227396584278712</v>
      </c>
      <c r="F172" t="str">
        <f>+carte_cholera!G172</f>
        <v xml:space="preserve"> 1.5825646909844922</v>
      </c>
      <c r="G172" t="str">
        <f>+carte_cholera!I172</f>
        <v>LACS</v>
      </c>
      <c r="H172" t="str">
        <f>+carte_cholera!J172</f>
        <v>MARITIME</v>
      </c>
      <c r="K172" t="s">
        <v>1311</v>
      </c>
      <c r="L172">
        <v>172</v>
      </c>
      <c r="M172" t="s">
        <v>1282</v>
      </c>
      <c r="N172" t="s">
        <v>18</v>
      </c>
      <c r="O172" t="s">
        <v>1299</v>
      </c>
      <c r="P172" t="s">
        <v>1300</v>
      </c>
      <c r="Q172" t="s">
        <v>41</v>
      </c>
      <c r="R172" t="s">
        <v>769</v>
      </c>
    </row>
    <row r="173" spans="1:18">
      <c r="A173" t="str">
        <f>+carte_cholera!A173</f>
        <v>Point ( 1.5825646909844922 6.227396584278712)</v>
      </c>
      <c r="B173">
        <v>173</v>
      </c>
      <c r="C173" t="str">
        <f>+carte_cholera!E173</f>
        <v>AVEME</v>
      </c>
      <c r="D173" t="str">
        <f>+carte_cholera!R173</f>
        <v>negatif</v>
      </c>
      <c r="E173" t="str">
        <f>+carte_cholera!F173</f>
        <v>6.227396584278712</v>
      </c>
      <c r="F173" t="str">
        <f>+carte_cholera!G173</f>
        <v xml:space="preserve"> 1.5825646909844922</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( 1.5825646909844922 6.227396584278712)</v>
      </c>
      <c r="B174">
        <v>174</v>
      </c>
      <c r="C174" t="str">
        <f>+carte_cholera!E174</f>
        <v>AVEME</v>
      </c>
      <c r="D174" t="str">
        <f>+carte_cholera!R174</f>
        <v>negatif</v>
      </c>
      <c r="E174" t="str">
        <f>+carte_cholera!F174</f>
        <v>6.227396584278712</v>
      </c>
      <c r="F174" t="str">
        <f>+carte_cholera!G174</f>
        <v xml:space="preserve"> 1.5825646909844922</v>
      </c>
      <c r="G174" t="str">
        <f>+carte_cholera!I174</f>
        <v>LACS</v>
      </c>
      <c r="H174" t="str">
        <f>+carte_cholera!J174</f>
        <v>MARITIME</v>
      </c>
      <c r="K174" t="s">
        <v>203</v>
      </c>
      <c r="L174">
        <v>174</v>
      </c>
      <c r="M174" t="s">
        <v>140</v>
      </c>
      <c r="N174" t="s">
        <v>18</v>
      </c>
      <c r="O174" t="s">
        <v>19</v>
      </c>
      <c r="P174" t="s">
        <v>20</v>
      </c>
      <c r="Q174" t="s">
        <v>13</v>
      </c>
      <c r="R174" t="s">
        <v>14</v>
      </c>
    </row>
    <row r="175" spans="1:18">
      <c r="A175" t="str">
        <f>+carte_cholera!A175</f>
        <v>Point ( 1.6080765433497823 6.3322757043351965)</v>
      </c>
      <c r="B175">
        <v>175</v>
      </c>
      <c r="C175" t="str">
        <f>+carte_cholera!E175</f>
        <v>ANFOIN</v>
      </c>
      <c r="D175" t="str">
        <f>+carte_cholera!R175</f>
        <v>negatif</v>
      </c>
      <c r="E175" t="str">
        <f>+carte_cholera!F175</f>
        <v>6.3322757043351965</v>
      </c>
      <c r="F175" t="str">
        <f>+carte_cholera!G175</f>
        <v xml:space="preserve"> 1.6080765433497823</v>
      </c>
      <c r="G175" t="str">
        <f>+carte_cholera!I175</f>
        <v>LACS</v>
      </c>
      <c r="H175" t="str">
        <f>+carte_cholera!J175</f>
        <v>MARITIME</v>
      </c>
      <c r="K175" t="s">
        <v>209</v>
      </c>
      <c r="L175">
        <v>175</v>
      </c>
      <c r="M175" t="s">
        <v>28</v>
      </c>
      <c r="N175" t="s">
        <v>18</v>
      </c>
      <c r="O175" t="s">
        <v>61</v>
      </c>
      <c r="P175" t="s">
        <v>62</v>
      </c>
      <c r="Q175" t="s">
        <v>13</v>
      </c>
      <c r="R175" t="s">
        <v>14</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( 1.762305618314484 6.280782053118657)</v>
      </c>
      <c r="B177">
        <v>177</v>
      </c>
      <c r="C177" t="str">
        <f>+carte_cholera!E177</f>
        <v>TOGBECONDJI</v>
      </c>
      <c r="D177" t="str">
        <f>+carte_cholera!R177</f>
        <v>Positif</v>
      </c>
      <c r="E177" t="str">
        <f>+carte_cholera!F177</f>
        <v>6.280782053118657</v>
      </c>
      <c r="F177" t="str">
        <f>+carte_cholera!G177</f>
        <v xml:space="preserve"> 1.762305618314484</v>
      </c>
      <c r="G177" t="str">
        <f>+carte_cholera!I177</f>
        <v>LACS</v>
      </c>
      <c r="H177" t="str">
        <f>+carte_cholera!J177</f>
        <v>MARITIME</v>
      </c>
      <c r="K177" t="s">
        <v>1312</v>
      </c>
      <c r="L177">
        <v>177</v>
      </c>
      <c r="M177" t="s">
        <v>1292</v>
      </c>
      <c r="N177" t="s">
        <v>18</v>
      </c>
      <c r="O177" t="s">
        <v>1305</v>
      </c>
      <c r="P177" t="s">
        <v>1306</v>
      </c>
      <c r="Q177" t="s">
        <v>41</v>
      </c>
      <c r="R177" t="s">
        <v>769</v>
      </c>
    </row>
    <row r="178" spans="1:18">
      <c r="A178" t="str">
        <f>+carte_cholera!A178</f>
        <v>Point ( 1.762305618314484 6.280782053118657)</v>
      </c>
      <c r="B178">
        <v>178</v>
      </c>
      <c r="C178" t="str">
        <f>+carte_cholera!E178</f>
        <v>TOGBECONDJI</v>
      </c>
      <c r="D178" t="str">
        <f>+carte_cholera!R178</f>
        <v>Positif</v>
      </c>
      <c r="E178" t="str">
        <f>+carte_cholera!F178</f>
        <v>6.280782053118657</v>
      </c>
      <c r="F178" t="str">
        <f>+carte_cholera!G178</f>
        <v xml:space="preserve"> 1.762305618314484</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( 1.5825646909844922 6.227396584278712)</v>
      </c>
      <c r="B179">
        <v>179</v>
      </c>
      <c r="C179" t="str">
        <f>+carte_cholera!E179</f>
        <v>AVEME</v>
      </c>
      <c r="D179" t="str">
        <f>+carte_cholera!R179</f>
        <v>Positif</v>
      </c>
      <c r="E179" t="str">
        <f>+carte_cholera!F179</f>
        <v>6.227396584278712</v>
      </c>
      <c r="F179" t="str">
        <f>+carte_cholera!G179</f>
        <v xml:space="preserve"> 1.5825646909844922</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( 1.5825646909844922 6.227396584278712)</v>
      </c>
      <c r="B180">
        <v>180</v>
      </c>
      <c r="C180" t="str">
        <f>+carte_cholera!E180</f>
        <v>AVEME</v>
      </c>
      <c r="D180" t="str">
        <f>+carte_cholera!R180</f>
        <v>Positif</v>
      </c>
      <c r="E180" t="str">
        <f>+carte_cholera!F180</f>
        <v>6.227396584278712</v>
      </c>
      <c r="F180" t="str">
        <f>+carte_cholera!G180</f>
        <v xml:space="preserve"> 1.5825646909844922</v>
      </c>
      <c r="G180" t="str">
        <f>+carte_cholera!I180</f>
        <v>LACS</v>
      </c>
      <c r="H180" t="str">
        <f>+carte_cholera!J180</f>
        <v>MARITIME</v>
      </c>
      <c r="K180" t="s">
        <v>1414</v>
      </c>
      <c r="L180">
        <v>180</v>
      </c>
      <c r="M180" t="s">
        <v>1333</v>
      </c>
      <c r="N180" t="s">
        <v>18</v>
      </c>
      <c r="O180" t="s">
        <v>184</v>
      </c>
      <c r="P180" t="s">
        <v>185</v>
      </c>
      <c r="Q180" t="s">
        <v>41</v>
      </c>
      <c r="R180" t="s">
        <v>769</v>
      </c>
    </row>
    <row r="181" spans="1:18">
      <c r="A181" t="str">
        <f>+carte_cholera!A181</f>
        <v>Point ( 1.5825646909844922 6.227396584278712)</v>
      </c>
      <c r="B181">
        <v>181</v>
      </c>
      <c r="C181" t="str">
        <f>+carte_cholera!E181</f>
        <v>AVEME</v>
      </c>
      <c r="D181" t="str">
        <f>+carte_cholera!R181</f>
        <v>negatif</v>
      </c>
      <c r="E181" t="str">
        <f>+carte_cholera!F181</f>
        <v>6.227396584278712</v>
      </c>
      <c r="F181" t="str">
        <f>+carte_cholera!G181</f>
        <v xml:space="preserve"> 1.5825646909844922</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( 1.762305618314484 6.280782053118657)</v>
      </c>
      <c r="B182">
        <v>182</v>
      </c>
      <c r="C182" t="str">
        <f>+carte_cholera!E182</f>
        <v>TOGBECONDJI</v>
      </c>
      <c r="D182" t="str">
        <f>+carte_cholera!R182</f>
        <v>Positif</v>
      </c>
      <c r="E182" t="str">
        <f>+carte_cholera!F182</f>
        <v>6.280782053118657</v>
      </c>
      <c r="F182" t="str">
        <f>+carte_cholera!G182</f>
        <v xml:space="preserve"> 1.762305618314484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( 1.6080765433497823 6.3322757043351965)</v>
      </c>
      <c r="B183">
        <v>183</v>
      </c>
      <c r="C183" t="str">
        <f>+carte_cholera!E183</f>
        <v>GAMEKOPE</v>
      </c>
      <c r="D183" t="str">
        <f>+carte_cholera!R183</f>
        <v>negatif</v>
      </c>
      <c r="E183" t="str">
        <f>+carte_cholera!F183</f>
        <v>6.3322757043351965</v>
      </c>
      <c r="F183" t="str">
        <f>+carte_cholera!G183</f>
        <v xml:space="preserve"> 1.6080765433497823</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( 1.6080765433497823 6.3322757043351965)</v>
      </c>
      <c r="B184">
        <v>184</v>
      </c>
      <c r="C184" t="str">
        <f>+carte_cholera!E184</f>
        <v>ASSOAGBAKOPE</v>
      </c>
      <c r="D184" t="str">
        <f>+carte_cholera!R184</f>
        <v>negatif</v>
      </c>
      <c r="E184" t="str">
        <f>+carte_cholera!F184</f>
        <v>6.3322757043351965</v>
      </c>
      <c r="F184" t="str">
        <f>+carte_cholera!G184</f>
        <v xml:space="preserve"> 1.6080765433497823</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GBADJI</v>
      </c>
      <c r="D185" t="str">
        <f>+carte_cholera!R185</f>
        <v>negatif</v>
      </c>
      <c r="E185" t="str">
        <f>+carte_cholera!F185</f>
        <v>6.3322757043351965</v>
      </c>
      <c r="F185" t="str">
        <f>+carte_cholera!G185</f>
        <v xml:space="preserve"> 1.6080765433497823</v>
      </c>
      <c r="G185" t="str">
        <f>+carte_cholera!I185</f>
        <v>LACS</v>
      </c>
      <c r="H185" t="str">
        <f>+carte_cholera!J185</f>
        <v>MARITIME</v>
      </c>
      <c r="K185" t="s">
        <v>798</v>
      </c>
      <c r="L185">
        <v>185</v>
      </c>
      <c r="M185" t="s">
        <v>1341</v>
      </c>
      <c r="N185" t="s">
        <v>10</v>
      </c>
      <c r="O185" t="s">
        <v>169</v>
      </c>
      <c r="P185" t="s">
        <v>170</v>
      </c>
      <c r="Q185" t="s">
        <v>41</v>
      </c>
      <c r="R185" t="s">
        <v>769</v>
      </c>
    </row>
    <row r="186" spans="1:18">
      <c r="A186" t="str">
        <f>+carte_cholera!A186</f>
        <v>Point ( 1.7100843467076863 6.342400142208208)</v>
      </c>
      <c r="B186">
        <v>186</v>
      </c>
      <c r="C186" t="str">
        <f>+carte_cholera!E186</f>
        <v>HETCHIAVI KPOTA</v>
      </c>
      <c r="D186" t="str">
        <f>+carte_cholera!R186</f>
        <v>negatif</v>
      </c>
      <c r="E186" t="str">
        <f>+carte_cholera!F186</f>
        <v>6.342400142208208</v>
      </c>
      <c r="F186" t="str">
        <f>+carte_cholera!G186</f>
        <v xml:space="preserve"> 1.7100843467076863</v>
      </c>
      <c r="G186" t="str">
        <f>+carte_cholera!I186</f>
        <v>LACS</v>
      </c>
      <c r="H186" t="str">
        <f>+carte_cholera!J186</f>
        <v>MARITIME</v>
      </c>
      <c r="K186" t="s">
        <v>1323</v>
      </c>
      <c r="L186">
        <v>186</v>
      </c>
      <c r="M186" t="s">
        <v>114</v>
      </c>
      <c r="N186" t="s">
        <v>18</v>
      </c>
      <c r="O186" t="s">
        <v>1322</v>
      </c>
      <c r="P186" t="s">
        <v>1321</v>
      </c>
      <c r="Q186" t="s">
        <v>41</v>
      </c>
      <c r="R186" t="s">
        <v>769</v>
      </c>
    </row>
    <row r="187" spans="1:18">
      <c r="A187" t="str">
        <f>+carte_cholera!A187</f>
        <v>Point ( 1.762305618314484 6.280782053118657)</v>
      </c>
      <c r="B187">
        <v>187</v>
      </c>
      <c r="C187" t="str">
        <f>+carte_cholera!E187</f>
        <v>TOGBECONDJI</v>
      </c>
      <c r="D187" t="str">
        <f>+carte_cholera!R187</f>
        <v>Positif</v>
      </c>
      <c r="E187" t="str">
        <f>+carte_cholera!F187</f>
        <v>6.280782053118657</v>
      </c>
      <c r="F187" t="str">
        <f>+carte_cholera!G187</f>
        <v xml:space="preserve"> 1.762305618314484</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( 1.6080765433497823 6.3322757043351965)</v>
      </c>
      <c r="B188">
        <v>188</v>
      </c>
      <c r="C188" t="str">
        <f>+carte_cholera!E188</f>
        <v>AGBEDJINOUCONDJI</v>
      </c>
      <c r="D188" t="str">
        <f>+carte_cholera!R188</f>
        <v>negatif</v>
      </c>
      <c r="E188" t="str">
        <f>+carte_cholera!F188</f>
        <v>6.3322757043351965</v>
      </c>
      <c r="F188" t="str">
        <f>+carte_cholera!G188</f>
        <v xml:space="preserve"> 1.6080765433497823</v>
      </c>
      <c r="G188" t="str">
        <f>+carte_cholera!I188</f>
        <v>LACS</v>
      </c>
      <c r="H188" t="str">
        <f>+carte_cholera!J188</f>
        <v>MARITIME</v>
      </c>
      <c r="K188" t="s">
        <v>775</v>
      </c>
      <c r="L188">
        <v>188</v>
      </c>
      <c r="M188" t="s">
        <v>1345</v>
      </c>
      <c r="N188" t="s">
        <v>18</v>
      </c>
      <c r="O188" t="s">
        <v>81</v>
      </c>
      <c r="P188" t="s">
        <v>82</v>
      </c>
      <c r="Q188" t="s">
        <v>41</v>
      </c>
      <c r="R188" t="s">
        <v>769</v>
      </c>
    </row>
    <row r="189" spans="1:18">
      <c r="A189" t="str">
        <f>+carte_cholera!A189</f>
        <v>Point ( 1.510433835226274 6.2158120134552854)</v>
      </c>
      <c r="B189">
        <v>189</v>
      </c>
      <c r="C189" t="str">
        <f>+carte_cholera!E189</f>
        <v>KPEME</v>
      </c>
      <c r="D189" t="str">
        <f>+carte_cholera!R189</f>
        <v>negatif</v>
      </c>
      <c r="E189" t="str">
        <f>+carte_cholera!F189</f>
        <v>6.2158120134552854</v>
      </c>
      <c r="F189" t="str">
        <f>+carte_cholera!G189</f>
        <v xml:space="preserve"> 1.510433835226274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( 1.453890712205296 6.221673273925775)</v>
      </c>
      <c r="B190">
        <v>190</v>
      </c>
      <c r="C190" t="str">
        <f>+carte_cholera!E190</f>
        <v xml:space="preserve">DAGUE </v>
      </c>
      <c r="D190" t="str">
        <f>+carte_cholera!R190</f>
        <v>negatif</v>
      </c>
      <c r="E190" t="str">
        <f>+carte_cholera!F190</f>
        <v>6.221673273925775</v>
      </c>
      <c r="F190" t="str">
        <f>+carte_cholera!G190</f>
        <v xml:space="preserve"> 1.453890712205296</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( 1.522305618314484 6.210782053118657)</v>
      </c>
      <c r="B191">
        <v>191</v>
      </c>
      <c r="C191" t="str">
        <f>+carte_cholera!E191</f>
        <v>GOUMOUKOPE</v>
      </c>
      <c r="D191" t="str">
        <f>+carte_cholera!R191</f>
        <v>Positif</v>
      </c>
      <c r="E191" t="str">
        <f>+carte_cholera!F191</f>
        <v>6.210782053118657</v>
      </c>
      <c r="F191" t="str">
        <f>+carte_cholera!G191</f>
        <v xml:space="preserve"> 1.522305618314484</v>
      </c>
      <c r="G191" t="str">
        <f>+carte_cholera!I191</f>
        <v>LACS</v>
      </c>
      <c r="H191" t="str">
        <f>+carte_cholera!J191</f>
        <v>MARITIME</v>
      </c>
      <c r="K191" t="s">
        <v>798</v>
      </c>
      <c r="L191">
        <v>191</v>
      </c>
      <c r="M191" t="s">
        <v>1350</v>
      </c>
      <c r="N191" t="s">
        <v>18</v>
      </c>
      <c r="O191" t="s">
        <v>169</v>
      </c>
      <c r="P191" t="s">
        <v>170</v>
      </c>
      <c r="Q191" t="s">
        <v>41</v>
      </c>
      <c r="R191" t="s">
        <v>769</v>
      </c>
    </row>
    <row r="192" spans="1:18">
      <c r="A192" t="str">
        <f>+carte_cholera!A192</f>
        <v>Point ( 1.453890712205296 6.221673273925775)</v>
      </c>
      <c r="B192">
        <v>192</v>
      </c>
      <c r="C192" t="str">
        <f>+carte_cholera!E192</f>
        <v>AGOTIDEKA</v>
      </c>
      <c r="D192" t="str">
        <f>+carte_cholera!R192</f>
        <v>negatif</v>
      </c>
      <c r="E192" t="str">
        <f>+carte_cholera!F192</f>
        <v>6.221673273925775</v>
      </c>
      <c r="F192" t="str">
        <f>+carte_cholera!G192</f>
        <v xml:space="preserve"> 1.453890712205296</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( 1.5923929 6.263144)</v>
      </c>
      <c r="B193">
        <v>193</v>
      </c>
      <c r="C193" t="str">
        <f>+carte_cholera!E193</f>
        <v>AGOME SEVA2</v>
      </c>
      <c r="D193" t="str">
        <f>+carte_cholera!R193</f>
        <v>negatif</v>
      </c>
      <c r="E193" t="str">
        <f>+carte_cholera!F193</f>
        <v>6.263144</v>
      </c>
      <c r="F193" t="str">
        <f>+carte_cholera!G193</f>
        <v xml:space="preserve"> 1.5923929</v>
      </c>
      <c r="G193" t="str">
        <f>+carte_cholera!I193</f>
        <v>LACS</v>
      </c>
      <c r="H193" t="str">
        <f>+carte_cholera!J193</f>
        <v>MARITIME</v>
      </c>
      <c r="K193" t="s">
        <v>202</v>
      </c>
      <c r="L193">
        <v>193</v>
      </c>
      <c r="M193" t="s">
        <v>9</v>
      </c>
      <c r="N193" t="s">
        <v>18</v>
      </c>
      <c r="O193" t="s">
        <v>11</v>
      </c>
      <c r="P193" t="s">
        <v>12</v>
      </c>
      <c r="Q193" t="s">
        <v>13</v>
      </c>
      <c r="R193" t="s">
        <v>14</v>
      </c>
    </row>
    <row r="194" spans="1:18">
      <c r="A194" t="str">
        <f>+carte_cholera!A194</f>
        <v>Point ( 1.6013269352515131 6.257265928242092)</v>
      </c>
      <c r="B194">
        <v>194</v>
      </c>
      <c r="C194" t="str">
        <f>+carte_cholera!E194</f>
        <v>GLIDJI</v>
      </c>
      <c r="D194" t="str">
        <f>+carte_cholera!R194</f>
        <v>negatif</v>
      </c>
      <c r="E194" t="str">
        <f>+carte_cholera!F194</f>
        <v>6.257265928242092</v>
      </c>
      <c r="F194" t="str">
        <f>+carte_cholera!G194</f>
        <v xml:space="preserve"> 1.6013269352515131</v>
      </c>
      <c r="G194" t="str">
        <f>+carte_cholera!I194</f>
        <v>LACS</v>
      </c>
      <c r="H194" t="str">
        <f>+carte_cholera!J194</f>
        <v>MARITIME</v>
      </c>
      <c r="K194" t="s">
        <v>1415</v>
      </c>
      <c r="L194">
        <v>194</v>
      </c>
      <c r="M194" t="s">
        <v>1356</v>
      </c>
      <c r="N194" t="s">
        <v>18</v>
      </c>
      <c r="O194" t="s">
        <v>1412</v>
      </c>
      <c r="P194" t="s">
        <v>1413</v>
      </c>
      <c r="Q194" t="s">
        <v>13</v>
      </c>
      <c r="R194" t="s">
        <v>14</v>
      </c>
    </row>
    <row r="195" spans="1:18">
      <c r="A195" t="str">
        <f>+carte_cholera!A195</f>
        <v>Point ( 1.615224647621934 6.234928331889)</v>
      </c>
      <c r="B195">
        <v>195</v>
      </c>
      <c r="C195" t="str">
        <f>+carte_cholera!E195</f>
        <v>DEGBENOU</v>
      </c>
      <c r="D195" t="str">
        <f>+carte_cholera!R195</f>
        <v>negatif</v>
      </c>
      <c r="E195" t="str">
        <f>+carte_cholera!F195</f>
        <v>6.234928331889</v>
      </c>
      <c r="F195" t="str">
        <f>+carte_cholera!G195</f>
        <v xml:space="preserve"> 1.615224647621934</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( 1.453890712205296 6.211673273925775)</v>
      </c>
      <c r="B196">
        <v>196</v>
      </c>
      <c r="C196" t="str">
        <f>+carte_cholera!E196</f>
        <v>AGRODRAFO</v>
      </c>
      <c r="D196" t="str">
        <f>+carte_cholera!R196</f>
        <v>negatif</v>
      </c>
      <c r="E196" t="str">
        <f>+carte_cholera!F196</f>
        <v>6.211673273925775</v>
      </c>
      <c r="F196" t="str">
        <f>+carte_cholera!G196</f>
        <v xml:space="preserve"> 1.453890712205296</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( 1.6013269352515131 6.257265928242092)</v>
      </c>
      <c r="B197">
        <v>197</v>
      </c>
      <c r="C197" t="str">
        <f>+carte_cholera!E197</f>
        <v>GLIDJI</v>
      </c>
      <c r="D197" t="str">
        <f>+carte_cholera!R197</f>
        <v>negatif</v>
      </c>
      <c r="E197" t="str">
        <f>+carte_cholera!F197</f>
        <v>6.257265928242092</v>
      </c>
      <c r="F197" t="str">
        <f>+carte_cholera!G197</f>
        <v xml:space="preserve"> 1.6013269352515131</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( 1.5813269352515131 6.227265928242092)</v>
      </c>
      <c r="B198">
        <v>198</v>
      </c>
      <c r="C198" t="str">
        <f>+carte_cholera!E198</f>
        <v>SIVAME</v>
      </c>
      <c r="D198" t="str">
        <f>+carte_cholera!R198</f>
        <v>negatif</v>
      </c>
      <c r="E198" t="str">
        <f>+carte_cholera!F198</f>
        <v>6.227265928242092</v>
      </c>
      <c r="F198" t="str">
        <f>+carte_cholera!G198</f>
        <v xml:space="preserve"> 1.5813269352515131</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ZOWLA</v>
      </c>
      <c r="D199" t="str">
        <f>+carte_cholera!R199</f>
        <v>negatif</v>
      </c>
      <c r="E199" t="str">
        <f>+carte_cholera!F199</f>
        <v>6.231673273925775</v>
      </c>
      <c r="F199" t="str">
        <f>+carte_cholera!G199</f>
        <v xml:space="preserve"> 1.583890712205296</v>
      </c>
      <c r="G199" t="str">
        <f>+carte_cholera!I199</f>
        <v>LACS</v>
      </c>
      <c r="H199" t="str">
        <f>+carte_cholera!J199</f>
        <v>MARITIME</v>
      </c>
      <c r="K199" t="s">
        <v>1414</v>
      </c>
      <c r="L199">
        <v>199</v>
      </c>
      <c r="M199" t="s">
        <v>1389</v>
      </c>
      <c r="N199" t="s">
        <v>18</v>
      </c>
      <c r="O199" t="s">
        <v>184</v>
      </c>
      <c r="P199" t="s">
        <v>185</v>
      </c>
      <c r="Q199" t="s">
        <v>41</v>
      </c>
      <c r="R199" t="s">
        <v>769</v>
      </c>
    </row>
    <row r="200" spans="1:18">
      <c r="A200" t="str">
        <f>+carte_cholera!A200</f>
        <v>Point ( 1.522305618314484 6.210782053118657)</v>
      </c>
      <c r="B200">
        <v>200</v>
      </c>
      <c r="C200" t="str">
        <f>+carte_cholera!E200</f>
        <v>GOUMOUKOPE</v>
      </c>
      <c r="D200" t="str">
        <f>+carte_cholera!R200</f>
        <v>Positif</v>
      </c>
      <c r="E200" t="str">
        <f>+carte_cholera!F200</f>
        <v>6.210782053118657</v>
      </c>
      <c r="F200" t="str">
        <f>+carte_cholera!G200</f>
        <v xml:space="preserve"> 1.522305618314484</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( 1.522305618314484 6.210782053118657)</v>
      </c>
      <c r="B201">
        <v>201</v>
      </c>
      <c r="C201" t="str">
        <f>+carte_cholera!E201</f>
        <v>GOUMOUKOPE</v>
      </c>
      <c r="D201" t="str">
        <f>+carte_cholera!R201</f>
        <v>Positif</v>
      </c>
      <c r="E201" t="str">
        <f>+carte_cholera!F201</f>
        <v>6.210782053118657</v>
      </c>
      <c r="F201" t="str">
        <f>+carte_cholera!G201</f>
        <v xml:space="preserve"> 1.522305618314484</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( 1.522305618314484 6.210782053118657)</v>
      </c>
      <c r="B202">
        <v>202</v>
      </c>
      <c r="C202" t="str">
        <f>+carte_cholera!E202</f>
        <v>GOUMOUKOPE</v>
      </c>
      <c r="D202" t="str">
        <f>+carte_cholera!R202</f>
        <v>Positif</v>
      </c>
      <c r="E202" t="str">
        <f>+carte_cholera!F202</f>
        <v>6.210782053118657</v>
      </c>
      <c r="F202" t="str">
        <f>+carte_cholera!G202</f>
        <v xml:space="preserve"> 1.522305618314484</v>
      </c>
      <c r="G202" t="str">
        <f>+carte_cholera!I202</f>
        <v>LACS</v>
      </c>
      <c r="H202" t="str">
        <f>+carte_cholera!J202</f>
        <v>MARITIME</v>
      </c>
      <c r="K202" t="s">
        <v>775</v>
      </c>
      <c r="L202">
        <v>202</v>
      </c>
      <c r="M202" t="s">
        <v>1345</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Positif</v>
      </c>
      <c r="E203" t="str">
        <f>+carte_cholera!F203</f>
        <v>6.210782053118657</v>
      </c>
      <c r="F203" t="str">
        <f>+carte_cholera!G203</f>
        <v xml:space="preserve"> 1.522305618314484</v>
      </c>
      <c r="G203" t="str">
        <f>+carte_cholera!I203</f>
        <v>LACS</v>
      </c>
      <c r="H203" t="str">
        <f>+carte_cholera!J203</f>
        <v>MARITIME</v>
      </c>
      <c r="K203" t="s">
        <v>1417</v>
      </c>
      <c r="L203">
        <v>203</v>
      </c>
      <c r="M203" t="s">
        <v>1395</v>
      </c>
      <c r="N203" t="s">
        <v>18</v>
      </c>
      <c r="O203" t="s">
        <v>1411</v>
      </c>
      <c r="P203" t="s">
        <v>1306</v>
      </c>
      <c r="Q203" t="s">
        <v>41</v>
      </c>
      <c r="R203" t="s">
        <v>769</v>
      </c>
    </row>
    <row r="204" spans="1:18">
      <c r="A204" t="str">
        <f>+carte_cholera!A204</f>
        <v>Point ( 1.6080765433497823 6.3322757043351965)</v>
      </c>
      <c r="B204">
        <v>204</v>
      </c>
      <c r="C204" t="str">
        <f>+carte_cholera!E204</f>
        <v>ADOUKOWOE</v>
      </c>
      <c r="D204" t="str">
        <f>+carte_cholera!R204</f>
        <v>Positif</v>
      </c>
      <c r="E204" t="str">
        <f>+carte_cholera!F204</f>
        <v>6.3322757043351965</v>
      </c>
      <c r="F204" t="str">
        <f>+carte_cholera!G204</f>
        <v xml:space="preserve"> 1.6080765433497823</v>
      </c>
      <c r="G204" t="str">
        <f>+carte_cholera!I204</f>
        <v>LACS</v>
      </c>
      <c r="H204" t="str">
        <f>+carte_cholera!J204</f>
        <v>MARITIME</v>
      </c>
      <c r="K204" t="s">
        <v>1417</v>
      </c>
      <c r="L204">
        <v>204</v>
      </c>
      <c r="M204" t="s">
        <v>1395</v>
      </c>
      <c r="N204" t="s">
        <v>18</v>
      </c>
      <c r="O204" t="s">
        <v>1411</v>
      </c>
      <c r="P204" t="s">
        <v>1306</v>
      </c>
      <c r="Q204" t="s">
        <v>41</v>
      </c>
      <c r="R204" t="s">
        <v>769</v>
      </c>
    </row>
    <row r="205" spans="1:18">
      <c r="A205" t="str">
        <f>+carte_cholera!A205</f>
        <v>Point ( 1.622224647621934 6.23928331889)</v>
      </c>
      <c r="B205">
        <v>205</v>
      </c>
      <c r="C205" t="str">
        <f>+carte_cholera!E205</f>
        <v>MESSAN CONDJI</v>
      </c>
      <c r="D205" t="str">
        <f>+carte_cholera!R205</f>
        <v>negatif</v>
      </c>
      <c r="E205" t="str">
        <f>+carte_cholera!F205</f>
        <v>6.23928331889</v>
      </c>
      <c r="F205" t="str">
        <f>+carte_cholera!G205</f>
        <v xml:space="preserve"> 1.622224647621934</v>
      </c>
      <c r="G205" t="str">
        <f>+carte_cholera!I205</f>
        <v>LACS</v>
      </c>
      <c r="H205" t="str">
        <f>+carte_cholera!J205</f>
        <v>MARITIME</v>
      </c>
      <c r="K205" t="s">
        <v>207</v>
      </c>
      <c r="L205">
        <v>205</v>
      </c>
      <c r="M205" t="s">
        <v>91</v>
      </c>
      <c r="N205" t="s">
        <v>18</v>
      </c>
      <c r="O205" t="s">
        <v>57</v>
      </c>
      <c r="P205" t="s">
        <v>58</v>
      </c>
      <c r="Q205" t="s">
        <v>13</v>
      </c>
      <c r="R205" t="s">
        <v>14</v>
      </c>
    </row>
    <row r="206" spans="1:18">
      <c r="A206" t="str">
        <f>+carte_cholera!A206</f>
        <v>Point ( 1.5825646909844922 6.227396584278712)</v>
      </c>
      <c r="B206">
        <v>206</v>
      </c>
      <c r="C206" t="str">
        <f>+carte_cholera!E206</f>
        <v>AVEME</v>
      </c>
      <c r="D206" t="str">
        <f>+carte_cholera!R206</f>
        <v>Positif</v>
      </c>
      <c r="E206" t="str">
        <f>+carte_cholera!F206</f>
        <v>6.227396584278712</v>
      </c>
      <c r="F206" t="str">
        <f>+carte_cholera!G206</f>
        <v xml:space="preserve"> 1.5825646909844922</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( 1.762305618314484 6.280782053118657)</v>
      </c>
      <c r="B207">
        <v>207</v>
      </c>
      <c r="C207" t="str">
        <f>+carte_cholera!E207</f>
        <v>ASSOUCONDJI</v>
      </c>
      <c r="D207" t="str">
        <f>+carte_cholera!R207</f>
        <v>negatif</v>
      </c>
      <c r="E207" t="str">
        <f>+carte_cholera!F207</f>
        <v>6.280782053118657</v>
      </c>
      <c r="F207" t="str">
        <f>+carte_cholera!G207</f>
        <v xml:space="preserve"> 1.762305618314484</v>
      </c>
      <c r="G207" t="str">
        <f>+carte_cholera!I207</f>
        <v>LACS</v>
      </c>
      <c r="H207" t="str">
        <f>+carte_cholera!J207</f>
        <v>MARITIME</v>
      </c>
      <c r="K207" t="s">
        <v>800</v>
      </c>
      <c r="L207">
        <v>207</v>
      </c>
      <c r="M207" t="s">
        <v>1431</v>
      </c>
      <c r="N207" t="s">
        <v>10</v>
      </c>
      <c r="O207" t="s">
        <v>187</v>
      </c>
      <c r="P207" t="s">
        <v>188</v>
      </c>
      <c r="Q207" t="s">
        <v>41</v>
      </c>
      <c r="R207" t="s">
        <v>769</v>
      </c>
    </row>
    <row r="208" spans="1:18">
      <c r="A208" t="str">
        <f>+carte_cholera!A208</f>
        <v>Point ( 1.522305618314484 6.210782053118657)</v>
      </c>
      <c r="B208">
        <v>208</v>
      </c>
      <c r="C208" t="str">
        <f>+carte_cholera!E208</f>
        <v>GOUMOUKOPE</v>
      </c>
      <c r="D208" t="str">
        <f>+carte_cholera!R208</f>
        <v>negatif</v>
      </c>
      <c r="E208" t="str">
        <f>+carte_cholera!F208</f>
        <v>6.210782053118657</v>
      </c>
      <c r="F208" t="str">
        <f>+carte_cholera!G208</f>
        <v xml:space="preserve"> 1.522305618314484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( 1.522305618314484 6.210782053118657)</v>
      </c>
      <c r="B209">
        <v>209</v>
      </c>
      <c r="C209" t="str">
        <f>+carte_cholera!E209</f>
        <v>GOUMOUKOPE</v>
      </c>
      <c r="D209" t="str">
        <f>+carte_cholera!R209</f>
        <v>negatif</v>
      </c>
      <c r="E209" t="str">
        <f>+carte_cholera!F209</f>
        <v>6.210782053118657</v>
      </c>
      <c r="F209" t="str">
        <f>+carte_cholera!G209</f>
        <v xml:space="preserve"> 1.522305618314484</v>
      </c>
      <c r="G209" t="str">
        <f>+carte_cholera!I209</f>
        <v>LACS</v>
      </c>
      <c r="H209" t="str">
        <f>+carte_cholera!J209</f>
        <v>MARITIME</v>
      </c>
      <c r="K209" t="s">
        <v>1670</v>
      </c>
      <c r="L209">
        <v>209</v>
      </c>
      <c r="M209" t="s">
        <v>1538</v>
      </c>
      <c r="N209" t="s">
        <v>10</v>
      </c>
      <c r="O209" t="s">
        <v>1303</v>
      </c>
      <c r="P209" t="s">
        <v>1304</v>
      </c>
      <c r="Q209" t="s">
        <v>13</v>
      </c>
      <c r="R209" t="s">
        <v>14</v>
      </c>
    </row>
    <row r="210" spans="1:18">
      <c r="A210" t="str">
        <f>+carte_cholera!A210</f>
        <v>Point ( 1.6080765433497823 6.3322757043351965)</v>
      </c>
      <c r="B210">
        <v>210</v>
      </c>
      <c r="C210" t="str">
        <f>+carte_cholera!E210</f>
        <v>LOGOPE</v>
      </c>
      <c r="D210" t="str">
        <f>+carte_cholera!R210</f>
        <v>negatif</v>
      </c>
      <c r="E210" t="str">
        <f>+carte_cholera!F210</f>
        <v>6.3322757043351965</v>
      </c>
      <c r="F210" t="str">
        <f>+carte_cholera!G210</f>
        <v xml:space="preserve"> 1.6080765433497823</v>
      </c>
      <c r="G210" t="str">
        <f>+carte_cholera!I210</f>
        <v>LACS</v>
      </c>
      <c r="H210" t="str">
        <f>+carte_cholera!J210</f>
        <v>MARITIME</v>
      </c>
      <c r="K210" t="s">
        <v>776</v>
      </c>
      <c r="L210">
        <v>210</v>
      </c>
      <c r="M210" t="s">
        <v>88</v>
      </c>
      <c r="N210" t="s">
        <v>18</v>
      </c>
      <c r="O210" t="s">
        <v>67</v>
      </c>
      <c r="P210" t="s">
        <v>66</v>
      </c>
      <c r="Q210" t="s">
        <v>777</v>
      </c>
      <c r="R210" t="s">
        <v>14</v>
      </c>
    </row>
    <row r="211" spans="1:18">
      <c r="A211" t="str">
        <f>+carte_cholera!A211</f>
        <v>Point ( 1.522305618314484 6.210782053118657)</v>
      </c>
      <c r="B211">
        <v>211</v>
      </c>
      <c r="C211" t="str">
        <f>+carte_cholera!E211</f>
        <v>GOUMOUKOPE</v>
      </c>
      <c r="D211" t="str">
        <f>+carte_cholera!R211</f>
        <v>negatif</v>
      </c>
      <c r="E211" t="str">
        <f>+carte_cholera!F211</f>
        <v>6.210782053118657</v>
      </c>
      <c r="F211" t="str">
        <f>+carte_cholera!G211</f>
        <v xml:space="preserve"> 1.522305618314484</v>
      </c>
      <c r="G211" t="str">
        <f>+carte_cholera!I211</f>
        <v>LACS</v>
      </c>
      <c r="H211" t="str">
        <f>+carte_cholera!J211</f>
        <v>MARITIME</v>
      </c>
      <c r="K211" t="s">
        <v>776</v>
      </c>
      <c r="L211">
        <v>211</v>
      </c>
      <c r="M211" t="s">
        <v>89</v>
      </c>
      <c r="N211" t="s">
        <v>18</v>
      </c>
      <c r="O211" t="s">
        <v>67</v>
      </c>
      <c r="P211" t="s">
        <v>66</v>
      </c>
      <c r="Q211" t="s">
        <v>777</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776</v>
      </c>
      <c r="L212">
        <v>212</v>
      </c>
      <c r="M212" t="s">
        <v>90</v>
      </c>
      <c r="N212" t="s">
        <v>10</v>
      </c>
      <c r="O212" t="s">
        <v>67</v>
      </c>
      <c r="P212" t="s">
        <v>66</v>
      </c>
      <c r="Q212" t="s">
        <v>777</v>
      </c>
      <c r="R212" t="s">
        <v>14</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776</v>
      </c>
      <c r="L213">
        <v>213</v>
      </c>
      <c r="M213" t="s">
        <v>90</v>
      </c>
      <c r="N213" t="s">
        <v>18</v>
      </c>
      <c r="O213" t="s">
        <v>67</v>
      </c>
      <c r="P213" t="s">
        <v>66</v>
      </c>
      <c r="Q213" t="s">
        <v>777</v>
      </c>
      <c r="R213" t="s">
        <v>14</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806</v>
      </c>
      <c r="L214">
        <v>214</v>
      </c>
      <c r="M214" t="s">
        <v>154</v>
      </c>
      <c r="N214" t="s">
        <v>18</v>
      </c>
      <c r="O214" t="s">
        <v>155</v>
      </c>
      <c r="P214" t="s">
        <v>156</v>
      </c>
      <c r="Q214" t="s">
        <v>777</v>
      </c>
      <c r="R214" t="s">
        <v>14</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776</v>
      </c>
      <c r="L215">
        <v>215</v>
      </c>
      <c r="M215" t="s">
        <v>89</v>
      </c>
      <c r="N215" t="s">
        <v>18</v>
      </c>
      <c r="O215" t="s">
        <v>67</v>
      </c>
      <c r="P215" t="s">
        <v>66</v>
      </c>
      <c r="Q215" t="s">
        <v>777</v>
      </c>
      <c r="R215" t="s">
        <v>14</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796</v>
      </c>
      <c r="L216">
        <v>216</v>
      </c>
      <c r="M216" t="s">
        <v>145</v>
      </c>
      <c r="N216" t="s">
        <v>18</v>
      </c>
      <c r="O216" t="s">
        <v>146</v>
      </c>
      <c r="P216" t="s">
        <v>147</v>
      </c>
      <c r="Q216" t="s">
        <v>777</v>
      </c>
      <c r="R216" t="s">
        <v>14</v>
      </c>
    </row>
    <row r="217" spans="1:18">
      <c r="A217" t="str">
        <f>+carte_cholera!A217</f>
        <v>Point ( 1.6013269352515131 6.257265928242092)</v>
      </c>
      <c r="B217">
        <v>217</v>
      </c>
      <c r="C217" t="str">
        <f>+carte_cholera!E217</f>
        <v>HEMAZRO</v>
      </c>
      <c r="D217" t="str">
        <f>+carte_cholera!R217</f>
        <v>negatif</v>
      </c>
      <c r="E217" t="str">
        <f>+carte_cholera!F217</f>
        <v>6.257265928242092</v>
      </c>
      <c r="F217" t="str">
        <f>+carte_cholera!G217</f>
        <v xml:space="preserve"> 1.6013269352515131</v>
      </c>
      <c r="G217" t="str">
        <f>+carte_cholera!I217</f>
        <v>LACS</v>
      </c>
      <c r="H217" t="str">
        <f>+carte_cholera!J217</f>
        <v>MARITIME</v>
      </c>
      <c r="K217" t="s">
        <v>807</v>
      </c>
      <c r="L217">
        <v>217</v>
      </c>
      <c r="M217" t="s">
        <v>157</v>
      </c>
      <c r="N217" t="s">
        <v>18</v>
      </c>
      <c r="O217" t="s">
        <v>158</v>
      </c>
      <c r="P217" t="s">
        <v>159</v>
      </c>
      <c r="Q217" t="s">
        <v>777</v>
      </c>
      <c r="R217" t="s">
        <v>14</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808</v>
      </c>
      <c r="L218">
        <v>218</v>
      </c>
      <c r="M218" t="s">
        <v>1273</v>
      </c>
      <c r="N218" t="s">
        <v>10</v>
      </c>
      <c r="O218" t="s">
        <v>161</v>
      </c>
      <c r="P218" t="s">
        <v>162</v>
      </c>
      <c r="Q218" t="s">
        <v>777</v>
      </c>
      <c r="R218" t="s">
        <v>14</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808</v>
      </c>
      <c r="L219">
        <v>219</v>
      </c>
      <c r="M219" t="s">
        <v>1273</v>
      </c>
      <c r="N219" t="s">
        <v>10</v>
      </c>
      <c r="O219" t="s">
        <v>161</v>
      </c>
      <c r="P219" t="s">
        <v>162</v>
      </c>
      <c r="Q219" t="s">
        <v>777</v>
      </c>
      <c r="R219" t="s">
        <v>14</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806</v>
      </c>
      <c r="L220">
        <v>220</v>
      </c>
      <c r="M220" t="s">
        <v>163</v>
      </c>
      <c r="N220" t="s">
        <v>18</v>
      </c>
      <c r="O220" t="s">
        <v>155</v>
      </c>
      <c r="P220" t="s">
        <v>156</v>
      </c>
      <c r="Q220" t="s">
        <v>777</v>
      </c>
      <c r="R220" t="s">
        <v>14</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809</v>
      </c>
      <c r="L221">
        <v>221</v>
      </c>
      <c r="M221" t="s">
        <v>164</v>
      </c>
      <c r="N221" t="s">
        <v>10</v>
      </c>
      <c r="O221" t="s">
        <v>165</v>
      </c>
      <c r="P221" t="s">
        <v>166</v>
      </c>
      <c r="Q221" t="s">
        <v>777</v>
      </c>
      <c r="R221" t="s">
        <v>14</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808</v>
      </c>
      <c r="L222">
        <v>222</v>
      </c>
      <c r="M222" t="s">
        <v>1273</v>
      </c>
      <c r="N222" t="s">
        <v>10</v>
      </c>
      <c r="O222" t="s">
        <v>161</v>
      </c>
      <c r="P222" t="s">
        <v>162</v>
      </c>
      <c r="Q222" t="s">
        <v>777</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808</v>
      </c>
      <c r="L223">
        <v>223</v>
      </c>
      <c r="M223" t="s">
        <v>1273</v>
      </c>
      <c r="N223" t="s">
        <v>10</v>
      </c>
      <c r="O223" t="s">
        <v>161</v>
      </c>
      <c r="P223" t="s">
        <v>162</v>
      </c>
      <c r="Q223" t="s">
        <v>777</v>
      </c>
      <c r="R223" t="s">
        <v>14</v>
      </c>
    </row>
    <row r="224" spans="1:18">
      <c r="A224" t="str">
        <f>+carte_cholera!A224</f>
        <v>Point ( 1.615224647621934 6.234928331889)</v>
      </c>
      <c r="B224">
        <v>224</v>
      </c>
      <c r="C224" t="str">
        <f>+carte_cholera!E224</f>
        <v>ZONGO</v>
      </c>
      <c r="D224" t="str">
        <f>+carte_cholera!R224</f>
        <v>negatif</v>
      </c>
      <c r="E224" t="str">
        <f>+carte_cholera!F224</f>
        <v>6.234928331889</v>
      </c>
      <c r="F224" t="str">
        <f>+carte_cholera!G224</f>
        <v xml:space="preserve"> 1.615224647621934</v>
      </c>
      <c r="G224" t="str">
        <f>+carte_cholera!I224</f>
        <v>LACS</v>
      </c>
      <c r="H224" t="str">
        <f>+carte_cholera!J224</f>
        <v>MARITIME</v>
      </c>
      <c r="K224" t="s">
        <v>808</v>
      </c>
      <c r="L224">
        <v>224</v>
      </c>
      <c r="M224" t="s">
        <v>1273</v>
      </c>
      <c r="N224" t="s">
        <v>18</v>
      </c>
      <c r="O224" t="s">
        <v>161</v>
      </c>
      <c r="P224" t="s">
        <v>162</v>
      </c>
      <c r="Q224" t="s">
        <v>777</v>
      </c>
      <c r="R224" t="s">
        <v>14</v>
      </c>
    </row>
    <row r="225" spans="1:18">
      <c r="A225" t="str">
        <f>+carte_cholera!A225</f>
        <v>Point ( 1.6439292283123141 6.3355526469012675)</v>
      </c>
      <c r="B225">
        <v>225</v>
      </c>
      <c r="C225" t="str">
        <f>+carte_cholera!E225</f>
        <v>MELLYDOME</v>
      </c>
      <c r="D225" t="str">
        <f>+carte_cholera!R225</f>
        <v>negatif</v>
      </c>
      <c r="E225" t="str">
        <f>+carte_cholera!F225</f>
        <v>6.3355526469012675</v>
      </c>
      <c r="F225" t="str">
        <f>+carte_cholera!G225</f>
        <v xml:space="preserve"> 1.6439292283123141</v>
      </c>
      <c r="G225" t="str">
        <f>+carte_cholera!I225</f>
        <v>LACS</v>
      </c>
      <c r="H225" t="str">
        <f>+carte_cholera!J225</f>
        <v>MARITIME</v>
      </c>
      <c r="K225" t="s">
        <v>1416</v>
      </c>
      <c r="L225">
        <v>225</v>
      </c>
      <c r="M225" t="s">
        <v>1362</v>
      </c>
      <c r="N225" t="s">
        <v>10</v>
      </c>
      <c r="O225" t="s">
        <v>1406</v>
      </c>
      <c r="P225" t="s">
        <v>1408</v>
      </c>
      <c r="Q225" t="s">
        <v>777</v>
      </c>
      <c r="R225" t="s">
        <v>14</v>
      </c>
    </row>
    <row r="226" spans="1:18">
      <c r="A226" t="str">
        <f>+carte_cholera!A226</f>
        <v>Point ( 1.61305618314484 6.25782053118657)</v>
      </c>
      <c r="B226">
        <v>226</v>
      </c>
      <c r="C226" t="str">
        <f>+carte_cholera!E226</f>
        <v>ABALOCONDJI</v>
      </c>
      <c r="D226" t="str">
        <f>+carte_cholera!R226</f>
        <v>negatif</v>
      </c>
      <c r="E226" t="str">
        <f>+carte_cholera!F226</f>
        <v>6.25782053118657</v>
      </c>
      <c r="F226" t="str">
        <f>+carte_cholera!G226</f>
        <v xml:space="preserve"> 1.61305618314484</v>
      </c>
      <c r="G226" t="str">
        <f>+carte_cholera!I226</f>
        <v>LACS</v>
      </c>
      <c r="H226" t="str">
        <f>+carte_cholera!J226</f>
        <v>MARITIME</v>
      </c>
      <c r="K226" t="s">
        <v>776</v>
      </c>
      <c r="L226">
        <v>226</v>
      </c>
      <c r="M226" t="s">
        <v>88</v>
      </c>
      <c r="N226" t="s">
        <v>10</v>
      </c>
      <c r="O226" t="s">
        <v>67</v>
      </c>
      <c r="P226" t="s">
        <v>66</v>
      </c>
      <c r="Q226" t="s">
        <v>777</v>
      </c>
      <c r="R226" t="s">
        <v>14</v>
      </c>
    </row>
    <row r="227" spans="1:18">
      <c r="A227" t="str">
        <f>+carte_cholera!A227</f>
        <v>Point ( 1.3065224647621934 6.170206928331889)</v>
      </c>
      <c r="B227">
        <v>227</v>
      </c>
      <c r="C227" t="str">
        <f>+carte_cholera!E227</f>
        <v>Attiégou</v>
      </c>
      <c r="D227" t="str">
        <f>+carte_cholera!R227</f>
        <v>negatif</v>
      </c>
      <c r="E227" t="str">
        <f>+carte_cholera!F227</f>
        <v>6.170206928331889</v>
      </c>
      <c r="F227" t="str">
        <f>+carte_cholera!G227</f>
        <v xml:space="preserve"> 1.3065224647621934</v>
      </c>
      <c r="G227" t="str">
        <f>+carte_cholera!I227</f>
        <v>Golfe</v>
      </c>
      <c r="H227" t="str">
        <f>+carte_cholera!J227</f>
        <v>Grand Lomé</v>
      </c>
      <c r="K227" t="s">
        <v>1418</v>
      </c>
      <c r="L227">
        <v>227</v>
      </c>
      <c r="M227" t="s">
        <v>1399</v>
      </c>
      <c r="N227" t="s">
        <v>18</v>
      </c>
      <c r="O227" t="s">
        <v>1407</v>
      </c>
      <c r="P227" t="s">
        <v>1408</v>
      </c>
      <c r="Q227" t="s">
        <v>777</v>
      </c>
      <c r="R227" t="s">
        <v>14</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1419</v>
      </c>
      <c r="L228">
        <v>228</v>
      </c>
      <c r="M228" t="s">
        <v>1402</v>
      </c>
      <c r="N228" t="s">
        <v>18</v>
      </c>
      <c r="O228" t="s">
        <v>1409</v>
      </c>
      <c r="P228" t="s">
        <v>1410</v>
      </c>
      <c r="Q228" t="s">
        <v>777</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1466</v>
      </c>
      <c r="L229">
        <v>229</v>
      </c>
      <c r="M229" t="s">
        <v>1445</v>
      </c>
      <c r="N229" t="s">
        <v>10</v>
      </c>
      <c r="O229" t="s">
        <v>1458</v>
      </c>
      <c r="P229" t="s">
        <v>1459</v>
      </c>
      <c r="Q229" t="s">
        <v>777</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808</v>
      </c>
      <c r="L230">
        <v>230</v>
      </c>
      <c r="M230" t="s">
        <v>1273</v>
      </c>
      <c r="N230" t="s">
        <v>10</v>
      </c>
      <c r="O230" t="s">
        <v>161</v>
      </c>
      <c r="P230" t="s">
        <v>162</v>
      </c>
      <c r="Q230" t="s">
        <v>777</v>
      </c>
      <c r="R230" t="s">
        <v>14</v>
      </c>
    </row>
    <row r="231" spans="1:18">
      <c r="A231" t="str">
        <f>+carte_cholera!A231</f>
        <v>Point (1.217697 6.247032)</v>
      </c>
      <c r="B231">
        <v>231</v>
      </c>
      <c r="C231" t="str">
        <f>+carte_cholera!E231</f>
        <v>Zongo Sivédomé</v>
      </c>
      <c r="D231" t="str">
        <f>+carte_cholera!R231</f>
        <v>negatif</v>
      </c>
      <c r="E231" t="str">
        <f>+carte_cholera!F231</f>
        <v>6.247032</v>
      </c>
      <c r="F231" t="str">
        <f>+carte_cholera!G231</f>
        <v>1.217697</v>
      </c>
      <c r="G231" t="str">
        <f>+carte_cholera!I231</f>
        <v xml:space="preserve">Agoè-Nyivé </v>
      </c>
      <c r="H231" t="str">
        <f>+carte_cholera!J231</f>
        <v>Grand Lomé</v>
      </c>
      <c r="K231" t="s">
        <v>1467</v>
      </c>
      <c r="L231">
        <v>231</v>
      </c>
      <c r="M231" t="s">
        <v>1453</v>
      </c>
      <c r="N231" t="s">
        <v>18</v>
      </c>
      <c r="O231" t="s">
        <v>1462</v>
      </c>
      <c r="P231" t="s">
        <v>1465</v>
      </c>
      <c r="Q231" t="s">
        <v>777</v>
      </c>
      <c r="R231" t="s">
        <v>14</v>
      </c>
    </row>
    <row r="232" spans="1:18">
      <c r="A232" t="str">
        <f>+carte_cholera!A232</f>
        <v>Point (1.210323 6.276619)</v>
      </c>
      <c r="B232">
        <v>232</v>
      </c>
      <c r="C232" t="str">
        <f>+carte_cholera!E232</f>
        <v>Adétikopé Kpotavé</v>
      </c>
      <c r="D232" t="str">
        <f>+carte_cholera!R232</f>
        <v>negatif</v>
      </c>
      <c r="E232" t="str">
        <f>+carte_cholera!F232</f>
        <v>6.276619</v>
      </c>
      <c r="F232" t="str">
        <f>+carte_cholera!G232</f>
        <v>1.210323</v>
      </c>
      <c r="G232" t="str">
        <f>+carte_cholera!I232</f>
        <v xml:space="preserve">Agoè-Nyivé </v>
      </c>
      <c r="H232" t="str">
        <f>+carte_cholera!J232</f>
        <v>Grand Lomé</v>
      </c>
      <c r="K232" t="s">
        <v>1466</v>
      </c>
      <c r="L232">
        <v>232</v>
      </c>
      <c r="M232" t="s">
        <v>1445</v>
      </c>
      <c r="N232" t="s">
        <v>10</v>
      </c>
      <c r="O232" t="s">
        <v>1458</v>
      </c>
      <c r="P232" t="s">
        <v>1459</v>
      </c>
      <c r="Q232" t="s">
        <v>777</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1497</v>
      </c>
      <c r="L233">
        <v>233</v>
      </c>
      <c r="M233" t="s">
        <v>1481</v>
      </c>
      <c r="N233" t="s">
        <v>10</v>
      </c>
      <c r="O233" t="s">
        <v>1495</v>
      </c>
      <c r="P233" t="s">
        <v>1496</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1273</v>
      </c>
      <c r="N234" t="s">
        <v>10</v>
      </c>
      <c r="O234" t="s">
        <v>161</v>
      </c>
      <c r="P234" t="s">
        <v>162</v>
      </c>
      <c r="Q234" t="s">
        <v>777</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808</v>
      </c>
      <c r="L235">
        <v>235</v>
      </c>
      <c r="M235" t="s">
        <v>1273</v>
      </c>
      <c r="N235" t="s">
        <v>10</v>
      </c>
      <c r="O235" t="s">
        <v>161</v>
      </c>
      <c r="P235" t="s">
        <v>162</v>
      </c>
      <c r="Q235" t="s">
        <v>777</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1466</v>
      </c>
      <c r="L236">
        <v>236</v>
      </c>
      <c r="M236" t="s">
        <v>1445</v>
      </c>
      <c r="N236" t="s">
        <v>10</v>
      </c>
      <c r="O236" t="s">
        <v>1458</v>
      </c>
      <c r="P236" t="s">
        <v>1459</v>
      </c>
      <c r="Q236" t="s">
        <v>777</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1661</v>
      </c>
      <c r="L237">
        <v>237</v>
      </c>
      <c r="M237" t="s">
        <v>1524</v>
      </c>
      <c r="N237" t="s">
        <v>18</v>
      </c>
      <c r="O237" t="s">
        <v>1612</v>
      </c>
      <c r="P237" t="s">
        <v>1613</v>
      </c>
      <c r="Q237" t="s">
        <v>777</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1661</v>
      </c>
      <c r="L238">
        <v>238</v>
      </c>
      <c r="M238" t="s">
        <v>1524</v>
      </c>
      <c r="N238" t="s">
        <v>18</v>
      </c>
      <c r="O238" t="s">
        <v>1612</v>
      </c>
      <c r="P238" t="s">
        <v>1613</v>
      </c>
      <c r="Q238" t="s">
        <v>777</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1661</v>
      </c>
      <c r="L239">
        <v>239</v>
      </c>
      <c r="M239" t="s">
        <v>1524</v>
      </c>
      <c r="N239" t="s">
        <v>10</v>
      </c>
      <c r="O239" t="s">
        <v>1612</v>
      </c>
      <c r="P239" t="s">
        <v>1613</v>
      </c>
      <c r="Q239" t="s">
        <v>777</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1661</v>
      </c>
      <c r="L240">
        <v>240</v>
      </c>
      <c r="M240" t="s">
        <v>1524</v>
      </c>
      <c r="N240" t="s">
        <v>10</v>
      </c>
      <c r="O240" t="s">
        <v>1612</v>
      </c>
      <c r="P240" t="s">
        <v>1613</v>
      </c>
      <c r="Q240" t="s">
        <v>777</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1661</v>
      </c>
      <c r="L241">
        <v>241</v>
      </c>
      <c r="M241" t="s">
        <v>1524</v>
      </c>
      <c r="N241" t="s">
        <v>10</v>
      </c>
      <c r="O241" t="s">
        <v>1612</v>
      </c>
      <c r="P241" t="s">
        <v>1613</v>
      </c>
      <c r="Q241" t="s">
        <v>777</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1661</v>
      </c>
      <c r="L242">
        <v>242</v>
      </c>
      <c r="M242" t="s">
        <v>1524</v>
      </c>
      <c r="N242" t="s">
        <v>18</v>
      </c>
      <c r="O242" t="s">
        <v>1612</v>
      </c>
      <c r="P242" t="s">
        <v>1613</v>
      </c>
      <c r="Q242" t="s">
        <v>777</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1661</v>
      </c>
      <c r="L243">
        <v>243</v>
      </c>
      <c r="M243" t="s">
        <v>1524</v>
      </c>
      <c r="N243" t="s">
        <v>18</v>
      </c>
      <c r="O243" t="s">
        <v>1612</v>
      </c>
      <c r="P243" t="s">
        <v>1613</v>
      </c>
      <c r="Q243" t="s">
        <v>777</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1661</v>
      </c>
      <c r="L244">
        <v>244</v>
      </c>
      <c r="M244" t="s">
        <v>1524</v>
      </c>
      <c r="N244" t="s">
        <v>10</v>
      </c>
      <c r="O244" t="s">
        <v>1612</v>
      </c>
      <c r="P244" t="s">
        <v>1613</v>
      </c>
      <c r="Q244" t="s">
        <v>777</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1661</v>
      </c>
      <c r="L245">
        <v>245</v>
      </c>
      <c r="M245" t="s">
        <v>1524</v>
      </c>
      <c r="N245" t="s">
        <v>18</v>
      </c>
      <c r="O245" t="s">
        <v>1612</v>
      </c>
      <c r="P245" t="s">
        <v>1613</v>
      </c>
      <c r="Q245" t="s">
        <v>777</v>
      </c>
      <c r="R245" t="s">
        <v>14</v>
      </c>
    </row>
    <row r="246" spans="1:18">
      <c r="A246" t="str">
        <f>+carte_cholera!A246</f>
        <v>Point (1.210323 6.276619)</v>
      </c>
      <c r="B246">
        <v>246</v>
      </c>
      <c r="C246" t="str">
        <f>+carte_cholera!E246</f>
        <v>Zongo dogta lafiè</v>
      </c>
      <c r="D246" t="str">
        <f>+carte_cholera!R246</f>
        <v>negatif</v>
      </c>
      <c r="E246" t="str">
        <f>+carte_cholera!F246</f>
        <v>6.276619</v>
      </c>
      <c r="F246" t="str">
        <f>+carte_cholera!G246</f>
        <v>1.210323</v>
      </c>
      <c r="G246" t="str">
        <f>+carte_cholera!I246</f>
        <v xml:space="preserve">Agoè-Nyivé </v>
      </c>
      <c r="H246" t="str">
        <f>+carte_cholera!J246</f>
        <v>Grand Lomé</v>
      </c>
      <c r="K246" t="s">
        <v>1497</v>
      </c>
      <c r="L246">
        <v>246</v>
      </c>
      <c r="M246" t="s">
        <v>1561</v>
      </c>
      <c r="N246" t="s">
        <v>10</v>
      </c>
      <c r="O246" t="s">
        <v>1495</v>
      </c>
      <c r="P246" t="s">
        <v>1496</v>
      </c>
      <c r="Q246" t="s">
        <v>777</v>
      </c>
      <c r="R246" t="s">
        <v>14</v>
      </c>
    </row>
    <row r="247" spans="1:18">
      <c r="A247" t="str">
        <f>+carte_cholera!A247</f>
        <v>Point (1.224485 6.255874)</v>
      </c>
      <c r="B247">
        <v>247</v>
      </c>
      <c r="C247" t="str">
        <f>+carte_cholera!E247</f>
        <v>Fidékpui</v>
      </c>
      <c r="D247" t="str">
        <f>+carte_cholera!R247</f>
        <v>negatif</v>
      </c>
      <c r="E247" t="str">
        <f>+carte_cholera!F247</f>
        <v>6.255874</v>
      </c>
      <c r="F247" t="str">
        <f>+carte_cholera!G247</f>
        <v>1.224485</v>
      </c>
      <c r="G247" t="str">
        <f>+carte_cholera!I247</f>
        <v xml:space="preserve">Agoè-Nyivé </v>
      </c>
      <c r="H247" t="str">
        <f>+carte_cholera!J247</f>
        <v>Grand Lomé</v>
      </c>
      <c r="K247" t="s">
        <v>1497</v>
      </c>
      <c r="L247">
        <v>247</v>
      </c>
      <c r="M247" t="s">
        <v>1565</v>
      </c>
      <c r="N247" t="s">
        <v>10</v>
      </c>
      <c r="O247" t="s">
        <v>1495</v>
      </c>
      <c r="P247" t="s">
        <v>1496</v>
      </c>
      <c r="Q247" t="s">
        <v>777</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1662</v>
      </c>
      <c r="L248">
        <v>248</v>
      </c>
      <c r="M248" t="s">
        <v>1568</v>
      </c>
      <c r="N248" t="s">
        <v>10</v>
      </c>
      <c r="O248" t="s">
        <v>1616</v>
      </c>
      <c r="P248" t="s">
        <v>1617</v>
      </c>
      <c r="Q248" t="s">
        <v>777</v>
      </c>
      <c r="R248" t="s">
        <v>14</v>
      </c>
    </row>
    <row r="249" spans="1:18">
      <c r="A249" t="e">
        <f>+carte_cholera!A249</f>
        <v>#N/A</v>
      </c>
      <c r="B249">
        <v>249</v>
      </c>
      <c r="C249" t="str">
        <f>+carte_cholera!E249</f>
        <v>Accra)/agoè zongo</v>
      </c>
      <c r="D249" t="str">
        <f>+carte_cholera!R249</f>
        <v>Positif</v>
      </c>
      <c r="E249" t="e">
        <f>+carte_cholera!F249</f>
        <v>#N/A</v>
      </c>
      <c r="F249" t="e">
        <f>+carte_cholera!G249</f>
        <v>#N/A</v>
      </c>
      <c r="G249" t="str">
        <f>+carte_cholera!I249</f>
        <v xml:space="preserve">Agoè-Nyivé </v>
      </c>
      <c r="H249" t="str">
        <f>+carte_cholera!J249</f>
        <v>Grand Lomé</v>
      </c>
      <c r="K249" t="s">
        <v>1663</v>
      </c>
      <c r="L249">
        <v>249</v>
      </c>
      <c r="M249" t="s">
        <v>1571</v>
      </c>
      <c r="N249" t="s">
        <v>10</v>
      </c>
      <c r="O249" t="s">
        <v>1618</v>
      </c>
      <c r="P249" t="s">
        <v>1619</v>
      </c>
      <c r="Q249" t="s">
        <v>777</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808</v>
      </c>
      <c r="L251">
        <v>251</v>
      </c>
      <c r="M251" t="s">
        <v>1273</v>
      </c>
      <c r="N251" t="s">
        <v>10</v>
      </c>
      <c r="O251" t="s">
        <v>161</v>
      </c>
      <c r="P251" t="s">
        <v>162</v>
      </c>
      <c r="Q251" t="s">
        <v>777</v>
      </c>
      <c r="R251" t="s">
        <v>14</v>
      </c>
    </row>
    <row r="252" spans="1:18">
      <c r="A252" t="e">
        <f>+carte_cholera!A252</f>
        <v>#N/A</v>
      </c>
      <c r="B252">
        <v>252</v>
      </c>
      <c r="C252">
        <f>+carte_cholera!E252</f>
        <v>0</v>
      </c>
      <c r="D252" t="str">
        <f>+carte_cholera!R252</f>
        <v>negatif</v>
      </c>
      <c r="E252" t="e">
        <f>+carte_cholera!F252</f>
        <v>#N/A</v>
      </c>
      <c r="F252" t="e">
        <f>+carte_cholera!G252</f>
        <v>#N/A</v>
      </c>
      <c r="G252" t="str">
        <f>+carte_cholera!I252</f>
        <v xml:space="preserve">Agoè-Nyivé </v>
      </c>
      <c r="H252" t="str">
        <f>+carte_cholera!J252</f>
        <v>Grand Lomé</v>
      </c>
      <c r="K252" t="s">
        <v>808</v>
      </c>
      <c r="L252">
        <v>252</v>
      </c>
      <c r="M252" t="s">
        <v>1273</v>
      </c>
      <c r="N252" t="s">
        <v>18</v>
      </c>
      <c r="O252" t="s">
        <v>161</v>
      </c>
      <c r="P252" t="s">
        <v>162</v>
      </c>
      <c r="Q252" t="s">
        <v>777</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808</v>
      </c>
      <c r="L253">
        <v>253</v>
      </c>
      <c r="M253" t="s">
        <v>1273</v>
      </c>
      <c r="N253" t="s">
        <v>18</v>
      </c>
      <c r="O253" t="s">
        <v>161</v>
      </c>
      <c r="P253" t="s">
        <v>162</v>
      </c>
      <c r="Q253" t="s">
        <v>777</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1664</v>
      </c>
      <c r="L254">
        <v>254</v>
      </c>
      <c r="M254" t="s">
        <v>1583</v>
      </c>
      <c r="N254" t="s">
        <v>18</v>
      </c>
      <c r="O254" t="s">
        <v>1633</v>
      </c>
      <c r="P254" t="s">
        <v>1634</v>
      </c>
      <c r="Q254" t="s">
        <v>777</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808</v>
      </c>
      <c r="L255">
        <v>255</v>
      </c>
      <c r="M255" t="s">
        <v>1273</v>
      </c>
      <c r="N255" t="s">
        <v>18</v>
      </c>
      <c r="O255" t="s">
        <v>161</v>
      </c>
      <c r="P255" t="s">
        <v>162</v>
      </c>
      <c r="Q255" t="s">
        <v>777</v>
      </c>
      <c r="R255" t="s">
        <v>14</v>
      </c>
    </row>
    <row r="256" spans="1:18">
      <c r="A256" t="e">
        <f>+carte_cholera!A256</f>
        <v>#N/A</v>
      </c>
      <c r="B256">
        <v>256</v>
      </c>
      <c r="C256">
        <f>+carte_cholera!E256</f>
        <v>0</v>
      </c>
      <c r="D256" t="str">
        <f>+carte_cholera!R256</f>
        <v>negatif</v>
      </c>
      <c r="E256" t="e">
        <f>+carte_cholera!F256</f>
        <v>#N/A</v>
      </c>
      <c r="F256" t="e">
        <f>+carte_cholera!G256</f>
        <v>#N/A</v>
      </c>
      <c r="G256" t="str">
        <f>+carte_cholera!I256</f>
        <v xml:space="preserve">Agoè-Nyivé </v>
      </c>
      <c r="H256" t="str">
        <f>+carte_cholera!J256</f>
        <v>Grand Lomé</v>
      </c>
      <c r="K256" t="s">
        <v>1665</v>
      </c>
      <c r="L256">
        <v>256</v>
      </c>
      <c r="M256" t="s">
        <v>1505</v>
      </c>
      <c r="N256" t="s">
        <v>18</v>
      </c>
      <c r="O256" t="s">
        <v>1637</v>
      </c>
      <c r="P256" t="s">
        <v>1638</v>
      </c>
      <c r="Q256" t="s">
        <v>777</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1665</v>
      </c>
      <c r="L257">
        <v>257</v>
      </c>
      <c r="M257" t="s">
        <v>1505</v>
      </c>
      <c r="N257" t="s">
        <v>18</v>
      </c>
      <c r="O257" t="s">
        <v>1637</v>
      </c>
      <c r="P257" t="s">
        <v>1638</v>
      </c>
      <c r="Q257" t="s">
        <v>777</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1666</v>
      </c>
      <c r="L259">
        <v>259</v>
      </c>
      <c r="M259" t="s">
        <v>1594</v>
      </c>
      <c r="N259" t="s">
        <v>18</v>
      </c>
      <c r="O259" t="s">
        <v>1643</v>
      </c>
      <c r="P259" t="s">
        <v>1644</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1273</v>
      </c>
      <c r="N260" t="s">
        <v>18</v>
      </c>
      <c r="O260" t="s">
        <v>161</v>
      </c>
      <c r="P260" t="s">
        <v>162</v>
      </c>
      <c r="Q260" t="s">
        <v>777</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808</v>
      </c>
      <c r="L261">
        <v>261</v>
      </c>
      <c r="M261" t="s">
        <v>1273</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1665</v>
      </c>
      <c r="L262">
        <v>262</v>
      </c>
      <c r="M262" t="s">
        <v>1505</v>
      </c>
      <c r="N262" t="s">
        <v>18</v>
      </c>
      <c r="O262" t="s">
        <v>1637</v>
      </c>
      <c r="P262" t="s">
        <v>1638</v>
      </c>
      <c r="Q262" t="s">
        <v>777</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1665</v>
      </c>
      <c r="L263">
        <v>263</v>
      </c>
      <c r="M263" t="s">
        <v>1505</v>
      </c>
      <c r="N263" t="s">
        <v>18</v>
      </c>
      <c r="O263" t="s">
        <v>1637</v>
      </c>
      <c r="P263" t="s">
        <v>1638</v>
      </c>
      <c r="Q263" t="s">
        <v>777</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1667</v>
      </c>
      <c r="L264">
        <v>264</v>
      </c>
      <c r="M264" t="s">
        <v>1511</v>
      </c>
      <c r="N264" t="s">
        <v>18</v>
      </c>
      <c r="O264" t="s">
        <v>1653</v>
      </c>
      <c r="P264" t="s">
        <v>1654</v>
      </c>
      <c r="Q264" t="s">
        <v>777</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1668</v>
      </c>
      <c r="L265">
        <v>265</v>
      </c>
      <c r="M265" t="s">
        <v>1514</v>
      </c>
      <c r="N265" t="s">
        <v>18</v>
      </c>
      <c r="O265" t="s">
        <v>1655</v>
      </c>
      <c r="P265" t="s">
        <v>1656</v>
      </c>
      <c r="Q265" t="s">
        <v>777</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(1.213465 6.250501)</v>
      </c>
      <c r="B267">
        <v>267</v>
      </c>
      <c r="C267" t="str">
        <f>+carte_cholera!E267</f>
        <v>Zongo Zilikpota</v>
      </c>
      <c r="D267" t="str">
        <f>+carte_cholera!R267</f>
        <v>negatif</v>
      </c>
      <c r="E267" t="str">
        <f>+carte_cholera!F267</f>
        <v>6.250501</v>
      </c>
      <c r="F267" t="str">
        <f>+carte_cholera!G267</f>
        <v>1.213465</v>
      </c>
      <c r="G267" t="str">
        <f>+carte_cholera!I267</f>
        <v xml:space="preserve">Agoè-Nyivé </v>
      </c>
      <c r="H267" t="str">
        <f>+carte_cholera!J267</f>
        <v>Grand Lomé</v>
      </c>
      <c r="K267" t="s">
        <v>1669</v>
      </c>
      <c r="L267">
        <v>267</v>
      </c>
      <c r="M267" t="s">
        <v>1520</v>
      </c>
      <c r="N267" t="s">
        <v>18</v>
      </c>
      <c r="O267" t="s">
        <v>1659</v>
      </c>
      <c r="P267" t="s">
        <v>1660</v>
      </c>
      <c r="Q267" t="s">
        <v>777</v>
      </c>
      <c r="R267" t="s">
        <v>14</v>
      </c>
    </row>
    <row r="268" spans="1:18">
      <c r="A268" t="str">
        <f>+carte_cholera!A268</f>
        <v>Point (1.2138632 6.254258543)</v>
      </c>
      <c r="B268">
        <v>268</v>
      </c>
      <c r="C268" t="str">
        <f>+carte_cholera!E268</f>
        <v xml:space="preserve">Zongo Fidokpui </v>
      </c>
      <c r="D268" t="str">
        <f>+carte_cholera!R268</f>
        <v>negatif</v>
      </c>
      <c r="E268" t="str">
        <f>+carte_cholera!F268</f>
        <v>6.254258543</v>
      </c>
      <c r="F268" t="str">
        <f>+carte_cholera!G268</f>
        <v>1.2138632</v>
      </c>
      <c r="G268" t="str">
        <f>+carte_cholera!I268</f>
        <v xml:space="preserve">Agoè-Nyivé </v>
      </c>
      <c r="H268" t="str">
        <f>+carte_cholera!J268</f>
        <v>Grand Lomé</v>
      </c>
      <c r="K268" t="s">
        <v>1661</v>
      </c>
      <c r="L268">
        <v>268</v>
      </c>
      <c r="M268" t="s">
        <v>1524</v>
      </c>
      <c r="N268" t="s">
        <v>10</v>
      </c>
      <c r="O268" t="s">
        <v>1612</v>
      </c>
      <c r="P268" t="s">
        <v>1613</v>
      </c>
      <c r="Q268" t="s">
        <v>777</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1776</v>
      </c>
      <c r="L269">
        <v>269</v>
      </c>
      <c r="M269" t="s">
        <v>1887</v>
      </c>
      <c r="N269" t="s">
        <v>10</v>
      </c>
      <c r="O269" t="s">
        <v>1770</v>
      </c>
      <c r="P269" t="s">
        <v>1771</v>
      </c>
      <c r="Q269" t="s">
        <v>777</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1662</v>
      </c>
      <c r="L270">
        <v>270</v>
      </c>
      <c r="M270" t="s">
        <v>1531</v>
      </c>
      <c r="N270" t="s">
        <v>18</v>
      </c>
      <c r="O270" t="s">
        <v>1616</v>
      </c>
      <c r="P270" t="s">
        <v>1617</v>
      </c>
      <c r="Q270" t="s">
        <v>777</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1665</v>
      </c>
      <c r="L271">
        <v>271</v>
      </c>
      <c r="M271" t="s">
        <v>1505</v>
      </c>
      <c r="N271" t="s">
        <v>18</v>
      </c>
      <c r="O271" t="s">
        <v>1637</v>
      </c>
      <c r="P271" t="s">
        <v>1638</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1273</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negatif</v>
      </c>
      <c r="E273" t="str">
        <f>+carte_cholera!F273</f>
        <v>6.250896</v>
      </c>
      <c r="F273" t="str">
        <f>+carte_cholera!G273</f>
        <v>1.210778</v>
      </c>
      <c r="G273" t="str">
        <f>+carte_cholera!I273</f>
        <v xml:space="preserve">Agoè-Nyivé </v>
      </c>
      <c r="H273" t="str">
        <f>+carte_cholera!J273</f>
        <v>Grand Lomé</v>
      </c>
      <c r="K273" t="s">
        <v>1671</v>
      </c>
      <c r="L273">
        <v>273</v>
      </c>
      <c r="M273" t="s">
        <v>1544</v>
      </c>
      <c r="N273" t="s">
        <v>10</v>
      </c>
      <c r="O273" t="s">
        <v>1627</v>
      </c>
      <c r="P273" t="s">
        <v>1628</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1672</v>
      </c>
      <c r="L274">
        <v>274</v>
      </c>
      <c r="M274" t="s">
        <v>1548</v>
      </c>
      <c r="N274" t="s">
        <v>18</v>
      </c>
      <c r="O274" t="s">
        <v>1625</v>
      </c>
      <c r="P274" t="s">
        <v>1626</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1661</v>
      </c>
      <c r="L275">
        <v>275</v>
      </c>
      <c r="M275" t="s">
        <v>1524</v>
      </c>
      <c r="N275" t="s">
        <v>18</v>
      </c>
      <c r="O275" t="s">
        <v>1612</v>
      </c>
      <c r="P275" t="s">
        <v>1613</v>
      </c>
      <c r="Q275" t="s">
        <v>777</v>
      </c>
      <c r="R275" t="s">
        <v>14</v>
      </c>
    </row>
    <row r="276" spans="1:18">
      <c r="A276" t="str">
        <f>+carte_cholera!A276</f>
        <v>Point (1.210778 6.250896)</v>
      </c>
      <c r="B276">
        <v>276</v>
      </c>
      <c r="C276" t="str">
        <f>+carte_cholera!E276</f>
        <v>Zongo Zilikpta Nagodé</v>
      </c>
      <c r="D276" t="str">
        <f>+carte_cholera!R276</f>
        <v>negatif</v>
      </c>
      <c r="E276" t="str">
        <f>+carte_cholera!F276</f>
        <v>6.250896</v>
      </c>
      <c r="F276" t="str">
        <f>+carte_cholera!G276</f>
        <v>1.210778</v>
      </c>
      <c r="G276" t="str">
        <f>+carte_cholera!I276</f>
        <v xml:space="preserve">Agoè-Nyivé </v>
      </c>
      <c r="H276" t="str">
        <f>+carte_cholera!J276</f>
        <v>Grand Lomé</v>
      </c>
      <c r="K276" t="s">
        <v>1671</v>
      </c>
      <c r="L276">
        <v>276</v>
      </c>
      <c r="M276" t="s">
        <v>1544</v>
      </c>
      <c r="N276" t="s">
        <v>10</v>
      </c>
      <c r="O276" t="s">
        <v>1627</v>
      </c>
      <c r="P276" t="s">
        <v>1628</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1273</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1773</v>
      </c>
      <c r="L279">
        <v>279</v>
      </c>
      <c r="M279" t="s">
        <v>1677</v>
      </c>
      <c r="N279" t="s">
        <v>18</v>
      </c>
      <c r="O279" t="s">
        <v>1755</v>
      </c>
      <c r="P279" t="s">
        <v>1756</v>
      </c>
      <c r="Q279" t="s">
        <v>777</v>
      </c>
      <c r="R279" t="s">
        <v>14</v>
      </c>
    </row>
    <row r="280" spans="1:18">
      <c r="A280" t="e">
        <f>+carte_cholera!A280</f>
        <v>#N/A</v>
      </c>
      <c r="B280">
        <v>280</v>
      </c>
      <c r="C280">
        <f>+carte_cholera!E280</f>
        <v>0</v>
      </c>
      <c r="D280" t="str">
        <f>+carte_cholera!R280</f>
        <v>negatif</v>
      </c>
      <c r="E280" t="e">
        <f>+carte_cholera!F280</f>
        <v>#N/A</v>
      </c>
      <c r="F280" t="e">
        <f>+carte_cholera!G280</f>
        <v>#N/A</v>
      </c>
      <c r="G280" t="str">
        <f>+carte_cholera!I280</f>
        <v xml:space="preserve">Agoè-Nyivé </v>
      </c>
      <c r="H280" t="str">
        <f>+carte_cholera!J280</f>
        <v>Grand Lomé</v>
      </c>
      <c r="K280" t="s">
        <v>1773</v>
      </c>
      <c r="L280">
        <v>280</v>
      </c>
      <c r="M280" t="s">
        <v>1677</v>
      </c>
      <c r="N280" t="s">
        <v>18</v>
      </c>
      <c r="O280" t="s">
        <v>1755</v>
      </c>
      <c r="P280" t="s">
        <v>1756</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negatif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1773</v>
      </c>
      <c r="L285">
        <v>285</v>
      </c>
      <c r="M285" t="s">
        <v>1692</v>
      </c>
      <c r="N285" t="s">
        <v>18</v>
      </c>
      <c r="O285" t="s">
        <v>1755</v>
      </c>
      <c r="P285" t="s">
        <v>1756</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1773</v>
      </c>
      <c r="L288">
        <v>288</v>
      </c>
      <c r="M288" t="s">
        <v>1700</v>
      </c>
      <c r="N288" t="s">
        <v>18</v>
      </c>
      <c r="O288" t="s">
        <v>1755</v>
      </c>
      <c r="P288" t="s">
        <v>1756</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1773</v>
      </c>
      <c r="L289">
        <v>289</v>
      </c>
      <c r="M289" t="s">
        <v>1703</v>
      </c>
      <c r="N289" t="s">
        <v>18</v>
      </c>
      <c r="O289" t="s">
        <v>1755</v>
      </c>
      <c r="P289" t="s">
        <v>1756</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1773</v>
      </c>
      <c r="L290">
        <v>290</v>
      </c>
      <c r="M290" t="s">
        <v>1706</v>
      </c>
      <c r="N290" t="s">
        <v>18</v>
      </c>
      <c r="O290" t="s">
        <v>1755</v>
      </c>
      <c r="P290" t="s">
        <v>1756</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1773</v>
      </c>
      <c r="L291">
        <v>291</v>
      </c>
      <c r="M291" t="s">
        <v>1920</v>
      </c>
      <c r="N291" t="s">
        <v>18</v>
      </c>
      <c r="O291" t="s">
        <v>1755</v>
      </c>
      <c r="P291" t="s">
        <v>1756</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1273</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1774</v>
      </c>
      <c r="L293">
        <v>293</v>
      </c>
      <c r="M293" t="s">
        <v>1713</v>
      </c>
      <c r="N293" t="s">
        <v>18</v>
      </c>
      <c r="O293" t="s">
        <v>1764</v>
      </c>
      <c r="P293" t="s">
        <v>1765</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1774</v>
      </c>
      <c r="L295">
        <v>295</v>
      </c>
      <c r="M295" t="s">
        <v>1718</v>
      </c>
      <c r="N295" t="s">
        <v>18</v>
      </c>
      <c r="O295" t="s">
        <v>1764</v>
      </c>
      <c r="P295" t="s">
        <v>1765</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1774</v>
      </c>
      <c r="L296">
        <v>296</v>
      </c>
      <c r="M296" t="s">
        <v>1722</v>
      </c>
      <c r="N296" t="s">
        <v>18</v>
      </c>
      <c r="O296" t="s">
        <v>1764</v>
      </c>
      <c r="P296" t="s">
        <v>1765</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1921</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1273</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1775</v>
      </c>
      <c r="L299">
        <v>299</v>
      </c>
      <c r="M299" t="s">
        <v>1728</v>
      </c>
      <c r="N299" t="s">
        <v>10</v>
      </c>
      <c r="O299" t="s">
        <v>1627</v>
      </c>
      <c r="P299" t="s">
        <v>1772</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1774</v>
      </c>
      <c r="L300">
        <v>300</v>
      </c>
      <c r="M300" t="s">
        <v>1731</v>
      </c>
      <c r="N300" t="s">
        <v>18</v>
      </c>
      <c r="O300" t="s">
        <v>1764</v>
      </c>
      <c r="P300" t="s">
        <v>1765</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1774</v>
      </c>
      <c r="L301">
        <v>301</v>
      </c>
      <c r="M301" t="s">
        <v>1922</v>
      </c>
      <c r="N301" t="s">
        <v>18</v>
      </c>
      <c r="O301" t="s">
        <v>1764</v>
      </c>
      <c r="P301" t="s">
        <v>1765</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1774</v>
      </c>
      <c r="L302">
        <v>302</v>
      </c>
      <c r="M302" t="s">
        <v>1922</v>
      </c>
      <c r="N302" t="s">
        <v>18</v>
      </c>
      <c r="O302" t="s">
        <v>1764</v>
      </c>
      <c r="P302" t="s">
        <v>1765</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1774</v>
      </c>
      <c r="L303">
        <v>303</v>
      </c>
      <c r="M303" t="s">
        <v>1922</v>
      </c>
      <c r="N303" t="s">
        <v>18</v>
      </c>
      <c r="O303" t="s">
        <v>1764</v>
      </c>
      <c r="P303" t="s">
        <v>1765</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1774</v>
      </c>
      <c r="L304">
        <v>304</v>
      </c>
      <c r="M304" t="s">
        <v>1742</v>
      </c>
      <c r="N304" t="s">
        <v>18</v>
      </c>
      <c r="O304" t="s">
        <v>1764</v>
      </c>
      <c r="P304" t="s">
        <v>1765</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1774</v>
      </c>
      <c r="L305">
        <v>305</v>
      </c>
      <c r="M305" t="s">
        <v>1745</v>
      </c>
      <c r="N305" t="s">
        <v>18</v>
      </c>
      <c r="O305" t="s">
        <v>1764</v>
      </c>
      <c r="P305" t="s">
        <v>1765</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1774</v>
      </c>
      <c r="L306">
        <v>306</v>
      </c>
      <c r="M306" t="s">
        <v>1922</v>
      </c>
      <c r="N306" t="s">
        <v>18</v>
      </c>
      <c r="O306" t="s">
        <v>1764</v>
      </c>
      <c r="P306" t="s">
        <v>1765</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1273</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1273</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1776</v>
      </c>
      <c r="L309">
        <v>309</v>
      </c>
      <c r="M309" t="s">
        <v>1751</v>
      </c>
      <c r="N309" t="s">
        <v>10</v>
      </c>
      <c r="O309" t="s">
        <v>1770</v>
      </c>
      <c r="P309" t="s">
        <v>1771</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1776</v>
      </c>
      <c r="L310">
        <v>310</v>
      </c>
      <c r="M310" t="s">
        <v>1751</v>
      </c>
      <c r="N310" t="s">
        <v>18</v>
      </c>
      <c r="O310" t="s">
        <v>1770</v>
      </c>
      <c r="P310" t="s">
        <v>1771</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1776</v>
      </c>
      <c r="L311">
        <v>311</v>
      </c>
      <c r="M311" t="s">
        <v>1788</v>
      </c>
      <c r="N311" t="s">
        <v>18</v>
      </c>
      <c r="O311" t="s">
        <v>1770</v>
      </c>
      <c r="P311" t="s">
        <v>1771</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1776</v>
      </c>
      <c r="L312">
        <v>312</v>
      </c>
      <c r="M312" t="s">
        <v>1788</v>
      </c>
      <c r="N312" t="s">
        <v>18</v>
      </c>
      <c r="O312" t="s">
        <v>1770</v>
      </c>
      <c r="P312" t="s">
        <v>1771</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1776</v>
      </c>
      <c r="L314">
        <v>314</v>
      </c>
      <c r="M314" t="s">
        <v>1788</v>
      </c>
      <c r="N314" t="s">
        <v>18</v>
      </c>
      <c r="O314" t="s">
        <v>1770</v>
      </c>
      <c r="P314" t="s">
        <v>1771</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1883</v>
      </c>
      <c r="L315">
        <v>315</v>
      </c>
      <c r="M315" t="s">
        <v>1798</v>
      </c>
      <c r="N315" t="s">
        <v>18</v>
      </c>
      <c r="O315" t="s">
        <v>1811</v>
      </c>
      <c r="P315" t="s">
        <v>1812</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1776</v>
      </c>
      <c r="L316">
        <v>316</v>
      </c>
      <c r="M316" t="s">
        <v>1788</v>
      </c>
      <c r="N316" t="s">
        <v>10</v>
      </c>
      <c r="O316" t="s">
        <v>1770</v>
      </c>
      <c r="P316" t="s">
        <v>1771</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1776</v>
      </c>
      <c r="L317">
        <v>317</v>
      </c>
      <c r="M317" t="s">
        <v>1788</v>
      </c>
      <c r="N317" t="s">
        <v>18</v>
      </c>
      <c r="O317" t="s">
        <v>1770</v>
      </c>
      <c r="P317" t="s">
        <v>1771</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1776</v>
      </c>
      <c r="L318">
        <v>318</v>
      </c>
      <c r="M318" t="s">
        <v>1788</v>
      </c>
      <c r="N318" t="s">
        <v>10</v>
      </c>
      <c r="O318" t="s">
        <v>1770</v>
      </c>
      <c r="P318" t="s">
        <v>1771</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1776</v>
      </c>
      <c r="L320">
        <v>320</v>
      </c>
      <c r="M320" t="s">
        <v>1788</v>
      </c>
      <c r="N320" t="s">
        <v>10</v>
      </c>
      <c r="O320" t="s">
        <v>1770</v>
      </c>
      <c r="P320" t="s">
        <v>1771</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1774</v>
      </c>
      <c r="L321">
        <v>321</v>
      </c>
      <c r="M321" t="s">
        <v>1818</v>
      </c>
      <c r="N321" t="s">
        <v>18</v>
      </c>
      <c r="O321" t="s">
        <v>1764</v>
      </c>
      <c r="P321" t="s">
        <v>1765</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1776</v>
      </c>
      <c r="L322">
        <v>322</v>
      </c>
      <c r="M322" t="s">
        <v>1788</v>
      </c>
      <c r="N322" t="s">
        <v>10</v>
      </c>
      <c r="O322" t="s">
        <v>1770</v>
      </c>
      <c r="P322" t="s">
        <v>1771</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1776</v>
      </c>
      <c r="L323">
        <v>323</v>
      </c>
      <c r="M323" t="s">
        <v>1788</v>
      </c>
      <c r="N323" t="s">
        <v>18</v>
      </c>
      <c r="O323" t="s">
        <v>1770</v>
      </c>
      <c r="P323" t="s">
        <v>1771</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1776</v>
      </c>
      <c r="L324">
        <v>324</v>
      </c>
      <c r="M324" t="s">
        <v>1788</v>
      </c>
      <c r="N324" t="s">
        <v>10</v>
      </c>
      <c r="O324" t="s">
        <v>1770</v>
      </c>
      <c r="P324" t="s">
        <v>1771</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1776</v>
      </c>
      <c r="L325">
        <v>325</v>
      </c>
      <c r="M325" t="s">
        <v>1788</v>
      </c>
      <c r="N325" t="s">
        <v>10</v>
      </c>
      <c r="O325" t="s">
        <v>1770</v>
      </c>
      <c r="P325" t="s">
        <v>1771</v>
      </c>
      <c r="Q325" t="s">
        <v>777</v>
      </c>
      <c r="R325" t="s">
        <v>14</v>
      </c>
    </row>
    <row r="326" spans="1:18">
      <c r="A326" t="str">
        <f>+carte_cholera!A326</f>
        <v>Point ( 1.203927 6.250142)</v>
      </c>
      <c r="B326">
        <v>326</v>
      </c>
      <c r="C326" t="str">
        <f>+carte_cholera!E326</f>
        <v>Agoè Zongo</v>
      </c>
      <c r="D326" t="str">
        <f>+carte_cholera!R326</f>
        <v>negatif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1776</v>
      </c>
      <c r="L327">
        <v>327</v>
      </c>
      <c r="M327" t="s">
        <v>1835</v>
      </c>
      <c r="N327" t="s">
        <v>18</v>
      </c>
      <c r="O327" t="s">
        <v>1770</v>
      </c>
      <c r="P327" t="s">
        <v>1771</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1776</v>
      </c>
      <c r="L328">
        <v>328</v>
      </c>
      <c r="M328" t="s">
        <v>1839</v>
      </c>
      <c r="N328" t="s">
        <v>18</v>
      </c>
      <c r="O328" t="s">
        <v>1770</v>
      </c>
      <c r="P328" t="s">
        <v>1771</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1776</v>
      </c>
      <c r="L329">
        <v>329</v>
      </c>
      <c r="M329" t="s">
        <v>1842</v>
      </c>
      <c r="N329" t="s">
        <v>18</v>
      </c>
      <c r="O329" t="s">
        <v>1770</v>
      </c>
      <c r="P329" t="s">
        <v>1771</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negatif</v>
      </c>
      <c r="E331" t="str">
        <f>+carte_cholera!F331</f>
        <v>6.276445914</v>
      </c>
      <c r="F331" t="str">
        <f>+carte_cholera!G331</f>
        <v>1.2103338</v>
      </c>
      <c r="G331" t="str">
        <f>+carte_cholera!I331</f>
        <v xml:space="preserve">Agoè-Nyivé </v>
      </c>
      <c r="H331" t="str">
        <f>+carte_cholera!J331</f>
        <v>Grand Lomé</v>
      </c>
      <c r="K331" t="s">
        <v>1884</v>
      </c>
      <c r="L331">
        <v>331</v>
      </c>
      <c r="M331" t="s">
        <v>1847</v>
      </c>
      <c r="N331" t="s">
        <v>10</v>
      </c>
      <c r="O331" t="s">
        <v>1766</v>
      </c>
      <c r="P331" t="s">
        <v>1767</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1776</v>
      </c>
      <c r="L333">
        <v>333</v>
      </c>
      <c r="M333" t="s">
        <v>1842</v>
      </c>
      <c r="N333" t="s">
        <v>18</v>
      </c>
      <c r="O333" t="s">
        <v>1770</v>
      </c>
      <c r="P333" t="s">
        <v>1771</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1776</v>
      </c>
      <c r="L334">
        <v>334</v>
      </c>
      <c r="M334" t="s">
        <v>1854</v>
      </c>
      <c r="N334" t="s">
        <v>18</v>
      </c>
      <c r="O334" t="s">
        <v>1770</v>
      </c>
      <c r="P334" t="s">
        <v>1771</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1665</v>
      </c>
      <c r="L335">
        <v>335</v>
      </c>
      <c r="M335" t="s">
        <v>1505</v>
      </c>
      <c r="N335" t="s">
        <v>18</v>
      </c>
      <c r="O335" t="s">
        <v>1637</v>
      </c>
      <c r="P335" t="s">
        <v>1638</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1776</v>
      </c>
      <c r="L337">
        <v>337</v>
      </c>
      <c r="M337" t="s">
        <v>1842</v>
      </c>
      <c r="N337" t="s">
        <v>18</v>
      </c>
      <c r="O337" t="s">
        <v>1770</v>
      </c>
      <c r="P337" t="s">
        <v>1771</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1776</v>
      </c>
      <c r="L338">
        <v>338</v>
      </c>
      <c r="M338" t="s">
        <v>1842</v>
      </c>
      <c r="N338" t="s">
        <v>18</v>
      </c>
      <c r="O338" t="s">
        <v>1770</v>
      </c>
      <c r="P338" t="s">
        <v>1771</v>
      </c>
      <c r="Q338" t="s">
        <v>777</v>
      </c>
      <c r="R338" t="s">
        <v>14</v>
      </c>
    </row>
    <row r="339" spans="1:18">
      <c r="A339" t="str">
        <f>+carte_cholera!A339</f>
        <v>Point (1.2138632 6.254258543)</v>
      </c>
      <c r="B339">
        <v>339</v>
      </c>
      <c r="C339" t="str">
        <f>+carte_cholera!E339</f>
        <v>Agoè Zongo Zilikpota</v>
      </c>
      <c r="D339" t="str">
        <f>+carte_cholera!R339</f>
        <v>negatif</v>
      </c>
      <c r="E339" t="str">
        <f>+carte_cholera!F339</f>
        <v>6.254258543</v>
      </c>
      <c r="F339" t="str">
        <f>+carte_cholera!G339</f>
        <v>1.2138632</v>
      </c>
      <c r="G339" t="str">
        <f>+carte_cholera!I339</f>
        <v xml:space="preserve">Agoè-Nyivé </v>
      </c>
      <c r="H339" t="str">
        <f>+carte_cholera!J339</f>
        <v>Grand Lomé</v>
      </c>
      <c r="K339" t="s">
        <v>1776</v>
      </c>
      <c r="L339">
        <v>339</v>
      </c>
      <c r="M339" t="s">
        <v>1865</v>
      </c>
      <c r="N339" t="s">
        <v>10</v>
      </c>
      <c r="O339" t="s">
        <v>1770</v>
      </c>
      <c r="P339" t="s">
        <v>1771</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1776</v>
      </c>
      <c r="L340">
        <v>340</v>
      </c>
      <c r="M340" t="s">
        <v>1854</v>
      </c>
      <c r="N340" t="s">
        <v>18</v>
      </c>
      <c r="O340" t="s">
        <v>1770</v>
      </c>
      <c r="P340" t="s">
        <v>1771</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1661</v>
      </c>
      <c r="L341">
        <v>341</v>
      </c>
      <c r="M341" t="s">
        <v>1524</v>
      </c>
      <c r="N341" t="s">
        <v>18</v>
      </c>
      <c r="O341" t="s">
        <v>1612</v>
      </c>
      <c r="P341" t="s">
        <v>1613</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1776</v>
      </c>
      <c r="L342">
        <v>342</v>
      </c>
      <c r="M342" t="s">
        <v>1842</v>
      </c>
      <c r="N342" t="s">
        <v>18</v>
      </c>
      <c r="O342" t="s">
        <v>1770</v>
      </c>
      <c r="P342" t="s">
        <v>1771</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1883</v>
      </c>
      <c r="L343">
        <v>343</v>
      </c>
      <c r="M343" t="s">
        <v>1875</v>
      </c>
      <c r="N343" t="s">
        <v>18</v>
      </c>
      <c r="O343" t="s">
        <v>1811</v>
      </c>
      <c r="P343" t="s">
        <v>1812</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1883</v>
      </c>
      <c r="L344">
        <v>344</v>
      </c>
      <c r="M344" t="s">
        <v>1875</v>
      </c>
      <c r="N344" t="s">
        <v>18</v>
      </c>
      <c r="O344" t="s">
        <v>1811</v>
      </c>
      <c r="P344" t="s">
        <v>1812</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1883</v>
      </c>
      <c r="L345">
        <v>345</v>
      </c>
      <c r="M345" t="s">
        <v>1875</v>
      </c>
      <c r="N345" t="s">
        <v>18</v>
      </c>
      <c r="O345" t="s">
        <v>1811</v>
      </c>
      <c r="P345" t="s">
        <v>1812</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1776</v>
      </c>
      <c r="L346">
        <v>346</v>
      </c>
      <c r="M346" t="s">
        <v>1887</v>
      </c>
      <c r="N346" t="s">
        <v>18</v>
      </c>
      <c r="O346" t="s">
        <v>1770</v>
      </c>
      <c r="P346" t="s">
        <v>1771</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1661</v>
      </c>
      <c r="L347">
        <v>347</v>
      </c>
      <c r="M347" t="s">
        <v>1524</v>
      </c>
      <c r="N347" t="s">
        <v>18</v>
      </c>
      <c r="O347" t="s">
        <v>1612</v>
      </c>
      <c r="P347" t="s">
        <v>1613</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1774</v>
      </c>
      <c r="L348">
        <v>348</v>
      </c>
      <c r="M348" t="s">
        <v>1818</v>
      </c>
      <c r="N348" t="s">
        <v>18</v>
      </c>
      <c r="O348" t="s">
        <v>1764</v>
      </c>
      <c r="P348" t="s">
        <v>1765</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1776</v>
      </c>
      <c r="L350">
        <v>350</v>
      </c>
      <c r="M350" t="s">
        <v>1898</v>
      </c>
      <c r="N350" t="s">
        <v>18</v>
      </c>
      <c r="O350" t="s">
        <v>1770</v>
      </c>
      <c r="P350" t="s">
        <v>1771</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1661</v>
      </c>
      <c r="L351">
        <v>351</v>
      </c>
      <c r="M351" t="s">
        <v>1524</v>
      </c>
      <c r="N351" t="s">
        <v>18</v>
      </c>
      <c r="O351" t="s">
        <v>1612</v>
      </c>
      <c r="P351" t="s">
        <v>1613</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1661</v>
      </c>
      <c r="L353">
        <v>353</v>
      </c>
      <c r="M353" t="s">
        <v>1524</v>
      </c>
      <c r="N353" t="s">
        <v>18</v>
      </c>
      <c r="O353" t="s">
        <v>1612</v>
      </c>
      <c r="P353" t="s">
        <v>1613</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1776</v>
      </c>
      <c r="L354">
        <v>354</v>
      </c>
      <c r="M354" t="s">
        <v>1911</v>
      </c>
      <c r="N354" t="s">
        <v>18</v>
      </c>
      <c r="O354" t="s">
        <v>1770</v>
      </c>
      <c r="P354" t="s">
        <v>1771</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1661</v>
      </c>
      <c r="L355">
        <v>355</v>
      </c>
      <c r="M355" t="s">
        <v>1524</v>
      </c>
      <c r="N355" t="s">
        <v>18</v>
      </c>
      <c r="O355" t="s">
        <v>1612</v>
      </c>
      <c r="P355" t="s">
        <v>1613</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1774</v>
      </c>
      <c r="L356">
        <v>356</v>
      </c>
      <c r="M356" t="s">
        <v>1722</v>
      </c>
      <c r="N356" t="s">
        <v>18</v>
      </c>
      <c r="O356" t="s">
        <v>1764</v>
      </c>
      <c r="P356" t="s">
        <v>1765</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1661</v>
      </c>
      <c r="L357">
        <v>357</v>
      </c>
      <c r="M357" t="s">
        <v>1524</v>
      </c>
      <c r="N357" t="s">
        <v>18</v>
      </c>
      <c r="O357" t="s">
        <v>1612</v>
      </c>
      <c r="P357" t="s">
        <v>1613</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1964</v>
      </c>
      <c r="L358">
        <v>358</v>
      </c>
      <c r="M358" t="s">
        <v>1930</v>
      </c>
      <c r="N358" t="s">
        <v>18</v>
      </c>
      <c r="O358" t="s">
        <v>1951</v>
      </c>
      <c r="P358" t="s">
        <v>1952</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1964</v>
      </c>
      <c r="L359">
        <v>359</v>
      </c>
      <c r="M359" t="s">
        <v>1930</v>
      </c>
      <c r="N359" t="s">
        <v>18</v>
      </c>
      <c r="O359" t="s">
        <v>1951</v>
      </c>
      <c r="P359" t="s">
        <v>1952</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1774</v>
      </c>
      <c r="L360">
        <v>360</v>
      </c>
      <c r="M360" t="s">
        <v>1722</v>
      </c>
      <c r="N360" t="s">
        <v>18</v>
      </c>
      <c r="O360" t="s">
        <v>1764</v>
      </c>
      <c r="P360" t="s">
        <v>1765</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1965</v>
      </c>
      <c r="L361">
        <v>361</v>
      </c>
      <c r="M361" t="s">
        <v>271</v>
      </c>
      <c r="N361" t="s">
        <v>18</v>
      </c>
      <c r="O361" t="s">
        <v>1953</v>
      </c>
      <c r="P361" t="s">
        <v>1954</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1964</v>
      </c>
      <c r="L362">
        <v>362</v>
      </c>
      <c r="M362" t="s">
        <v>1940</v>
      </c>
      <c r="N362" t="s">
        <v>18</v>
      </c>
      <c r="O362" t="s">
        <v>1951</v>
      </c>
      <c r="P362" t="s">
        <v>1952</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Positif</v>
      </c>
      <c r="E364" t="str">
        <f>+carte_cholera!F364</f>
        <v>6.2544683</v>
      </c>
      <c r="F364" t="str">
        <f>+carte_cholera!G364</f>
        <v>1.2109388</v>
      </c>
      <c r="G364" t="str">
        <f>+carte_cholera!I364</f>
        <v xml:space="preserve">Agoè-Nyivé </v>
      </c>
      <c r="H364" t="str">
        <f>+carte_cholera!J364</f>
        <v>Grand Lomé</v>
      </c>
      <c r="K364" t="s">
        <v>1964</v>
      </c>
      <c r="L364">
        <v>364</v>
      </c>
      <c r="M364" t="s">
        <v>1944</v>
      </c>
      <c r="N364" t="s">
        <v>18</v>
      </c>
      <c r="O364" t="s">
        <v>1951</v>
      </c>
      <c r="P364" t="s">
        <v>1952</v>
      </c>
      <c r="Q364" t="s">
        <v>777</v>
      </c>
      <c r="R364" t="s">
        <v>14</v>
      </c>
    </row>
    <row r="365" spans="1:18">
      <c r="A365" t="str">
        <f>+carte_cholera!A365</f>
        <v>Point (1.2264008 6.2601027)</v>
      </c>
      <c r="B365">
        <v>365</v>
      </c>
      <c r="C365" t="str">
        <f>+carte_cholera!E365</f>
        <v>Fidokpui Face CMS SALAM</v>
      </c>
      <c r="D365" t="str">
        <f>+carte_cholera!R365</f>
        <v>negatif</v>
      </c>
      <c r="E365" t="str">
        <f>+carte_cholera!F365</f>
        <v>6.2601027</v>
      </c>
      <c r="F365" t="str">
        <f>+carte_cholera!G365</f>
        <v>1.2264008</v>
      </c>
      <c r="G365" t="str">
        <f>+carte_cholera!I365</f>
        <v xml:space="preserve">Agoè-Nyivé </v>
      </c>
      <c r="H365" t="str">
        <f>+carte_cholera!J365</f>
        <v>Grand Lomé</v>
      </c>
      <c r="K365" t="s">
        <v>1966</v>
      </c>
      <c r="L365">
        <v>365</v>
      </c>
      <c r="M365" t="s">
        <v>1947</v>
      </c>
      <c r="N365" t="s">
        <v>10</v>
      </c>
      <c r="O365" t="s">
        <v>1955</v>
      </c>
      <c r="P365" t="s">
        <v>1956</v>
      </c>
      <c r="Q365" t="s">
        <v>777</v>
      </c>
      <c r="R365" t="s">
        <v>14</v>
      </c>
    </row>
    <row r="366" spans="1:18">
      <c r="A366" t="str">
        <f>+carte_cholera!A366</f>
        <v>Point (1.2264008 6.2601027)</v>
      </c>
      <c r="B366">
        <v>366</v>
      </c>
      <c r="C366" t="str">
        <f>+carte_cholera!E366</f>
        <v>Fidokpui Face CMS SALAM</v>
      </c>
      <c r="D366" t="str">
        <f>+carte_cholera!R366</f>
        <v>negatif</v>
      </c>
      <c r="E366" t="str">
        <f>+carte_cholera!F366</f>
        <v>6.2601027</v>
      </c>
      <c r="F366" t="str">
        <f>+carte_cholera!G366</f>
        <v>1.2264008</v>
      </c>
      <c r="G366" t="str">
        <f>+carte_cholera!I366</f>
        <v xml:space="preserve">Agoè-Nyivé </v>
      </c>
      <c r="H366" t="str">
        <f>+carte_cholera!J366</f>
        <v>Grand Lomé</v>
      </c>
      <c r="K366" t="s">
        <v>1966</v>
      </c>
      <c r="L366">
        <v>366</v>
      </c>
      <c r="M366" t="s">
        <v>1947</v>
      </c>
      <c r="N366" t="s">
        <v>10</v>
      </c>
      <c r="O366" t="s">
        <v>1955</v>
      </c>
      <c r="P366" t="s">
        <v>1956</v>
      </c>
      <c r="Q366" t="s">
        <v>777</v>
      </c>
      <c r="R366" t="s">
        <v>14</v>
      </c>
    </row>
    <row r="367" spans="1:18">
      <c r="A367" t="e">
        <f>+carte_cholera!A367</f>
        <v>#N/A</v>
      </c>
      <c r="B367">
        <v>367</v>
      </c>
      <c r="C367">
        <f>+carte_cholera!E367</f>
        <v>0</v>
      </c>
      <c r="D367" t="str">
        <f>+carte_cholera!R367</f>
        <v>negatif</v>
      </c>
      <c r="E367" t="e">
        <f>+carte_cholera!F367</f>
        <v>#N/A</v>
      </c>
      <c r="F367" t="e">
        <f>+carte_cholera!G367</f>
        <v>#N/A</v>
      </c>
      <c r="G367" t="str">
        <f>+carte_cholera!I367</f>
        <v xml:space="preserve">Agoè-Nyivé </v>
      </c>
      <c r="H367" t="str">
        <f>+carte_cholera!J367</f>
        <v>Grand Lomé</v>
      </c>
      <c r="K367" t="s">
        <v>1966</v>
      </c>
      <c r="L367">
        <v>367</v>
      </c>
      <c r="M367" t="s">
        <v>1947</v>
      </c>
      <c r="N367" t="s">
        <v>18</v>
      </c>
      <c r="O367" t="s">
        <v>1955</v>
      </c>
      <c r="P367" t="s">
        <v>1956</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8"/>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86" t="s">
        <v>810</v>
      </c>
      <c r="B3" s="186" t="s">
        <v>811</v>
      </c>
    </row>
    <row r="4" spans="1:13">
      <c r="A4" s="186" t="s">
        <v>812</v>
      </c>
      <c r="B4" s="183" t="s">
        <v>813</v>
      </c>
      <c r="C4" s="183" t="s">
        <v>814</v>
      </c>
      <c r="D4" s="183" t="s">
        <v>815</v>
      </c>
    </row>
    <row r="5" spans="1:13">
      <c r="A5" s="187" t="s">
        <v>228</v>
      </c>
      <c r="B5" s="191">
        <v>13</v>
      </c>
      <c r="C5" s="191">
        <v>35</v>
      </c>
      <c r="D5" s="191">
        <v>48</v>
      </c>
      <c r="K5" s="18" t="s">
        <v>646</v>
      </c>
      <c r="M5" s="18" t="s">
        <v>8</v>
      </c>
    </row>
    <row r="6" spans="1:13">
      <c r="A6" s="187" t="s">
        <v>473</v>
      </c>
      <c r="B6" s="191">
        <v>10</v>
      </c>
      <c r="C6" s="191">
        <v>14</v>
      </c>
      <c r="D6" s="191">
        <v>24</v>
      </c>
      <c r="K6" s="2" t="s">
        <v>278</v>
      </c>
      <c r="M6" s="2" t="s">
        <v>9</v>
      </c>
    </row>
    <row r="7" spans="1:13">
      <c r="A7" s="187" t="s">
        <v>411</v>
      </c>
      <c r="B7" s="191">
        <v>1</v>
      </c>
      <c r="C7" s="191">
        <v>8</v>
      </c>
      <c r="D7" s="191">
        <v>9</v>
      </c>
      <c r="K7" s="28" t="s">
        <v>425</v>
      </c>
      <c r="M7" s="28" t="s">
        <v>15</v>
      </c>
    </row>
    <row r="8" spans="1:13">
      <c r="A8" s="187" t="s">
        <v>443</v>
      </c>
      <c r="B8" s="191">
        <v>20</v>
      </c>
      <c r="C8" s="191">
        <v>19</v>
      </c>
      <c r="D8" s="191">
        <v>39</v>
      </c>
      <c r="K8" s="28" t="s">
        <v>286</v>
      </c>
      <c r="M8" s="28" t="s">
        <v>17</v>
      </c>
    </row>
    <row r="9" spans="1:13">
      <c r="A9" s="187" t="s">
        <v>140</v>
      </c>
      <c r="B9" s="191">
        <v>4</v>
      </c>
      <c r="C9" s="191">
        <v>19</v>
      </c>
      <c r="D9" s="191">
        <v>23</v>
      </c>
      <c r="K9" s="29" t="s">
        <v>480</v>
      </c>
      <c r="M9" s="2" t="s">
        <v>21</v>
      </c>
    </row>
    <row r="10" spans="1:13">
      <c r="A10" s="187" t="s">
        <v>288</v>
      </c>
      <c r="B10" s="191">
        <v>3</v>
      </c>
      <c r="C10" s="191">
        <v>3</v>
      </c>
      <c r="D10" s="191">
        <v>6</v>
      </c>
      <c r="K10" s="2" t="s">
        <v>409</v>
      </c>
      <c r="M10" s="28" t="s">
        <v>23</v>
      </c>
    </row>
    <row r="11" spans="1:13">
      <c r="A11" s="187" t="s">
        <v>280</v>
      </c>
      <c r="B11" s="191">
        <v>7</v>
      </c>
      <c r="C11" s="191">
        <v>15</v>
      </c>
      <c r="D11" s="191">
        <v>22</v>
      </c>
      <c r="K11" s="7" t="s">
        <v>230</v>
      </c>
      <c r="M11" s="28" t="s">
        <v>25</v>
      </c>
    </row>
    <row r="12" spans="1:13">
      <c r="A12" s="187" t="s">
        <v>482</v>
      </c>
      <c r="B12" s="191">
        <v>7</v>
      </c>
      <c r="C12" s="191">
        <v>13</v>
      </c>
      <c r="D12" s="191">
        <v>20</v>
      </c>
      <c r="K12" s="28" t="s">
        <v>441</v>
      </c>
      <c r="M12" s="2" t="s">
        <v>27</v>
      </c>
    </row>
    <row r="13" spans="1:13">
      <c r="A13" s="187" t="s">
        <v>457</v>
      </c>
      <c r="B13" s="191">
        <v>6</v>
      </c>
      <c r="C13" s="191">
        <v>12</v>
      </c>
      <c r="D13" s="191">
        <v>18</v>
      </c>
      <c r="K13" s="28" t="s">
        <v>464</v>
      </c>
      <c r="M13" s="2" t="s">
        <v>28</v>
      </c>
    </row>
    <row r="14" spans="1:13">
      <c r="A14" s="187" t="s">
        <v>466</v>
      </c>
      <c r="B14" s="191"/>
      <c r="C14" s="191">
        <v>5</v>
      </c>
      <c r="D14" s="191">
        <v>5</v>
      </c>
      <c r="M14" s="28" t="s">
        <v>29</v>
      </c>
    </row>
    <row r="15" spans="1:13">
      <c r="A15" s="187" t="s">
        <v>450</v>
      </c>
      <c r="B15" s="191">
        <v>1</v>
      </c>
      <c r="C15" s="191">
        <v>12</v>
      </c>
      <c r="D15" s="191">
        <v>13</v>
      </c>
      <c r="M15" s="2" t="s">
        <v>32</v>
      </c>
    </row>
    <row r="16" spans="1:13">
      <c r="A16" s="187" t="s">
        <v>356</v>
      </c>
      <c r="B16" s="191"/>
      <c r="C16" s="191">
        <v>1</v>
      </c>
      <c r="D16" s="191">
        <v>1</v>
      </c>
      <c r="M16" s="2" t="s">
        <v>37</v>
      </c>
    </row>
    <row r="17" spans="1:13">
      <c r="A17" s="187" t="s">
        <v>709</v>
      </c>
      <c r="B17" s="191">
        <v>2</v>
      </c>
      <c r="C17" s="191">
        <v>8</v>
      </c>
      <c r="D17" s="191">
        <v>10</v>
      </c>
      <c r="M17" s="30" t="s">
        <v>42</v>
      </c>
    </row>
    <row r="18" spans="1:13">
      <c r="A18" s="187" t="s">
        <v>702</v>
      </c>
      <c r="B18" s="191"/>
      <c r="C18" s="191">
        <v>3</v>
      </c>
      <c r="D18" s="191">
        <v>3</v>
      </c>
      <c r="M18" s="30" t="s">
        <v>43</v>
      </c>
    </row>
    <row r="19" spans="1:13">
      <c r="A19" s="187" t="s">
        <v>491</v>
      </c>
      <c r="B19" s="191">
        <v>2</v>
      </c>
      <c r="C19" s="191">
        <v>10</v>
      </c>
      <c r="D19" s="191">
        <v>12</v>
      </c>
      <c r="M19" s="30" t="s">
        <v>48</v>
      </c>
    </row>
    <row r="20" spans="1:13">
      <c r="A20" s="187" t="s">
        <v>505</v>
      </c>
      <c r="B20" s="191">
        <v>1</v>
      </c>
      <c r="C20" s="191"/>
      <c r="D20" s="191">
        <v>1</v>
      </c>
      <c r="M20" s="7" t="s">
        <v>49</v>
      </c>
    </row>
    <row r="21" spans="1:13">
      <c r="A21" s="187" t="s">
        <v>530</v>
      </c>
      <c r="B21" s="191"/>
      <c r="C21" s="191">
        <v>1</v>
      </c>
      <c r="D21" s="191">
        <v>1</v>
      </c>
      <c r="M21" s="28" t="s">
        <v>50</v>
      </c>
    </row>
    <row r="22" spans="1:13">
      <c r="A22" s="187" t="s">
        <v>255</v>
      </c>
      <c r="B22" s="191">
        <v>22</v>
      </c>
      <c r="C22" s="191">
        <v>142</v>
      </c>
      <c r="D22" s="191">
        <v>164</v>
      </c>
      <c r="M22" s="2" t="s">
        <v>74</v>
      </c>
    </row>
    <row r="23" spans="1:13">
      <c r="A23" s="187" t="s">
        <v>239</v>
      </c>
      <c r="B23" s="191"/>
      <c r="C23" s="191">
        <v>1</v>
      </c>
      <c r="D23" s="191">
        <v>1</v>
      </c>
      <c r="M23" s="28" t="s">
        <v>75</v>
      </c>
    </row>
    <row r="24" spans="1:13">
      <c r="A24" s="187" t="s">
        <v>555</v>
      </c>
      <c r="B24" s="191"/>
      <c r="C24" s="191">
        <v>1</v>
      </c>
      <c r="D24" s="191">
        <v>1</v>
      </c>
      <c r="M24" s="2" t="s">
        <v>80</v>
      </c>
    </row>
    <row r="25" spans="1:13">
      <c r="A25" s="187" t="s">
        <v>434</v>
      </c>
      <c r="B25" s="191"/>
      <c r="C25" s="191">
        <v>1</v>
      </c>
      <c r="D25" s="191">
        <v>1</v>
      </c>
      <c r="M25" s="28" t="s">
        <v>83</v>
      </c>
    </row>
    <row r="26" spans="1:13">
      <c r="A26" s="187" t="s">
        <v>271</v>
      </c>
      <c r="B26" s="191"/>
      <c r="C26" s="191">
        <v>6</v>
      </c>
      <c r="D26" s="191">
        <v>6</v>
      </c>
      <c r="M26" s="2" t="s">
        <v>84</v>
      </c>
    </row>
    <row r="27" spans="1:13">
      <c r="A27" s="187" t="s">
        <v>419</v>
      </c>
      <c r="B27" s="191"/>
      <c r="C27" s="191">
        <v>4</v>
      </c>
      <c r="D27" s="191">
        <v>4</v>
      </c>
      <c r="M27" s="2" t="s">
        <v>87</v>
      </c>
    </row>
    <row r="28" spans="1:13">
      <c r="A28" s="187" t="s">
        <v>312</v>
      </c>
      <c r="B28" s="191"/>
      <c r="C28" s="191">
        <v>1</v>
      </c>
      <c r="D28" s="191">
        <v>1</v>
      </c>
      <c r="M28" s="72"/>
    </row>
    <row r="29" spans="1:13">
      <c r="A29" s="187" t="s">
        <v>247</v>
      </c>
      <c r="B29" s="191"/>
      <c r="C29" s="191">
        <v>3</v>
      </c>
      <c r="D29" s="191">
        <v>3</v>
      </c>
      <c r="M29" s="72"/>
    </row>
    <row r="30" spans="1:13">
      <c r="A30" s="187" t="s">
        <v>815</v>
      </c>
      <c r="B30" s="191">
        <v>99</v>
      </c>
      <c r="C30" s="191">
        <v>337</v>
      </c>
      <c r="D30" s="191">
        <v>436</v>
      </c>
      <c r="M30" s="72"/>
    </row>
    <row r="31" spans="1:13">
      <c r="M31" s="72"/>
    </row>
    <row r="32" spans="1:13">
      <c r="M32" s="72"/>
    </row>
    <row r="33" spans="1:13">
      <c r="M33" s="72"/>
    </row>
    <row r="34" spans="1:13">
      <c r="M34" s="72"/>
    </row>
    <row r="35" spans="1:13" ht="18" customHeight="1">
      <c r="A35" s="186" t="s">
        <v>810</v>
      </c>
      <c r="B35" s="186" t="s">
        <v>811</v>
      </c>
    </row>
    <row r="36" spans="1:13">
      <c r="A36" s="186" t="s">
        <v>812</v>
      </c>
      <c r="B36" s="183" t="s">
        <v>813</v>
      </c>
      <c r="C36" s="183" t="s">
        <v>814</v>
      </c>
      <c r="D36" s="183" t="s">
        <v>815</v>
      </c>
    </row>
    <row r="37" spans="1:13">
      <c r="A37" s="187" t="s">
        <v>230</v>
      </c>
      <c r="B37" s="191">
        <v>12</v>
      </c>
      <c r="C37" s="191">
        <v>24</v>
      </c>
      <c r="D37" s="191">
        <v>36</v>
      </c>
    </row>
    <row r="38" spans="1:13">
      <c r="A38" s="187" t="s">
        <v>237</v>
      </c>
      <c r="B38" s="191"/>
      <c r="C38" s="191">
        <v>1</v>
      </c>
      <c r="D38" s="191">
        <v>1</v>
      </c>
    </row>
    <row r="39" spans="1:13">
      <c r="A39" s="187" t="s">
        <v>253</v>
      </c>
      <c r="B39" s="191">
        <v>23</v>
      </c>
      <c r="C39" s="191">
        <v>151</v>
      </c>
      <c r="D39" s="191">
        <v>174</v>
      </c>
    </row>
    <row r="40" spans="1:13">
      <c r="A40" s="187" t="s">
        <v>261</v>
      </c>
      <c r="B40" s="191"/>
      <c r="C40" s="191">
        <v>3</v>
      </c>
      <c r="D40" s="191">
        <v>3</v>
      </c>
    </row>
    <row r="41" spans="1:13">
      <c r="A41" s="187" t="s">
        <v>539</v>
      </c>
      <c r="B41" s="191">
        <v>2</v>
      </c>
      <c r="C41" s="191">
        <v>11</v>
      </c>
      <c r="D41" s="191">
        <v>13</v>
      </c>
    </row>
    <row r="42" spans="1:13">
      <c r="A42" s="187" t="s">
        <v>278</v>
      </c>
      <c r="B42" s="191">
        <v>7</v>
      </c>
      <c r="C42" s="191">
        <v>14</v>
      </c>
      <c r="D42" s="191">
        <v>21</v>
      </c>
    </row>
    <row r="43" spans="1:13">
      <c r="A43" s="187" t="s">
        <v>286</v>
      </c>
      <c r="B43" s="191">
        <v>3</v>
      </c>
      <c r="C43" s="191">
        <v>3</v>
      </c>
      <c r="D43" s="191">
        <v>6</v>
      </c>
    </row>
    <row r="44" spans="1:13">
      <c r="A44" s="187" t="s">
        <v>409</v>
      </c>
      <c r="B44" s="191">
        <v>1</v>
      </c>
      <c r="C44" s="191">
        <v>8</v>
      </c>
      <c r="D44" s="191">
        <v>9</v>
      </c>
    </row>
    <row r="45" spans="1:13">
      <c r="A45" s="187" t="s">
        <v>425</v>
      </c>
      <c r="B45" s="191">
        <v>4</v>
      </c>
      <c r="C45" s="191">
        <v>20</v>
      </c>
      <c r="D45" s="191">
        <v>24</v>
      </c>
    </row>
    <row r="46" spans="1:13">
      <c r="A46" s="187" t="s">
        <v>441</v>
      </c>
      <c r="B46" s="191">
        <v>27</v>
      </c>
      <c r="C46" s="191">
        <v>43</v>
      </c>
      <c r="D46" s="191">
        <v>70</v>
      </c>
    </row>
    <row r="47" spans="1:13">
      <c r="A47" s="187" t="s">
        <v>464</v>
      </c>
      <c r="B47" s="191">
        <v>10</v>
      </c>
      <c r="C47" s="191">
        <v>15</v>
      </c>
      <c r="D47" s="191">
        <v>25</v>
      </c>
    </row>
    <row r="48" spans="1:13">
      <c r="A48" s="187" t="s">
        <v>480</v>
      </c>
      <c r="B48" s="191">
        <v>7</v>
      </c>
      <c r="C48" s="191">
        <v>13</v>
      </c>
      <c r="D48" s="191">
        <v>20</v>
      </c>
    </row>
    <row r="49" spans="1:4">
      <c r="A49" s="187" t="s">
        <v>489</v>
      </c>
      <c r="B49" s="191">
        <v>3</v>
      </c>
      <c r="C49" s="191">
        <v>14</v>
      </c>
      <c r="D49" s="191">
        <v>17</v>
      </c>
    </row>
    <row r="50" spans="1:4">
      <c r="A50" s="187" t="s">
        <v>318</v>
      </c>
      <c r="B50" s="191"/>
      <c r="C50" s="191">
        <v>1</v>
      </c>
      <c r="D50" s="191">
        <v>1</v>
      </c>
    </row>
    <row r="51" spans="1:4">
      <c r="A51" s="187" t="s">
        <v>553</v>
      </c>
      <c r="B51" s="191"/>
      <c r="C51" s="191">
        <v>1</v>
      </c>
      <c r="D51" s="191">
        <v>1</v>
      </c>
    </row>
    <row r="52" spans="1:4">
      <c r="A52" s="187" t="s">
        <v>528</v>
      </c>
      <c r="B52" s="191"/>
      <c r="C52" s="191">
        <v>1</v>
      </c>
      <c r="D52" s="191">
        <v>1</v>
      </c>
    </row>
    <row r="53" spans="1:4">
      <c r="A53" s="187" t="s">
        <v>432</v>
      </c>
      <c r="B53" s="191"/>
      <c r="C53" s="191">
        <v>1</v>
      </c>
      <c r="D53" s="191">
        <v>1</v>
      </c>
    </row>
    <row r="54" spans="1:4">
      <c r="A54" s="187" t="s">
        <v>269</v>
      </c>
      <c r="B54" s="191"/>
      <c r="C54" s="191">
        <v>6</v>
      </c>
      <c r="D54" s="191">
        <v>6</v>
      </c>
    </row>
    <row r="55" spans="1:4">
      <c r="A55" s="187" t="s">
        <v>417</v>
      </c>
      <c r="B55" s="191"/>
      <c r="C55" s="191">
        <v>4</v>
      </c>
      <c r="D55" s="191">
        <v>4</v>
      </c>
    </row>
    <row r="56" spans="1:4">
      <c r="A56" s="187" t="s">
        <v>310</v>
      </c>
      <c r="B56" s="191"/>
      <c r="C56" s="191">
        <v>1</v>
      </c>
      <c r="D56" s="191">
        <v>1</v>
      </c>
    </row>
    <row r="57" spans="1:4">
      <c r="A57" s="187" t="s">
        <v>245</v>
      </c>
      <c r="B57" s="191"/>
      <c r="C57" s="191">
        <v>2</v>
      </c>
      <c r="D57" s="191">
        <v>2</v>
      </c>
    </row>
    <row r="58" spans="1:4">
      <c r="A58" s="187" t="s">
        <v>815</v>
      </c>
      <c r="B58" s="191">
        <v>99</v>
      </c>
      <c r="C58" s="191">
        <v>337</v>
      </c>
      <c r="D58" s="191">
        <v>436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38"/>
  <sheetViews>
    <sheetView tabSelected="1" zoomScale="80" zoomScaleNormal="80" workbookViewId="0">
      <pane ySplit="1" topLeftCell="A5" activePane="bottomLeft" state="frozen"/>
      <selection pane="bottomLeft" activeCell="K25" sqref="K25"/>
    </sheetView>
  </sheetViews>
  <sheetFormatPr defaultColWidth="11.5703125" defaultRowHeight="15"/>
  <cols>
    <col min="1" max="1" width="13.140625" style="1" customWidth="1"/>
    <col min="2" max="2" width="38.42578125" style="70"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2" customWidth="1"/>
    <col min="9" max="9" width="57.28515625" style="132" customWidth="1"/>
    <col min="10" max="10" width="19.7109375" style="1" customWidth="1"/>
    <col min="11" max="11" width="18" style="1" customWidth="1"/>
    <col min="12" max="12" width="25.42578125" style="1" customWidth="1"/>
    <col min="13" max="13" width="33.7109375" style="1" customWidth="1"/>
    <col min="14" max="14" width="25.855468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32"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57" customWidth="1"/>
    <col min="37" max="37" width="16" style="157" customWidth="1"/>
    <col min="38" max="38" width="33.5703125" style="1" customWidth="1"/>
    <col min="39" max="39" width="46.28515625" style="1" customWidth="1"/>
    <col min="40" max="40" width="21.140625" customWidth="1"/>
    <col min="41" max="41" width="16.140625" style="1" customWidth="1"/>
    <col min="42" max="42" width="13.7109375" style="1" customWidth="1"/>
    <col min="45" max="16384" width="11.5703125" style="1"/>
  </cols>
  <sheetData>
    <row r="1" spans="1:44" s="38" customFormat="1" ht="38.25">
      <c r="A1" s="34" t="s">
        <v>822</v>
      </c>
      <c r="B1" s="69" t="s">
        <v>823</v>
      </c>
      <c r="C1" s="35" t="s">
        <v>824</v>
      </c>
      <c r="D1" s="35" t="s">
        <v>825</v>
      </c>
      <c r="E1" s="35" t="s">
        <v>826</v>
      </c>
      <c r="F1" s="35" t="s">
        <v>827</v>
      </c>
      <c r="G1" s="35" t="s">
        <v>828</v>
      </c>
      <c r="H1" s="39" t="s">
        <v>829</v>
      </c>
      <c r="I1" s="124" t="s">
        <v>830</v>
      </c>
      <c r="J1" s="35" t="s">
        <v>831</v>
      </c>
      <c r="K1" s="35" t="s">
        <v>832</v>
      </c>
      <c r="L1" s="69" t="s">
        <v>1294</v>
      </c>
      <c r="M1" s="35" t="s">
        <v>833</v>
      </c>
      <c r="N1" s="35" t="s">
        <v>834</v>
      </c>
      <c r="O1" s="35" t="s">
        <v>835</v>
      </c>
      <c r="P1" s="35" t="s">
        <v>836</v>
      </c>
      <c r="Q1" s="35" t="s">
        <v>837</v>
      </c>
      <c r="R1" s="35" t="s">
        <v>838</v>
      </c>
      <c r="S1" s="35" t="s">
        <v>839</v>
      </c>
      <c r="T1" s="35" t="s">
        <v>840</v>
      </c>
      <c r="U1" s="35" t="s">
        <v>841</v>
      </c>
      <c r="V1" s="35" t="s">
        <v>842</v>
      </c>
      <c r="W1" s="35" t="s">
        <v>843</v>
      </c>
      <c r="X1" s="35" t="s">
        <v>844</v>
      </c>
      <c r="Y1" s="124" t="s">
        <v>845</v>
      </c>
      <c r="Z1" s="35" t="s">
        <v>846</v>
      </c>
      <c r="AA1" s="35" t="s">
        <v>847</v>
      </c>
      <c r="AB1" s="35" t="s">
        <v>848</v>
      </c>
      <c r="AC1" s="35" t="s">
        <v>849</v>
      </c>
      <c r="AD1" s="35" t="s">
        <v>850</v>
      </c>
      <c r="AE1" s="35" t="s">
        <v>851</v>
      </c>
      <c r="AF1" s="35" t="s">
        <v>852</v>
      </c>
      <c r="AG1" s="35" t="s">
        <v>853</v>
      </c>
      <c r="AH1" s="35" t="s">
        <v>854</v>
      </c>
      <c r="AI1" s="36" t="s">
        <v>855</v>
      </c>
      <c r="AJ1" s="156" t="s">
        <v>856</v>
      </c>
      <c r="AK1" s="35" t="s">
        <v>857</v>
      </c>
      <c r="AL1" s="35" t="s">
        <v>858</v>
      </c>
      <c r="AM1" s="37" t="s">
        <v>859</v>
      </c>
      <c r="AN1" s="35" t="s">
        <v>860</v>
      </c>
      <c r="AO1" s="35" t="s">
        <v>861</v>
      </c>
      <c r="AP1" s="35" t="s">
        <v>862</v>
      </c>
    </row>
    <row r="2" spans="1:44" ht="28.5" customHeight="1">
      <c r="A2" s="2">
        <v>1</v>
      </c>
      <c r="B2" s="49" t="s">
        <v>863</v>
      </c>
      <c r="C2" s="2">
        <v>43</v>
      </c>
      <c r="D2" s="3" t="str">
        <f>IF(C2="","",IF(C2&lt;=2,"[0-2]",IF(C2&lt;=4,"[2-4]",IF(C2&lt;=14,"[5-14]",IF(C2&lt;=44,"[15-44]",IF(C2&lt;=59,"[45-59]",IF(C2&gt;=60,"[60 et plus]")))))))</f>
        <v>[15-44]</v>
      </c>
      <c r="E2" s="2"/>
      <c r="F2" s="2" t="s">
        <v>864</v>
      </c>
      <c r="G2" s="2" t="s">
        <v>865</v>
      </c>
      <c r="H2" s="40">
        <v>93943654</v>
      </c>
      <c r="I2" s="125" t="s">
        <v>9</v>
      </c>
      <c r="J2" s="2" t="s">
        <v>11</v>
      </c>
      <c r="K2" s="2" t="s">
        <v>12</v>
      </c>
      <c r="L2" s="68" t="s">
        <v>833</v>
      </c>
      <c r="M2" s="2" t="s">
        <v>866</v>
      </c>
      <c r="N2" s="2" t="s">
        <v>278</v>
      </c>
      <c r="O2" s="190" t="s">
        <v>13</v>
      </c>
      <c r="P2" s="2" t="s">
        <v>14</v>
      </c>
      <c r="Q2" s="4">
        <v>45517</v>
      </c>
      <c r="R2" s="5" t="str">
        <f>_xlfn.CONCAT("S",_xlfn.ISOWEEKNUM(Table1[[#This Row],[Date de début des signes]]))</f>
        <v>S33</v>
      </c>
      <c r="S2" s="4">
        <v>45517</v>
      </c>
      <c r="T2" s="2" t="s">
        <v>867</v>
      </c>
      <c r="U2" s="2" t="s">
        <v>867</v>
      </c>
      <c r="V2" s="2" t="s">
        <v>868</v>
      </c>
      <c r="W2" s="2" t="s">
        <v>867</v>
      </c>
      <c r="X2" s="6" t="s">
        <v>870</v>
      </c>
      <c r="Y2" s="125" t="s">
        <v>869</v>
      </c>
      <c r="Z2" s="2" t="s">
        <v>867</v>
      </c>
      <c r="AA2" s="2" t="s">
        <v>868</v>
      </c>
      <c r="AB2" s="2" t="s">
        <v>868</v>
      </c>
      <c r="AC2" s="2" t="s">
        <v>868</v>
      </c>
      <c r="AD2" s="2" t="s">
        <v>871</v>
      </c>
      <c r="AE2" s="2" t="s">
        <v>868</v>
      </c>
      <c r="AF2" s="2" t="s">
        <v>867</v>
      </c>
      <c r="AG2" s="184" t="s">
        <v>1382</v>
      </c>
      <c r="AH2" s="184" t="s">
        <v>873</v>
      </c>
      <c r="AI2" s="184" t="s">
        <v>870</v>
      </c>
      <c r="AJ2" s="4">
        <v>45520</v>
      </c>
      <c r="AK2" s="2" t="s">
        <v>874</v>
      </c>
      <c r="AL2" s="2" t="s">
        <v>813</v>
      </c>
      <c r="AM2" s="2" t="s">
        <v>13</v>
      </c>
      <c r="AN2" s="2" t="s">
        <v>278</v>
      </c>
      <c r="AO2" s="2" t="s">
        <v>280</v>
      </c>
      <c r="AP2" s="46" t="s">
        <v>10</v>
      </c>
      <c r="AQ2" s="1"/>
      <c r="AR2" s="1"/>
    </row>
    <row r="3" spans="1:44" ht="31.5" customHeight="1">
      <c r="A3" s="2">
        <f t="shared" ref="A3:A66" si="0">A2+1</f>
        <v>2</v>
      </c>
      <c r="B3" s="49" t="s">
        <v>875</v>
      </c>
      <c r="C3" s="2">
        <v>29</v>
      </c>
      <c r="D3" s="3" t="str">
        <f t="shared" ref="D3:D66" si="1">IF(C3="","",IF(C3&lt;=2,"[0-2]",IF(C3&lt;=4,"[2-4]",IF(C3&lt;=14,"[5-14]",IF(C3&lt;=44,"[15-44]",IF(C3&lt;=59,"[45-59]",IF(C3&gt;=60,"[60 et plus]")))))))</f>
        <v>[15-44]</v>
      </c>
      <c r="E3" s="2"/>
      <c r="F3" s="2" t="s">
        <v>864</v>
      </c>
      <c r="G3" s="2" t="s">
        <v>876</v>
      </c>
      <c r="H3" s="40">
        <v>98812607</v>
      </c>
      <c r="I3" s="125" t="s">
        <v>9</v>
      </c>
      <c r="J3" s="2" t="s">
        <v>11</v>
      </c>
      <c r="K3" s="2" t="s">
        <v>12</v>
      </c>
      <c r="L3" s="68" t="s">
        <v>833</v>
      </c>
      <c r="M3" s="2" t="s">
        <v>866</v>
      </c>
      <c r="N3" s="2" t="s">
        <v>278</v>
      </c>
      <c r="O3" s="190" t="s">
        <v>13</v>
      </c>
      <c r="P3" s="2" t="s">
        <v>14</v>
      </c>
      <c r="Q3" s="4">
        <v>45516</v>
      </c>
      <c r="R3" s="5" t="str">
        <f>_xlfn.CONCAT("S",_xlfn.ISOWEEKNUM(Table1[[#This Row],[Date de début des signes]]))</f>
        <v>S33</v>
      </c>
      <c r="S3" s="4">
        <v>45517</v>
      </c>
      <c r="T3" s="2" t="s">
        <v>867</v>
      </c>
      <c r="U3" s="2" t="s">
        <v>867</v>
      </c>
      <c r="V3" s="2" t="s">
        <v>867</v>
      </c>
      <c r="W3" s="2" t="s">
        <v>867</v>
      </c>
      <c r="X3" s="6" t="s">
        <v>870</v>
      </c>
      <c r="Y3" s="125" t="s">
        <v>877</v>
      </c>
      <c r="Z3" s="2" t="s">
        <v>868</v>
      </c>
      <c r="AA3" s="2" t="s">
        <v>868</v>
      </c>
      <c r="AB3" s="2" t="s">
        <v>868</v>
      </c>
      <c r="AC3" s="2" t="s">
        <v>868</v>
      </c>
      <c r="AD3" s="2" t="s">
        <v>878</v>
      </c>
      <c r="AE3" s="2" t="s">
        <v>868</v>
      </c>
      <c r="AF3" s="2" t="s">
        <v>867</v>
      </c>
      <c r="AG3" s="184" t="s">
        <v>1382</v>
      </c>
      <c r="AH3" s="184" t="s">
        <v>873</v>
      </c>
      <c r="AI3" s="184" t="s">
        <v>870</v>
      </c>
      <c r="AJ3" s="4">
        <v>45521</v>
      </c>
      <c r="AK3" s="2" t="s">
        <v>879</v>
      </c>
      <c r="AL3" s="184" t="s">
        <v>813</v>
      </c>
      <c r="AM3" s="2" t="s">
        <v>13</v>
      </c>
      <c r="AN3" s="2" t="s">
        <v>278</v>
      </c>
      <c r="AO3" s="2" t="s">
        <v>280</v>
      </c>
      <c r="AP3" s="46" t="s">
        <v>10</v>
      </c>
      <c r="AQ3" s="1"/>
      <c r="AR3" s="1"/>
    </row>
    <row r="4" spans="1:44">
      <c r="A4" s="2">
        <f t="shared" si="0"/>
        <v>3</v>
      </c>
      <c r="B4" s="49" t="s">
        <v>880</v>
      </c>
      <c r="C4" s="2">
        <v>6</v>
      </c>
      <c r="D4" s="3" t="str">
        <f t="shared" si="1"/>
        <v>[5-14]</v>
      </c>
      <c r="E4" s="2"/>
      <c r="F4" s="2" t="s">
        <v>864</v>
      </c>
      <c r="G4" s="2" t="s">
        <v>988</v>
      </c>
      <c r="H4" s="40" t="s">
        <v>881</v>
      </c>
      <c r="I4" s="125" t="s">
        <v>9</v>
      </c>
      <c r="J4" s="2" t="s">
        <v>11</v>
      </c>
      <c r="K4" s="2" t="s">
        <v>12</v>
      </c>
      <c r="L4" s="68" t="s">
        <v>833</v>
      </c>
      <c r="M4" s="2" t="s">
        <v>866</v>
      </c>
      <c r="N4" s="2" t="s">
        <v>278</v>
      </c>
      <c r="O4" s="190" t="s">
        <v>13</v>
      </c>
      <c r="P4" s="2" t="s">
        <v>14</v>
      </c>
      <c r="Q4" s="4">
        <v>45517</v>
      </c>
      <c r="R4" s="5" t="str">
        <f>_xlfn.CONCAT("S",_xlfn.ISOWEEKNUM(Table1[[#This Row],[Date de début des signes]]))</f>
        <v>S33</v>
      </c>
      <c r="S4" s="4">
        <v>45518</v>
      </c>
      <c r="T4" s="2" t="s">
        <v>867</v>
      </c>
      <c r="U4" s="2" t="s">
        <v>867</v>
      </c>
      <c r="V4" s="2" t="s">
        <v>868</v>
      </c>
      <c r="W4" s="2" t="s">
        <v>868</v>
      </c>
      <c r="X4" s="2" t="s">
        <v>906</v>
      </c>
      <c r="Y4" s="125" t="s">
        <v>868</v>
      </c>
      <c r="Z4" s="2" t="s">
        <v>867</v>
      </c>
      <c r="AA4" s="2" t="s">
        <v>868</v>
      </c>
      <c r="AB4" s="2" t="s">
        <v>868</v>
      </c>
      <c r="AC4" s="2" t="s">
        <v>868</v>
      </c>
      <c r="AD4" s="2" t="s">
        <v>871</v>
      </c>
      <c r="AE4" s="2" t="s">
        <v>868</v>
      </c>
      <c r="AF4" s="2" t="s">
        <v>867</v>
      </c>
      <c r="AG4" s="184" t="s">
        <v>1382</v>
      </c>
      <c r="AH4" s="184" t="s">
        <v>873</v>
      </c>
      <c r="AI4" s="184" t="s">
        <v>870</v>
      </c>
      <c r="AJ4" s="4">
        <v>45520</v>
      </c>
      <c r="AK4" s="2" t="s">
        <v>874</v>
      </c>
      <c r="AL4" s="184" t="s">
        <v>813</v>
      </c>
      <c r="AM4" s="2" t="s">
        <v>13</v>
      </c>
      <c r="AN4" s="2" t="s">
        <v>278</v>
      </c>
      <c r="AO4" s="2" t="s">
        <v>280</v>
      </c>
      <c r="AP4" s="46" t="s">
        <v>10</v>
      </c>
      <c r="AQ4" s="1"/>
      <c r="AR4" s="1"/>
    </row>
    <row r="5" spans="1:44">
      <c r="A5" s="2">
        <f t="shared" si="0"/>
        <v>4</v>
      </c>
      <c r="B5" s="49" t="s">
        <v>882</v>
      </c>
      <c r="C5" s="2">
        <v>38</v>
      </c>
      <c r="D5" s="3" t="str">
        <f t="shared" si="1"/>
        <v>[15-44]</v>
      </c>
      <c r="E5" s="2"/>
      <c r="F5" s="2" t="s">
        <v>864</v>
      </c>
      <c r="G5" s="2" t="s">
        <v>2108</v>
      </c>
      <c r="H5" s="40">
        <v>91976417</v>
      </c>
      <c r="I5" s="125" t="s">
        <v>15</v>
      </c>
      <c r="J5" s="2" t="s">
        <v>19</v>
      </c>
      <c r="K5" s="2" t="s">
        <v>20</v>
      </c>
      <c r="L5" s="68" t="s">
        <v>833</v>
      </c>
      <c r="M5" s="2" t="s">
        <v>866</v>
      </c>
      <c r="N5" s="2" t="s">
        <v>278</v>
      </c>
      <c r="O5" s="190" t="s">
        <v>13</v>
      </c>
      <c r="P5" s="2" t="s">
        <v>14</v>
      </c>
      <c r="Q5" s="4">
        <v>45517</v>
      </c>
      <c r="R5" s="5" t="str">
        <f>_xlfn.CONCAT("S",_xlfn.ISOWEEKNUM(Table1[[#This Row],[Date de début des signes]]))</f>
        <v>S33</v>
      </c>
      <c r="S5" s="4">
        <v>45518</v>
      </c>
      <c r="T5" s="2" t="s">
        <v>868</v>
      </c>
      <c r="U5" s="2" t="s">
        <v>868</v>
      </c>
      <c r="V5" s="2" t="s">
        <v>868</v>
      </c>
      <c r="W5" s="2" t="s">
        <v>868</v>
      </c>
      <c r="X5" s="2" t="s">
        <v>906</v>
      </c>
      <c r="Y5" s="125" t="s">
        <v>868</v>
      </c>
      <c r="Z5" s="2" t="s">
        <v>868</v>
      </c>
      <c r="AA5" s="2" t="s">
        <v>868</v>
      </c>
      <c r="AB5" s="2" t="s">
        <v>868</v>
      </c>
      <c r="AC5" s="2" t="s">
        <v>868</v>
      </c>
      <c r="AD5" s="2" t="s">
        <v>884</v>
      </c>
      <c r="AE5" s="2" t="s">
        <v>868</v>
      </c>
      <c r="AF5" s="2" t="s">
        <v>867</v>
      </c>
      <c r="AG5" s="184" t="s">
        <v>2109</v>
      </c>
      <c r="AH5" s="184" t="s">
        <v>2109</v>
      </c>
      <c r="AI5" s="184" t="s">
        <v>870</v>
      </c>
      <c r="AJ5" s="4">
        <v>45520</v>
      </c>
      <c r="AK5" s="2" t="s">
        <v>874</v>
      </c>
      <c r="AL5" s="2" t="s">
        <v>814</v>
      </c>
      <c r="AM5" s="2" t="s">
        <v>13</v>
      </c>
      <c r="AN5" s="2" t="s">
        <v>425</v>
      </c>
      <c r="AO5" s="2" t="s">
        <v>140</v>
      </c>
      <c r="AP5" s="192" t="s">
        <v>18</v>
      </c>
      <c r="AQ5" s="1"/>
      <c r="AR5" s="1"/>
    </row>
    <row r="6" spans="1:44">
      <c r="A6" s="2">
        <f t="shared" si="0"/>
        <v>5</v>
      </c>
      <c r="B6" s="49" t="s">
        <v>886</v>
      </c>
      <c r="C6" s="2">
        <v>31</v>
      </c>
      <c r="D6" s="3" t="str">
        <f t="shared" si="1"/>
        <v>[15-44]</v>
      </c>
      <c r="E6" s="2"/>
      <c r="F6" s="2" t="s">
        <v>864</v>
      </c>
      <c r="G6" s="2" t="s">
        <v>2108</v>
      </c>
      <c r="H6" s="40">
        <v>97658643</v>
      </c>
      <c r="I6" s="125" t="s">
        <v>9</v>
      </c>
      <c r="J6" s="2" t="s">
        <v>11</v>
      </c>
      <c r="K6" s="2" t="s">
        <v>12</v>
      </c>
      <c r="L6" s="68" t="s">
        <v>833</v>
      </c>
      <c r="M6" s="2" t="s">
        <v>866</v>
      </c>
      <c r="N6" s="2" t="s">
        <v>278</v>
      </c>
      <c r="O6" s="190" t="s">
        <v>13</v>
      </c>
      <c r="P6" s="2" t="s">
        <v>14</v>
      </c>
      <c r="Q6" s="4">
        <v>45517</v>
      </c>
      <c r="R6" s="5" t="str">
        <f>_xlfn.CONCAT("S",_xlfn.ISOWEEKNUM(Table1[[#This Row],[Date de début des signes]]))</f>
        <v>S33</v>
      </c>
      <c r="S6" s="4">
        <v>45517</v>
      </c>
      <c r="T6" s="2" t="s">
        <v>820</v>
      </c>
      <c r="U6" s="2" t="s">
        <v>868</v>
      </c>
      <c r="V6" s="2" t="s">
        <v>868</v>
      </c>
      <c r="W6" s="2" t="s">
        <v>868</v>
      </c>
      <c r="X6" s="2" t="s">
        <v>906</v>
      </c>
      <c r="Y6" s="125" t="s">
        <v>868</v>
      </c>
      <c r="Z6" s="2" t="s">
        <v>867</v>
      </c>
      <c r="AA6" s="2" t="s">
        <v>868</v>
      </c>
      <c r="AB6" s="2" t="s">
        <v>887</v>
      </c>
      <c r="AC6" s="2" t="s">
        <v>868</v>
      </c>
      <c r="AD6" s="2" t="s">
        <v>884</v>
      </c>
      <c r="AE6" s="2" t="s">
        <v>868</v>
      </c>
      <c r="AF6" s="2" t="s">
        <v>867</v>
      </c>
      <c r="AG6" s="184" t="s">
        <v>2109</v>
      </c>
      <c r="AH6" s="184" t="s">
        <v>2109</v>
      </c>
      <c r="AI6" s="184" t="s">
        <v>870</v>
      </c>
      <c r="AJ6" s="4">
        <v>45519</v>
      </c>
      <c r="AK6" s="2" t="s">
        <v>874</v>
      </c>
      <c r="AL6" s="184" t="s">
        <v>814</v>
      </c>
      <c r="AM6" s="2" t="s">
        <v>13</v>
      </c>
      <c r="AN6" s="2" t="s">
        <v>278</v>
      </c>
      <c r="AO6" s="2" t="s">
        <v>280</v>
      </c>
      <c r="AP6" s="192" t="s">
        <v>18</v>
      </c>
      <c r="AQ6" s="1"/>
      <c r="AR6" s="1"/>
    </row>
    <row r="7" spans="1:44">
      <c r="A7" s="2">
        <f t="shared" si="0"/>
        <v>6</v>
      </c>
      <c r="B7" s="49" t="s">
        <v>888</v>
      </c>
      <c r="C7" s="33">
        <v>0</v>
      </c>
      <c r="D7" s="3" t="str">
        <f t="shared" si="1"/>
        <v>[0-2]</v>
      </c>
      <c r="E7" s="2">
        <v>2</v>
      </c>
      <c r="F7" s="7" t="s">
        <v>889</v>
      </c>
      <c r="G7" s="2" t="s">
        <v>2110</v>
      </c>
      <c r="H7" s="40" t="s">
        <v>891</v>
      </c>
      <c r="I7" s="125" t="s">
        <v>9</v>
      </c>
      <c r="J7" s="2" t="s">
        <v>11</v>
      </c>
      <c r="K7" s="2" t="s">
        <v>12</v>
      </c>
      <c r="L7" s="68" t="s">
        <v>833</v>
      </c>
      <c r="M7" s="2" t="s">
        <v>866</v>
      </c>
      <c r="N7" s="2" t="s">
        <v>278</v>
      </c>
      <c r="O7" s="190" t="s">
        <v>13</v>
      </c>
      <c r="P7" s="2" t="s">
        <v>14</v>
      </c>
      <c r="Q7" s="4">
        <v>45518</v>
      </c>
      <c r="R7" s="5" t="str">
        <f>_xlfn.CONCAT("S",_xlfn.ISOWEEKNUM(Table1[[#This Row],[Date de début des signes]]))</f>
        <v>S33</v>
      </c>
      <c r="S7" s="4">
        <v>45518</v>
      </c>
      <c r="T7" s="2" t="s">
        <v>867</v>
      </c>
      <c r="U7" s="2" t="s">
        <v>868</v>
      </c>
      <c r="V7" s="2" t="s">
        <v>868</v>
      </c>
      <c r="W7" s="2" t="s">
        <v>868</v>
      </c>
      <c r="X7" s="2" t="s">
        <v>906</v>
      </c>
      <c r="Y7" s="125" t="s">
        <v>868</v>
      </c>
      <c r="Z7" s="2" t="s">
        <v>867</v>
      </c>
      <c r="AA7" s="2" t="s">
        <v>868</v>
      </c>
      <c r="AB7" s="2" t="s">
        <v>868</v>
      </c>
      <c r="AC7" s="2" t="s">
        <v>868</v>
      </c>
      <c r="AD7" s="2" t="s">
        <v>892</v>
      </c>
      <c r="AE7" s="2" t="s">
        <v>868</v>
      </c>
      <c r="AF7" s="2" t="s">
        <v>867</v>
      </c>
      <c r="AG7" s="184" t="s">
        <v>1382</v>
      </c>
      <c r="AH7" s="184" t="s">
        <v>873</v>
      </c>
      <c r="AI7" s="184" t="s">
        <v>870</v>
      </c>
      <c r="AJ7" s="4">
        <v>45520</v>
      </c>
      <c r="AK7" s="2" t="s">
        <v>874</v>
      </c>
      <c r="AL7" s="184" t="s">
        <v>813</v>
      </c>
      <c r="AM7" s="2" t="s">
        <v>13</v>
      </c>
      <c r="AN7" s="2" t="s">
        <v>278</v>
      </c>
      <c r="AO7" s="2" t="s">
        <v>280</v>
      </c>
      <c r="AP7" s="46" t="s">
        <v>10</v>
      </c>
      <c r="AQ7" s="1"/>
      <c r="AR7" s="1"/>
    </row>
    <row r="8" spans="1:44">
      <c r="A8" s="2">
        <f t="shared" si="0"/>
        <v>7</v>
      </c>
      <c r="B8" s="49" t="s">
        <v>893</v>
      </c>
      <c r="C8" s="2">
        <v>39</v>
      </c>
      <c r="D8" s="3" t="str">
        <f t="shared" si="1"/>
        <v>[15-44]</v>
      </c>
      <c r="E8" s="2"/>
      <c r="F8" s="185" t="s">
        <v>889</v>
      </c>
      <c r="G8" s="2" t="s">
        <v>2108</v>
      </c>
      <c r="H8" s="40">
        <v>93943654</v>
      </c>
      <c r="I8" s="125" t="s">
        <v>9</v>
      </c>
      <c r="J8" s="2" t="s">
        <v>11</v>
      </c>
      <c r="K8" s="2" t="s">
        <v>12</v>
      </c>
      <c r="L8" s="68" t="s">
        <v>833</v>
      </c>
      <c r="M8" s="2" t="s">
        <v>866</v>
      </c>
      <c r="N8" s="2" t="s">
        <v>278</v>
      </c>
      <c r="O8" s="190" t="s">
        <v>13</v>
      </c>
      <c r="P8" s="2" t="s">
        <v>14</v>
      </c>
      <c r="Q8" s="4">
        <v>45518</v>
      </c>
      <c r="R8" s="5" t="str">
        <f>_xlfn.CONCAT("S",_xlfn.ISOWEEKNUM(Table1[[#This Row],[Date de début des signes]]))</f>
        <v>S33</v>
      </c>
      <c r="S8" s="4">
        <v>45518</v>
      </c>
      <c r="T8" s="2" t="s">
        <v>868</v>
      </c>
      <c r="U8" s="2" t="s">
        <v>868</v>
      </c>
      <c r="V8" s="2" t="s">
        <v>868</v>
      </c>
      <c r="W8" s="2" t="s">
        <v>868</v>
      </c>
      <c r="X8" s="2" t="s">
        <v>906</v>
      </c>
      <c r="Y8" s="125" t="s">
        <v>868</v>
      </c>
      <c r="Z8" s="2" t="s">
        <v>867</v>
      </c>
      <c r="AA8" s="2" t="s">
        <v>868</v>
      </c>
      <c r="AB8" s="2" t="s">
        <v>868</v>
      </c>
      <c r="AC8" s="2" t="s">
        <v>868</v>
      </c>
      <c r="AD8" s="2" t="s">
        <v>894</v>
      </c>
      <c r="AE8" s="2" t="s">
        <v>868</v>
      </c>
      <c r="AF8" s="2" t="s">
        <v>867</v>
      </c>
      <c r="AG8" s="184" t="s">
        <v>2109</v>
      </c>
      <c r="AH8" s="184" t="s">
        <v>2109</v>
      </c>
      <c r="AI8" s="184" t="s">
        <v>870</v>
      </c>
      <c r="AJ8" s="4">
        <v>45519</v>
      </c>
      <c r="AK8" s="2" t="s">
        <v>874</v>
      </c>
      <c r="AL8" s="184" t="s">
        <v>814</v>
      </c>
      <c r="AM8" s="2" t="s">
        <v>13</v>
      </c>
      <c r="AN8" s="2" t="s">
        <v>278</v>
      </c>
      <c r="AO8" s="2" t="s">
        <v>280</v>
      </c>
      <c r="AP8" s="192" t="s">
        <v>18</v>
      </c>
      <c r="AQ8" s="1"/>
      <c r="AR8" s="1"/>
    </row>
    <row r="9" spans="1:44">
      <c r="A9" s="2">
        <f t="shared" si="0"/>
        <v>8</v>
      </c>
      <c r="B9" s="49" t="s">
        <v>1433</v>
      </c>
      <c r="C9" s="2">
        <v>2</v>
      </c>
      <c r="D9" s="3" t="str">
        <f t="shared" si="1"/>
        <v>[0-2]</v>
      </c>
      <c r="E9" s="2"/>
      <c r="F9" s="2" t="s">
        <v>864</v>
      </c>
      <c r="G9" s="2" t="s">
        <v>2110</v>
      </c>
      <c r="H9" s="40">
        <v>99049976</v>
      </c>
      <c r="I9" s="125" t="s">
        <v>9</v>
      </c>
      <c r="J9" s="161" t="s">
        <v>11</v>
      </c>
      <c r="K9" s="161" t="s">
        <v>12</v>
      </c>
      <c r="L9" s="68" t="s">
        <v>833</v>
      </c>
      <c r="M9" s="2" t="s">
        <v>866</v>
      </c>
      <c r="N9" s="2" t="s">
        <v>278</v>
      </c>
      <c r="O9" s="190" t="s">
        <v>13</v>
      </c>
      <c r="P9" s="2" t="s">
        <v>14</v>
      </c>
      <c r="Q9" s="4">
        <v>45517</v>
      </c>
      <c r="R9" s="5" t="str">
        <f>_xlfn.CONCAT("S",_xlfn.ISOWEEKNUM(Table1[[#This Row],[Date de début des signes]]))</f>
        <v>S33</v>
      </c>
      <c r="S9" s="4">
        <v>45520</v>
      </c>
      <c r="T9" s="2" t="s">
        <v>867</v>
      </c>
      <c r="U9" s="2" t="s">
        <v>867</v>
      </c>
      <c r="V9" s="2" t="s">
        <v>867</v>
      </c>
      <c r="W9" s="2" t="s">
        <v>867</v>
      </c>
      <c r="X9" s="2" t="s">
        <v>870</v>
      </c>
      <c r="Y9" s="125" t="s">
        <v>895</v>
      </c>
      <c r="Z9" s="2" t="s">
        <v>868</v>
      </c>
      <c r="AA9" s="2" t="s">
        <v>868</v>
      </c>
      <c r="AB9" s="2" t="s">
        <v>868</v>
      </c>
      <c r="AC9" s="2" t="s">
        <v>868</v>
      </c>
      <c r="AD9" s="2" t="s">
        <v>894</v>
      </c>
      <c r="AE9" s="2" t="s">
        <v>868</v>
      </c>
      <c r="AF9" s="2" t="s">
        <v>867</v>
      </c>
      <c r="AG9" s="184" t="s">
        <v>2109</v>
      </c>
      <c r="AH9" s="184" t="s">
        <v>2109</v>
      </c>
      <c r="AI9" s="184" t="s">
        <v>870</v>
      </c>
      <c r="AJ9" s="4">
        <v>45521</v>
      </c>
      <c r="AK9" s="2" t="s">
        <v>874</v>
      </c>
      <c r="AL9" s="184" t="s">
        <v>814</v>
      </c>
      <c r="AM9" s="2" t="s">
        <v>13</v>
      </c>
      <c r="AN9" s="2" t="s">
        <v>278</v>
      </c>
      <c r="AO9" s="2" t="s">
        <v>280</v>
      </c>
      <c r="AP9" s="192" t="s">
        <v>18</v>
      </c>
      <c r="AQ9" s="1"/>
      <c r="AR9" s="1"/>
    </row>
    <row r="10" spans="1:44">
      <c r="A10" s="2">
        <f t="shared" si="0"/>
        <v>9</v>
      </c>
      <c r="B10" s="49" t="s">
        <v>897</v>
      </c>
      <c r="C10" s="2">
        <v>30</v>
      </c>
      <c r="D10" s="3" t="str">
        <f t="shared" si="1"/>
        <v>[15-44]</v>
      </c>
      <c r="E10" s="2"/>
      <c r="F10" s="2" t="s">
        <v>864</v>
      </c>
      <c r="G10" s="2" t="s">
        <v>2108</v>
      </c>
      <c r="H10" s="40">
        <v>90189101</v>
      </c>
      <c r="I10" s="125" t="s">
        <v>9</v>
      </c>
      <c r="J10" s="7" t="s">
        <v>11</v>
      </c>
      <c r="K10" s="7" t="s">
        <v>12</v>
      </c>
      <c r="L10" s="68" t="s">
        <v>833</v>
      </c>
      <c r="M10" s="2" t="s">
        <v>866</v>
      </c>
      <c r="N10" s="2" t="s">
        <v>278</v>
      </c>
      <c r="O10" s="190" t="s">
        <v>13</v>
      </c>
      <c r="P10" s="2" t="s">
        <v>14</v>
      </c>
      <c r="Q10" s="4">
        <v>45517</v>
      </c>
      <c r="R10" s="5" t="str">
        <f>_xlfn.CONCAT("S",_xlfn.ISOWEEKNUM(Table1[[#This Row],[Date de début des signes]]))</f>
        <v>S33</v>
      </c>
      <c r="S10" s="4">
        <v>45521</v>
      </c>
      <c r="T10" s="2" t="s">
        <v>867</v>
      </c>
      <c r="U10" s="2" t="s">
        <v>867</v>
      </c>
      <c r="V10" s="2" t="s">
        <v>867</v>
      </c>
      <c r="W10" s="2" t="s">
        <v>868</v>
      </c>
      <c r="X10" s="2" t="s">
        <v>906</v>
      </c>
      <c r="Y10" s="125" t="s">
        <v>868</v>
      </c>
      <c r="Z10" s="2" t="s">
        <v>868</v>
      </c>
      <c r="AA10" s="2" t="s">
        <v>868</v>
      </c>
      <c r="AB10" s="2" t="s">
        <v>868</v>
      </c>
      <c r="AC10" s="2" t="s">
        <v>868</v>
      </c>
      <c r="AD10" s="2" t="s">
        <v>894</v>
      </c>
      <c r="AE10" s="2" t="s">
        <v>868</v>
      </c>
      <c r="AF10" s="2" t="s">
        <v>867</v>
      </c>
      <c r="AG10" s="184" t="s">
        <v>2109</v>
      </c>
      <c r="AH10" s="184" t="s">
        <v>2109</v>
      </c>
      <c r="AI10" s="184" t="s">
        <v>870</v>
      </c>
      <c r="AJ10" s="4">
        <v>45522</v>
      </c>
      <c r="AK10" s="2" t="s">
        <v>874</v>
      </c>
      <c r="AL10" s="184" t="s">
        <v>814</v>
      </c>
      <c r="AM10" s="2" t="s">
        <v>13</v>
      </c>
      <c r="AN10" s="2" t="s">
        <v>278</v>
      </c>
      <c r="AO10" s="2" t="s">
        <v>280</v>
      </c>
      <c r="AP10" s="192" t="s">
        <v>18</v>
      </c>
      <c r="AQ10" s="1"/>
      <c r="AR10" s="1"/>
    </row>
    <row r="11" spans="1:44">
      <c r="A11" s="2">
        <f t="shared" si="0"/>
        <v>10</v>
      </c>
      <c r="B11" s="49" t="s">
        <v>898</v>
      </c>
      <c r="C11" s="2">
        <v>32</v>
      </c>
      <c r="D11" s="3" t="str">
        <f t="shared" si="1"/>
        <v>[15-44]</v>
      </c>
      <c r="E11" s="2"/>
      <c r="F11" s="2" t="s">
        <v>864</v>
      </c>
      <c r="G11" s="2" t="s">
        <v>899</v>
      </c>
      <c r="H11" s="40">
        <v>90271278</v>
      </c>
      <c r="I11" s="125" t="s">
        <v>17</v>
      </c>
      <c r="J11" s="2" t="s">
        <v>30</v>
      </c>
      <c r="K11" s="2" t="s">
        <v>31</v>
      </c>
      <c r="L11" s="68" t="s">
        <v>833</v>
      </c>
      <c r="M11" s="2" t="s">
        <v>866</v>
      </c>
      <c r="N11" s="2" t="s">
        <v>278</v>
      </c>
      <c r="O11" s="190" t="s">
        <v>13</v>
      </c>
      <c r="P11" s="2" t="s">
        <v>14</v>
      </c>
      <c r="Q11" s="4">
        <v>45521</v>
      </c>
      <c r="R11" s="5" t="str">
        <f>_xlfn.CONCAT("S",_xlfn.ISOWEEKNUM(Table1[[#This Row],[Date de début des signes]]))</f>
        <v>S33</v>
      </c>
      <c r="S11" s="4">
        <v>45524</v>
      </c>
      <c r="T11" s="2" t="s">
        <v>867</v>
      </c>
      <c r="U11" s="2" t="s">
        <v>867</v>
      </c>
      <c r="V11" s="2" t="s">
        <v>867</v>
      </c>
      <c r="W11" s="2" t="s">
        <v>868</v>
      </c>
      <c r="X11" s="2" t="s">
        <v>906</v>
      </c>
      <c r="Y11" s="125" t="s">
        <v>895</v>
      </c>
      <c r="Z11" s="2" t="s">
        <v>868</v>
      </c>
      <c r="AA11" s="2" t="s">
        <v>868</v>
      </c>
      <c r="AB11" s="2" t="s">
        <v>868</v>
      </c>
      <c r="AC11" s="2" t="s">
        <v>868</v>
      </c>
      <c r="AD11" s="2" t="s">
        <v>894</v>
      </c>
      <c r="AE11" s="2" t="s">
        <v>868</v>
      </c>
      <c r="AF11" s="2" t="s">
        <v>867</v>
      </c>
      <c r="AG11" s="184" t="s">
        <v>2109</v>
      </c>
      <c r="AH11" s="184" t="s">
        <v>2109</v>
      </c>
      <c r="AI11" s="184" t="s">
        <v>870</v>
      </c>
      <c r="AJ11" s="4"/>
      <c r="AK11" s="2" t="s">
        <v>874</v>
      </c>
      <c r="AL11" s="184" t="s">
        <v>814</v>
      </c>
      <c r="AM11" s="2" t="s">
        <v>13</v>
      </c>
      <c r="AN11" s="2" t="s">
        <v>286</v>
      </c>
      <c r="AO11" s="2" t="s">
        <v>288</v>
      </c>
      <c r="AP11" s="192" t="s">
        <v>18</v>
      </c>
      <c r="AQ11" s="1"/>
      <c r="AR11" s="1"/>
    </row>
    <row r="12" spans="1:44">
      <c r="A12" s="2">
        <f t="shared" si="0"/>
        <v>11</v>
      </c>
      <c r="B12" s="49" t="s">
        <v>900</v>
      </c>
      <c r="C12" s="2">
        <v>16</v>
      </c>
      <c r="D12" s="3" t="str">
        <f t="shared" si="1"/>
        <v>[15-44]</v>
      </c>
      <c r="E12" s="2"/>
      <c r="F12" s="2" t="s">
        <v>864</v>
      </c>
      <c r="G12" s="2" t="s">
        <v>988</v>
      </c>
      <c r="H12" s="40">
        <v>92958137</v>
      </c>
      <c r="I12" s="125" t="s">
        <v>21</v>
      </c>
      <c r="J12" s="2" t="s">
        <v>53</v>
      </c>
      <c r="K12" s="2" t="s">
        <v>54</v>
      </c>
      <c r="L12" s="68" t="s">
        <v>833</v>
      </c>
      <c r="M12" s="2" t="s">
        <v>901</v>
      </c>
      <c r="N12" s="2" t="s">
        <v>278</v>
      </c>
      <c r="O12" s="190" t="s">
        <v>13</v>
      </c>
      <c r="P12" s="2" t="s">
        <v>14</v>
      </c>
      <c r="Q12" s="4">
        <v>45532</v>
      </c>
      <c r="R12" s="5" t="str">
        <f>_xlfn.CONCAT("S",_xlfn.ISOWEEKNUM(Table1[[#This Row],[Date de début des signes]]))</f>
        <v>S35</v>
      </c>
      <c r="S12" s="4">
        <v>45533</v>
      </c>
      <c r="T12" s="2" t="s">
        <v>867</v>
      </c>
      <c r="U12" s="2" t="s">
        <v>868</v>
      </c>
      <c r="V12" s="2" t="s">
        <v>868</v>
      </c>
      <c r="W12" s="2" t="s">
        <v>867</v>
      </c>
      <c r="X12" s="2" t="s">
        <v>870</v>
      </c>
      <c r="Y12" s="125" t="s">
        <v>868</v>
      </c>
      <c r="Z12" s="2" t="s">
        <v>868</v>
      </c>
      <c r="AA12" s="2" t="s">
        <v>868</v>
      </c>
      <c r="AB12" s="2" t="s">
        <v>868</v>
      </c>
      <c r="AC12" s="2" t="s">
        <v>868</v>
      </c>
      <c r="AD12" s="2" t="s">
        <v>871</v>
      </c>
      <c r="AE12" s="2" t="s">
        <v>868</v>
      </c>
      <c r="AF12" s="2" t="s">
        <v>867</v>
      </c>
      <c r="AG12" s="184" t="s">
        <v>890</v>
      </c>
      <c r="AH12" s="184" t="s">
        <v>2109</v>
      </c>
      <c r="AI12" s="184" t="s">
        <v>870</v>
      </c>
      <c r="AJ12" s="4"/>
      <c r="AK12" s="2" t="s">
        <v>874</v>
      </c>
      <c r="AL12" s="184" t="s">
        <v>814</v>
      </c>
      <c r="AM12" s="2" t="s">
        <v>13</v>
      </c>
      <c r="AN12" s="2" t="s">
        <v>425</v>
      </c>
      <c r="AO12" s="2" t="s">
        <v>140</v>
      </c>
      <c r="AP12" s="192" t="s">
        <v>18</v>
      </c>
      <c r="AQ12" s="1"/>
      <c r="AR12" s="1"/>
    </row>
    <row r="13" spans="1:44">
      <c r="A13" s="2">
        <f t="shared" si="0"/>
        <v>12</v>
      </c>
      <c r="B13" s="49" t="s">
        <v>903</v>
      </c>
      <c r="C13" s="2">
        <v>30</v>
      </c>
      <c r="D13" s="3" t="str">
        <f t="shared" si="1"/>
        <v>[15-44]</v>
      </c>
      <c r="E13" s="2"/>
      <c r="F13" s="2" t="s">
        <v>864</v>
      </c>
      <c r="G13" s="2" t="s">
        <v>971</v>
      </c>
      <c r="H13" s="40"/>
      <c r="I13" s="125" t="s">
        <v>23</v>
      </c>
      <c r="J13" s="2" t="s">
        <v>55</v>
      </c>
      <c r="K13" s="2" t="s">
        <v>56</v>
      </c>
      <c r="L13" s="68" t="s">
        <v>833</v>
      </c>
      <c r="M13" s="2" t="s">
        <v>905</v>
      </c>
      <c r="N13" s="2" t="s">
        <v>278</v>
      </c>
      <c r="O13" s="190" t="s">
        <v>13</v>
      </c>
      <c r="P13" s="2" t="s">
        <v>14</v>
      </c>
      <c r="Q13" s="4">
        <v>45549</v>
      </c>
      <c r="R13" s="5" t="str">
        <f>_xlfn.CONCAT("S",_xlfn.ISOWEEKNUM(Table1[[#This Row],[Date de début des signes]]))</f>
        <v>S37</v>
      </c>
      <c r="S13" s="4">
        <v>45551</v>
      </c>
      <c r="T13" s="2" t="s">
        <v>870</v>
      </c>
      <c r="U13" s="2" t="s">
        <v>870</v>
      </c>
      <c r="V13" s="2" t="s">
        <v>906</v>
      </c>
      <c r="W13" s="2" t="s">
        <v>870</v>
      </c>
      <c r="X13" s="2" t="s">
        <v>870</v>
      </c>
      <c r="Y13" s="125" t="s">
        <v>907</v>
      </c>
      <c r="Z13" s="2" t="s">
        <v>906</v>
      </c>
      <c r="AA13" s="2" t="s">
        <v>906</v>
      </c>
      <c r="AB13" s="2" t="s">
        <v>906</v>
      </c>
      <c r="AC13" s="2" t="s">
        <v>906</v>
      </c>
      <c r="AD13" s="2" t="s">
        <v>871</v>
      </c>
      <c r="AE13" s="2" t="s">
        <v>906</v>
      </c>
      <c r="AF13" s="2" t="s">
        <v>870</v>
      </c>
      <c r="AG13" s="184" t="s">
        <v>1382</v>
      </c>
      <c r="AH13" s="184" t="s">
        <v>873</v>
      </c>
      <c r="AI13" s="184" t="s">
        <v>870</v>
      </c>
      <c r="AJ13" s="4">
        <v>45555</v>
      </c>
      <c r="AK13" s="2" t="s">
        <v>874</v>
      </c>
      <c r="AL13" s="184" t="s">
        <v>813</v>
      </c>
      <c r="AM13" s="2" t="s">
        <v>13</v>
      </c>
      <c r="AN13" s="2" t="s">
        <v>286</v>
      </c>
      <c r="AO13" s="2" t="s">
        <v>288</v>
      </c>
      <c r="AP13" s="46" t="s">
        <v>10</v>
      </c>
      <c r="AQ13" s="1"/>
      <c r="AR13" s="1"/>
    </row>
    <row r="14" spans="1:44">
      <c r="A14" s="2">
        <f t="shared" si="0"/>
        <v>13</v>
      </c>
      <c r="B14" s="49" t="s">
        <v>908</v>
      </c>
      <c r="C14" s="2">
        <v>28</v>
      </c>
      <c r="D14" s="3" t="str">
        <f t="shared" si="1"/>
        <v>[15-44]</v>
      </c>
      <c r="E14" s="2"/>
      <c r="F14" s="2" t="s">
        <v>864</v>
      </c>
      <c r="G14" s="2" t="s">
        <v>971</v>
      </c>
      <c r="H14" s="40"/>
      <c r="I14" s="125" t="s">
        <v>23</v>
      </c>
      <c r="J14" s="2" t="s">
        <v>55</v>
      </c>
      <c r="K14" s="2" t="s">
        <v>56</v>
      </c>
      <c r="L14" s="68" t="s">
        <v>833</v>
      </c>
      <c r="M14" s="2" t="s">
        <v>905</v>
      </c>
      <c r="N14" s="2" t="s">
        <v>278</v>
      </c>
      <c r="O14" s="190" t="s">
        <v>13</v>
      </c>
      <c r="P14" s="2" t="s">
        <v>14</v>
      </c>
      <c r="Q14" s="4">
        <v>45552</v>
      </c>
      <c r="R14" s="5" t="str">
        <f>_xlfn.CONCAT("S",_xlfn.ISOWEEKNUM(Table1[[#This Row],[Date de début des signes]]))</f>
        <v>S38</v>
      </c>
      <c r="S14" s="4">
        <v>45552</v>
      </c>
      <c r="T14" s="2" t="s">
        <v>870</v>
      </c>
      <c r="U14" s="2" t="s">
        <v>870</v>
      </c>
      <c r="V14" s="2" t="s">
        <v>906</v>
      </c>
      <c r="W14" s="2" t="s">
        <v>870</v>
      </c>
      <c r="X14" s="2" t="s">
        <v>870</v>
      </c>
      <c r="Y14" s="125"/>
      <c r="Z14" s="2" t="s">
        <v>870</v>
      </c>
      <c r="AA14" s="2" t="s">
        <v>906</v>
      </c>
      <c r="AB14" s="2" t="s">
        <v>906</v>
      </c>
      <c r="AC14" s="2" t="s">
        <v>906</v>
      </c>
      <c r="AD14" s="2" t="s">
        <v>871</v>
      </c>
      <c r="AE14" s="2" t="s">
        <v>906</v>
      </c>
      <c r="AF14" s="2" t="s">
        <v>870</v>
      </c>
      <c r="AG14" s="184" t="s">
        <v>1382</v>
      </c>
      <c r="AH14" s="184" t="s">
        <v>873</v>
      </c>
      <c r="AI14" s="184" t="s">
        <v>870</v>
      </c>
      <c r="AJ14" s="4">
        <v>45556</v>
      </c>
      <c r="AK14" s="2" t="s">
        <v>874</v>
      </c>
      <c r="AL14" s="184" t="s">
        <v>813</v>
      </c>
      <c r="AM14" s="2" t="s">
        <v>13</v>
      </c>
      <c r="AN14" s="2" t="s">
        <v>286</v>
      </c>
      <c r="AO14" s="2" t="s">
        <v>288</v>
      </c>
      <c r="AP14" s="46" t="s">
        <v>10</v>
      </c>
      <c r="AQ14" s="1"/>
      <c r="AR14" s="1"/>
    </row>
    <row r="15" spans="1:44">
      <c r="A15" s="2">
        <f t="shared" si="0"/>
        <v>14</v>
      </c>
      <c r="B15" s="49" t="s">
        <v>909</v>
      </c>
      <c r="C15" s="2">
        <v>34</v>
      </c>
      <c r="D15" s="3" t="str">
        <f t="shared" si="1"/>
        <v>[15-44]</v>
      </c>
      <c r="E15" s="2"/>
      <c r="F15" s="2" t="s">
        <v>864</v>
      </c>
      <c r="G15" s="2" t="s">
        <v>910</v>
      </c>
      <c r="H15" s="40"/>
      <c r="I15" s="125" t="s">
        <v>25</v>
      </c>
      <c r="J15" s="2" t="s">
        <v>57</v>
      </c>
      <c r="K15" s="2" t="s">
        <v>58</v>
      </c>
      <c r="L15" s="68" t="s">
        <v>833</v>
      </c>
      <c r="M15" s="2" t="s">
        <v>911</v>
      </c>
      <c r="N15" s="2" t="s">
        <v>425</v>
      </c>
      <c r="O15" s="190" t="s">
        <v>13</v>
      </c>
      <c r="P15" s="2" t="s">
        <v>14</v>
      </c>
      <c r="Q15" s="4">
        <v>45552</v>
      </c>
      <c r="R15" s="5" t="str">
        <f>_xlfn.CONCAT("S",_xlfn.ISOWEEKNUM(Table1[[#This Row],[Date de début des signes]]))</f>
        <v>S38</v>
      </c>
      <c r="S15" s="4">
        <v>45553</v>
      </c>
      <c r="T15" s="2" t="s">
        <v>870</v>
      </c>
      <c r="U15" s="2" t="s">
        <v>870</v>
      </c>
      <c r="V15" s="2" t="s">
        <v>867</v>
      </c>
      <c r="W15" s="2" t="s">
        <v>868</v>
      </c>
      <c r="X15" s="2" t="s">
        <v>906</v>
      </c>
      <c r="Y15" s="125"/>
      <c r="Z15" s="2" t="s">
        <v>868</v>
      </c>
      <c r="AA15" s="2" t="s">
        <v>906</v>
      </c>
      <c r="AB15" s="2" t="s">
        <v>906</v>
      </c>
      <c r="AC15" s="2" t="s">
        <v>906</v>
      </c>
      <c r="AD15" s="2" t="s">
        <v>912</v>
      </c>
      <c r="AE15" s="2" t="s">
        <v>868</v>
      </c>
      <c r="AF15" s="2" t="s">
        <v>867</v>
      </c>
      <c r="AG15" s="184" t="s">
        <v>2109</v>
      </c>
      <c r="AH15" s="184" t="s">
        <v>2109</v>
      </c>
      <c r="AI15" s="184" t="s">
        <v>870</v>
      </c>
      <c r="AJ15" s="4">
        <v>45553</v>
      </c>
      <c r="AK15" s="2" t="s">
        <v>874</v>
      </c>
      <c r="AL15" s="184" t="s">
        <v>814</v>
      </c>
      <c r="AM15" s="2" t="s">
        <v>13</v>
      </c>
      <c r="AN15" s="2" t="s">
        <v>425</v>
      </c>
      <c r="AO15" s="2" t="s">
        <v>140</v>
      </c>
      <c r="AP15" s="192" t="s">
        <v>18</v>
      </c>
      <c r="AQ15" s="1"/>
      <c r="AR15" s="1"/>
    </row>
    <row r="16" spans="1:44" customFormat="1">
      <c r="A16" s="2">
        <f t="shared" si="0"/>
        <v>15</v>
      </c>
      <c r="B16" s="49" t="s">
        <v>913</v>
      </c>
      <c r="C16" s="2">
        <v>50</v>
      </c>
      <c r="D16" s="3" t="str">
        <f t="shared" si="1"/>
        <v>[45-59]</v>
      </c>
      <c r="E16" s="2"/>
      <c r="F16" s="185" t="s">
        <v>889</v>
      </c>
      <c r="G16" s="2" t="s">
        <v>2108</v>
      </c>
      <c r="H16" s="40"/>
      <c r="I16" s="125" t="s">
        <v>27</v>
      </c>
      <c r="J16" s="49" t="s">
        <v>59</v>
      </c>
      <c r="K16" s="49" t="s">
        <v>60</v>
      </c>
      <c r="L16" s="68" t="s">
        <v>833</v>
      </c>
      <c r="M16" s="2" t="s">
        <v>911</v>
      </c>
      <c r="N16" s="2" t="s">
        <v>425</v>
      </c>
      <c r="O16" s="190" t="s">
        <v>13</v>
      </c>
      <c r="P16" s="2" t="s">
        <v>14</v>
      </c>
      <c r="Q16" s="4">
        <v>45563</v>
      </c>
      <c r="R16" s="5" t="str">
        <f>_xlfn.CONCAT("S",_xlfn.ISOWEEKNUM(Table1[[#This Row],[Date de début des signes]]))</f>
        <v>S39</v>
      </c>
      <c r="S16" s="4">
        <v>45564</v>
      </c>
      <c r="T16" s="2" t="s">
        <v>867</v>
      </c>
      <c r="U16" s="2" t="s">
        <v>867</v>
      </c>
      <c r="V16" s="2" t="s">
        <v>868</v>
      </c>
      <c r="W16" s="2" t="s">
        <v>868</v>
      </c>
      <c r="X16" s="2" t="s">
        <v>906</v>
      </c>
      <c r="Y16" s="125"/>
      <c r="Z16" s="2" t="s">
        <v>868</v>
      </c>
      <c r="AA16" s="2" t="s">
        <v>870</v>
      </c>
      <c r="AB16" s="2" t="s">
        <v>870</v>
      </c>
      <c r="AC16" s="2" t="s">
        <v>870</v>
      </c>
      <c r="AD16" s="2" t="s">
        <v>871</v>
      </c>
      <c r="AE16" s="2" t="s">
        <v>868</v>
      </c>
      <c r="AF16" s="2" t="s">
        <v>867</v>
      </c>
      <c r="AG16" s="184" t="s">
        <v>1382</v>
      </c>
      <c r="AH16" s="184" t="s">
        <v>2109</v>
      </c>
      <c r="AI16" s="184" t="s">
        <v>870</v>
      </c>
      <c r="AJ16" s="4">
        <v>45555</v>
      </c>
      <c r="AK16" s="2" t="s">
        <v>874</v>
      </c>
      <c r="AL16" s="184" t="s">
        <v>814</v>
      </c>
      <c r="AM16" s="2" t="s">
        <v>41</v>
      </c>
      <c r="AN16" s="2" t="s">
        <v>480</v>
      </c>
      <c r="AO16" s="29" t="s">
        <v>482</v>
      </c>
      <c r="AP16" s="192" t="s">
        <v>18</v>
      </c>
    </row>
    <row r="17" spans="1:44">
      <c r="A17" s="2">
        <f t="shared" si="0"/>
        <v>16</v>
      </c>
      <c r="B17" s="49" t="s">
        <v>914</v>
      </c>
      <c r="C17" s="2">
        <v>35</v>
      </c>
      <c r="D17" s="3" t="str">
        <f t="shared" si="1"/>
        <v>[15-44]</v>
      </c>
      <c r="E17" s="2"/>
      <c r="F17" s="2" t="s">
        <v>864</v>
      </c>
      <c r="G17" s="2" t="s">
        <v>2111</v>
      </c>
      <c r="H17" s="40"/>
      <c r="I17" s="125" t="s">
        <v>9</v>
      </c>
      <c r="J17" s="7" t="s">
        <v>11</v>
      </c>
      <c r="K17" s="7" t="s">
        <v>12</v>
      </c>
      <c r="L17" s="68" t="s">
        <v>833</v>
      </c>
      <c r="M17" s="2" t="s">
        <v>915</v>
      </c>
      <c r="N17" s="2" t="s">
        <v>278</v>
      </c>
      <c r="O17" s="190" t="s">
        <v>13</v>
      </c>
      <c r="P17" s="2" t="s">
        <v>14</v>
      </c>
      <c r="Q17" s="4">
        <v>45563</v>
      </c>
      <c r="R17" s="5" t="str">
        <f>_xlfn.CONCAT("S",_xlfn.ISOWEEKNUM(Table1[[#This Row],[Date de début des signes]]))</f>
        <v>S39</v>
      </c>
      <c r="S17" s="4">
        <v>45564</v>
      </c>
      <c r="T17" s="2" t="s">
        <v>867</v>
      </c>
      <c r="U17" s="2" t="s">
        <v>867</v>
      </c>
      <c r="V17" s="2" t="s">
        <v>867</v>
      </c>
      <c r="W17" s="2" t="s">
        <v>868</v>
      </c>
      <c r="X17" s="2" t="s">
        <v>906</v>
      </c>
      <c r="Y17" s="125"/>
      <c r="Z17" s="2" t="s">
        <v>868</v>
      </c>
      <c r="AA17" s="2" t="s">
        <v>868</v>
      </c>
      <c r="AB17" s="2" t="s">
        <v>868</v>
      </c>
      <c r="AC17" s="2" t="s">
        <v>868</v>
      </c>
      <c r="AD17" s="2" t="s">
        <v>871</v>
      </c>
      <c r="AE17" s="2" t="s">
        <v>868</v>
      </c>
      <c r="AF17" s="2" t="s">
        <v>867</v>
      </c>
      <c r="AG17" s="184" t="s">
        <v>2109</v>
      </c>
      <c r="AH17" s="184" t="s">
        <v>2109</v>
      </c>
      <c r="AI17" s="184" t="s">
        <v>870</v>
      </c>
      <c r="AJ17" s="4">
        <v>45564</v>
      </c>
      <c r="AK17" s="2" t="s">
        <v>874</v>
      </c>
      <c r="AL17" s="184" t="s">
        <v>814</v>
      </c>
      <c r="AM17" s="2" t="s">
        <v>13</v>
      </c>
      <c r="AN17" s="2" t="s">
        <v>278</v>
      </c>
      <c r="AO17" s="2" t="s">
        <v>280</v>
      </c>
      <c r="AP17" s="192" t="s">
        <v>18</v>
      </c>
      <c r="AQ17" s="1"/>
      <c r="AR17" s="1"/>
    </row>
    <row r="18" spans="1:44">
      <c r="A18" s="2">
        <f t="shared" si="0"/>
        <v>17</v>
      </c>
      <c r="B18" s="49" t="s">
        <v>916</v>
      </c>
      <c r="C18" s="2">
        <v>4</v>
      </c>
      <c r="D18" s="3" t="str">
        <f t="shared" si="1"/>
        <v>[2-4]</v>
      </c>
      <c r="E18" s="2"/>
      <c r="F18" s="2" t="s">
        <v>864</v>
      </c>
      <c r="G18" s="2" t="s">
        <v>2110</v>
      </c>
      <c r="H18" s="40"/>
      <c r="I18" s="125" t="s">
        <v>25</v>
      </c>
      <c r="J18" s="2" t="s">
        <v>57</v>
      </c>
      <c r="K18" s="2" t="s">
        <v>58</v>
      </c>
      <c r="L18" s="49" t="s">
        <v>2112</v>
      </c>
      <c r="M18" s="2" t="s">
        <v>890</v>
      </c>
      <c r="N18" s="2" t="s">
        <v>425</v>
      </c>
      <c r="O18" s="190" t="s">
        <v>13</v>
      </c>
      <c r="P18" s="2" t="s">
        <v>14</v>
      </c>
      <c r="Q18" s="4">
        <v>45560</v>
      </c>
      <c r="R18" s="5" t="str">
        <f>_xlfn.CONCAT("S",_xlfn.ISOWEEKNUM(Table1[[#This Row],[Date de début des signes]]))</f>
        <v>S39</v>
      </c>
      <c r="S18" s="4">
        <v>45560</v>
      </c>
      <c r="T18" s="2" t="s">
        <v>867</v>
      </c>
      <c r="U18" s="2" t="s">
        <v>867</v>
      </c>
      <c r="V18" s="2" t="s">
        <v>868</v>
      </c>
      <c r="W18" s="2" t="s">
        <v>867</v>
      </c>
      <c r="X18" s="2" t="s">
        <v>870</v>
      </c>
      <c r="Y18" s="125"/>
      <c r="Z18" s="2" t="s">
        <v>868</v>
      </c>
      <c r="AA18" s="2" t="s">
        <v>868</v>
      </c>
      <c r="AB18" s="2" t="s">
        <v>868</v>
      </c>
      <c r="AC18" s="2" t="s">
        <v>868</v>
      </c>
      <c r="AD18" s="2" t="s">
        <v>871</v>
      </c>
      <c r="AE18" s="2" t="s">
        <v>868</v>
      </c>
      <c r="AF18" s="2" t="s">
        <v>868</v>
      </c>
      <c r="AG18" s="184" t="s">
        <v>890</v>
      </c>
      <c r="AH18" s="184" t="s">
        <v>890</v>
      </c>
      <c r="AI18" s="184" t="s">
        <v>906</v>
      </c>
      <c r="AJ18" s="4"/>
      <c r="AK18" s="2" t="s">
        <v>879</v>
      </c>
      <c r="AL18" s="184" t="s">
        <v>814</v>
      </c>
      <c r="AM18" s="2" t="s">
        <v>13</v>
      </c>
      <c r="AN18" s="2" t="s">
        <v>425</v>
      </c>
      <c r="AO18" s="2" t="s">
        <v>140</v>
      </c>
      <c r="AP18" s="192" t="s">
        <v>18</v>
      </c>
      <c r="AQ18" s="1"/>
      <c r="AR18" s="1"/>
    </row>
    <row r="19" spans="1:44">
      <c r="A19" s="2">
        <f t="shared" si="0"/>
        <v>18</v>
      </c>
      <c r="B19" s="49" t="s">
        <v>917</v>
      </c>
      <c r="C19" s="2">
        <v>11</v>
      </c>
      <c r="D19" s="3" t="str">
        <f t="shared" si="1"/>
        <v>[5-14]</v>
      </c>
      <c r="E19" s="2"/>
      <c r="F19" s="185" t="s">
        <v>889</v>
      </c>
      <c r="G19" s="2" t="s">
        <v>988</v>
      </c>
      <c r="H19" s="40"/>
      <c r="I19" s="125" t="s">
        <v>25</v>
      </c>
      <c r="J19" s="2" t="s">
        <v>57</v>
      </c>
      <c r="K19" s="2" t="s">
        <v>58</v>
      </c>
      <c r="L19" s="68" t="s">
        <v>833</v>
      </c>
      <c r="M19" s="2" t="s">
        <v>866</v>
      </c>
      <c r="N19" s="2" t="s">
        <v>425</v>
      </c>
      <c r="O19" s="190" t="s">
        <v>13</v>
      </c>
      <c r="P19" s="2" t="s">
        <v>14</v>
      </c>
      <c r="Q19" s="4">
        <v>45560</v>
      </c>
      <c r="R19" s="5" t="str">
        <f>_xlfn.CONCAT("S",_xlfn.ISOWEEKNUM(Table1[[#This Row],[Date de début des signes]]))</f>
        <v>S39</v>
      </c>
      <c r="S19" s="4">
        <v>45561</v>
      </c>
      <c r="T19" s="2" t="s">
        <v>867</v>
      </c>
      <c r="U19" s="2" t="s">
        <v>867</v>
      </c>
      <c r="V19" s="2" t="s">
        <v>868</v>
      </c>
      <c r="W19" s="2" t="s">
        <v>867</v>
      </c>
      <c r="X19" s="2" t="s">
        <v>870</v>
      </c>
      <c r="Y19" s="125"/>
      <c r="Z19" s="2" t="s">
        <v>867</v>
      </c>
      <c r="AA19" s="2" t="s">
        <v>868</v>
      </c>
      <c r="AB19" s="2" t="s">
        <v>868</v>
      </c>
      <c r="AC19" s="2" t="s">
        <v>868</v>
      </c>
      <c r="AD19" s="2" t="s">
        <v>871</v>
      </c>
      <c r="AE19" s="2" t="s">
        <v>868</v>
      </c>
      <c r="AF19" s="2" t="s">
        <v>867</v>
      </c>
      <c r="AG19" s="184" t="s">
        <v>1382</v>
      </c>
      <c r="AH19" s="184" t="s">
        <v>873</v>
      </c>
      <c r="AI19" s="184" t="s">
        <v>870</v>
      </c>
      <c r="AJ19" s="4">
        <v>45565</v>
      </c>
      <c r="AK19" s="2" t="s">
        <v>874</v>
      </c>
      <c r="AL19" s="184" t="s">
        <v>813</v>
      </c>
      <c r="AM19" s="2" t="s">
        <v>13</v>
      </c>
      <c r="AN19" s="2" t="s">
        <v>425</v>
      </c>
      <c r="AO19" s="2" t="s">
        <v>140</v>
      </c>
      <c r="AP19" s="46" t="s">
        <v>10</v>
      </c>
      <c r="AQ19" s="1"/>
      <c r="AR19" s="1"/>
    </row>
    <row r="20" spans="1:44">
      <c r="A20" s="2">
        <f t="shared" si="0"/>
        <v>19</v>
      </c>
      <c r="B20" s="49" t="s">
        <v>918</v>
      </c>
      <c r="C20" s="2">
        <v>35</v>
      </c>
      <c r="D20" s="3" t="str">
        <f t="shared" si="1"/>
        <v>[15-44]</v>
      </c>
      <c r="E20" s="2"/>
      <c r="F20" s="185" t="s">
        <v>889</v>
      </c>
      <c r="G20" s="2" t="s">
        <v>2108</v>
      </c>
      <c r="H20" s="40"/>
      <c r="I20" s="125" t="s">
        <v>25</v>
      </c>
      <c r="J20" s="2" t="s">
        <v>57</v>
      </c>
      <c r="K20" s="2" t="s">
        <v>58</v>
      </c>
      <c r="L20" s="49" t="s">
        <v>2112</v>
      </c>
      <c r="M20" s="2" t="s">
        <v>919</v>
      </c>
      <c r="N20" s="2" t="s">
        <v>425</v>
      </c>
      <c r="O20" s="190" t="s">
        <v>13</v>
      </c>
      <c r="P20" s="2" t="s">
        <v>14</v>
      </c>
      <c r="Q20" s="4">
        <v>45560</v>
      </c>
      <c r="R20" s="5" t="str">
        <f>_xlfn.CONCAT("S",_xlfn.ISOWEEKNUM(Table1[[#This Row],[Date de début des signes]]))</f>
        <v>S39</v>
      </c>
      <c r="S20" s="4">
        <v>45561</v>
      </c>
      <c r="T20" s="2" t="s">
        <v>867</v>
      </c>
      <c r="U20" s="2" t="s">
        <v>867</v>
      </c>
      <c r="V20" s="2" t="s">
        <v>868</v>
      </c>
      <c r="W20" s="2" t="s">
        <v>867</v>
      </c>
      <c r="X20" s="2" t="s">
        <v>870</v>
      </c>
      <c r="Y20" s="125"/>
      <c r="Z20" s="2" t="s">
        <v>867</v>
      </c>
      <c r="AA20" s="2" t="s">
        <v>868</v>
      </c>
      <c r="AB20" s="2" t="s">
        <v>868</v>
      </c>
      <c r="AC20" s="2" t="s">
        <v>868</v>
      </c>
      <c r="AD20" s="2" t="s">
        <v>871</v>
      </c>
      <c r="AE20" s="2" t="s">
        <v>868</v>
      </c>
      <c r="AF20" s="2" t="s">
        <v>868</v>
      </c>
      <c r="AG20" s="184" t="s">
        <v>890</v>
      </c>
      <c r="AH20" s="184" t="s">
        <v>890</v>
      </c>
      <c r="AI20" s="184" t="s">
        <v>906</v>
      </c>
      <c r="AJ20" s="4">
        <v>45585</v>
      </c>
      <c r="AK20" s="2" t="s">
        <v>874</v>
      </c>
      <c r="AL20" s="184" t="s">
        <v>814</v>
      </c>
      <c r="AM20" s="2" t="s">
        <v>13</v>
      </c>
      <c r="AN20" s="2" t="s">
        <v>425</v>
      </c>
      <c r="AO20" s="2" t="s">
        <v>140</v>
      </c>
      <c r="AP20" s="192" t="s">
        <v>18</v>
      </c>
      <c r="AQ20" s="1"/>
      <c r="AR20" s="1"/>
    </row>
    <row r="21" spans="1:44">
      <c r="A21" s="2">
        <f t="shared" si="0"/>
        <v>20</v>
      </c>
      <c r="B21" s="49" t="s">
        <v>920</v>
      </c>
      <c r="C21" s="2">
        <v>7</v>
      </c>
      <c r="D21" s="3" t="str">
        <f t="shared" si="1"/>
        <v>[5-14]</v>
      </c>
      <c r="E21" s="2"/>
      <c r="F21" s="185" t="s">
        <v>889</v>
      </c>
      <c r="G21" s="2" t="s">
        <v>988</v>
      </c>
      <c r="H21" s="40"/>
      <c r="I21" s="125" t="s">
        <v>25</v>
      </c>
      <c r="J21" s="2" t="s">
        <v>57</v>
      </c>
      <c r="K21" s="2" t="s">
        <v>58</v>
      </c>
      <c r="L21" s="49" t="s">
        <v>2112</v>
      </c>
      <c r="M21" s="2" t="s">
        <v>890</v>
      </c>
      <c r="N21" s="2" t="s">
        <v>432</v>
      </c>
      <c r="O21" s="190" t="s">
        <v>13</v>
      </c>
      <c r="P21" s="2" t="s">
        <v>14</v>
      </c>
      <c r="Q21" s="4">
        <v>45560</v>
      </c>
      <c r="R21" s="5" t="str">
        <f>_xlfn.CONCAT("S",_xlfn.ISOWEEKNUM(Table1[[#This Row],[Date de début des signes]]))</f>
        <v>S39</v>
      </c>
      <c r="S21" s="4">
        <v>45561</v>
      </c>
      <c r="T21" s="2" t="s">
        <v>867</v>
      </c>
      <c r="U21" s="2" t="s">
        <v>867</v>
      </c>
      <c r="V21" s="2" t="s">
        <v>868</v>
      </c>
      <c r="W21" s="2" t="s">
        <v>867</v>
      </c>
      <c r="X21" s="2" t="s">
        <v>870</v>
      </c>
      <c r="Y21" s="125"/>
      <c r="Z21" s="2" t="s">
        <v>867</v>
      </c>
      <c r="AA21" s="2" t="s">
        <v>868</v>
      </c>
      <c r="AB21" s="2" t="s">
        <v>868</v>
      </c>
      <c r="AC21" s="2" t="s">
        <v>868</v>
      </c>
      <c r="AD21" s="2" t="s">
        <v>871</v>
      </c>
      <c r="AE21" s="2" t="s">
        <v>868</v>
      </c>
      <c r="AF21" s="2" t="s">
        <v>868</v>
      </c>
      <c r="AG21" s="184" t="s">
        <v>890</v>
      </c>
      <c r="AH21" s="184" t="s">
        <v>890</v>
      </c>
      <c r="AI21" s="184" t="s">
        <v>906</v>
      </c>
      <c r="AJ21" s="4">
        <v>45562</v>
      </c>
      <c r="AK21" s="2" t="s">
        <v>879</v>
      </c>
      <c r="AL21" s="184" t="s">
        <v>814</v>
      </c>
      <c r="AM21" s="2" t="s">
        <v>13</v>
      </c>
      <c r="AN21" s="2" t="s">
        <v>425</v>
      </c>
      <c r="AO21" s="2" t="s">
        <v>140</v>
      </c>
      <c r="AP21" s="192" t="s">
        <v>18</v>
      </c>
      <c r="AQ21" s="1"/>
      <c r="AR21" s="1"/>
    </row>
    <row r="22" spans="1:44">
      <c r="A22" s="2">
        <f t="shared" si="0"/>
        <v>21</v>
      </c>
      <c r="B22" s="49" t="s">
        <v>921</v>
      </c>
      <c r="C22" s="2">
        <v>30</v>
      </c>
      <c r="D22" s="3" t="str">
        <f t="shared" si="1"/>
        <v>[15-44]</v>
      </c>
      <c r="E22" s="2"/>
      <c r="F22" s="2" t="s">
        <v>864</v>
      </c>
      <c r="G22" s="2" t="s">
        <v>2108</v>
      </c>
      <c r="H22" s="40"/>
      <c r="I22" s="125" t="s">
        <v>28</v>
      </c>
      <c r="J22" s="2" t="s">
        <v>61</v>
      </c>
      <c r="K22" s="72" t="s">
        <v>62</v>
      </c>
      <c r="L22" s="49" t="s">
        <v>2112</v>
      </c>
      <c r="M22" s="2" t="s">
        <v>922</v>
      </c>
      <c r="N22" s="2" t="s">
        <v>409</v>
      </c>
      <c r="O22" s="190" t="s">
        <v>13</v>
      </c>
      <c r="P22" s="2" t="s">
        <v>14</v>
      </c>
      <c r="Q22" s="4">
        <v>45560</v>
      </c>
      <c r="R22" s="5" t="str">
        <f>_xlfn.CONCAT("S",_xlfn.ISOWEEKNUM(Table1[[#This Row],[Date de début des signes]]))</f>
        <v>S39</v>
      </c>
      <c r="S22" s="4">
        <v>45560</v>
      </c>
      <c r="T22" s="2" t="s">
        <v>867</v>
      </c>
      <c r="U22" s="2" t="s">
        <v>867</v>
      </c>
      <c r="V22" s="2" t="s">
        <v>868</v>
      </c>
      <c r="W22" s="2" t="s">
        <v>867</v>
      </c>
      <c r="X22" s="2" t="s">
        <v>870</v>
      </c>
      <c r="Y22" s="125"/>
      <c r="Z22" s="2" t="s">
        <v>868</v>
      </c>
      <c r="AA22" s="2" t="s">
        <v>868</v>
      </c>
      <c r="AB22" s="2" t="s">
        <v>868</v>
      </c>
      <c r="AC22" s="2" t="s">
        <v>868</v>
      </c>
      <c r="AD22" s="2" t="s">
        <v>923</v>
      </c>
      <c r="AE22" s="2" t="s">
        <v>868</v>
      </c>
      <c r="AF22" s="2" t="s">
        <v>868</v>
      </c>
      <c r="AG22" s="184" t="s">
        <v>890</v>
      </c>
      <c r="AH22" s="184" t="s">
        <v>890</v>
      </c>
      <c r="AI22" s="184" t="s">
        <v>906</v>
      </c>
      <c r="AJ22" s="4">
        <v>45560</v>
      </c>
      <c r="AK22" s="2" t="s">
        <v>879</v>
      </c>
      <c r="AL22" s="184" t="s">
        <v>814</v>
      </c>
      <c r="AM22" s="2" t="s">
        <v>13</v>
      </c>
      <c r="AN22" s="2" t="s">
        <v>409</v>
      </c>
      <c r="AO22" s="2" t="s">
        <v>411</v>
      </c>
      <c r="AP22" s="192" t="s">
        <v>18</v>
      </c>
      <c r="AQ22" s="1"/>
      <c r="AR22" s="1"/>
    </row>
    <row r="23" spans="1:44">
      <c r="A23" s="2">
        <f t="shared" si="0"/>
        <v>22</v>
      </c>
      <c r="B23" s="49" t="s">
        <v>924</v>
      </c>
      <c r="C23" s="2">
        <v>1</v>
      </c>
      <c r="D23" s="3" t="str">
        <f t="shared" si="1"/>
        <v>[0-2]</v>
      </c>
      <c r="E23" s="2"/>
      <c r="F23" s="185" t="s">
        <v>889</v>
      </c>
      <c r="G23" s="2" t="s">
        <v>2110</v>
      </c>
      <c r="H23" s="40"/>
      <c r="I23" s="125" t="s">
        <v>28</v>
      </c>
      <c r="J23" s="2" t="s">
        <v>61</v>
      </c>
      <c r="K23" s="72" t="s">
        <v>62</v>
      </c>
      <c r="L23" s="49" t="s">
        <v>2112</v>
      </c>
      <c r="M23" s="2" t="s">
        <v>925</v>
      </c>
      <c r="N23" s="2" t="s">
        <v>409</v>
      </c>
      <c r="O23" s="190" t="s">
        <v>13</v>
      </c>
      <c r="P23" s="2" t="s">
        <v>14</v>
      </c>
      <c r="Q23" s="4">
        <v>45562</v>
      </c>
      <c r="R23" s="5" t="str">
        <f>_xlfn.CONCAT("S",_xlfn.ISOWEEKNUM(Table1[[#This Row],[Date de début des signes]]))</f>
        <v>S39</v>
      </c>
      <c r="S23" s="4">
        <v>45562</v>
      </c>
      <c r="T23" s="2" t="s">
        <v>867</v>
      </c>
      <c r="U23" s="2" t="s">
        <v>867</v>
      </c>
      <c r="V23" s="2" t="s">
        <v>868</v>
      </c>
      <c r="W23" s="2" t="s">
        <v>867</v>
      </c>
      <c r="X23" s="2" t="s">
        <v>870</v>
      </c>
      <c r="Y23" s="125"/>
      <c r="Z23" s="2" t="s">
        <v>867</v>
      </c>
      <c r="AA23" s="2" t="s">
        <v>868</v>
      </c>
      <c r="AB23" s="2" t="s">
        <v>868</v>
      </c>
      <c r="AC23" s="2" t="s">
        <v>868</v>
      </c>
      <c r="AD23" s="2" t="s">
        <v>923</v>
      </c>
      <c r="AE23" s="2" t="s">
        <v>868</v>
      </c>
      <c r="AF23" s="2" t="s">
        <v>868</v>
      </c>
      <c r="AG23" s="184" t="s">
        <v>890</v>
      </c>
      <c r="AH23" s="184" t="s">
        <v>890</v>
      </c>
      <c r="AI23" s="184" t="s">
        <v>870</v>
      </c>
      <c r="AJ23" s="4">
        <v>45565</v>
      </c>
      <c r="AK23" s="2" t="s">
        <v>874</v>
      </c>
      <c r="AL23" s="184" t="s">
        <v>814</v>
      </c>
      <c r="AM23" s="2" t="s">
        <v>13</v>
      </c>
      <c r="AN23" s="2" t="s">
        <v>409</v>
      </c>
      <c r="AO23" s="2" t="s">
        <v>411</v>
      </c>
      <c r="AP23" s="192" t="s">
        <v>18</v>
      </c>
      <c r="AQ23" s="1"/>
      <c r="AR23" s="1"/>
    </row>
    <row r="24" spans="1:44">
      <c r="A24" s="2">
        <f t="shared" si="0"/>
        <v>23</v>
      </c>
      <c r="B24" s="49" t="s">
        <v>926</v>
      </c>
      <c r="C24" s="2">
        <v>7</v>
      </c>
      <c r="D24" s="3" t="str">
        <f t="shared" si="1"/>
        <v>[5-14]</v>
      </c>
      <c r="E24" s="2"/>
      <c r="F24" s="185" t="s">
        <v>889</v>
      </c>
      <c r="G24" s="2" t="s">
        <v>988</v>
      </c>
      <c r="H24" s="40"/>
      <c r="I24" s="125" t="s">
        <v>28</v>
      </c>
      <c r="J24" s="2" t="s">
        <v>61</v>
      </c>
      <c r="K24" s="72" t="s">
        <v>62</v>
      </c>
      <c r="L24" s="49" t="s">
        <v>2112</v>
      </c>
      <c r="M24" s="2" t="s">
        <v>919</v>
      </c>
      <c r="N24" s="2" t="s">
        <v>409</v>
      </c>
      <c r="O24" s="190" t="s">
        <v>13</v>
      </c>
      <c r="P24" s="2" t="s">
        <v>14</v>
      </c>
      <c r="Q24" s="4">
        <v>45562</v>
      </c>
      <c r="R24" s="5" t="str">
        <f>_xlfn.CONCAT("S",_xlfn.ISOWEEKNUM(Table1[[#This Row],[Date de début des signes]]))</f>
        <v>S39</v>
      </c>
      <c r="S24" s="4">
        <v>45562</v>
      </c>
      <c r="T24" s="2" t="s">
        <v>867</v>
      </c>
      <c r="U24" s="2" t="s">
        <v>867</v>
      </c>
      <c r="V24" s="2" t="s">
        <v>868</v>
      </c>
      <c r="W24" s="2" t="s">
        <v>867</v>
      </c>
      <c r="X24" s="2" t="s">
        <v>906</v>
      </c>
      <c r="Y24" s="125"/>
      <c r="Z24" s="2" t="s">
        <v>867</v>
      </c>
      <c r="AA24" s="2" t="s">
        <v>868</v>
      </c>
      <c r="AB24" s="2" t="s">
        <v>868</v>
      </c>
      <c r="AC24" s="2" t="s">
        <v>868</v>
      </c>
      <c r="AD24" s="2" t="s">
        <v>923</v>
      </c>
      <c r="AE24" s="2" t="s">
        <v>868</v>
      </c>
      <c r="AF24" s="2" t="s">
        <v>868</v>
      </c>
      <c r="AG24" s="184" t="s">
        <v>890</v>
      </c>
      <c r="AH24" s="184" t="s">
        <v>890</v>
      </c>
      <c r="AI24" s="184" t="s">
        <v>906</v>
      </c>
      <c r="AJ24" s="4">
        <v>45564</v>
      </c>
      <c r="AK24" s="2" t="s">
        <v>874</v>
      </c>
      <c r="AL24" s="184" t="s">
        <v>814</v>
      </c>
      <c r="AM24" s="2" t="s">
        <v>13</v>
      </c>
      <c r="AN24" s="2" t="s">
        <v>409</v>
      </c>
      <c r="AO24" s="2" t="s">
        <v>411</v>
      </c>
      <c r="AP24" s="192" t="s">
        <v>18</v>
      </c>
      <c r="AQ24" s="1"/>
      <c r="AR24" s="1"/>
    </row>
    <row r="25" spans="1:44">
      <c r="A25" s="2">
        <f t="shared" si="0"/>
        <v>24</v>
      </c>
      <c r="B25" s="49" t="s">
        <v>927</v>
      </c>
      <c r="C25" s="2">
        <v>14</v>
      </c>
      <c r="D25" s="3" t="str">
        <f t="shared" si="1"/>
        <v>[5-14]</v>
      </c>
      <c r="E25" s="2"/>
      <c r="F25" s="185" t="s">
        <v>889</v>
      </c>
      <c r="G25" s="2" t="s">
        <v>988</v>
      </c>
      <c r="H25" s="40"/>
      <c r="I25" s="125" t="s">
        <v>28</v>
      </c>
      <c r="J25" s="2" t="s">
        <v>61</v>
      </c>
      <c r="K25" s="72" t="s">
        <v>62</v>
      </c>
      <c r="L25" s="49" t="s">
        <v>2112</v>
      </c>
      <c r="M25" s="2" t="s">
        <v>922</v>
      </c>
      <c r="N25" s="2" t="s">
        <v>409</v>
      </c>
      <c r="O25" s="190" t="s">
        <v>13</v>
      </c>
      <c r="P25" s="2" t="s">
        <v>14</v>
      </c>
      <c r="Q25" s="4">
        <v>45558</v>
      </c>
      <c r="R25" s="5" t="str">
        <f>_xlfn.CONCAT("S",_xlfn.ISOWEEKNUM(Table1[[#This Row],[Date de début des signes]]))</f>
        <v>S39</v>
      </c>
      <c r="S25" s="4">
        <v>45558</v>
      </c>
      <c r="T25" s="2" t="s">
        <v>867</v>
      </c>
      <c r="U25" s="2" t="s">
        <v>867</v>
      </c>
      <c r="V25" s="2" t="s">
        <v>868</v>
      </c>
      <c r="W25" s="2" t="s">
        <v>867</v>
      </c>
      <c r="X25" s="2" t="s">
        <v>906</v>
      </c>
      <c r="Y25" s="125"/>
      <c r="Z25" s="2" t="s">
        <v>867</v>
      </c>
      <c r="AA25" s="2" t="s">
        <v>868</v>
      </c>
      <c r="AB25" s="2" t="s">
        <v>868</v>
      </c>
      <c r="AC25" s="2" t="s">
        <v>868</v>
      </c>
      <c r="AD25" s="2" t="s">
        <v>923</v>
      </c>
      <c r="AE25" s="2" t="s">
        <v>868</v>
      </c>
      <c r="AF25" s="2" t="s">
        <v>868</v>
      </c>
      <c r="AG25" s="184" t="s">
        <v>890</v>
      </c>
      <c r="AH25" s="184" t="s">
        <v>890</v>
      </c>
      <c r="AI25" s="184" t="s">
        <v>906</v>
      </c>
      <c r="AJ25" s="4">
        <v>45559</v>
      </c>
      <c r="AK25" s="2" t="s">
        <v>874</v>
      </c>
      <c r="AL25" s="184" t="s">
        <v>814</v>
      </c>
      <c r="AM25" s="2" t="s">
        <v>13</v>
      </c>
      <c r="AN25" s="2" t="s">
        <v>409</v>
      </c>
      <c r="AO25" s="2" t="s">
        <v>411</v>
      </c>
      <c r="AP25" s="192" t="s">
        <v>18</v>
      </c>
      <c r="AQ25" s="1"/>
      <c r="AR25" s="1"/>
    </row>
    <row r="26" spans="1:44">
      <c r="A26" s="2">
        <f t="shared" si="0"/>
        <v>25</v>
      </c>
      <c r="B26" s="49" t="s">
        <v>928</v>
      </c>
      <c r="C26" s="2">
        <v>5</v>
      </c>
      <c r="D26" s="3" t="str">
        <f t="shared" si="1"/>
        <v>[5-14]</v>
      </c>
      <c r="E26" s="2"/>
      <c r="F26" s="2" t="s">
        <v>864</v>
      </c>
      <c r="G26" s="2" t="s">
        <v>988</v>
      </c>
      <c r="H26" s="40"/>
      <c r="I26" s="125" t="s">
        <v>28</v>
      </c>
      <c r="J26" s="2" t="s">
        <v>61</v>
      </c>
      <c r="K26" s="72" t="s">
        <v>62</v>
      </c>
      <c r="L26" s="49" t="s">
        <v>2112</v>
      </c>
      <c r="M26" s="2" t="s">
        <v>919</v>
      </c>
      <c r="N26" s="2" t="s">
        <v>409</v>
      </c>
      <c r="O26" s="190" t="s">
        <v>13</v>
      </c>
      <c r="P26" s="2" t="s">
        <v>14</v>
      </c>
      <c r="Q26" s="4">
        <v>45561</v>
      </c>
      <c r="R26" s="5" t="str">
        <f>_xlfn.CONCAT("S",_xlfn.ISOWEEKNUM(Table1[[#This Row],[Date de début des signes]]))</f>
        <v>S39</v>
      </c>
      <c r="S26" s="4">
        <v>45561</v>
      </c>
      <c r="T26" s="2" t="s">
        <v>867</v>
      </c>
      <c r="U26" s="2" t="s">
        <v>867</v>
      </c>
      <c r="V26" s="2" t="s">
        <v>868</v>
      </c>
      <c r="W26" s="2" t="s">
        <v>867</v>
      </c>
      <c r="X26" s="2" t="s">
        <v>870</v>
      </c>
      <c r="Y26" s="125"/>
      <c r="Z26" s="2" t="s">
        <v>867</v>
      </c>
      <c r="AA26" s="2" t="s">
        <v>868</v>
      </c>
      <c r="AB26" s="2" t="s">
        <v>868</v>
      </c>
      <c r="AC26" s="2" t="s">
        <v>868</v>
      </c>
      <c r="AD26" s="2" t="s">
        <v>923</v>
      </c>
      <c r="AE26" s="2" t="s">
        <v>868</v>
      </c>
      <c r="AF26" s="2" t="s">
        <v>868</v>
      </c>
      <c r="AG26" s="184" t="s">
        <v>890</v>
      </c>
      <c r="AH26" s="184" t="s">
        <v>890</v>
      </c>
      <c r="AI26" s="184" t="s">
        <v>870</v>
      </c>
      <c r="AJ26" s="4">
        <v>45572</v>
      </c>
      <c r="AK26" s="2" t="s">
        <v>874</v>
      </c>
      <c r="AL26" s="184" t="s">
        <v>814</v>
      </c>
      <c r="AM26" s="2" t="s">
        <v>13</v>
      </c>
      <c r="AN26" s="2" t="s">
        <v>409</v>
      </c>
      <c r="AO26" s="2" t="s">
        <v>411</v>
      </c>
      <c r="AP26" s="192" t="s">
        <v>18</v>
      </c>
      <c r="AQ26" s="1"/>
      <c r="AR26" s="1"/>
    </row>
    <row r="27" spans="1:44">
      <c r="A27" s="2">
        <f t="shared" si="0"/>
        <v>26</v>
      </c>
      <c r="B27" s="49" t="s">
        <v>929</v>
      </c>
      <c r="C27" s="2">
        <v>2</v>
      </c>
      <c r="D27" s="3" t="str">
        <f t="shared" si="1"/>
        <v>[0-2]</v>
      </c>
      <c r="E27" s="2"/>
      <c r="F27" s="185" t="s">
        <v>889</v>
      </c>
      <c r="G27" s="2" t="s">
        <v>2110</v>
      </c>
      <c r="H27" s="40"/>
      <c r="I27" s="125" t="s">
        <v>28</v>
      </c>
      <c r="J27" s="2" t="s">
        <v>61</v>
      </c>
      <c r="K27" s="72" t="s">
        <v>62</v>
      </c>
      <c r="L27" s="49" t="s">
        <v>2112</v>
      </c>
      <c r="M27" s="2" t="s">
        <v>919</v>
      </c>
      <c r="N27" s="2" t="s">
        <v>409</v>
      </c>
      <c r="O27" s="190" t="s">
        <v>13</v>
      </c>
      <c r="P27" s="2" t="s">
        <v>14</v>
      </c>
      <c r="Q27" s="4">
        <v>45561</v>
      </c>
      <c r="R27" s="5" t="str">
        <f>_xlfn.CONCAT("S",_xlfn.ISOWEEKNUM(Table1[[#This Row],[Date de début des signes]]))</f>
        <v>S39</v>
      </c>
      <c r="S27" s="4">
        <v>45561</v>
      </c>
      <c r="T27" s="2" t="s">
        <v>867</v>
      </c>
      <c r="U27" s="2" t="s">
        <v>867</v>
      </c>
      <c r="V27" s="2" t="s">
        <v>868</v>
      </c>
      <c r="W27" s="2" t="s">
        <v>867</v>
      </c>
      <c r="X27" s="2" t="s">
        <v>870</v>
      </c>
      <c r="Y27" s="125"/>
      <c r="Z27" s="2" t="s">
        <v>867</v>
      </c>
      <c r="AA27" s="2" t="s">
        <v>868</v>
      </c>
      <c r="AB27" s="2" t="s">
        <v>868</v>
      </c>
      <c r="AC27" s="2" t="s">
        <v>868</v>
      </c>
      <c r="AD27" s="2" t="s">
        <v>923</v>
      </c>
      <c r="AE27" s="2" t="s">
        <v>868</v>
      </c>
      <c r="AF27" s="2" t="s">
        <v>868</v>
      </c>
      <c r="AG27" s="184" t="s">
        <v>890</v>
      </c>
      <c r="AH27" s="184" t="s">
        <v>890</v>
      </c>
      <c r="AI27" s="184" t="s">
        <v>870</v>
      </c>
      <c r="AJ27" s="4">
        <v>45572</v>
      </c>
      <c r="AK27" s="2" t="s">
        <v>874</v>
      </c>
      <c r="AL27" s="184" t="s">
        <v>814</v>
      </c>
      <c r="AM27" s="2" t="s">
        <v>13</v>
      </c>
      <c r="AN27" s="2" t="s">
        <v>409</v>
      </c>
      <c r="AO27" s="2" t="s">
        <v>411</v>
      </c>
      <c r="AP27" s="192" t="s">
        <v>18</v>
      </c>
      <c r="AQ27" s="1"/>
      <c r="AR27" s="1"/>
    </row>
    <row r="28" spans="1:44">
      <c r="A28" s="2">
        <f t="shared" si="0"/>
        <v>27</v>
      </c>
      <c r="B28" s="49" t="s">
        <v>930</v>
      </c>
      <c r="C28" s="2">
        <v>27</v>
      </c>
      <c r="D28" s="3" t="str">
        <f t="shared" si="1"/>
        <v>[15-44]</v>
      </c>
      <c r="E28" s="2"/>
      <c r="F28" s="185" t="s">
        <v>889</v>
      </c>
      <c r="G28" s="2" t="s">
        <v>1000</v>
      </c>
      <c r="H28" s="40">
        <v>92289603</v>
      </c>
      <c r="I28" s="125" t="s">
        <v>9</v>
      </c>
      <c r="J28" s="7" t="s">
        <v>11</v>
      </c>
      <c r="K28" s="7" t="s">
        <v>12</v>
      </c>
      <c r="L28" s="68" t="s">
        <v>833</v>
      </c>
      <c r="M28" s="2" t="s">
        <v>866</v>
      </c>
      <c r="N28" s="2" t="s">
        <v>278</v>
      </c>
      <c r="O28" s="190" t="s">
        <v>13</v>
      </c>
      <c r="P28" s="2" t="s">
        <v>14</v>
      </c>
      <c r="Q28" s="4">
        <v>45563</v>
      </c>
      <c r="R28" s="5" t="str">
        <f>_xlfn.CONCAT("S",_xlfn.ISOWEEKNUM(Table1[[#This Row],[Date de début des signes]]))</f>
        <v>S39</v>
      </c>
      <c r="S28" s="4">
        <v>45565</v>
      </c>
      <c r="T28" s="2" t="s">
        <v>867</v>
      </c>
      <c r="U28" s="2" t="s">
        <v>867</v>
      </c>
      <c r="V28" s="2" t="s">
        <v>867</v>
      </c>
      <c r="W28" s="2" t="s">
        <v>867</v>
      </c>
      <c r="X28" s="2" t="s">
        <v>870</v>
      </c>
      <c r="Y28" s="125"/>
      <c r="Z28" s="2" t="s">
        <v>868</v>
      </c>
      <c r="AA28" s="2" t="s">
        <v>868</v>
      </c>
      <c r="AB28" s="2" t="s">
        <v>868</v>
      </c>
      <c r="AC28" s="2" t="s">
        <v>868</v>
      </c>
      <c r="AD28" s="2" t="s">
        <v>871</v>
      </c>
      <c r="AE28" s="2" t="s">
        <v>868</v>
      </c>
      <c r="AF28" s="2" t="s">
        <v>867</v>
      </c>
      <c r="AG28" s="184" t="s">
        <v>1382</v>
      </c>
      <c r="AH28" s="184" t="s">
        <v>2109</v>
      </c>
      <c r="AI28" s="184" t="s">
        <v>870</v>
      </c>
      <c r="AJ28" s="4">
        <v>45569</v>
      </c>
      <c r="AK28" s="2" t="s">
        <v>874</v>
      </c>
      <c r="AL28" s="184" t="s">
        <v>814</v>
      </c>
      <c r="AM28" s="2" t="s">
        <v>13</v>
      </c>
      <c r="AN28" s="2" t="s">
        <v>278</v>
      </c>
      <c r="AO28" s="2" t="s">
        <v>280</v>
      </c>
      <c r="AP28" s="192" t="s">
        <v>18</v>
      </c>
      <c r="AQ28" s="1"/>
      <c r="AR28" s="1"/>
    </row>
    <row r="29" spans="1:44">
      <c r="A29" s="2">
        <f t="shared" si="0"/>
        <v>28</v>
      </c>
      <c r="B29" s="49" t="s">
        <v>932</v>
      </c>
      <c r="C29" s="2">
        <v>4</v>
      </c>
      <c r="D29" s="3" t="str">
        <f t="shared" si="1"/>
        <v>[2-4]</v>
      </c>
      <c r="E29" s="2"/>
      <c r="F29" s="2" t="s">
        <v>864</v>
      </c>
      <c r="G29" s="2" t="s">
        <v>2110</v>
      </c>
      <c r="H29" s="40"/>
      <c r="I29" s="125" t="s">
        <v>25</v>
      </c>
      <c r="J29" s="2" t="s">
        <v>57</v>
      </c>
      <c r="K29" s="2" t="s">
        <v>58</v>
      </c>
      <c r="L29" s="49" t="s">
        <v>2112</v>
      </c>
      <c r="M29" s="2" t="s">
        <v>911</v>
      </c>
      <c r="N29" s="2" t="s">
        <v>425</v>
      </c>
      <c r="O29" s="190" t="s">
        <v>13</v>
      </c>
      <c r="P29" s="2" t="s">
        <v>14</v>
      </c>
      <c r="Q29" s="4">
        <v>45565</v>
      </c>
      <c r="R29" s="5" t="str">
        <f>_xlfn.CONCAT("S",_xlfn.ISOWEEKNUM(Table1[[#This Row],[Date de début des signes]]))</f>
        <v>S40</v>
      </c>
      <c r="S29" s="4">
        <v>45566</v>
      </c>
      <c r="T29" s="2" t="s">
        <v>867</v>
      </c>
      <c r="U29" s="2" t="s">
        <v>867</v>
      </c>
      <c r="V29" s="2" t="s">
        <v>868</v>
      </c>
      <c r="W29" s="2" t="s">
        <v>867</v>
      </c>
      <c r="X29" s="2" t="s">
        <v>870</v>
      </c>
      <c r="Y29" s="125"/>
      <c r="Z29" s="2" t="s">
        <v>868</v>
      </c>
      <c r="AA29" s="2" t="s">
        <v>868</v>
      </c>
      <c r="AB29" s="2" t="s">
        <v>868</v>
      </c>
      <c r="AC29" s="2" t="s">
        <v>868</v>
      </c>
      <c r="AD29" s="2" t="s">
        <v>871</v>
      </c>
      <c r="AE29" s="2" t="s">
        <v>868</v>
      </c>
      <c r="AF29" s="2" t="s">
        <v>868</v>
      </c>
      <c r="AG29" s="184" t="s">
        <v>890</v>
      </c>
      <c r="AH29" s="184" t="s">
        <v>890</v>
      </c>
      <c r="AI29" s="184" t="s">
        <v>906</v>
      </c>
      <c r="AJ29" s="4">
        <v>45566</v>
      </c>
      <c r="AK29" s="2" t="s">
        <v>879</v>
      </c>
      <c r="AL29" s="184" t="s">
        <v>814</v>
      </c>
      <c r="AM29" s="2" t="s">
        <v>13</v>
      </c>
      <c r="AN29" s="2" t="s">
        <v>425</v>
      </c>
      <c r="AO29" s="2" t="s">
        <v>140</v>
      </c>
      <c r="AP29" s="192" t="s">
        <v>18</v>
      </c>
      <c r="AQ29" s="1"/>
      <c r="AR29" s="1"/>
    </row>
    <row r="30" spans="1:44">
      <c r="A30" s="2">
        <f t="shared" si="0"/>
        <v>29</v>
      </c>
      <c r="B30" s="49" t="s">
        <v>933</v>
      </c>
      <c r="C30" s="2">
        <v>4</v>
      </c>
      <c r="D30" s="3" t="str">
        <f t="shared" si="1"/>
        <v>[2-4]</v>
      </c>
      <c r="E30" s="2"/>
      <c r="F30" s="2" t="s">
        <v>864</v>
      </c>
      <c r="G30" s="2" t="s">
        <v>2110</v>
      </c>
      <c r="H30" s="40"/>
      <c r="I30" s="125" t="s">
        <v>9</v>
      </c>
      <c r="J30" s="2" t="s">
        <v>11</v>
      </c>
      <c r="K30" s="2" t="s">
        <v>12</v>
      </c>
      <c r="L30" s="68" t="s">
        <v>833</v>
      </c>
      <c r="M30" s="2" t="s">
        <v>866</v>
      </c>
      <c r="N30" s="2" t="s">
        <v>278</v>
      </c>
      <c r="O30" s="190" t="s">
        <v>13</v>
      </c>
      <c r="P30" s="2" t="s">
        <v>14</v>
      </c>
      <c r="Q30" s="4">
        <v>45563</v>
      </c>
      <c r="R30" s="5" t="str">
        <f>_xlfn.CONCAT("S",_xlfn.ISOWEEKNUM(Table1[[#This Row],[Date de début des signes]]))</f>
        <v>S39</v>
      </c>
      <c r="S30" s="4">
        <v>45565</v>
      </c>
      <c r="T30" s="2" t="s">
        <v>867</v>
      </c>
      <c r="U30" s="2" t="s">
        <v>868</v>
      </c>
      <c r="V30" s="2" t="s">
        <v>868</v>
      </c>
      <c r="W30" s="2" t="s">
        <v>868</v>
      </c>
      <c r="X30" s="2" t="s">
        <v>906</v>
      </c>
      <c r="Y30" s="125"/>
      <c r="Z30" s="2" t="s">
        <v>867</v>
      </c>
      <c r="AA30" s="2" t="s">
        <v>868</v>
      </c>
      <c r="AB30" s="2" t="s">
        <v>868</v>
      </c>
      <c r="AC30" s="2" t="s">
        <v>868</v>
      </c>
      <c r="AD30" s="2" t="s">
        <v>1001</v>
      </c>
      <c r="AE30" s="2" t="s">
        <v>868</v>
      </c>
      <c r="AF30" s="2" t="s">
        <v>867</v>
      </c>
      <c r="AG30" s="184" t="s">
        <v>1382</v>
      </c>
      <c r="AH30" s="184" t="s">
        <v>873</v>
      </c>
      <c r="AI30" s="184" t="s">
        <v>870</v>
      </c>
      <c r="AJ30" s="4">
        <v>45567</v>
      </c>
      <c r="AK30" s="2" t="s">
        <v>874</v>
      </c>
      <c r="AL30" s="184" t="s">
        <v>813</v>
      </c>
      <c r="AM30" s="2" t="s">
        <v>13</v>
      </c>
      <c r="AN30" s="2" t="s">
        <v>278</v>
      </c>
      <c r="AO30" s="2" t="s">
        <v>280</v>
      </c>
      <c r="AP30" s="46" t="s">
        <v>10</v>
      </c>
      <c r="AQ30" s="1"/>
      <c r="AR30" s="1"/>
    </row>
    <row r="31" spans="1:44">
      <c r="A31" s="2">
        <f t="shared" si="0"/>
        <v>30</v>
      </c>
      <c r="B31" s="49" t="s">
        <v>1352</v>
      </c>
      <c r="C31" s="2">
        <v>72</v>
      </c>
      <c r="D31" s="3" t="str">
        <f t="shared" si="1"/>
        <v>[60 et plus]</v>
      </c>
      <c r="E31" s="2"/>
      <c r="F31" s="7" t="s">
        <v>864</v>
      </c>
      <c r="G31" s="2" t="s">
        <v>1000</v>
      </c>
      <c r="H31" s="40"/>
      <c r="I31" s="125" t="s">
        <v>25</v>
      </c>
      <c r="J31" s="2" t="s">
        <v>57</v>
      </c>
      <c r="K31" s="2" t="s">
        <v>58</v>
      </c>
      <c r="L31" s="68" t="s">
        <v>833</v>
      </c>
      <c r="M31" s="2" t="s">
        <v>866</v>
      </c>
      <c r="N31" s="2" t="s">
        <v>425</v>
      </c>
      <c r="O31" s="190" t="s">
        <v>13</v>
      </c>
      <c r="P31" s="2" t="s">
        <v>14</v>
      </c>
      <c r="Q31" s="4">
        <v>45563</v>
      </c>
      <c r="R31" s="5" t="str">
        <f>_xlfn.CONCAT("S",_xlfn.ISOWEEKNUM(Table1[[#This Row],[Date de début des signes]]))</f>
        <v>S39</v>
      </c>
      <c r="S31" s="4">
        <v>45565</v>
      </c>
      <c r="T31" s="2" t="s">
        <v>870</v>
      </c>
      <c r="U31" s="2" t="s">
        <v>867</v>
      </c>
      <c r="V31" s="2" t="s">
        <v>867</v>
      </c>
      <c r="W31" s="2" t="s">
        <v>867</v>
      </c>
      <c r="X31" s="2" t="s">
        <v>870</v>
      </c>
      <c r="Y31" s="125"/>
      <c r="Z31" s="2" t="s">
        <v>868</v>
      </c>
      <c r="AA31" s="2" t="s">
        <v>868</v>
      </c>
      <c r="AB31" s="2" t="s">
        <v>868</v>
      </c>
      <c r="AC31" s="2" t="s">
        <v>868</v>
      </c>
      <c r="AD31" s="2" t="s">
        <v>1001</v>
      </c>
      <c r="AE31" s="2" t="s">
        <v>868</v>
      </c>
      <c r="AF31" s="2" t="s">
        <v>867</v>
      </c>
      <c r="AG31" s="184" t="s">
        <v>2109</v>
      </c>
      <c r="AH31" s="184" t="s">
        <v>2109</v>
      </c>
      <c r="AI31" s="184" t="s">
        <v>870</v>
      </c>
      <c r="AJ31" s="4">
        <v>45567</v>
      </c>
      <c r="AK31" s="2" t="s">
        <v>874</v>
      </c>
      <c r="AL31" s="184" t="s">
        <v>814</v>
      </c>
      <c r="AM31" s="2" t="s">
        <v>13</v>
      </c>
      <c r="AN31" s="2" t="s">
        <v>425</v>
      </c>
      <c r="AO31" s="2" t="s">
        <v>140</v>
      </c>
      <c r="AP31" s="192" t="s">
        <v>18</v>
      </c>
      <c r="AQ31" s="1"/>
      <c r="AR31" s="1"/>
    </row>
    <row r="32" spans="1:44">
      <c r="A32" s="2">
        <f t="shared" si="0"/>
        <v>31</v>
      </c>
      <c r="B32" s="49" t="s">
        <v>934</v>
      </c>
      <c r="C32" s="2">
        <v>23</v>
      </c>
      <c r="D32" s="3" t="str">
        <f t="shared" si="1"/>
        <v>[15-44]</v>
      </c>
      <c r="E32" s="2"/>
      <c r="F32" s="185" t="s">
        <v>889</v>
      </c>
      <c r="G32" s="2" t="s">
        <v>1000</v>
      </c>
      <c r="H32" s="40"/>
      <c r="I32" s="125" t="s">
        <v>25</v>
      </c>
      <c r="J32" s="2" t="s">
        <v>57</v>
      </c>
      <c r="K32" s="2" t="s">
        <v>58</v>
      </c>
      <c r="L32" s="68" t="s">
        <v>833</v>
      </c>
      <c r="M32" s="2" t="s">
        <v>866</v>
      </c>
      <c r="N32" s="2" t="s">
        <v>425</v>
      </c>
      <c r="O32" s="190" t="s">
        <v>13</v>
      </c>
      <c r="P32" s="2" t="s">
        <v>14</v>
      </c>
      <c r="Q32" s="4">
        <v>45565</v>
      </c>
      <c r="R32" s="5" t="str">
        <f>_xlfn.CONCAT("S",_xlfn.ISOWEEKNUM(Table1[[#This Row],[Date de début des signes]]))</f>
        <v>S40</v>
      </c>
      <c r="S32" s="4">
        <v>45565</v>
      </c>
      <c r="T32" s="2" t="s">
        <v>867</v>
      </c>
      <c r="U32" s="2" t="s">
        <v>867</v>
      </c>
      <c r="V32" s="2" t="s">
        <v>868</v>
      </c>
      <c r="W32" s="2" t="s">
        <v>867</v>
      </c>
      <c r="X32" s="2" t="s">
        <v>870</v>
      </c>
      <c r="Y32" s="125"/>
      <c r="Z32" s="2" t="s">
        <v>868</v>
      </c>
      <c r="AA32" s="2" t="s">
        <v>868</v>
      </c>
      <c r="AB32" s="2" t="s">
        <v>868</v>
      </c>
      <c r="AC32" s="2" t="s">
        <v>868</v>
      </c>
      <c r="AD32" s="2" t="s">
        <v>1001</v>
      </c>
      <c r="AE32" s="2" t="s">
        <v>868</v>
      </c>
      <c r="AF32" s="2" t="s">
        <v>868</v>
      </c>
      <c r="AG32" s="184" t="s">
        <v>890</v>
      </c>
      <c r="AH32" s="184" t="s">
        <v>890</v>
      </c>
      <c r="AI32" s="184" t="s">
        <v>870</v>
      </c>
      <c r="AJ32" s="4">
        <v>45568</v>
      </c>
      <c r="AK32" s="2" t="s">
        <v>874</v>
      </c>
      <c r="AL32" s="184" t="s">
        <v>814</v>
      </c>
      <c r="AM32" s="2" t="s">
        <v>13</v>
      </c>
      <c r="AN32" s="2" t="s">
        <v>425</v>
      </c>
      <c r="AO32" s="2" t="s">
        <v>140</v>
      </c>
      <c r="AP32" s="192" t="s">
        <v>18</v>
      </c>
      <c r="AQ32" s="1"/>
      <c r="AR32" s="1"/>
    </row>
    <row r="33" spans="1:44">
      <c r="A33" s="2">
        <f t="shared" si="0"/>
        <v>32</v>
      </c>
      <c r="B33" s="49" t="s">
        <v>935</v>
      </c>
      <c r="C33" s="2">
        <v>2</v>
      </c>
      <c r="D33" s="3" t="str">
        <f t="shared" si="1"/>
        <v>[0-2]</v>
      </c>
      <c r="E33" s="2"/>
      <c r="F33" s="7" t="s">
        <v>864</v>
      </c>
      <c r="G33" s="2" t="s">
        <v>2110</v>
      </c>
      <c r="H33" s="40"/>
      <c r="I33" s="125" t="s">
        <v>25</v>
      </c>
      <c r="J33" s="2" t="s">
        <v>57</v>
      </c>
      <c r="K33" s="2" t="s">
        <v>58</v>
      </c>
      <c r="L33" s="68" t="s">
        <v>833</v>
      </c>
      <c r="M33" s="2" t="s">
        <v>866</v>
      </c>
      <c r="N33" s="2" t="s">
        <v>425</v>
      </c>
      <c r="O33" s="190" t="s">
        <v>13</v>
      </c>
      <c r="P33" s="2" t="s">
        <v>14</v>
      </c>
      <c r="Q33" s="4">
        <v>45563</v>
      </c>
      <c r="R33" s="5" t="str">
        <f>_xlfn.CONCAT("S",_xlfn.ISOWEEKNUM(Table1[[#This Row],[Date de début des signes]]))</f>
        <v>S39</v>
      </c>
      <c r="S33" s="4">
        <v>45565</v>
      </c>
      <c r="T33" s="2" t="s">
        <v>867</v>
      </c>
      <c r="U33" s="2" t="s">
        <v>868</v>
      </c>
      <c r="V33" s="2" t="s">
        <v>868</v>
      </c>
      <c r="W33" s="2" t="s">
        <v>868</v>
      </c>
      <c r="X33" s="2" t="s">
        <v>906</v>
      </c>
      <c r="Y33" s="125"/>
      <c r="Z33" s="2" t="s">
        <v>867</v>
      </c>
      <c r="AA33" s="2" t="s">
        <v>868</v>
      </c>
      <c r="AB33" s="2" t="s">
        <v>868</v>
      </c>
      <c r="AC33" s="2" t="s">
        <v>868</v>
      </c>
      <c r="AD33" s="2" t="s">
        <v>1001</v>
      </c>
      <c r="AE33" s="2" t="s">
        <v>868</v>
      </c>
      <c r="AF33" s="2" t="s">
        <v>867</v>
      </c>
      <c r="AG33" s="184" t="s">
        <v>1382</v>
      </c>
      <c r="AH33" s="184" t="s">
        <v>873</v>
      </c>
      <c r="AI33" s="184" t="s">
        <v>870</v>
      </c>
      <c r="AJ33" s="4">
        <v>45567</v>
      </c>
      <c r="AK33" s="2" t="s">
        <v>874</v>
      </c>
      <c r="AL33" s="184" t="s">
        <v>813</v>
      </c>
      <c r="AM33" s="2" t="s">
        <v>13</v>
      </c>
      <c r="AN33" s="2" t="s">
        <v>425</v>
      </c>
      <c r="AO33" s="2" t="s">
        <v>140</v>
      </c>
      <c r="AP33" s="46" t="s">
        <v>10</v>
      </c>
      <c r="AQ33" s="1"/>
      <c r="AR33" s="1"/>
    </row>
    <row r="34" spans="1:44">
      <c r="A34" s="2">
        <f t="shared" si="0"/>
        <v>33</v>
      </c>
      <c r="B34" s="49" t="s">
        <v>936</v>
      </c>
      <c r="C34" s="2">
        <v>17</v>
      </c>
      <c r="D34" s="3" t="str">
        <f t="shared" si="1"/>
        <v>[15-44]</v>
      </c>
      <c r="E34" s="2"/>
      <c r="F34" s="185" t="s">
        <v>889</v>
      </c>
      <c r="G34" s="2" t="s">
        <v>988</v>
      </c>
      <c r="H34" s="40"/>
      <c r="I34" s="125" t="s">
        <v>25</v>
      </c>
      <c r="J34" s="2" t="s">
        <v>57</v>
      </c>
      <c r="K34" s="2" t="s">
        <v>58</v>
      </c>
      <c r="L34" s="68" t="s">
        <v>833</v>
      </c>
      <c r="M34" s="2" t="s">
        <v>866</v>
      </c>
      <c r="N34" s="2" t="s">
        <v>425</v>
      </c>
      <c r="O34" s="190" t="s">
        <v>13</v>
      </c>
      <c r="P34" s="2" t="s">
        <v>14</v>
      </c>
      <c r="Q34" s="4">
        <v>45564</v>
      </c>
      <c r="R34" s="5" t="str">
        <f>_xlfn.CONCAT("S",_xlfn.ISOWEEKNUM(Table1[[#This Row],[Date de début des signes]]))</f>
        <v>S39</v>
      </c>
      <c r="S34" s="4">
        <v>45565</v>
      </c>
      <c r="T34" s="2" t="s">
        <v>867</v>
      </c>
      <c r="U34" s="2" t="s">
        <v>867</v>
      </c>
      <c r="V34" s="2" t="s">
        <v>867</v>
      </c>
      <c r="W34" s="2" t="s">
        <v>867</v>
      </c>
      <c r="X34" s="2" t="s">
        <v>870</v>
      </c>
      <c r="Y34" s="125"/>
      <c r="Z34" s="2" t="s">
        <v>868</v>
      </c>
      <c r="AA34" s="2" t="s">
        <v>868</v>
      </c>
      <c r="AB34" s="2" t="s">
        <v>868</v>
      </c>
      <c r="AC34" s="2" t="s">
        <v>868</v>
      </c>
      <c r="AD34" s="2" t="s">
        <v>1001</v>
      </c>
      <c r="AE34" s="2" t="s">
        <v>868</v>
      </c>
      <c r="AF34" s="2" t="s">
        <v>867</v>
      </c>
      <c r="AG34" s="184" t="s">
        <v>1382</v>
      </c>
      <c r="AH34" s="184" t="s">
        <v>873</v>
      </c>
      <c r="AI34" s="184" t="s">
        <v>870</v>
      </c>
      <c r="AJ34" s="8">
        <v>45568</v>
      </c>
      <c r="AK34" s="2" t="s">
        <v>874</v>
      </c>
      <c r="AL34" s="184" t="s">
        <v>813</v>
      </c>
      <c r="AM34" s="2" t="s">
        <v>13</v>
      </c>
      <c r="AN34" s="2" t="s">
        <v>425</v>
      </c>
      <c r="AO34" s="2" t="s">
        <v>140</v>
      </c>
      <c r="AP34" s="46" t="s">
        <v>10</v>
      </c>
      <c r="AQ34" s="1"/>
      <c r="AR34" s="1"/>
    </row>
    <row r="35" spans="1:44">
      <c r="A35" s="2">
        <f t="shared" si="0"/>
        <v>34</v>
      </c>
      <c r="B35" s="49" t="s">
        <v>937</v>
      </c>
      <c r="C35" s="2">
        <v>23</v>
      </c>
      <c r="D35" s="3" t="str">
        <f t="shared" si="1"/>
        <v>[15-44]</v>
      </c>
      <c r="E35" s="2"/>
      <c r="F35" s="2" t="s">
        <v>864</v>
      </c>
      <c r="G35" s="2" t="s">
        <v>2108</v>
      </c>
      <c r="H35" s="40"/>
      <c r="I35" s="125" t="s">
        <v>29</v>
      </c>
      <c r="J35" s="2" t="s">
        <v>63</v>
      </c>
      <c r="K35" s="2" t="s">
        <v>64</v>
      </c>
      <c r="L35" s="68" t="s">
        <v>833</v>
      </c>
      <c r="M35" s="2" t="s">
        <v>866</v>
      </c>
      <c r="N35" s="2" t="s">
        <v>278</v>
      </c>
      <c r="O35" s="190" t="s">
        <v>13</v>
      </c>
      <c r="P35" s="2" t="s">
        <v>14</v>
      </c>
      <c r="Q35" s="4">
        <v>45567</v>
      </c>
      <c r="R35" s="5" t="str">
        <f>_xlfn.CONCAT("S",_xlfn.ISOWEEKNUM(Table1[[#This Row],[Date de début des signes]]))</f>
        <v>S40</v>
      </c>
      <c r="S35" s="4">
        <v>45567</v>
      </c>
      <c r="T35" s="2" t="s">
        <v>867</v>
      </c>
      <c r="U35" s="2" t="s">
        <v>867</v>
      </c>
      <c r="V35" s="2" t="s">
        <v>867</v>
      </c>
      <c r="W35" s="2" t="s">
        <v>867</v>
      </c>
      <c r="X35" s="2" t="s">
        <v>870</v>
      </c>
      <c r="Y35" s="125"/>
      <c r="Z35" s="2" t="s">
        <v>868</v>
      </c>
      <c r="AA35" s="2" t="s">
        <v>868</v>
      </c>
      <c r="AB35" s="2" t="s">
        <v>868</v>
      </c>
      <c r="AC35" s="2" t="s">
        <v>868</v>
      </c>
      <c r="AD35" s="2" t="s">
        <v>871</v>
      </c>
      <c r="AE35" s="2" t="s">
        <v>868</v>
      </c>
      <c r="AF35" s="2" t="s">
        <v>867</v>
      </c>
      <c r="AG35" s="184" t="s">
        <v>1382</v>
      </c>
      <c r="AH35" s="184" t="s">
        <v>873</v>
      </c>
      <c r="AI35" s="184" t="s">
        <v>870</v>
      </c>
      <c r="AJ35" s="8">
        <v>45571</v>
      </c>
      <c r="AK35" s="2" t="s">
        <v>874</v>
      </c>
      <c r="AL35" s="184" t="s">
        <v>813</v>
      </c>
      <c r="AM35" s="2" t="s">
        <v>13</v>
      </c>
      <c r="AN35" s="2" t="s">
        <v>278</v>
      </c>
      <c r="AO35" s="2" t="s">
        <v>280</v>
      </c>
      <c r="AP35" s="46" t="s">
        <v>10</v>
      </c>
      <c r="AQ35" s="1"/>
      <c r="AR35" s="1"/>
    </row>
    <row r="36" spans="1:44">
      <c r="A36" s="2">
        <f t="shared" si="0"/>
        <v>35</v>
      </c>
      <c r="B36" s="49" t="s">
        <v>938</v>
      </c>
      <c r="C36" s="2">
        <v>55</v>
      </c>
      <c r="D36" s="3" t="str">
        <f t="shared" si="1"/>
        <v>[45-59]</v>
      </c>
      <c r="E36" s="2"/>
      <c r="F36" s="2" t="s">
        <v>864</v>
      </c>
      <c r="G36" s="2" t="s">
        <v>2113</v>
      </c>
      <c r="H36" s="40">
        <v>93179120</v>
      </c>
      <c r="I36" s="125" t="s">
        <v>32</v>
      </c>
      <c r="J36" s="2" t="s">
        <v>65</v>
      </c>
      <c r="K36" s="2" t="s">
        <v>66</v>
      </c>
      <c r="L36" s="68" t="s">
        <v>833</v>
      </c>
      <c r="M36" s="2" t="s">
        <v>939</v>
      </c>
      <c r="N36" s="2" t="s">
        <v>409</v>
      </c>
      <c r="O36" s="190" t="s">
        <v>13</v>
      </c>
      <c r="P36" s="2" t="s">
        <v>14</v>
      </c>
      <c r="Q36" s="4">
        <v>45567</v>
      </c>
      <c r="R36" s="5" t="str">
        <f>_xlfn.CONCAT("S",_xlfn.ISOWEEKNUM(Table1[[#This Row],[Date de début des signes]]))</f>
        <v>S40</v>
      </c>
      <c r="S36" s="4">
        <v>45569</v>
      </c>
      <c r="T36" s="2" t="s">
        <v>867</v>
      </c>
      <c r="U36" s="2" t="s">
        <v>868</v>
      </c>
      <c r="V36" s="2" t="s">
        <v>868</v>
      </c>
      <c r="W36" s="2" t="s">
        <v>867</v>
      </c>
      <c r="X36" s="2" t="s">
        <v>870</v>
      </c>
      <c r="Y36" s="125"/>
      <c r="Z36" s="2" t="s">
        <v>868</v>
      </c>
      <c r="AA36" s="2" t="s">
        <v>868</v>
      </c>
      <c r="AB36" s="2" t="s">
        <v>868</v>
      </c>
      <c r="AC36" s="2" t="s">
        <v>868</v>
      </c>
      <c r="AD36" s="2" t="s">
        <v>940</v>
      </c>
      <c r="AE36" s="2" t="s">
        <v>868</v>
      </c>
      <c r="AF36" s="2" t="s">
        <v>867</v>
      </c>
      <c r="AG36" s="184" t="s">
        <v>2109</v>
      </c>
      <c r="AH36" s="184" t="s">
        <v>2109</v>
      </c>
      <c r="AI36" s="184" t="s">
        <v>870</v>
      </c>
      <c r="AJ36" s="8">
        <v>45570</v>
      </c>
      <c r="AK36" s="2" t="s">
        <v>879</v>
      </c>
      <c r="AL36" s="184" t="s">
        <v>814</v>
      </c>
      <c r="AM36" s="2" t="s">
        <v>13</v>
      </c>
      <c r="AN36" s="2" t="s">
        <v>409</v>
      </c>
      <c r="AO36" s="2" t="s">
        <v>411</v>
      </c>
      <c r="AP36" s="192" t="s">
        <v>18</v>
      </c>
      <c r="AQ36" s="1"/>
      <c r="AR36" s="1"/>
    </row>
    <row r="37" spans="1:44">
      <c r="A37" s="2">
        <f t="shared" si="0"/>
        <v>36</v>
      </c>
      <c r="B37" s="49" t="s">
        <v>941</v>
      </c>
      <c r="C37" s="7">
        <v>11</v>
      </c>
      <c r="D37" s="3" t="str">
        <f t="shared" si="1"/>
        <v>[5-14]</v>
      </c>
      <c r="E37" s="7"/>
      <c r="F37" s="7" t="s">
        <v>864</v>
      </c>
      <c r="G37" s="7" t="s">
        <v>988</v>
      </c>
      <c r="H37" s="41">
        <v>90704984</v>
      </c>
      <c r="I37" s="126" t="s">
        <v>17</v>
      </c>
      <c r="J37" s="7"/>
      <c r="K37" s="7"/>
      <c r="L37" s="68" t="s">
        <v>833</v>
      </c>
      <c r="M37" s="7" t="s">
        <v>915</v>
      </c>
      <c r="N37" s="7" t="s">
        <v>278</v>
      </c>
      <c r="O37" s="190" t="s">
        <v>13</v>
      </c>
      <c r="P37" s="7" t="s">
        <v>14</v>
      </c>
      <c r="Q37" s="8">
        <v>45566</v>
      </c>
      <c r="R37" s="5" t="str">
        <f>_xlfn.CONCAT("S",_xlfn.ISOWEEKNUM(Table1[[#This Row],[Date de début des signes]]))</f>
        <v>S40</v>
      </c>
      <c r="S37" s="8">
        <v>45568</v>
      </c>
      <c r="T37" s="9" t="s">
        <v>867</v>
      </c>
      <c r="U37" s="9" t="s">
        <v>867</v>
      </c>
      <c r="V37" s="9" t="s">
        <v>868</v>
      </c>
      <c r="W37" s="9" t="s">
        <v>868</v>
      </c>
      <c r="X37" s="9" t="s">
        <v>906</v>
      </c>
      <c r="Y37" s="125"/>
      <c r="Z37" s="7" t="s">
        <v>868</v>
      </c>
      <c r="AA37" s="7" t="s">
        <v>868</v>
      </c>
      <c r="AB37" s="7" t="s">
        <v>868</v>
      </c>
      <c r="AC37" s="7" t="s">
        <v>868</v>
      </c>
      <c r="AD37" s="7" t="s">
        <v>871</v>
      </c>
      <c r="AE37" s="7" t="s">
        <v>868</v>
      </c>
      <c r="AF37" s="8" t="s">
        <v>867</v>
      </c>
      <c r="AG37" s="184" t="s">
        <v>2109</v>
      </c>
      <c r="AH37" s="184" t="s">
        <v>2109</v>
      </c>
      <c r="AI37" s="184" t="s">
        <v>870</v>
      </c>
      <c r="AJ37" s="8">
        <v>45569</v>
      </c>
      <c r="AK37" s="2" t="s">
        <v>874</v>
      </c>
      <c r="AL37" s="184" t="s">
        <v>814</v>
      </c>
      <c r="AM37" s="2" t="s">
        <v>13</v>
      </c>
      <c r="AN37" s="2" t="s">
        <v>286</v>
      </c>
      <c r="AO37" s="2" t="s">
        <v>288</v>
      </c>
      <c r="AP37" s="192" t="s">
        <v>18</v>
      </c>
      <c r="AQ37" s="1"/>
      <c r="AR37" s="1"/>
    </row>
    <row r="38" spans="1:44">
      <c r="A38" s="2">
        <f t="shared" si="0"/>
        <v>37</v>
      </c>
      <c r="B38" s="49" t="s">
        <v>968</v>
      </c>
      <c r="C38" s="7">
        <v>52</v>
      </c>
      <c r="D38" s="3" t="str">
        <f t="shared" si="1"/>
        <v>[45-59]</v>
      </c>
      <c r="E38" s="7"/>
      <c r="F38" s="185" t="s">
        <v>889</v>
      </c>
      <c r="G38" s="7" t="s">
        <v>2108</v>
      </c>
      <c r="H38" s="41" t="s">
        <v>969</v>
      </c>
      <c r="I38" s="126" t="s">
        <v>75</v>
      </c>
      <c r="J38" s="7" t="s">
        <v>76</v>
      </c>
      <c r="K38" s="7" t="s">
        <v>77</v>
      </c>
      <c r="L38" s="68" t="s">
        <v>2112</v>
      </c>
      <c r="M38" s="9" t="s">
        <v>911</v>
      </c>
      <c r="N38" s="7" t="s">
        <v>425</v>
      </c>
      <c r="O38" s="190" t="s">
        <v>13</v>
      </c>
      <c r="P38" s="7" t="s">
        <v>14</v>
      </c>
      <c r="Q38" s="8">
        <v>45573</v>
      </c>
      <c r="R38" s="5" t="str">
        <f>_xlfn.CONCAT("S",_xlfn.ISOWEEKNUM(Table1[[#This Row],[Date de début des signes]]))</f>
        <v>S41</v>
      </c>
      <c r="S38" s="8">
        <v>45574</v>
      </c>
      <c r="T38" s="9" t="s">
        <v>867</v>
      </c>
      <c r="U38" s="9" t="s">
        <v>867</v>
      </c>
      <c r="V38" s="9" t="s">
        <v>868</v>
      </c>
      <c r="W38" s="9" t="s">
        <v>868</v>
      </c>
      <c r="X38" s="9" t="s">
        <v>906</v>
      </c>
      <c r="Y38" s="125"/>
      <c r="Z38" s="7" t="s">
        <v>868</v>
      </c>
      <c r="AA38" s="7" t="s">
        <v>868</v>
      </c>
      <c r="AB38" s="7" t="s">
        <v>868</v>
      </c>
      <c r="AC38" s="7" t="s">
        <v>868</v>
      </c>
      <c r="AD38" s="7" t="s">
        <v>871</v>
      </c>
      <c r="AE38" s="7" t="s">
        <v>868</v>
      </c>
      <c r="AF38" s="2" t="s">
        <v>868</v>
      </c>
      <c r="AG38" s="184" t="s">
        <v>890</v>
      </c>
      <c r="AH38" s="184" t="s">
        <v>890</v>
      </c>
      <c r="AI38" s="184" t="s">
        <v>906</v>
      </c>
      <c r="AJ38" s="8">
        <v>45574</v>
      </c>
      <c r="AK38" s="2" t="s">
        <v>879</v>
      </c>
      <c r="AL38" s="184" t="s">
        <v>814</v>
      </c>
      <c r="AM38" s="2" t="s">
        <v>13</v>
      </c>
      <c r="AN38" s="2" t="s">
        <v>425</v>
      </c>
      <c r="AO38" s="2" t="s">
        <v>280</v>
      </c>
      <c r="AP38" s="192" t="s">
        <v>18</v>
      </c>
      <c r="AQ38" s="1"/>
      <c r="AR38" s="1"/>
    </row>
    <row r="39" spans="1:44">
      <c r="A39" s="2">
        <f t="shared" si="0"/>
        <v>38</v>
      </c>
      <c r="B39" s="50" t="s">
        <v>970</v>
      </c>
      <c r="C39" s="7">
        <v>43</v>
      </c>
      <c r="D39" s="3" t="str">
        <f t="shared" si="1"/>
        <v>[15-44]</v>
      </c>
      <c r="E39" s="7"/>
      <c r="F39" s="7" t="s">
        <v>864</v>
      </c>
      <c r="G39" s="7" t="s">
        <v>971</v>
      </c>
      <c r="H39" s="41" t="s">
        <v>972</v>
      </c>
      <c r="I39" s="126" t="s">
        <v>29</v>
      </c>
      <c r="J39" s="7" t="s">
        <v>63</v>
      </c>
      <c r="K39" s="7" t="s">
        <v>64</v>
      </c>
      <c r="L39" s="68" t="s">
        <v>833</v>
      </c>
      <c r="M39" s="9" t="s">
        <v>905</v>
      </c>
      <c r="N39" s="7" t="s">
        <v>278</v>
      </c>
      <c r="O39" s="190" t="s">
        <v>13</v>
      </c>
      <c r="P39" s="7" t="s">
        <v>14</v>
      </c>
      <c r="Q39" s="8">
        <v>45574</v>
      </c>
      <c r="R39" s="5" t="str">
        <f>_xlfn.CONCAT("S",_xlfn.ISOWEEKNUM(Table1[[#This Row],[Date de début des signes]]))</f>
        <v>S41</v>
      </c>
      <c r="S39" s="8">
        <v>45574</v>
      </c>
      <c r="T39" s="9" t="s">
        <v>867</v>
      </c>
      <c r="U39" s="9" t="s">
        <v>867</v>
      </c>
      <c r="V39" s="9" t="s">
        <v>867</v>
      </c>
      <c r="W39" s="9" t="s">
        <v>867</v>
      </c>
      <c r="X39" s="9" t="s">
        <v>870</v>
      </c>
      <c r="Y39" s="125"/>
      <c r="Z39" s="7" t="s">
        <v>867</v>
      </c>
      <c r="AA39" s="7" t="s">
        <v>868</v>
      </c>
      <c r="AB39" s="7" t="s">
        <v>867</v>
      </c>
      <c r="AC39" s="7" t="s">
        <v>868</v>
      </c>
      <c r="AD39" s="7" t="s">
        <v>973</v>
      </c>
      <c r="AE39" s="7" t="s">
        <v>868</v>
      </c>
      <c r="AF39" s="2" t="s">
        <v>867</v>
      </c>
      <c r="AG39" s="184" t="s">
        <v>1382</v>
      </c>
      <c r="AH39" s="184" t="s">
        <v>873</v>
      </c>
      <c r="AI39" s="184" t="s">
        <v>870</v>
      </c>
      <c r="AJ39" s="8">
        <v>45577</v>
      </c>
      <c r="AK39" s="2" t="s">
        <v>879</v>
      </c>
      <c r="AL39" s="184" t="s">
        <v>813</v>
      </c>
      <c r="AM39" s="2" t="s">
        <v>13</v>
      </c>
      <c r="AN39" s="2" t="s">
        <v>278</v>
      </c>
      <c r="AO39" s="2" t="s">
        <v>280</v>
      </c>
      <c r="AP39" s="46" t="s">
        <v>10</v>
      </c>
      <c r="AQ39" s="1"/>
      <c r="AR39" s="1"/>
    </row>
    <row r="40" spans="1:44">
      <c r="A40" s="2">
        <f t="shared" si="0"/>
        <v>39</v>
      </c>
      <c r="B40" s="49" t="s">
        <v>997</v>
      </c>
      <c r="C40" s="7">
        <v>65</v>
      </c>
      <c r="D40" s="3" t="str">
        <f t="shared" si="1"/>
        <v>[60 et plus]</v>
      </c>
      <c r="E40" s="7"/>
      <c r="F40" s="185" t="s">
        <v>889</v>
      </c>
      <c r="G40" s="7" t="s">
        <v>2108</v>
      </c>
      <c r="H40" s="41">
        <v>98673180</v>
      </c>
      <c r="I40" s="126" t="s">
        <v>91</v>
      </c>
      <c r="J40" s="7" t="s">
        <v>57</v>
      </c>
      <c r="K40" s="7" t="s">
        <v>58</v>
      </c>
      <c r="L40" s="49" t="s">
        <v>833</v>
      </c>
      <c r="M40" s="9" t="s">
        <v>998</v>
      </c>
      <c r="N40" s="7" t="s">
        <v>278</v>
      </c>
      <c r="O40" s="190" t="s">
        <v>13</v>
      </c>
      <c r="P40" s="7" t="s">
        <v>14</v>
      </c>
      <c r="Q40" s="8">
        <v>45577</v>
      </c>
      <c r="R40" s="5" t="str">
        <f>_xlfn.CONCAT("S",_xlfn.ISOWEEKNUM(Table1[[#This Row],[Date de début des signes]]))</f>
        <v>S41</v>
      </c>
      <c r="S40" s="8">
        <v>45578</v>
      </c>
      <c r="T40" s="9" t="s">
        <v>867</v>
      </c>
      <c r="U40" s="9" t="s">
        <v>868</v>
      </c>
      <c r="V40" s="9" t="s">
        <v>867</v>
      </c>
      <c r="W40" s="9" t="s">
        <v>868</v>
      </c>
      <c r="X40" s="9" t="s">
        <v>906</v>
      </c>
      <c r="Y40" s="125"/>
      <c r="Z40" s="7" t="s">
        <v>868</v>
      </c>
      <c r="AA40" s="7" t="s">
        <v>868</v>
      </c>
      <c r="AB40" s="7" t="s">
        <v>868</v>
      </c>
      <c r="AC40" s="7" t="s">
        <v>867</v>
      </c>
      <c r="AD40" s="7" t="s">
        <v>940</v>
      </c>
      <c r="AE40" s="7" t="s">
        <v>868</v>
      </c>
      <c r="AF40" s="2" t="s">
        <v>867</v>
      </c>
      <c r="AG40" s="184" t="s">
        <v>2109</v>
      </c>
      <c r="AH40" s="184" t="s">
        <v>2109</v>
      </c>
      <c r="AI40" s="184" t="s">
        <v>870</v>
      </c>
      <c r="AJ40" s="8">
        <v>45579</v>
      </c>
      <c r="AK40" s="2" t="s">
        <v>874</v>
      </c>
      <c r="AL40" s="184" t="s">
        <v>814</v>
      </c>
      <c r="AM40" s="2" t="s">
        <v>13</v>
      </c>
      <c r="AN40" s="2" t="s">
        <v>278</v>
      </c>
      <c r="AO40" s="2" t="s">
        <v>280</v>
      </c>
      <c r="AP40" s="192" t="s">
        <v>18</v>
      </c>
      <c r="AQ40" s="1"/>
      <c r="AR40" s="1"/>
    </row>
    <row r="41" spans="1:44">
      <c r="A41" s="2">
        <f t="shared" si="0"/>
        <v>40</v>
      </c>
      <c r="B41" s="49" t="s">
        <v>999</v>
      </c>
      <c r="C41" s="7">
        <v>29</v>
      </c>
      <c r="D41" s="3" t="str">
        <f t="shared" si="1"/>
        <v>[15-44]</v>
      </c>
      <c r="E41" s="7"/>
      <c r="F41" s="185" t="s">
        <v>889</v>
      </c>
      <c r="G41" s="7" t="s">
        <v>1000</v>
      </c>
      <c r="H41" s="41">
        <v>99368155</v>
      </c>
      <c r="I41" s="126" t="s">
        <v>25</v>
      </c>
      <c r="J41" s="7" t="s">
        <v>57</v>
      </c>
      <c r="K41" s="7" t="s">
        <v>58</v>
      </c>
      <c r="L41" s="49" t="s">
        <v>833</v>
      </c>
      <c r="M41" s="7" t="s">
        <v>911</v>
      </c>
      <c r="N41" s="7" t="s">
        <v>425</v>
      </c>
      <c r="O41" s="190" t="s">
        <v>13</v>
      </c>
      <c r="P41" s="7" t="s">
        <v>14</v>
      </c>
      <c r="Q41" s="8">
        <v>45578</v>
      </c>
      <c r="R41" s="5" t="str">
        <f>_xlfn.CONCAT("S",_xlfn.ISOWEEKNUM(Table1[[#This Row],[Date de début des signes]]))</f>
        <v>S41</v>
      </c>
      <c r="S41" s="8">
        <v>45578</v>
      </c>
      <c r="T41" s="9" t="s">
        <v>867</v>
      </c>
      <c r="U41" s="9" t="s">
        <v>867</v>
      </c>
      <c r="V41" s="9" t="s">
        <v>867</v>
      </c>
      <c r="W41" s="9" t="s">
        <v>868</v>
      </c>
      <c r="X41" s="9" t="s">
        <v>906</v>
      </c>
      <c r="Y41" s="125"/>
      <c r="Z41" s="7" t="s">
        <v>887</v>
      </c>
      <c r="AA41" s="7" t="s">
        <v>868</v>
      </c>
      <c r="AB41" s="7" t="s">
        <v>868</v>
      </c>
      <c r="AC41" s="7" t="s">
        <v>868</v>
      </c>
      <c r="AD41" s="7" t="s">
        <v>1001</v>
      </c>
      <c r="AE41" s="7" t="s">
        <v>868</v>
      </c>
      <c r="AF41" s="2" t="s">
        <v>867</v>
      </c>
      <c r="AG41" s="184" t="s">
        <v>1382</v>
      </c>
      <c r="AH41" s="184" t="s">
        <v>2109</v>
      </c>
      <c r="AI41" s="184" t="s">
        <v>870</v>
      </c>
      <c r="AJ41" s="8">
        <v>45580</v>
      </c>
      <c r="AK41" s="2" t="s">
        <v>874</v>
      </c>
      <c r="AL41" s="184" t="s">
        <v>814</v>
      </c>
      <c r="AM41" s="2" t="s">
        <v>13</v>
      </c>
      <c r="AN41" s="2" t="s">
        <v>425</v>
      </c>
      <c r="AO41" s="2" t="s">
        <v>140</v>
      </c>
      <c r="AP41" s="192" t="s">
        <v>18</v>
      </c>
      <c r="AQ41" s="1"/>
      <c r="AR41" s="1"/>
    </row>
    <row r="42" spans="1:44">
      <c r="A42" s="2">
        <f t="shared" si="0"/>
        <v>41</v>
      </c>
      <c r="B42" s="49" t="s">
        <v>1027</v>
      </c>
      <c r="C42" s="7">
        <v>48</v>
      </c>
      <c r="D42" s="3" t="str">
        <f t="shared" si="1"/>
        <v>[45-59]</v>
      </c>
      <c r="E42" s="7"/>
      <c r="F42" s="185" t="s">
        <v>889</v>
      </c>
      <c r="G42" s="7" t="s">
        <v>2114</v>
      </c>
      <c r="H42" s="41" t="s">
        <v>1029</v>
      </c>
      <c r="I42" s="126" t="s">
        <v>120</v>
      </c>
      <c r="J42" s="7" t="s">
        <v>63</v>
      </c>
      <c r="K42" s="7" t="s">
        <v>121</v>
      </c>
      <c r="L42" s="68" t="s">
        <v>833</v>
      </c>
      <c r="M42" s="7" t="s">
        <v>919</v>
      </c>
      <c r="N42" s="7" t="s">
        <v>409</v>
      </c>
      <c r="O42" s="190" t="s">
        <v>13</v>
      </c>
      <c r="P42" s="7" t="s">
        <v>14</v>
      </c>
      <c r="Q42" s="8">
        <v>45582</v>
      </c>
      <c r="R42" s="5" t="str">
        <f>_xlfn.CONCAT("S",_xlfn.ISOWEEKNUM(Table1[[#This Row],[Date de début des signes]]))</f>
        <v>S42</v>
      </c>
      <c r="S42" s="8">
        <v>45583</v>
      </c>
      <c r="T42" s="9" t="s">
        <v>867</v>
      </c>
      <c r="U42" s="9" t="s">
        <v>867</v>
      </c>
      <c r="V42" s="9" t="s">
        <v>867</v>
      </c>
      <c r="W42" s="9" t="s">
        <v>868</v>
      </c>
      <c r="X42" s="9" t="s">
        <v>906</v>
      </c>
      <c r="Y42" s="125"/>
      <c r="Z42" s="7" t="s">
        <v>887</v>
      </c>
      <c r="AA42" s="7" t="s">
        <v>868</v>
      </c>
      <c r="AB42" s="7" t="s">
        <v>870</v>
      </c>
      <c r="AC42" s="7" t="s">
        <v>870</v>
      </c>
      <c r="AD42" s="7" t="s">
        <v>1030</v>
      </c>
      <c r="AE42" s="7" t="s">
        <v>890</v>
      </c>
      <c r="AF42" s="8" t="s">
        <v>867</v>
      </c>
      <c r="AG42" s="184" t="s">
        <v>2109</v>
      </c>
      <c r="AH42" s="184" t="s">
        <v>873</v>
      </c>
      <c r="AI42" s="184" t="s">
        <v>870</v>
      </c>
      <c r="AJ42" s="8">
        <v>45586</v>
      </c>
      <c r="AK42" s="2" t="s">
        <v>874</v>
      </c>
      <c r="AL42" s="184" t="s">
        <v>813</v>
      </c>
      <c r="AM42" s="2" t="s">
        <v>13</v>
      </c>
      <c r="AN42" s="2" t="s">
        <v>409</v>
      </c>
      <c r="AO42" s="2" t="s">
        <v>411</v>
      </c>
      <c r="AP42" s="46" t="s">
        <v>10</v>
      </c>
      <c r="AQ42" s="1"/>
      <c r="AR42" s="1"/>
    </row>
    <row r="43" spans="1:44">
      <c r="A43" s="2">
        <f t="shared" si="0"/>
        <v>42</v>
      </c>
      <c r="B43" s="49" t="s">
        <v>1031</v>
      </c>
      <c r="C43" s="7">
        <v>29</v>
      </c>
      <c r="D43" s="3" t="str">
        <f t="shared" si="1"/>
        <v>[15-44]</v>
      </c>
      <c r="E43" s="7"/>
      <c r="F43" s="185" t="s">
        <v>889</v>
      </c>
      <c r="G43" s="7" t="s">
        <v>2114</v>
      </c>
      <c r="H43" s="41"/>
      <c r="I43" s="126" t="s">
        <v>120</v>
      </c>
      <c r="J43" s="7" t="s">
        <v>63</v>
      </c>
      <c r="K43" s="7" t="s">
        <v>121</v>
      </c>
      <c r="L43" s="68" t="s">
        <v>833</v>
      </c>
      <c r="M43" s="7" t="s">
        <v>919</v>
      </c>
      <c r="N43" s="7" t="s">
        <v>409</v>
      </c>
      <c r="O43" s="190" t="s">
        <v>13</v>
      </c>
      <c r="P43" s="7" t="s">
        <v>14</v>
      </c>
      <c r="Q43" s="8">
        <v>45583</v>
      </c>
      <c r="R43" s="5" t="str">
        <f>_xlfn.CONCAT("S",_xlfn.ISOWEEKNUM(Table1[[#This Row],[Date de début des signes]]))</f>
        <v>S42</v>
      </c>
      <c r="S43" s="8">
        <v>45583</v>
      </c>
      <c r="T43" s="9" t="s">
        <v>867</v>
      </c>
      <c r="U43" s="9" t="s">
        <v>867</v>
      </c>
      <c r="V43" s="9" t="s">
        <v>867</v>
      </c>
      <c r="W43" s="9" t="s">
        <v>868</v>
      </c>
      <c r="X43" s="9" t="s">
        <v>906</v>
      </c>
      <c r="Y43" s="125"/>
      <c r="Z43" s="7" t="s">
        <v>887</v>
      </c>
      <c r="AA43" s="7" t="s">
        <v>868</v>
      </c>
      <c r="AB43" s="7" t="s">
        <v>870</v>
      </c>
      <c r="AC43" s="7" t="s">
        <v>870</v>
      </c>
      <c r="AD43" s="7" t="s">
        <v>1030</v>
      </c>
      <c r="AE43" s="7" t="s">
        <v>890</v>
      </c>
      <c r="AF43" s="8" t="s">
        <v>867</v>
      </c>
      <c r="AG43" s="184" t="s">
        <v>2109</v>
      </c>
      <c r="AH43" s="184" t="s">
        <v>2109</v>
      </c>
      <c r="AI43" s="184" t="s">
        <v>870</v>
      </c>
      <c r="AJ43" s="8">
        <v>45590</v>
      </c>
      <c r="AK43" s="2" t="s">
        <v>874</v>
      </c>
      <c r="AL43" s="184" t="s">
        <v>814</v>
      </c>
      <c r="AM43" s="2" t="s">
        <v>13</v>
      </c>
      <c r="AN43" s="2" t="s">
        <v>409</v>
      </c>
      <c r="AO43" s="2" t="s">
        <v>411</v>
      </c>
      <c r="AP43" s="192" t="s">
        <v>18</v>
      </c>
      <c r="AQ43" s="1"/>
      <c r="AR43" s="1"/>
    </row>
    <row r="44" spans="1:44">
      <c r="A44" s="2">
        <f t="shared" si="0"/>
        <v>43</v>
      </c>
      <c r="B44" s="49" t="s">
        <v>1032</v>
      </c>
      <c r="C44" s="7">
        <v>20</v>
      </c>
      <c r="D44" s="3" t="str">
        <f t="shared" si="1"/>
        <v>[15-44]</v>
      </c>
      <c r="E44" s="7"/>
      <c r="F44" s="7" t="s">
        <v>864</v>
      </c>
      <c r="G44" s="7" t="s">
        <v>1033</v>
      </c>
      <c r="H44" s="41"/>
      <c r="I44" s="126" t="s">
        <v>29</v>
      </c>
      <c r="J44" s="7" t="s">
        <v>63</v>
      </c>
      <c r="K44" s="7" t="s">
        <v>64</v>
      </c>
      <c r="L44" s="68" t="s">
        <v>833</v>
      </c>
      <c r="M44" s="7" t="s">
        <v>905</v>
      </c>
      <c r="N44" s="7" t="s">
        <v>278</v>
      </c>
      <c r="O44" s="190" t="s">
        <v>13</v>
      </c>
      <c r="P44" s="7" t="s">
        <v>14</v>
      </c>
      <c r="Q44" s="8">
        <v>45586</v>
      </c>
      <c r="R44" s="5" t="str">
        <f>_xlfn.CONCAT("S",_xlfn.ISOWEEKNUM(Table1[[#This Row],[Date de début des signes]]))</f>
        <v>S43</v>
      </c>
      <c r="S44" s="8">
        <v>45588</v>
      </c>
      <c r="T44" s="9" t="s">
        <v>867</v>
      </c>
      <c r="U44" s="9" t="s">
        <v>867</v>
      </c>
      <c r="V44" s="9" t="s">
        <v>867</v>
      </c>
      <c r="W44" s="9" t="s">
        <v>868</v>
      </c>
      <c r="X44" s="9" t="s">
        <v>906</v>
      </c>
      <c r="Y44" s="125"/>
      <c r="Z44" s="7" t="s">
        <v>887</v>
      </c>
      <c r="AA44" s="7" t="s">
        <v>868</v>
      </c>
      <c r="AB44" s="7" t="s">
        <v>867</v>
      </c>
      <c r="AC44" s="7" t="s">
        <v>868</v>
      </c>
      <c r="AD44" s="7" t="s">
        <v>912</v>
      </c>
      <c r="AE44" s="7" t="s">
        <v>868</v>
      </c>
      <c r="AF44" s="8" t="s">
        <v>867</v>
      </c>
      <c r="AG44" s="184" t="s">
        <v>1382</v>
      </c>
      <c r="AH44" s="184" t="s">
        <v>2109</v>
      </c>
      <c r="AI44" s="184" t="s">
        <v>870</v>
      </c>
      <c r="AJ44" s="8">
        <v>45590</v>
      </c>
      <c r="AK44" s="2" t="s">
        <v>874</v>
      </c>
      <c r="AL44" s="184" t="s">
        <v>814</v>
      </c>
      <c r="AM44" s="2" t="s">
        <v>13</v>
      </c>
      <c r="AN44" s="2" t="s">
        <v>278</v>
      </c>
      <c r="AO44" s="2" t="s">
        <v>280</v>
      </c>
      <c r="AP44" s="192" t="s">
        <v>18</v>
      </c>
      <c r="AQ44" s="1"/>
      <c r="AR44" s="1"/>
    </row>
    <row r="45" spans="1:44">
      <c r="A45" s="2">
        <f t="shared" si="0"/>
        <v>44</v>
      </c>
      <c r="B45" s="49" t="s">
        <v>1034</v>
      </c>
      <c r="C45" s="2">
        <v>14</v>
      </c>
      <c r="D45" s="3" t="str">
        <f t="shared" si="1"/>
        <v>[5-14]</v>
      </c>
      <c r="E45" s="7"/>
      <c r="F45" s="7" t="s">
        <v>864</v>
      </c>
      <c r="G45" s="7" t="s">
        <v>988</v>
      </c>
      <c r="H45" s="41"/>
      <c r="I45" s="126" t="s">
        <v>25</v>
      </c>
      <c r="J45" s="7" t="s">
        <v>57</v>
      </c>
      <c r="K45" s="7" t="s">
        <v>58</v>
      </c>
      <c r="L45" s="49" t="s">
        <v>833</v>
      </c>
      <c r="M45" s="7" t="s">
        <v>911</v>
      </c>
      <c r="N45" s="7" t="s">
        <v>425</v>
      </c>
      <c r="O45" s="190" t="s">
        <v>13</v>
      </c>
      <c r="P45" s="7" t="s">
        <v>14</v>
      </c>
      <c r="Q45" s="8">
        <v>45590</v>
      </c>
      <c r="R45" s="5" t="str">
        <f>_xlfn.CONCAT("S",_xlfn.ISOWEEKNUM(Table1[[#This Row],[Date de début des signes]]))</f>
        <v>S43</v>
      </c>
      <c r="S45" s="8">
        <v>45590</v>
      </c>
      <c r="T45" s="9" t="s">
        <v>870</v>
      </c>
      <c r="U45" s="9" t="s">
        <v>868</v>
      </c>
      <c r="V45" s="9" t="s">
        <v>868</v>
      </c>
      <c r="W45" s="9" t="s">
        <v>868</v>
      </c>
      <c r="X45" s="9" t="s">
        <v>906</v>
      </c>
      <c r="Y45" s="125"/>
      <c r="Z45" s="7" t="s">
        <v>887</v>
      </c>
      <c r="AA45" s="7" t="s">
        <v>868</v>
      </c>
      <c r="AB45" s="7" t="s">
        <v>868</v>
      </c>
      <c r="AC45" s="7" t="s">
        <v>868</v>
      </c>
      <c r="AD45" s="7" t="s">
        <v>1035</v>
      </c>
      <c r="AE45" s="7" t="s">
        <v>906</v>
      </c>
      <c r="AF45" s="8" t="s">
        <v>867</v>
      </c>
      <c r="AG45" s="184" t="s">
        <v>2109</v>
      </c>
      <c r="AH45" s="184" t="s">
        <v>2115</v>
      </c>
      <c r="AI45" s="184" t="s">
        <v>906</v>
      </c>
      <c r="AJ45" s="8">
        <v>45590</v>
      </c>
      <c r="AK45" s="2" t="s">
        <v>874</v>
      </c>
      <c r="AL45" s="184" t="s">
        <v>814</v>
      </c>
      <c r="AM45" s="2" t="s">
        <v>13</v>
      </c>
      <c r="AN45" s="2" t="s">
        <v>425</v>
      </c>
      <c r="AO45" s="2" t="s">
        <v>140</v>
      </c>
      <c r="AP45" s="192" t="s">
        <v>18</v>
      </c>
      <c r="AQ45" s="1"/>
      <c r="AR45" s="1"/>
    </row>
    <row r="46" spans="1:44">
      <c r="A46" s="2">
        <f t="shared" si="0"/>
        <v>45</v>
      </c>
      <c r="B46" s="49" t="s">
        <v>1079</v>
      </c>
      <c r="C46" s="7">
        <v>24</v>
      </c>
      <c r="D46" s="3" t="str">
        <f t="shared" si="1"/>
        <v>[15-44]</v>
      </c>
      <c r="E46" s="7"/>
      <c r="F46" s="185" t="s">
        <v>889</v>
      </c>
      <c r="G46" s="7" t="s">
        <v>1000</v>
      </c>
      <c r="H46" s="41">
        <v>90706190</v>
      </c>
      <c r="I46" s="126" t="s">
        <v>135</v>
      </c>
      <c r="J46" s="7" t="s">
        <v>1320</v>
      </c>
      <c r="K46" s="7" t="s">
        <v>1319</v>
      </c>
      <c r="L46" s="68" t="s">
        <v>833</v>
      </c>
      <c r="M46" s="7" t="s">
        <v>998</v>
      </c>
      <c r="N46" s="7" t="s">
        <v>278</v>
      </c>
      <c r="O46" s="190" t="s">
        <v>13</v>
      </c>
      <c r="P46" s="7" t="s">
        <v>14</v>
      </c>
      <c r="Q46" s="8">
        <v>45590</v>
      </c>
      <c r="R46" s="5" t="str">
        <f>_xlfn.CONCAT("S",_xlfn.ISOWEEKNUM(Table1[[#This Row],[Date de début des signes]]))</f>
        <v>S43</v>
      </c>
      <c r="S46" s="8">
        <v>45593</v>
      </c>
      <c r="T46" s="9" t="s">
        <v>867</v>
      </c>
      <c r="U46" s="9" t="s">
        <v>867</v>
      </c>
      <c r="V46" s="9" t="s">
        <v>867</v>
      </c>
      <c r="W46" s="9" t="s">
        <v>868</v>
      </c>
      <c r="X46" s="9" t="s">
        <v>906</v>
      </c>
      <c r="Y46" s="125"/>
      <c r="Z46" s="7" t="s">
        <v>906</v>
      </c>
      <c r="AA46" s="7" t="s">
        <v>868</v>
      </c>
      <c r="AB46" s="7" t="s">
        <v>868</v>
      </c>
      <c r="AC46" s="7" t="s">
        <v>868</v>
      </c>
      <c r="AD46" s="7" t="s">
        <v>912</v>
      </c>
      <c r="AE46" s="7" t="s">
        <v>890</v>
      </c>
      <c r="AF46" s="8" t="s">
        <v>867</v>
      </c>
      <c r="AG46" s="184" t="s">
        <v>2109</v>
      </c>
      <c r="AH46" s="184" t="s">
        <v>2115</v>
      </c>
      <c r="AI46" s="184" t="s">
        <v>870</v>
      </c>
      <c r="AJ46" s="8">
        <v>45595</v>
      </c>
      <c r="AK46" s="2" t="s">
        <v>874</v>
      </c>
      <c r="AL46" s="184" t="s">
        <v>814</v>
      </c>
      <c r="AM46" s="2" t="s">
        <v>13</v>
      </c>
      <c r="AN46" s="2" t="s">
        <v>278</v>
      </c>
      <c r="AO46" s="2" t="s">
        <v>280</v>
      </c>
      <c r="AP46" s="192" t="s">
        <v>18</v>
      </c>
      <c r="AQ46" s="1"/>
      <c r="AR46" s="1"/>
    </row>
    <row r="47" spans="1:44">
      <c r="A47" s="2">
        <f t="shared" si="0"/>
        <v>46</v>
      </c>
      <c r="B47" s="49" t="s">
        <v>1080</v>
      </c>
      <c r="C47" s="7">
        <v>50</v>
      </c>
      <c r="D47" s="3" t="str">
        <f t="shared" si="1"/>
        <v>[45-59]</v>
      </c>
      <c r="E47" s="7"/>
      <c r="F47" s="185" t="s">
        <v>889</v>
      </c>
      <c r="G47" s="7" t="s">
        <v>2108</v>
      </c>
      <c r="H47" s="41"/>
      <c r="I47" s="126" t="s">
        <v>136</v>
      </c>
      <c r="J47" s="7" t="s">
        <v>137</v>
      </c>
      <c r="K47" s="7" t="s">
        <v>138</v>
      </c>
      <c r="L47" s="49" t="s">
        <v>2112</v>
      </c>
      <c r="M47" s="7" t="s">
        <v>866</v>
      </c>
      <c r="N47" s="7" t="s">
        <v>278</v>
      </c>
      <c r="O47" s="190" t="s">
        <v>13</v>
      </c>
      <c r="P47" s="7" t="s">
        <v>14</v>
      </c>
      <c r="Q47" s="8">
        <v>45592</v>
      </c>
      <c r="R47" s="5" t="str">
        <f>_xlfn.CONCAT("S",_xlfn.ISOWEEKNUM(Table1[[#This Row],[Date de début des signes]]))</f>
        <v>S43</v>
      </c>
      <c r="S47" s="8">
        <v>45593</v>
      </c>
      <c r="T47" s="9" t="s">
        <v>867</v>
      </c>
      <c r="U47" s="9" t="s">
        <v>867</v>
      </c>
      <c r="V47" s="9" t="s">
        <v>868</v>
      </c>
      <c r="W47" s="9" t="s">
        <v>867</v>
      </c>
      <c r="X47" s="9" t="s">
        <v>870</v>
      </c>
      <c r="Y47" s="125"/>
      <c r="Z47" s="7" t="s">
        <v>887</v>
      </c>
      <c r="AA47" s="7" t="s">
        <v>868</v>
      </c>
      <c r="AB47" s="7" t="s">
        <v>868</v>
      </c>
      <c r="AC47" s="7" t="s">
        <v>870</v>
      </c>
      <c r="AD47" s="7" t="s">
        <v>940</v>
      </c>
      <c r="AE47" s="7" t="s">
        <v>868</v>
      </c>
      <c r="AF47" s="8" t="s">
        <v>867</v>
      </c>
      <c r="AG47" s="184" t="s">
        <v>1382</v>
      </c>
      <c r="AH47" s="184" t="s">
        <v>2109</v>
      </c>
      <c r="AI47" s="184" t="s">
        <v>870</v>
      </c>
      <c r="AJ47" s="8">
        <v>45596</v>
      </c>
      <c r="AK47" s="2" t="s">
        <v>874</v>
      </c>
      <c r="AL47" s="184" t="s">
        <v>814</v>
      </c>
      <c r="AM47" s="2" t="s">
        <v>13</v>
      </c>
      <c r="AN47" s="2" t="s">
        <v>278</v>
      </c>
      <c r="AO47" s="2" t="s">
        <v>280</v>
      </c>
      <c r="AP47" s="192" t="s">
        <v>18</v>
      </c>
      <c r="AQ47" s="1"/>
      <c r="AR47" s="1"/>
    </row>
    <row r="48" spans="1:44">
      <c r="A48" s="2">
        <f t="shared" si="0"/>
        <v>47</v>
      </c>
      <c r="B48" s="49" t="s">
        <v>1081</v>
      </c>
      <c r="C48" s="7">
        <v>27</v>
      </c>
      <c r="D48" s="3" t="str">
        <f t="shared" si="1"/>
        <v>[15-44]</v>
      </c>
      <c r="E48" s="7"/>
      <c r="F48" s="7" t="s">
        <v>864</v>
      </c>
      <c r="G48" s="7" t="s">
        <v>2108</v>
      </c>
      <c r="H48" s="41"/>
      <c r="I48" s="126" t="s">
        <v>9</v>
      </c>
      <c r="J48" s="185" t="s">
        <v>198</v>
      </c>
      <c r="K48" s="185" t="s">
        <v>199</v>
      </c>
      <c r="L48" s="49" t="s">
        <v>2112</v>
      </c>
      <c r="M48" s="7" t="s">
        <v>866</v>
      </c>
      <c r="N48" s="7" t="s">
        <v>278</v>
      </c>
      <c r="O48" s="190" t="s">
        <v>13</v>
      </c>
      <c r="P48" s="7" t="s">
        <v>14</v>
      </c>
      <c r="Q48" s="8">
        <v>45593</v>
      </c>
      <c r="R48" s="5" t="str">
        <f>_xlfn.CONCAT("S",_xlfn.ISOWEEKNUM(Table1[[#This Row],[Date de début des signes]]))</f>
        <v>S44</v>
      </c>
      <c r="S48" s="8">
        <v>45593</v>
      </c>
      <c r="T48" s="9" t="s">
        <v>867</v>
      </c>
      <c r="U48" s="9" t="s">
        <v>867</v>
      </c>
      <c r="V48" s="9" t="s">
        <v>867</v>
      </c>
      <c r="W48" s="9" t="s">
        <v>867</v>
      </c>
      <c r="X48" s="9" t="s">
        <v>906</v>
      </c>
      <c r="Y48" s="125"/>
      <c r="Z48" s="7" t="s">
        <v>887</v>
      </c>
      <c r="AA48" s="7" t="s">
        <v>868</v>
      </c>
      <c r="AB48" s="7" t="s">
        <v>868</v>
      </c>
      <c r="AC48" s="7" t="s">
        <v>868</v>
      </c>
      <c r="AD48" s="7" t="s">
        <v>912</v>
      </c>
      <c r="AE48" s="7" t="s">
        <v>890</v>
      </c>
      <c r="AF48" s="7" t="s">
        <v>867</v>
      </c>
      <c r="AG48" s="184" t="s">
        <v>2109</v>
      </c>
      <c r="AH48" s="184" t="s">
        <v>2109</v>
      </c>
      <c r="AI48" s="184" t="s">
        <v>870</v>
      </c>
      <c r="AJ48" s="8">
        <v>45595</v>
      </c>
      <c r="AK48" s="2" t="s">
        <v>874</v>
      </c>
      <c r="AL48" s="184" t="s">
        <v>814</v>
      </c>
      <c r="AM48" s="2" t="s">
        <v>13</v>
      </c>
      <c r="AN48" s="2" t="s">
        <v>278</v>
      </c>
      <c r="AO48" s="2" t="s">
        <v>280</v>
      </c>
      <c r="AP48" s="192" t="s">
        <v>18</v>
      </c>
      <c r="AQ48" s="1"/>
      <c r="AR48" s="1"/>
    </row>
    <row r="49" spans="1:44">
      <c r="A49" s="2">
        <f t="shared" si="0"/>
        <v>48</v>
      </c>
      <c r="B49" s="49" t="s">
        <v>1082</v>
      </c>
      <c r="C49" s="7">
        <v>48</v>
      </c>
      <c r="D49" s="3" t="str">
        <f t="shared" si="1"/>
        <v>[45-59]</v>
      </c>
      <c r="E49" s="7"/>
      <c r="F49" s="185" t="s">
        <v>889</v>
      </c>
      <c r="G49" s="7" t="s">
        <v>2108</v>
      </c>
      <c r="H49" s="41"/>
      <c r="I49" s="126" t="s">
        <v>9</v>
      </c>
      <c r="J49" s="185" t="s">
        <v>198</v>
      </c>
      <c r="K49" s="185" t="s">
        <v>199</v>
      </c>
      <c r="L49" s="49" t="s">
        <v>2112</v>
      </c>
      <c r="M49" s="7" t="s">
        <v>866</v>
      </c>
      <c r="N49" s="7" t="s">
        <v>278</v>
      </c>
      <c r="O49" s="190" t="s">
        <v>13</v>
      </c>
      <c r="P49" s="7" t="s">
        <v>14</v>
      </c>
      <c r="Q49" s="8">
        <v>45593</v>
      </c>
      <c r="R49" s="5" t="str">
        <f>_xlfn.CONCAT("S",_xlfn.ISOWEEKNUM(Table1[[#This Row],[Date de début des signes]]))</f>
        <v>S44</v>
      </c>
      <c r="S49" s="8">
        <v>45594</v>
      </c>
      <c r="T49" s="9" t="s">
        <v>867</v>
      </c>
      <c r="U49" s="9" t="s">
        <v>867</v>
      </c>
      <c r="V49" s="9" t="s">
        <v>867</v>
      </c>
      <c r="W49" s="9" t="s">
        <v>867</v>
      </c>
      <c r="X49" s="9" t="s">
        <v>906</v>
      </c>
      <c r="Y49" s="125"/>
      <c r="Z49" s="7" t="s">
        <v>887</v>
      </c>
      <c r="AA49" s="7" t="s">
        <v>868</v>
      </c>
      <c r="AB49" s="7" t="s">
        <v>868</v>
      </c>
      <c r="AC49" s="7" t="s">
        <v>868</v>
      </c>
      <c r="AD49" s="7" t="s">
        <v>912</v>
      </c>
      <c r="AE49" s="7" t="s">
        <v>890</v>
      </c>
      <c r="AF49" s="7" t="s">
        <v>867</v>
      </c>
      <c r="AG49" s="184" t="s">
        <v>2109</v>
      </c>
      <c r="AH49" s="184" t="s">
        <v>2109</v>
      </c>
      <c r="AI49" s="184" t="s">
        <v>870</v>
      </c>
      <c r="AJ49" s="8">
        <v>45595</v>
      </c>
      <c r="AK49" s="2" t="s">
        <v>874</v>
      </c>
      <c r="AL49" s="184" t="s">
        <v>814</v>
      </c>
      <c r="AM49" s="2" t="s">
        <v>13</v>
      </c>
      <c r="AN49" s="2" t="s">
        <v>278</v>
      </c>
      <c r="AO49" s="2" t="s">
        <v>280</v>
      </c>
      <c r="AP49" s="192" t="s">
        <v>18</v>
      </c>
      <c r="AQ49" s="1"/>
      <c r="AR49" s="1"/>
    </row>
    <row r="50" spans="1:44">
      <c r="A50" s="2">
        <f t="shared" si="0"/>
        <v>49</v>
      </c>
      <c r="B50" s="50" t="s">
        <v>1083</v>
      </c>
      <c r="C50" s="7">
        <v>32</v>
      </c>
      <c r="D50" s="3" t="str">
        <f t="shared" si="1"/>
        <v>[15-44]</v>
      </c>
      <c r="E50" s="7"/>
      <c r="F50" s="7" t="s">
        <v>864</v>
      </c>
      <c r="G50" s="7" t="s">
        <v>971</v>
      </c>
      <c r="H50" s="41"/>
      <c r="I50" s="126" t="s">
        <v>139</v>
      </c>
      <c r="J50" s="7" t="s">
        <v>1318</v>
      </c>
      <c r="K50" s="7" t="s">
        <v>1317</v>
      </c>
      <c r="L50" s="49" t="s">
        <v>2112</v>
      </c>
      <c r="M50" s="7" t="s">
        <v>1084</v>
      </c>
      <c r="N50" s="7" t="s">
        <v>425</v>
      </c>
      <c r="O50" s="190" t="s">
        <v>13</v>
      </c>
      <c r="P50" s="7" t="s">
        <v>14</v>
      </c>
      <c r="Q50" s="8">
        <v>45594</v>
      </c>
      <c r="R50" s="5" t="str">
        <f>_xlfn.CONCAT("S",_xlfn.ISOWEEKNUM(Table1[[#This Row],[Date de début des signes]]))</f>
        <v>S44</v>
      </c>
      <c r="S50" s="8">
        <v>45595</v>
      </c>
      <c r="T50" s="9" t="s">
        <v>867</v>
      </c>
      <c r="U50" s="9" t="s">
        <v>867</v>
      </c>
      <c r="V50" s="9" t="s">
        <v>867</v>
      </c>
      <c r="W50" s="9" t="s">
        <v>868</v>
      </c>
      <c r="X50" s="9" t="s">
        <v>906</v>
      </c>
      <c r="Y50" s="126"/>
      <c r="Z50" s="7" t="s">
        <v>868</v>
      </c>
      <c r="AA50" s="7" t="s">
        <v>868</v>
      </c>
      <c r="AB50" s="7" t="s">
        <v>868</v>
      </c>
      <c r="AC50" s="7" t="s">
        <v>868</v>
      </c>
      <c r="AD50" s="7" t="s">
        <v>912</v>
      </c>
      <c r="AE50" s="7" t="s">
        <v>890</v>
      </c>
      <c r="AF50" s="7" t="s">
        <v>870</v>
      </c>
      <c r="AG50" s="184" t="s">
        <v>2109</v>
      </c>
      <c r="AH50" s="184" t="s">
        <v>2115</v>
      </c>
      <c r="AI50" s="184" t="s">
        <v>906</v>
      </c>
      <c r="AJ50" s="8">
        <v>45595</v>
      </c>
      <c r="AK50" s="2" t="s">
        <v>874</v>
      </c>
      <c r="AL50" s="184" t="s">
        <v>814</v>
      </c>
      <c r="AM50" s="2" t="s">
        <v>13</v>
      </c>
      <c r="AN50" s="2" t="s">
        <v>425</v>
      </c>
      <c r="AO50" s="2" t="s">
        <v>140</v>
      </c>
      <c r="AP50" s="192" t="s">
        <v>18</v>
      </c>
      <c r="AQ50" s="1"/>
      <c r="AR50" s="1"/>
    </row>
    <row r="51" spans="1:44">
      <c r="A51" s="2">
        <f t="shared" si="0"/>
        <v>50</v>
      </c>
      <c r="B51" s="49" t="s">
        <v>1085</v>
      </c>
      <c r="C51" s="7">
        <v>24</v>
      </c>
      <c r="D51" s="3" t="str">
        <f t="shared" si="1"/>
        <v>[15-44]</v>
      </c>
      <c r="E51" s="7"/>
      <c r="F51" s="185" t="s">
        <v>889</v>
      </c>
      <c r="G51" s="7" t="s">
        <v>1086</v>
      </c>
      <c r="H51" s="41"/>
      <c r="I51" s="126" t="s">
        <v>25</v>
      </c>
      <c r="J51" s="7" t="s">
        <v>57</v>
      </c>
      <c r="K51" s="7" t="s">
        <v>58</v>
      </c>
      <c r="L51" s="68" t="s">
        <v>2112</v>
      </c>
      <c r="M51" s="9" t="s">
        <v>911</v>
      </c>
      <c r="N51" s="7" t="s">
        <v>425</v>
      </c>
      <c r="O51" s="190" t="s">
        <v>13</v>
      </c>
      <c r="P51" s="7" t="s">
        <v>14</v>
      </c>
      <c r="Q51" s="8">
        <v>45598</v>
      </c>
      <c r="R51" s="5" t="str">
        <f>_xlfn.CONCAT("S",_xlfn.ISOWEEKNUM(Table1[[#This Row],[Date de début des signes]]))</f>
        <v>S44</v>
      </c>
      <c r="S51" s="8">
        <v>45598</v>
      </c>
      <c r="T51" s="9" t="s">
        <v>870</v>
      </c>
      <c r="U51" s="9" t="s">
        <v>868</v>
      </c>
      <c r="V51" s="9" t="s">
        <v>868</v>
      </c>
      <c r="W51" s="9" t="s">
        <v>868</v>
      </c>
      <c r="X51" s="9" t="s">
        <v>906</v>
      </c>
      <c r="Y51" s="126"/>
      <c r="Z51" s="7" t="s">
        <v>868</v>
      </c>
      <c r="AA51" s="7" t="s">
        <v>868</v>
      </c>
      <c r="AB51" s="7" t="s">
        <v>868</v>
      </c>
      <c r="AC51" s="7" t="s">
        <v>868</v>
      </c>
      <c r="AD51" s="7" t="s">
        <v>1087</v>
      </c>
      <c r="AE51" s="7" t="s">
        <v>868</v>
      </c>
      <c r="AF51" s="8" t="s">
        <v>867</v>
      </c>
      <c r="AG51" s="184" t="s">
        <v>2109</v>
      </c>
      <c r="AH51" s="184" t="s">
        <v>2109</v>
      </c>
      <c r="AI51" s="184" t="s">
        <v>906</v>
      </c>
      <c r="AJ51" s="8">
        <v>45598</v>
      </c>
      <c r="AK51" s="2" t="s">
        <v>874</v>
      </c>
      <c r="AL51" s="184" t="s">
        <v>814</v>
      </c>
      <c r="AM51" s="2" t="s">
        <v>13</v>
      </c>
      <c r="AN51" s="2" t="s">
        <v>425</v>
      </c>
      <c r="AO51" s="2" t="s">
        <v>140</v>
      </c>
      <c r="AP51" s="192" t="s">
        <v>18</v>
      </c>
      <c r="AQ51" s="1"/>
      <c r="AR51" s="1"/>
    </row>
    <row r="52" spans="1:44">
      <c r="A52" s="2">
        <f t="shared" si="0"/>
        <v>51</v>
      </c>
      <c r="B52" s="49" t="s">
        <v>1088</v>
      </c>
      <c r="C52" s="2">
        <v>4</v>
      </c>
      <c r="D52" s="3" t="str">
        <f t="shared" si="1"/>
        <v>[2-4]</v>
      </c>
      <c r="E52" s="7"/>
      <c r="F52" s="7" t="s">
        <v>864</v>
      </c>
      <c r="G52" s="7" t="s">
        <v>2110</v>
      </c>
      <c r="H52" s="41"/>
      <c r="I52" s="126" t="s">
        <v>25</v>
      </c>
      <c r="J52" s="7" t="s">
        <v>57</v>
      </c>
      <c r="K52" s="7" t="s">
        <v>58</v>
      </c>
      <c r="L52" s="68" t="s">
        <v>2112</v>
      </c>
      <c r="M52" s="9" t="s">
        <v>911</v>
      </c>
      <c r="N52" s="7" t="s">
        <v>425</v>
      </c>
      <c r="O52" s="190" t="s">
        <v>13</v>
      </c>
      <c r="P52" s="7" t="s">
        <v>14</v>
      </c>
      <c r="Q52" s="8">
        <v>45597</v>
      </c>
      <c r="R52" s="5" t="str">
        <f>_xlfn.CONCAT("S",_xlfn.ISOWEEKNUM(Table1[[#This Row],[Date de début des signes]]))</f>
        <v>S44</v>
      </c>
      <c r="S52" s="8">
        <v>45598</v>
      </c>
      <c r="T52" s="9" t="s">
        <v>867</v>
      </c>
      <c r="U52" s="9" t="s">
        <v>867</v>
      </c>
      <c r="V52" s="9" t="s">
        <v>867</v>
      </c>
      <c r="W52" s="9" t="s">
        <v>868</v>
      </c>
      <c r="X52" s="9" t="s">
        <v>906</v>
      </c>
      <c r="Y52" s="126"/>
      <c r="Z52" s="7" t="s">
        <v>868</v>
      </c>
      <c r="AA52" s="7" t="s">
        <v>868</v>
      </c>
      <c r="AB52" s="7" t="s">
        <v>868</v>
      </c>
      <c r="AC52" s="7" t="s">
        <v>868</v>
      </c>
      <c r="AD52" s="7" t="s">
        <v>1089</v>
      </c>
      <c r="AE52" s="7" t="s">
        <v>868</v>
      </c>
      <c r="AF52" s="8" t="s">
        <v>867</v>
      </c>
      <c r="AG52" s="184" t="s">
        <v>2109</v>
      </c>
      <c r="AH52" s="184" t="s">
        <v>2109</v>
      </c>
      <c r="AI52" s="184" t="s">
        <v>906</v>
      </c>
      <c r="AJ52" s="8">
        <v>45598</v>
      </c>
      <c r="AK52" s="2" t="s">
        <v>874</v>
      </c>
      <c r="AL52" s="184" t="s">
        <v>814</v>
      </c>
      <c r="AM52" s="2" t="s">
        <v>13</v>
      </c>
      <c r="AN52" s="2" t="s">
        <v>425</v>
      </c>
      <c r="AO52" s="2" t="s">
        <v>140</v>
      </c>
      <c r="AP52" s="192" t="s">
        <v>18</v>
      </c>
      <c r="AQ52" s="1"/>
      <c r="AR52" s="1"/>
    </row>
    <row r="53" spans="1:44">
      <c r="A53" s="2">
        <f t="shared" si="0"/>
        <v>52</v>
      </c>
      <c r="B53" s="49" t="s">
        <v>1353</v>
      </c>
      <c r="C53" s="2">
        <v>34</v>
      </c>
      <c r="D53" s="3" t="str">
        <f t="shared" si="1"/>
        <v>[15-44]</v>
      </c>
      <c r="E53" s="2"/>
      <c r="F53" s="185" t="s">
        <v>889</v>
      </c>
      <c r="G53" s="2" t="s">
        <v>1279</v>
      </c>
      <c r="H53" s="40"/>
      <c r="I53" s="125" t="s">
        <v>140</v>
      </c>
      <c r="J53" s="2" t="s">
        <v>19</v>
      </c>
      <c r="K53" s="2" t="s">
        <v>20</v>
      </c>
      <c r="L53" s="68" t="s">
        <v>2112</v>
      </c>
      <c r="M53" s="9" t="s">
        <v>1090</v>
      </c>
      <c r="N53" s="7" t="s">
        <v>425</v>
      </c>
      <c r="O53" s="190" t="s">
        <v>13</v>
      </c>
      <c r="P53" s="7" t="s">
        <v>14</v>
      </c>
      <c r="Q53" s="4">
        <v>45593</v>
      </c>
      <c r="R53" s="5" t="str">
        <f>_xlfn.CONCAT("S",_xlfn.ISOWEEKNUM(Table1[[#This Row],[Date de début des signes]]))</f>
        <v>S44</v>
      </c>
      <c r="S53" s="8">
        <v>45598</v>
      </c>
      <c r="T53" s="9" t="s">
        <v>867</v>
      </c>
      <c r="U53" s="9" t="s">
        <v>867</v>
      </c>
      <c r="V53" s="9" t="s">
        <v>867</v>
      </c>
      <c r="W53" s="9" t="s">
        <v>868</v>
      </c>
      <c r="X53" s="9" t="s">
        <v>906</v>
      </c>
      <c r="Y53" s="126"/>
      <c r="Z53" s="7" t="s">
        <v>887</v>
      </c>
      <c r="AA53" s="2" t="s">
        <v>868</v>
      </c>
      <c r="AB53" s="2" t="s">
        <v>868</v>
      </c>
      <c r="AC53" s="2" t="s">
        <v>868</v>
      </c>
      <c r="AD53" s="2" t="s">
        <v>912</v>
      </c>
      <c r="AE53" s="2" t="s">
        <v>890</v>
      </c>
      <c r="AF53" s="8" t="s">
        <v>867</v>
      </c>
      <c r="AG53" s="184" t="s">
        <v>1382</v>
      </c>
      <c r="AH53" s="184" t="s">
        <v>2109</v>
      </c>
      <c r="AI53" s="184" t="s">
        <v>870</v>
      </c>
      <c r="AJ53" s="8">
        <v>45599</v>
      </c>
      <c r="AK53" s="2" t="s">
        <v>874</v>
      </c>
      <c r="AL53" s="184" t="s">
        <v>814</v>
      </c>
      <c r="AM53" s="2" t="s">
        <v>13</v>
      </c>
      <c r="AN53" s="2" t="s">
        <v>425</v>
      </c>
      <c r="AO53" s="2" t="s">
        <v>140</v>
      </c>
      <c r="AP53" s="192" t="s">
        <v>18</v>
      </c>
      <c r="AQ53" s="1"/>
      <c r="AR53" s="1"/>
    </row>
    <row r="54" spans="1:44">
      <c r="A54" s="2">
        <f t="shared" si="0"/>
        <v>53</v>
      </c>
      <c r="B54" s="49" t="s">
        <v>1134</v>
      </c>
      <c r="C54" s="2">
        <v>35</v>
      </c>
      <c r="D54" s="3" t="str">
        <f t="shared" si="1"/>
        <v>[15-44]</v>
      </c>
      <c r="E54" s="2"/>
      <c r="F54" s="185" t="s">
        <v>889</v>
      </c>
      <c r="G54" s="2" t="s">
        <v>2108</v>
      </c>
      <c r="H54" s="40"/>
      <c r="I54" s="125" t="s">
        <v>140</v>
      </c>
      <c r="J54" s="159" t="s">
        <v>19</v>
      </c>
      <c r="K54" s="159" t="s">
        <v>20</v>
      </c>
      <c r="L54" s="68" t="s">
        <v>833</v>
      </c>
      <c r="M54" s="9" t="s">
        <v>1090</v>
      </c>
      <c r="N54" s="7" t="s">
        <v>425</v>
      </c>
      <c r="O54" s="190" t="s">
        <v>13</v>
      </c>
      <c r="P54" s="7" t="s">
        <v>14</v>
      </c>
      <c r="Q54" s="4">
        <v>45599</v>
      </c>
      <c r="R54" s="5" t="str">
        <f>_xlfn.CONCAT("S",_xlfn.ISOWEEKNUM(Table1[[#This Row],[Date de début des signes]]))</f>
        <v>S44</v>
      </c>
      <c r="S54" s="8">
        <v>45599</v>
      </c>
      <c r="T54" s="9" t="s">
        <v>867</v>
      </c>
      <c r="U54" s="9" t="s">
        <v>867</v>
      </c>
      <c r="V54" s="9" t="s">
        <v>868</v>
      </c>
      <c r="W54" s="9" t="s">
        <v>868</v>
      </c>
      <c r="X54" s="9" t="s">
        <v>906</v>
      </c>
      <c r="Y54" s="126"/>
      <c r="Z54" s="7" t="s">
        <v>887</v>
      </c>
      <c r="AA54" s="2" t="s">
        <v>868</v>
      </c>
      <c r="AB54" s="2" t="s">
        <v>868</v>
      </c>
      <c r="AC54" s="2" t="s">
        <v>868</v>
      </c>
      <c r="AD54" s="2" t="s">
        <v>912</v>
      </c>
      <c r="AE54" s="2" t="s">
        <v>890</v>
      </c>
      <c r="AF54" s="8" t="s">
        <v>870</v>
      </c>
      <c r="AG54" s="184" t="s">
        <v>2109</v>
      </c>
      <c r="AH54" s="184" t="s">
        <v>2109</v>
      </c>
      <c r="AI54" s="184" t="s">
        <v>906</v>
      </c>
      <c r="AJ54" s="8">
        <v>45599</v>
      </c>
      <c r="AK54" s="2" t="s">
        <v>874</v>
      </c>
      <c r="AL54" s="184" t="s">
        <v>814</v>
      </c>
      <c r="AM54" s="2" t="s">
        <v>13</v>
      </c>
      <c r="AN54" s="2" t="s">
        <v>425</v>
      </c>
      <c r="AO54" s="2" t="s">
        <v>140</v>
      </c>
      <c r="AP54" s="192" t="s">
        <v>18</v>
      </c>
      <c r="AQ54" s="1"/>
      <c r="AR54" s="1"/>
    </row>
    <row r="55" spans="1:44">
      <c r="A55" s="2">
        <f t="shared" si="0"/>
        <v>54</v>
      </c>
      <c r="B55" s="49" t="s">
        <v>1275</v>
      </c>
      <c r="C55" s="2">
        <v>34</v>
      </c>
      <c r="D55" s="3" t="str">
        <f t="shared" si="1"/>
        <v>[15-44]</v>
      </c>
      <c r="E55" s="2"/>
      <c r="F55" s="7" t="s">
        <v>864</v>
      </c>
      <c r="G55" s="2" t="s">
        <v>1000</v>
      </c>
      <c r="H55" s="40"/>
      <c r="I55" s="125" t="s">
        <v>1276</v>
      </c>
      <c r="J55" s="2" t="s">
        <v>1295</v>
      </c>
      <c r="K55" s="2" t="s">
        <v>1296</v>
      </c>
      <c r="L55" s="49" t="s">
        <v>833</v>
      </c>
      <c r="M55" s="6" t="s">
        <v>1277</v>
      </c>
      <c r="N55" s="2" t="s">
        <v>286</v>
      </c>
      <c r="O55" s="190" t="s">
        <v>13</v>
      </c>
      <c r="P55" s="2" t="s">
        <v>14</v>
      </c>
      <c r="Q55" s="4">
        <v>45605</v>
      </c>
      <c r="R55" s="5" t="str">
        <f>_xlfn.CONCAT("S",_xlfn.ISOWEEKNUM(Table1[[#This Row],[Date de début des signes]]))</f>
        <v>S45</v>
      </c>
      <c r="S55" s="4">
        <v>45606</v>
      </c>
      <c r="T55" s="26" t="s">
        <v>867</v>
      </c>
      <c r="U55" s="6" t="s">
        <v>867</v>
      </c>
      <c r="V55" s="6" t="s">
        <v>867</v>
      </c>
      <c r="W55" s="6" t="s">
        <v>867</v>
      </c>
      <c r="X55" s="6" t="s">
        <v>870</v>
      </c>
      <c r="Y55" s="125"/>
      <c r="Z55" s="6" t="s">
        <v>887</v>
      </c>
      <c r="AA55" s="2" t="s">
        <v>870</v>
      </c>
      <c r="AB55" s="2" t="s">
        <v>870</v>
      </c>
      <c r="AC55" s="2" t="s">
        <v>868</v>
      </c>
      <c r="AD55" s="2" t="s">
        <v>871</v>
      </c>
      <c r="AE55" s="2" t="s">
        <v>868</v>
      </c>
      <c r="AF55" s="4" t="s">
        <v>867</v>
      </c>
      <c r="AG55" s="184" t="s">
        <v>2109</v>
      </c>
      <c r="AH55" s="184" t="s">
        <v>2109</v>
      </c>
      <c r="AI55" s="184" t="s">
        <v>870</v>
      </c>
      <c r="AJ55" s="8">
        <v>45609</v>
      </c>
      <c r="AK55" s="2" t="s">
        <v>874</v>
      </c>
      <c r="AL55" s="184" t="s">
        <v>814</v>
      </c>
      <c r="AM55" s="2" t="s">
        <v>13</v>
      </c>
      <c r="AN55" s="2" t="s">
        <v>286</v>
      </c>
      <c r="AO55" s="2" t="s">
        <v>288</v>
      </c>
      <c r="AP55" s="192" t="s">
        <v>18</v>
      </c>
      <c r="AQ55" s="1"/>
      <c r="AR55" s="1"/>
    </row>
    <row r="56" spans="1:44">
      <c r="A56" s="2">
        <f t="shared" si="0"/>
        <v>55</v>
      </c>
      <c r="B56" s="49" t="s">
        <v>1278</v>
      </c>
      <c r="C56" s="2">
        <v>29</v>
      </c>
      <c r="D56" s="3" t="str">
        <f t="shared" si="1"/>
        <v>[15-44]</v>
      </c>
      <c r="E56" s="2"/>
      <c r="F56" s="185" t="s">
        <v>889</v>
      </c>
      <c r="G56" s="2" t="s">
        <v>1279</v>
      </c>
      <c r="H56" s="40"/>
      <c r="I56" s="125" t="s">
        <v>1276</v>
      </c>
      <c r="J56" s="2" t="s">
        <v>1295</v>
      </c>
      <c r="K56" s="2" t="s">
        <v>1296</v>
      </c>
      <c r="L56" s="68" t="s">
        <v>833</v>
      </c>
      <c r="M56" s="6" t="s">
        <v>1277</v>
      </c>
      <c r="N56" s="2" t="s">
        <v>286</v>
      </c>
      <c r="O56" s="190" t="s">
        <v>13</v>
      </c>
      <c r="P56" s="2" t="s">
        <v>14</v>
      </c>
      <c r="Q56" s="4">
        <v>45606</v>
      </c>
      <c r="R56" s="5" t="str">
        <f>_xlfn.CONCAT("S",_xlfn.ISOWEEKNUM(Table1[[#This Row],[Date de début des signes]]))</f>
        <v>S45</v>
      </c>
      <c r="S56" s="4">
        <v>45606</v>
      </c>
      <c r="T56" s="26" t="s">
        <v>867</v>
      </c>
      <c r="U56" s="6" t="s">
        <v>868</v>
      </c>
      <c r="V56" s="6" t="s">
        <v>867</v>
      </c>
      <c r="W56" s="6" t="s">
        <v>868</v>
      </c>
      <c r="X56" s="6" t="s">
        <v>906</v>
      </c>
      <c r="Y56" s="125"/>
      <c r="Z56" s="6" t="s">
        <v>867</v>
      </c>
      <c r="AA56" s="2" t="s">
        <v>868</v>
      </c>
      <c r="AB56" s="2" t="s">
        <v>868</v>
      </c>
      <c r="AC56" s="2" t="s">
        <v>868</v>
      </c>
      <c r="AD56" s="2" t="s">
        <v>871</v>
      </c>
      <c r="AE56" s="2" t="s">
        <v>868</v>
      </c>
      <c r="AF56" s="4" t="s">
        <v>867</v>
      </c>
      <c r="AG56" s="184" t="s">
        <v>1382</v>
      </c>
      <c r="AH56" s="184" t="s">
        <v>873</v>
      </c>
      <c r="AI56" s="184" t="s">
        <v>870</v>
      </c>
      <c r="AJ56" s="8">
        <v>45609</v>
      </c>
      <c r="AK56" s="2" t="s">
        <v>874</v>
      </c>
      <c r="AL56" s="184" t="s">
        <v>813</v>
      </c>
      <c r="AM56" s="2" t="s">
        <v>13</v>
      </c>
      <c r="AN56" s="2" t="s">
        <v>286</v>
      </c>
      <c r="AO56" s="2" t="s">
        <v>288</v>
      </c>
      <c r="AP56" s="46" t="s">
        <v>10</v>
      </c>
      <c r="AQ56" s="1"/>
      <c r="AR56" s="1"/>
    </row>
    <row r="57" spans="1:44">
      <c r="A57" s="2">
        <f t="shared" si="0"/>
        <v>56</v>
      </c>
      <c r="B57" s="49" t="s">
        <v>1284</v>
      </c>
      <c r="C57" s="2">
        <v>49</v>
      </c>
      <c r="D57" s="3" t="str">
        <f t="shared" si="1"/>
        <v>[45-59]</v>
      </c>
      <c r="E57" s="2"/>
      <c r="F57" s="185" t="s">
        <v>889</v>
      </c>
      <c r="G57" s="2" t="s">
        <v>1285</v>
      </c>
      <c r="H57" s="40">
        <v>96860064</v>
      </c>
      <c r="I57" s="125" t="s">
        <v>140</v>
      </c>
      <c r="J57" s="7" t="s">
        <v>19</v>
      </c>
      <c r="K57" s="7" t="s">
        <v>20</v>
      </c>
      <c r="L57" s="68" t="s">
        <v>833</v>
      </c>
      <c r="M57" s="9" t="s">
        <v>1286</v>
      </c>
      <c r="N57" s="7" t="s">
        <v>425</v>
      </c>
      <c r="O57" s="190" t="s">
        <v>13</v>
      </c>
      <c r="P57" s="7" t="s">
        <v>14</v>
      </c>
      <c r="Q57" s="4">
        <v>45609</v>
      </c>
      <c r="R57" s="5" t="str">
        <f>_xlfn.CONCAT("S",_xlfn.ISOWEEKNUM(Table1[[#This Row],[Date de début des signes]]))</f>
        <v>S46</v>
      </c>
      <c r="S57" s="8">
        <v>45609</v>
      </c>
      <c r="T57" s="9" t="s">
        <v>870</v>
      </c>
      <c r="U57" s="9" t="s">
        <v>870</v>
      </c>
      <c r="V57" s="6" t="s">
        <v>870</v>
      </c>
      <c r="W57" s="9" t="s">
        <v>868</v>
      </c>
      <c r="X57" s="6" t="s">
        <v>906</v>
      </c>
      <c r="Y57" s="126"/>
      <c r="Z57" s="7" t="s">
        <v>906</v>
      </c>
      <c r="AA57" s="2" t="s">
        <v>906</v>
      </c>
      <c r="AB57" s="2" t="s">
        <v>870</v>
      </c>
      <c r="AC57" s="2" t="s">
        <v>870</v>
      </c>
      <c r="AD57" s="2" t="s">
        <v>1030</v>
      </c>
      <c r="AE57" s="2" t="s">
        <v>890</v>
      </c>
      <c r="AF57" s="8" t="s">
        <v>870</v>
      </c>
      <c r="AG57" s="184" t="s">
        <v>2109</v>
      </c>
      <c r="AH57" s="184" t="s">
        <v>2109</v>
      </c>
      <c r="AI57" s="184" t="s">
        <v>870</v>
      </c>
      <c r="AJ57" s="4">
        <v>45610</v>
      </c>
      <c r="AK57" s="2" t="s">
        <v>874</v>
      </c>
      <c r="AL57" s="184" t="s">
        <v>814</v>
      </c>
      <c r="AM57" s="2" t="s">
        <v>13</v>
      </c>
      <c r="AN57" s="2" t="s">
        <v>425</v>
      </c>
      <c r="AO57" s="2" t="s">
        <v>140</v>
      </c>
      <c r="AP57" s="192" t="s">
        <v>18</v>
      </c>
      <c r="AQ57" s="1"/>
      <c r="AR57" s="1"/>
    </row>
    <row r="58" spans="1:44">
      <c r="A58" s="2">
        <f t="shared" si="0"/>
        <v>57</v>
      </c>
      <c r="B58" s="49" t="s">
        <v>1287</v>
      </c>
      <c r="C58" s="2">
        <v>36</v>
      </c>
      <c r="D58" s="3" t="str">
        <f t="shared" si="1"/>
        <v>[15-44]</v>
      </c>
      <c r="E58" s="2"/>
      <c r="F58" s="185" t="s">
        <v>889</v>
      </c>
      <c r="G58" s="2" t="s">
        <v>1279</v>
      </c>
      <c r="H58" s="40">
        <v>90295234</v>
      </c>
      <c r="I58" s="125" t="s">
        <v>1288</v>
      </c>
      <c r="J58" s="2" t="s">
        <v>61</v>
      </c>
      <c r="K58" s="2" t="s">
        <v>62</v>
      </c>
      <c r="L58" s="68" t="s">
        <v>833</v>
      </c>
      <c r="M58" s="9" t="s">
        <v>1289</v>
      </c>
      <c r="N58" s="7" t="s">
        <v>310</v>
      </c>
      <c r="O58" s="190" t="s">
        <v>13</v>
      </c>
      <c r="P58" s="7" t="s">
        <v>14</v>
      </c>
      <c r="Q58" s="4">
        <v>45612</v>
      </c>
      <c r="R58" s="5" t="str">
        <f>_xlfn.CONCAT("S",_xlfn.ISOWEEKNUM(Table1[[#This Row],[Date de début des signes]]))</f>
        <v>S46</v>
      </c>
      <c r="S58" s="8">
        <v>45613</v>
      </c>
      <c r="T58" s="9" t="s">
        <v>870</v>
      </c>
      <c r="U58" s="9" t="s">
        <v>868</v>
      </c>
      <c r="V58" s="6" t="s">
        <v>868</v>
      </c>
      <c r="W58" s="9" t="s">
        <v>868</v>
      </c>
      <c r="X58" s="6" t="s">
        <v>906</v>
      </c>
      <c r="Y58" s="126"/>
      <c r="Z58" s="7" t="s">
        <v>906</v>
      </c>
      <c r="AA58" s="2" t="s">
        <v>868</v>
      </c>
      <c r="AB58" s="2" t="s">
        <v>868</v>
      </c>
      <c r="AC58" s="2" t="s">
        <v>868</v>
      </c>
      <c r="AD58" s="2" t="s">
        <v>912</v>
      </c>
      <c r="AE58" s="2" t="s">
        <v>890</v>
      </c>
      <c r="AF58" s="8" t="s">
        <v>870</v>
      </c>
      <c r="AG58" s="184" t="s">
        <v>2109</v>
      </c>
      <c r="AH58" s="184" t="s">
        <v>2109</v>
      </c>
      <c r="AI58" s="184" t="s">
        <v>906</v>
      </c>
      <c r="AJ58" s="4">
        <v>45613</v>
      </c>
      <c r="AK58" s="2" t="s">
        <v>874</v>
      </c>
      <c r="AL58" s="184" t="s">
        <v>814</v>
      </c>
      <c r="AM58" s="2" t="s">
        <v>13</v>
      </c>
      <c r="AN58" s="2" t="s">
        <v>310</v>
      </c>
      <c r="AO58" s="19" t="s">
        <v>312</v>
      </c>
      <c r="AP58" s="192" t="s">
        <v>18</v>
      </c>
      <c r="AQ58" s="1"/>
      <c r="AR58" s="1"/>
    </row>
    <row r="59" spans="1:44">
      <c r="A59" s="2">
        <f t="shared" si="0"/>
        <v>58</v>
      </c>
      <c r="B59" s="49" t="s">
        <v>1354</v>
      </c>
      <c r="C59" s="2">
        <v>37</v>
      </c>
      <c r="D59" s="3" t="str">
        <f t="shared" si="1"/>
        <v>[15-44]</v>
      </c>
      <c r="E59" s="2"/>
      <c r="F59" s="7" t="s">
        <v>864</v>
      </c>
      <c r="G59" s="7" t="s">
        <v>1112</v>
      </c>
      <c r="H59" s="40">
        <v>93319168</v>
      </c>
      <c r="I59" s="125" t="s">
        <v>9</v>
      </c>
      <c r="J59" s="185" t="s">
        <v>11</v>
      </c>
      <c r="K59" s="185" t="s">
        <v>12</v>
      </c>
      <c r="L59" s="68" t="s">
        <v>833</v>
      </c>
      <c r="M59" s="6" t="s">
        <v>866</v>
      </c>
      <c r="N59" s="7" t="s">
        <v>278</v>
      </c>
      <c r="O59" s="190" t="s">
        <v>13</v>
      </c>
      <c r="P59" s="7" t="s">
        <v>14</v>
      </c>
      <c r="Q59" s="4">
        <v>45614</v>
      </c>
      <c r="R59" s="5" t="str">
        <f>_xlfn.CONCAT("S",_xlfn.ISOWEEKNUM(Table1[[#This Row],[Date de début des signes]]))</f>
        <v>S47</v>
      </c>
      <c r="S59" s="4">
        <v>45617</v>
      </c>
      <c r="T59" s="9" t="s">
        <v>870</v>
      </c>
      <c r="U59" s="9" t="s">
        <v>868</v>
      </c>
      <c r="V59" s="6" t="s">
        <v>868</v>
      </c>
      <c r="W59" s="9" t="s">
        <v>870</v>
      </c>
      <c r="X59" s="6" t="s">
        <v>870</v>
      </c>
      <c r="Y59" s="125"/>
      <c r="Z59" s="7" t="s">
        <v>868</v>
      </c>
      <c r="AA59" s="2" t="s">
        <v>906</v>
      </c>
      <c r="AB59" s="2" t="s">
        <v>906</v>
      </c>
      <c r="AC59" s="2" t="s">
        <v>868</v>
      </c>
      <c r="AD59" s="2" t="s">
        <v>871</v>
      </c>
      <c r="AE59" s="2" t="s">
        <v>868</v>
      </c>
      <c r="AF59" s="8" t="s">
        <v>870</v>
      </c>
      <c r="AG59" s="184" t="s">
        <v>2109</v>
      </c>
      <c r="AH59" s="184" t="s">
        <v>2109</v>
      </c>
      <c r="AI59" s="184" t="s">
        <v>870</v>
      </c>
      <c r="AJ59" s="4">
        <v>45614</v>
      </c>
      <c r="AK59" s="2" t="s">
        <v>874</v>
      </c>
      <c r="AL59" s="184" t="s">
        <v>814</v>
      </c>
      <c r="AM59" s="2" t="s">
        <v>13</v>
      </c>
      <c r="AN59" s="2" t="s">
        <v>278</v>
      </c>
      <c r="AO59" s="2" t="s">
        <v>280</v>
      </c>
      <c r="AP59" s="192" t="s">
        <v>18</v>
      </c>
      <c r="AQ59" s="1"/>
      <c r="AR59" s="1"/>
    </row>
    <row r="60" spans="1:44">
      <c r="A60" s="2">
        <f t="shared" si="0"/>
        <v>59</v>
      </c>
      <c r="B60" s="49" t="s">
        <v>1355</v>
      </c>
      <c r="C60" s="2">
        <v>12</v>
      </c>
      <c r="D60" s="3" t="str">
        <f t="shared" si="1"/>
        <v>[5-14]</v>
      </c>
      <c r="E60" s="2"/>
      <c r="F60" s="2" t="s">
        <v>864</v>
      </c>
      <c r="G60" s="2" t="s">
        <v>988</v>
      </c>
      <c r="H60" s="40">
        <v>92168442</v>
      </c>
      <c r="I60" s="125" t="s">
        <v>1356</v>
      </c>
      <c r="J60" s="2" t="s">
        <v>1412</v>
      </c>
      <c r="K60" s="2" t="s">
        <v>1413</v>
      </c>
      <c r="L60" s="68" t="s">
        <v>833</v>
      </c>
      <c r="M60" s="6" t="s">
        <v>1357</v>
      </c>
      <c r="N60" s="2" t="s">
        <v>432</v>
      </c>
      <c r="O60" s="190" t="s">
        <v>13</v>
      </c>
      <c r="P60" s="7" t="s">
        <v>14</v>
      </c>
      <c r="Q60" s="4">
        <v>45623</v>
      </c>
      <c r="R60" s="5" t="str">
        <f>_xlfn.CONCAT("S",_xlfn.ISOWEEKNUM(Table1[[#This Row],[Date de début des signes]]))</f>
        <v>S48</v>
      </c>
      <c r="S60" s="4">
        <v>45623</v>
      </c>
      <c r="T60" s="6" t="s">
        <v>867</v>
      </c>
      <c r="U60" s="6" t="s">
        <v>870</v>
      </c>
      <c r="V60" s="6" t="s">
        <v>870</v>
      </c>
      <c r="W60" s="6" t="s">
        <v>870</v>
      </c>
      <c r="X60" s="6" t="s">
        <v>906</v>
      </c>
      <c r="Y60" s="125"/>
      <c r="Z60" s="2" t="s">
        <v>887</v>
      </c>
      <c r="AA60" s="2" t="s">
        <v>868</v>
      </c>
      <c r="AB60" s="2" t="s">
        <v>906</v>
      </c>
      <c r="AC60" s="2" t="s">
        <v>868</v>
      </c>
      <c r="AD60" s="2" t="s">
        <v>871</v>
      </c>
      <c r="AE60" s="2" t="s">
        <v>868</v>
      </c>
      <c r="AF60" s="4" t="s">
        <v>870</v>
      </c>
      <c r="AG60" s="184" t="s">
        <v>2109</v>
      </c>
      <c r="AH60" s="184" t="s">
        <v>2109</v>
      </c>
      <c r="AI60" s="184" t="s">
        <v>906</v>
      </c>
      <c r="AJ60" s="4">
        <v>45623</v>
      </c>
      <c r="AK60" s="2" t="s">
        <v>874</v>
      </c>
      <c r="AL60" s="184" t="s">
        <v>814</v>
      </c>
      <c r="AM60" s="2" t="s">
        <v>13</v>
      </c>
      <c r="AN60" s="2" t="s">
        <v>432</v>
      </c>
      <c r="AO60" s="2" t="s">
        <v>434</v>
      </c>
      <c r="AP60" s="192" t="s">
        <v>18</v>
      </c>
      <c r="AQ60" s="1"/>
      <c r="AR60" s="1"/>
    </row>
    <row r="61" spans="1:44">
      <c r="A61" s="2">
        <f t="shared" si="0"/>
        <v>60</v>
      </c>
      <c r="B61" s="49" t="s">
        <v>984</v>
      </c>
      <c r="C61" s="2">
        <v>60</v>
      </c>
      <c r="D61" s="3" t="str">
        <f t="shared" si="1"/>
        <v>[60 et plus]</v>
      </c>
      <c r="E61" s="2"/>
      <c r="F61" s="7" t="s">
        <v>864</v>
      </c>
      <c r="G61" s="2" t="s">
        <v>951</v>
      </c>
      <c r="H61" s="40" t="s">
        <v>985</v>
      </c>
      <c r="I61" s="125" t="s">
        <v>88</v>
      </c>
      <c r="J61" s="2" t="s">
        <v>67</v>
      </c>
      <c r="K61" s="2" t="s">
        <v>66</v>
      </c>
      <c r="L61" s="68" t="s">
        <v>833</v>
      </c>
      <c r="M61" s="9" t="s">
        <v>986</v>
      </c>
      <c r="N61" s="7" t="s">
        <v>253</v>
      </c>
      <c r="O61" s="2" t="s">
        <v>777</v>
      </c>
      <c r="P61" s="7" t="s">
        <v>14</v>
      </c>
      <c r="Q61" s="4">
        <v>45544</v>
      </c>
      <c r="R61" s="5" t="str">
        <f>_xlfn.CONCAT("S",_xlfn.ISOWEEKNUM(Table1[[#This Row],[Date de début des signes]]))</f>
        <v>S37</v>
      </c>
      <c r="S61" s="4">
        <v>45548</v>
      </c>
      <c r="T61" s="6" t="s">
        <v>870</v>
      </c>
      <c r="U61" s="6" t="s">
        <v>906</v>
      </c>
      <c r="V61" s="6" t="s">
        <v>870</v>
      </c>
      <c r="W61" s="6" t="s">
        <v>870</v>
      </c>
      <c r="X61" s="6" t="s">
        <v>906</v>
      </c>
      <c r="Y61" s="125" t="s">
        <v>987</v>
      </c>
      <c r="Z61" s="2" t="s">
        <v>906</v>
      </c>
      <c r="AA61" s="2" t="s">
        <v>906</v>
      </c>
      <c r="AB61" s="2" t="s">
        <v>906</v>
      </c>
      <c r="AC61" s="2" t="s">
        <v>906</v>
      </c>
      <c r="AD61" s="2" t="s">
        <v>871</v>
      </c>
      <c r="AE61" s="2" t="s">
        <v>870</v>
      </c>
      <c r="AF61" s="4" t="s">
        <v>870</v>
      </c>
      <c r="AG61" s="184" t="s">
        <v>2109</v>
      </c>
      <c r="AH61" s="184" t="s">
        <v>2109</v>
      </c>
      <c r="AI61" s="184" t="s">
        <v>870</v>
      </c>
      <c r="AJ61" s="4">
        <v>45549</v>
      </c>
      <c r="AK61" s="2" t="s">
        <v>874</v>
      </c>
      <c r="AL61" s="184" t="s">
        <v>814</v>
      </c>
      <c r="AM61" s="2" t="s">
        <v>228</v>
      </c>
      <c r="AN61" s="2" t="s">
        <v>253</v>
      </c>
      <c r="AO61" s="2" t="s">
        <v>228</v>
      </c>
      <c r="AP61" s="192" t="s">
        <v>18</v>
      </c>
      <c r="AQ61" s="1"/>
      <c r="AR61" s="1"/>
    </row>
    <row r="62" spans="1:44" ht="30">
      <c r="A62" s="2">
        <f t="shared" si="0"/>
        <v>61</v>
      </c>
      <c r="B62" s="49" t="s">
        <v>1434</v>
      </c>
      <c r="C62" s="2">
        <v>16</v>
      </c>
      <c r="D62" s="3" t="str">
        <f t="shared" si="1"/>
        <v>[15-44]</v>
      </c>
      <c r="E62" s="2"/>
      <c r="F62" s="2" t="s">
        <v>864</v>
      </c>
      <c r="G62" s="2" t="s">
        <v>988</v>
      </c>
      <c r="H62" s="40">
        <v>91360297</v>
      </c>
      <c r="I62" s="125" t="s">
        <v>89</v>
      </c>
      <c r="J62" s="2" t="s">
        <v>67</v>
      </c>
      <c r="K62" s="2" t="s">
        <v>66</v>
      </c>
      <c r="L62" s="68" t="s">
        <v>833</v>
      </c>
      <c r="M62" s="9" t="s">
        <v>989</v>
      </c>
      <c r="N62" s="7" t="s">
        <v>230</v>
      </c>
      <c r="O62" s="184" t="s">
        <v>777</v>
      </c>
      <c r="P62" s="7" t="s">
        <v>14</v>
      </c>
      <c r="Q62" s="4">
        <v>45567</v>
      </c>
      <c r="R62" s="5" t="str">
        <f>_xlfn.CONCAT("S",_xlfn.ISOWEEKNUM(Table1[[#This Row],[Date de début des signes]]))</f>
        <v>S40</v>
      </c>
      <c r="S62" s="4">
        <v>45569</v>
      </c>
      <c r="T62" s="6" t="s">
        <v>870</v>
      </c>
      <c r="U62" s="6" t="s">
        <v>906</v>
      </c>
      <c r="V62" s="6" t="s">
        <v>906</v>
      </c>
      <c r="W62" s="6" t="s">
        <v>870</v>
      </c>
      <c r="X62" s="6" t="s">
        <v>906</v>
      </c>
      <c r="Y62" s="125" t="s">
        <v>990</v>
      </c>
      <c r="Z62" s="2" t="s">
        <v>906</v>
      </c>
      <c r="AA62" s="2" t="s">
        <v>906</v>
      </c>
      <c r="AB62" s="2" t="s">
        <v>906</v>
      </c>
      <c r="AC62" s="2" t="s">
        <v>906</v>
      </c>
      <c r="AD62" s="2" t="s">
        <v>871</v>
      </c>
      <c r="AE62" s="2" t="s">
        <v>870</v>
      </c>
      <c r="AF62" s="4" t="s">
        <v>870</v>
      </c>
      <c r="AG62" s="184" t="s">
        <v>2109</v>
      </c>
      <c r="AH62" s="184" t="s">
        <v>2109</v>
      </c>
      <c r="AI62" s="184" t="s">
        <v>870</v>
      </c>
      <c r="AJ62" s="4">
        <v>45572</v>
      </c>
      <c r="AK62" s="2" t="s">
        <v>874</v>
      </c>
      <c r="AL62" s="184" t="s">
        <v>814</v>
      </c>
      <c r="AM62" s="2" t="s">
        <v>228</v>
      </c>
      <c r="AN62" s="2" t="s">
        <v>230</v>
      </c>
      <c r="AO62" s="2" t="s">
        <v>228</v>
      </c>
      <c r="AP62" s="192" t="s">
        <v>18</v>
      </c>
      <c r="AQ62" s="1"/>
      <c r="AR62" s="1"/>
    </row>
    <row r="63" spans="1:44">
      <c r="A63" s="2">
        <f t="shared" si="0"/>
        <v>62</v>
      </c>
      <c r="B63" s="49" t="s">
        <v>991</v>
      </c>
      <c r="C63" s="2">
        <v>3</v>
      </c>
      <c r="D63" s="3" t="str">
        <f t="shared" si="1"/>
        <v>[2-4]</v>
      </c>
      <c r="E63" s="2"/>
      <c r="F63" s="185" t="s">
        <v>889</v>
      </c>
      <c r="G63" s="7" t="s">
        <v>2110</v>
      </c>
      <c r="H63" s="40">
        <v>97839857</v>
      </c>
      <c r="I63" s="125" t="s">
        <v>90</v>
      </c>
      <c r="J63" s="159" t="s">
        <v>67</v>
      </c>
      <c r="K63" s="159" t="s">
        <v>66</v>
      </c>
      <c r="L63" s="68" t="s">
        <v>833</v>
      </c>
      <c r="M63" s="9" t="s">
        <v>993</v>
      </c>
      <c r="N63" s="7" t="s">
        <v>230</v>
      </c>
      <c r="O63" s="184" t="s">
        <v>777</v>
      </c>
      <c r="P63" s="7" t="s">
        <v>14</v>
      </c>
      <c r="Q63" s="4">
        <v>45574</v>
      </c>
      <c r="R63" s="5" t="str">
        <f>_xlfn.CONCAT("S",_xlfn.ISOWEEKNUM(Table1[[#This Row],[Date de début des signes]]))</f>
        <v>S41</v>
      </c>
      <c r="S63" s="4">
        <v>45575</v>
      </c>
      <c r="T63" s="6" t="s">
        <v>870</v>
      </c>
      <c r="U63" s="6" t="s">
        <v>870</v>
      </c>
      <c r="V63" s="6" t="s">
        <v>906</v>
      </c>
      <c r="W63" s="6" t="s">
        <v>870</v>
      </c>
      <c r="X63" s="6" t="s">
        <v>870</v>
      </c>
      <c r="Y63" s="125" t="s">
        <v>869</v>
      </c>
      <c r="Z63" s="2" t="s">
        <v>870</v>
      </c>
      <c r="AA63" s="2" t="s">
        <v>906</v>
      </c>
      <c r="AB63" s="2" t="s">
        <v>906</v>
      </c>
      <c r="AC63" s="2" t="s">
        <v>906</v>
      </c>
      <c r="AD63" s="2" t="s">
        <v>994</v>
      </c>
      <c r="AE63" s="2" t="s">
        <v>870</v>
      </c>
      <c r="AF63" s="4" t="s">
        <v>870</v>
      </c>
      <c r="AG63" s="184" t="s">
        <v>1382</v>
      </c>
      <c r="AH63" s="184" t="s">
        <v>873</v>
      </c>
      <c r="AI63" s="184" t="s">
        <v>870</v>
      </c>
      <c r="AJ63" s="4">
        <v>45576</v>
      </c>
      <c r="AK63" s="2" t="s">
        <v>874</v>
      </c>
      <c r="AL63" s="184" t="s">
        <v>813</v>
      </c>
      <c r="AM63" s="2" t="s">
        <v>228</v>
      </c>
      <c r="AN63" s="2" t="s">
        <v>230</v>
      </c>
      <c r="AO63" s="2" t="s">
        <v>228</v>
      </c>
      <c r="AP63" s="46" t="s">
        <v>10</v>
      </c>
      <c r="AQ63" s="1"/>
      <c r="AR63" s="1"/>
    </row>
    <row r="64" spans="1:44">
      <c r="A64" s="2">
        <f t="shared" si="0"/>
        <v>63</v>
      </c>
      <c r="B64" s="49" t="s">
        <v>995</v>
      </c>
      <c r="C64" s="2">
        <v>54</v>
      </c>
      <c r="D64" s="3" t="str">
        <f t="shared" si="1"/>
        <v>[45-59]</v>
      </c>
      <c r="E64" s="2"/>
      <c r="F64" s="7" t="s">
        <v>864</v>
      </c>
      <c r="G64" s="2" t="s">
        <v>2114</v>
      </c>
      <c r="H64" s="40">
        <v>92372152</v>
      </c>
      <c r="I64" s="125" t="s">
        <v>90</v>
      </c>
      <c r="J64" s="2" t="s">
        <v>67</v>
      </c>
      <c r="K64" s="2" t="s">
        <v>66</v>
      </c>
      <c r="L64" s="68" t="s">
        <v>833</v>
      </c>
      <c r="M64" s="9" t="s">
        <v>993</v>
      </c>
      <c r="N64" s="2" t="s">
        <v>230</v>
      </c>
      <c r="O64" s="184" t="s">
        <v>777</v>
      </c>
      <c r="P64" s="7" t="s">
        <v>14</v>
      </c>
      <c r="Q64" s="4">
        <v>45568</v>
      </c>
      <c r="R64" s="5" t="str">
        <f>_xlfn.CONCAT("S",_xlfn.ISOWEEKNUM(Table1[[#This Row],[Date de début des signes]]))</f>
        <v>S40</v>
      </c>
      <c r="S64" s="4">
        <v>45576</v>
      </c>
      <c r="T64" s="6" t="s">
        <v>906</v>
      </c>
      <c r="U64" s="6" t="s">
        <v>906</v>
      </c>
      <c r="V64" s="6" t="s">
        <v>906</v>
      </c>
      <c r="W64" s="6" t="s">
        <v>906</v>
      </c>
      <c r="X64" s="6" t="s">
        <v>906</v>
      </c>
      <c r="Y64" s="125" t="s">
        <v>990</v>
      </c>
      <c r="Z64" s="2" t="s">
        <v>906</v>
      </c>
      <c r="AA64" s="2" t="s">
        <v>906</v>
      </c>
      <c r="AB64" s="2" t="s">
        <v>906</v>
      </c>
      <c r="AC64" s="2" t="s">
        <v>906</v>
      </c>
      <c r="AD64" s="2" t="s">
        <v>994</v>
      </c>
      <c r="AE64" s="2" t="s">
        <v>870</v>
      </c>
      <c r="AF64" s="4" t="s">
        <v>870</v>
      </c>
      <c r="AG64" s="184" t="s">
        <v>2109</v>
      </c>
      <c r="AH64" s="184" t="s">
        <v>2109</v>
      </c>
      <c r="AI64" s="184" t="s">
        <v>906</v>
      </c>
      <c r="AJ64" s="4">
        <v>45577</v>
      </c>
      <c r="AK64" s="2" t="s">
        <v>874</v>
      </c>
      <c r="AL64" s="184" t="s">
        <v>814</v>
      </c>
      <c r="AM64" s="2" t="s">
        <v>228</v>
      </c>
      <c r="AN64" s="2" t="s">
        <v>230</v>
      </c>
      <c r="AO64" s="2" t="s">
        <v>228</v>
      </c>
      <c r="AP64" s="192" t="s">
        <v>18</v>
      </c>
      <c r="AQ64" s="1"/>
      <c r="AR64" s="1"/>
    </row>
    <row r="65" spans="1:44">
      <c r="A65" s="2">
        <f t="shared" si="0"/>
        <v>64</v>
      </c>
      <c r="B65" s="49" t="s">
        <v>1140</v>
      </c>
      <c r="C65" s="2">
        <v>20</v>
      </c>
      <c r="D65" s="3" t="str">
        <f t="shared" si="1"/>
        <v>[15-44]</v>
      </c>
      <c r="E65" s="2"/>
      <c r="F65" s="2" t="s">
        <v>864</v>
      </c>
      <c r="G65" s="2" t="s">
        <v>1009</v>
      </c>
      <c r="H65" s="40">
        <v>91512092</v>
      </c>
      <c r="I65" s="125" t="s">
        <v>154</v>
      </c>
      <c r="J65" s="7" t="s">
        <v>155</v>
      </c>
      <c r="K65" s="7" t="s">
        <v>156</v>
      </c>
      <c r="L65" s="68" t="s">
        <v>833</v>
      </c>
      <c r="M65" s="9" t="s">
        <v>1141</v>
      </c>
      <c r="N65" s="7" t="s">
        <v>261</v>
      </c>
      <c r="O65" s="184" t="s">
        <v>777</v>
      </c>
      <c r="P65" s="7" t="s">
        <v>14</v>
      </c>
      <c r="Q65" s="4">
        <v>45582</v>
      </c>
      <c r="R65" s="5" t="str">
        <f>_xlfn.CONCAT("S",_xlfn.ISOWEEKNUM(Table1[[#This Row],[Date de début des signes]]))</f>
        <v>S42</v>
      </c>
      <c r="S65" s="4">
        <v>45585</v>
      </c>
      <c r="T65" s="6" t="s">
        <v>870</v>
      </c>
      <c r="U65" s="6" t="s">
        <v>906</v>
      </c>
      <c r="V65" s="6" t="s">
        <v>870</v>
      </c>
      <c r="W65" s="6" t="s">
        <v>870</v>
      </c>
      <c r="X65" s="6" t="s">
        <v>906</v>
      </c>
      <c r="Y65" s="125" t="s">
        <v>1142</v>
      </c>
      <c r="Z65" s="2" t="s">
        <v>1143</v>
      </c>
      <c r="AA65" s="2" t="s">
        <v>906</v>
      </c>
      <c r="AB65" s="2" t="s">
        <v>906</v>
      </c>
      <c r="AC65" s="2" t="s">
        <v>906</v>
      </c>
      <c r="AD65" s="2" t="s">
        <v>871</v>
      </c>
      <c r="AE65" s="2" t="s">
        <v>870</v>
      </c>
      <c r="AF65" s="4" t="s">
        <v>906</v>
      </c>
      <c r="AG65" s="184" t="s">
        <v>890</v>
      </c>
      <c r="AH65" s="184" t="s">
        <v>890</v>
      </c>
      <c r="AI65" s="184" t="s">
        <v>870</v>
      </c>
      <c r="AJ65" s="4">
        <v>45585</v>
      </c>
      <c r="AK65" s="2" t="s">
        <v>879</v>
      </c>
      <c r="AL65" s="184" t="s">
        <v>814</v>
      </c>
      <c r="AM65" s="2" t="s">
        <v>228</v>
      </c>
      <c r="AN65" s="2" t="s">
        <v>230</v>
      </c>
      <c r="AO65" s="2" t="s">
        <v>228</v>
      </c>
      <c r="AP65" s="192" t="s">
        <v>18</v>
      </c>
      <c r="AQ65" s="1"/>
      <c r="AR65" s="1"/>
    </row>
    <row r="66" spans="1:44">
      <c r="A66" s="2">
        <f t="shared" si="0"/>
        <v>65</v>
      </c>
      <c r="B66" s="49" t="s">
        <v>1093</v>
      </c>
      <c r="C66" s="2">
        <v>21</v>
      </c>
      <c r="D66" s="3" t="str">
        <f t="shared" si="1"/>
        <v>[15-44]</v>
      </c>
      <c r="E66" s="2"/>
      <c r="F66" s="7" t="s">
        <v>864</v>
      </c>
      <c r="G66" s="2" t="s">
        <v>2108</v>
      </c>
      <c r="H66" s="40" t="s">
        <v>1094</v>
      </c>
      <c r="I66" s="125" t="s">
        <v>89</v>
      </c>
      <c r="J66" s="2" t="s">
        <v>67</v>
      </c>
      <c r="K66" s="2" t="s">
        <v>66</v>
      </c>
      <c r="L66" s="68" t="s">
        <v>2112</v>
      </c>
      <c r="M66" s="9" t="s">
        <v>993</v>
      </c>
      <c r="N66" s="2" t="s">
        <v>230</v>
      </c>
      <c r="O66" s="184" t="s">
        <v>777</v>
      </c>
      <c r="P66" s="7" t="s">
        <v>14</v>
      </c>
      <c r="Q66" s="4">
        <v>45592</v>
      </c>
      <c r="R66" s="5" t="str">
        <f>_xlfn.CONCAT("S",_xlfn.ISOWEEKNUM(Table1[[#This Row],[Date de début des signes]]))</f>
        <v>S43</v>
      </c>
      <c r="S66" s="4">
        <v>45595</v>
      </c>
      <c r="T66" s="6" t="s">
        <v>906</v>
      </c>
      <c r="U66" s="6" t="s">
        <v>906</v>
      </c>
      <c r="V66" s="6" t="s">
        <v>870</v>
      </c>
      <c r="W66" s="6" t="s">
        <v>906</v>
      </c>
      <c r="X66" s="6" t="s">
        <v>906</v>
      </c>
      <c r="Y66" s="125" t="s">
        <v>1095</v>
      </c>
      <c r="Z66" s="2" t="s">
        <v>906</v>
      </c>
      <c r="AA66" s="2" t="s">
        <v>906</v>
      </c>
      <c r="AB66" s="2" t="s">
        <v>906</v>
      </c>
      <c r="AC66" s="2" t="s">
        <v>906</v>
      </c>
      <c r="AD66" s="2" t="s">
        <v>994</v>
      </c>
      <c r="AE66" s="2" t="s">
        <v>870</v>
      </c>
      <c r="AF66" s="4" t="s">
        <v>870</v>
      </c>
      <c r="AG66" s="184" t="s">
        <v>2109</v>
      </c>
      <c r="AH66" s="184" t="s">
        <v>2109</v>
      </c>
      <c r="AI66" s="184" t="s">
        <v>906</v>
      </c>
      <c r="AJ66" s="4">
        <v>45596</v>
      </c>
      <c r="AK66" s="2" t="s">
        <v>874</v>
      </c>
      <c r="AL66" s="184" t="s">
        <v>814</v>
      </c>
      <c r="AM66" s="2" t="s">
        <v>228</v>
      </c>
      <c r="AN66" s="2" t="s">
        <v>230</v>
      </c>
      <c r="AO66" s="2" t="s">
        <v>228</v>
      </c>
      <c r="AP66" s="192" t="s">
        <v>18</v>
      </c>
      <c r="AQ66" s="1"/>
      <c r="AR66" s="1"/>
    </row>
    <row r="67" spans="1:44">
      <c r="A67" s="2">
        <f t="shared" ref="A67:A130" si="2">A66+1</f>
        <v>66</v>
      </c>
      <c r="B67" s="49" t="s">
        <v>1096</v>
      </c>
      <c r="C67" s="2">
        <v>3</v>
      </c>
      <c r="D67" s="3" t="str">
        <f t="shared" ref="D67:D130" si="3">IF(C67="","",IF(C67&lt;=2,"[0-2]",IF(C67&lt;=4,"[2-4]",IF(C67&lt;=14,"[5-14]",IF(C67&lt;=44,"[15-44]",IF(C67&lt;=59,"[45-59]",IF(C67&gt;=60,"[60 et plus]")))))))</f>
        <v>[2-4]</v>
      </c>
      <c r="E67" s="2"/>
      <c r="F67" s="2" t="s">
        <v>864</v>
      </c>
      <c r="G67" s="2" t="s">
        <v>2110</v>
      </c>
      <c r="H67" s="40">
        <v>91198401</v>
      </c>
      <c r="I67" s="125" t="s">
        <v>145</v>
      </c>
      <c r="J67" s="2" t="s">
        <v>146</v>
      </c>
      <c r="K67" s="2" t="s">
        <v>147</v>
      </c>
      <c r="L67" s="68" t="s">
        <v>2112</v>
      </c>
      <c r="M67" s="9" t="s">
        <v>1097</v>
      </c>
      <c r="N67" s="7" t="s">
        <v>237</v>
      </c>
      <c r="O67" s="184" t="s">
        <v>777</v>
      </c>
      <c r="P67" s="7" t="s">
        <v>14</v>
      </c>
      <c r="Q67" s="4">
        <v>45589</v>
      </c>
      <c r="R67" s="5" t="str">
        <f>_xlfn.CONCAT("S",_xlfn.ISOWEEKNUM(Table1[[#This Row],[Date de début des signes]]))</f>
        <v>S43</v>
      </c>
      <c r="S67" s="4">
        <v>45596</v>
      </c>
      <c r="T67" s="6" t="s">
        <v>870</v>
      </c>
      <c r="U67" s="6" t="s">
        <v>870</v>
      </c>
      <c r="V67" s="6" t="s">
        <v>870</v>
      </c>
      <c r="W67" s="6" t="s">
        <v>906</v>
      </c>
      <c r="X67" s="6" t="s">
        <v>906</v>
      </c>
      <c r="Y67" s="125" t="s">
        <v>1364</v>
      </c>
      <c r="Z67" s="2" t="s">
        <v>906</v>
      </c>
      <c r="AA67" s="2" t="s">
        <v>906</v>
      </c>
      <c r="AB67" s="2" t="s">
        <v>906</v>
      </c>
      <c r="AC67" s="2" t="s">
        <v>906</v>
      </c>
      <c r="AD67" s="2" t="s">
        <v>871</v>
      </c>
      <c r="AE67" s="2" t="s">
        <v>870</v>
      </c>
      <c r="AF67" s="4" t="s">
        <v>870</v>
      </c>
      <c r="AG67" s="184" t="s">
        <v>2109</v>
      </c>
      <c r="AH67" s="184" t="s">
        <v>2109</v>
      </c>
      <c r="AI67" s="184" t="s">
        <v>906</v>
      </c>
      <c r="AJ67" s="4">
        <v>45597</v>
      </c>
      <c r="AK67" s="2" t="s">
        <v>874</v>
      </c>
      <c r="AL67" s="184" t="s">
        <v>814</v>
      </c>
      <c r="AM67" s="2" t="s">
        <v>228</v>
      </c>
      <c r="AN67" s="2" t="s">
        <v>261</v>
      </c>
      <c r="AO67" s="2" t="s">
        <v>228</v>
      </c>
      <c r="AP67" s="192" t="s">
        <v>18</v>
      </c>
      <c r="AQ67" s="1"/>
      <c r="AR67" s="1"/>
    </row>
    <row r="68" spans="1:44">
      <c r="A68" s="2">
        <f t="shared" si="2"/>
        <v>67</v>
      </c>
      <c r="B68" s="49" t="s">
        <v>1144</v>
      </c>
      <c r="C68" s="2">
        <v>45</v>
      </c>
      <c r="D68" s="3" t="str">
        <f t="shared" si="3"/>
        <v>[45-59]</v>
      </c>
      <c r="E68" s="2"/>
      <c r="F68" s="185" t="s">
        <v>889</v>
      </c>
      <c r="G68" s="2" t="s">
        <v>2108</v>
      </c>
      <c r="H68" s="40">
        <v>93341294</v>
      </c>
      <c r="I68" s="125" t="s">
        <v>157</v>
      </c>
      <c r="J68" s="2" t="s">
        <v>158</v>
      </c>
      <c r="K68" s="2" t="s">
        <v>159</v>
      </c>
      <c r="L68" s="68" t="s">
        <v>833</v>
      </c>
      <c r="M68" s="9" t="s">
        <v>1145</v>
      </c>
      <c r="N68" s="7" t="s">
        <v>230</v>
      </c>
      <c r="O68" s="184" t="s">
        <v>777</v>
      </c>
      <c r="P68" s="7" t="s">
        <v>14</v>
      </c>
      <c r="Q68" s="4">
        <v>45597</v>
      </c>
      <c r="R68" s="5" t="str">
        <f>_xlfn.CONCAT("S",_xlfn.ISOWEEKNUM(Table1[[#This Row],[Date de début des signes]]))</f>
        <v>S44</v>
      </c>
      <c r="S68" s="4">
        <v>45601</v>
      </c>
      <c r="T68" s="6" t="s">
        <v>870</v>
      </c>
      <c r="U68" s="6" t="s">
        <v>870</v>
      </c>
      <c r="V68" s="6" t="s">
        <v>870</v>
      </c>
      <c r="W68" s="6" t="s">
        <v>870</v>
      </c>
      <c r="X68" s="6" t="s">
        <v>906</v>
      </c>
      <c r="Y68" s="125" t="s">
        <v>1146</v>
      </c>
      <c r="Z68" s="2" t="s">
        <v>906</v>
      </c>
      <c r="AA68" s="2" t="s">
        <v>906</v>
      </c>
      <c r="AB68" s="2" t="s">
        <v>906</v>
      </c>
      <c r="AC68" s="2" t="s">
        <v>906</v>
      </c>
      <c r="AD68" s="2" t="s">
        <v>994</v>
      </c>
      <c r="AE68" s="2" t="s">
        <v>870</v>
      </c>
      <c r="AF68" s="4" t="s">
        <v>870</v>
      </c>
      <c r="AG68" s="184" t="s">
        <v>2109</v>
      </c>
      <c r="AH68" s="184" t="s">
        <v>2109</v>
      </c>
      <c r="AI68" s="184" t="s">
        <v>906</v>
      </c>
      <c r="AJ68" s="4">
        <v>45601</v>
      </c>
      <c r="AK68" s="2" t="s">
        <v>874</v>
      </c>
      <c r="AL68" s="184" t="s">
        <v>814</v>
      </c>
      <c r="AM68" s="2" t="s">
        <v>228</v>
      </c>
      <c r="AN68" s="2" t="s">
        <v>230</v>
      </c>
      <c r="AO68" s="2" t="s">
        <v>228</v>
      </c>
      <c r="AP68" s="192" t="s">
        <v>18</v>
      </c>
      <c r="AQ68" s="1"/>
      <c r="AR68" s="1"/>
    </row>
    <row r="69" spans="1:44">
      <c r="A69" s="2">
        <f t="shared" si="2"/>
        <v>68</v>
      </c>
      <c r="B69" s="49" t="s">
        <v>1147</v>
      </c>
      <c r="C69" s="2">
        <v>2</v>
      </c>
      <c r="D69" s="3" t="str">
        <f t="shared" si="3"/>
        <v>[0-2]</v>
      </c>
      <c r="E69" s="2"/>
      <c r="F69" s="2" t="s">
        <v>864</v>
      </c>
      <c r="G69" s="2" t="s">
        <v>2110</v>
      </c>
      <c r="H69" s="40" t="s">
        <v>1148</v>
      </c>
      <c r="I69" s="125" t="s">
        <v>1273</v>
      </c>
      <c r="J69" s="2" t="s">
        <v>161</v>
      </c>
      <c r="K69" s="2" t="s">
        <v>162</v>
      </c>
      <c r="L69" s="68" t="s">
        <v>833</v>
      </c>
      <c r="M69" s="9" t="s">
        <v>993</v>
      </c>
      <c r="N69" s="7" t="s">
        <v>230</v>
      </c>
      <c r="O69" s="184" t="s">
        <v>777</v>
      </c>
      <c r="P69" s="7" t="s">
        <v>14</v>
      </c>
      <c r="Q69" s="4">
        <v>45601</v>
      </c>
      <c r="R69" s="5" t="str">
        <f>_xlfn.CONCAT("S",_xlfn.ISOWEEKNUM(Table1[[#This Row],[Date de début des signes]]))</f>
        <v>S45</v>
      </c>
      <c r="S69" s="4">
        <v>45602</v>
      </c>
      <c r="T69" s="6" t="s">
        <v>870</v>
      </c>
      <c r="U69" s="6" t="s">
        <v>870</v>
      </c>
      <c r="V69" s="6" t="s">
        <v>870</v>
      </c>
      <c r="W69" s="6" t="s">
        <v>870</v>
      </c>
      <c r="X69" s="6" t="s">
        <v>870</v>
      </c>
      <c r="Y69" s="125" t="s">
        <v>1149</v>
      </c>
      <c r="Z69" s="2" t="s">
        <v>906</v>
      </c>
      <c r="AA69" s="2" t="s">
        <v>906</v>
      </c>
      <c r="AB69" s="2" t="s">
        <v>906</v>
      </c>
      <c r="AC69" s="2" t="s">
        <v>906</v>
      </c>
      <c r="AD69" s="2" t="s">
        <v>940</v>
      </c>
      <c r="AE69" s="2" t="s">
        <v>870</v>
      </c>
      <c r="AF69" s="4" t="s">
        <v>870</v>
      </c>
      <c r="AG69" s="184" t="s">
        <v>10</v>
      </c>
      <c r="AH69" s="184" t="s">
        <v>873</v>
      </c>
      <c r="AI69" s="184" t="s">
        <v>870</v>
      </c>
      <c r="AJ69" s="4">
        <v>45606</v>
      </c>
      <c r="AK69" s="2" t="s">
        <v>874</v>
      </c>
      <c r="AL69" s="184" t="s">
        <v>813</v>
      </c>
      <c r="AM69" s="2" t="s">
        <v>228</v>
      </c>
      <c r="AN69" s="2" t="s">
        <v>230</v>
      </c>
      <c r="AO69" s="2" t="s">
        <v>228</v>
      </c>
      <c r="AP69" s="46" t="s">
        <v>10</v>
      </c>
      <c r="AQ69" s="1"/>
      <c r="AR69" s="1"/>
    </row>
    <row r="70" spans="1:44">
      <c r="A70" s="2">
        <f t="shared" si="2"/>
        <v>69</v>
      </c>
      <c r="B70" s="49" t="s">
        <v>1150</v>
      </c>
      <c r="C70" s="2">
        <v>15</v>
      </c>
      <c r="D70" s="3" t="str">
        <f t="shared" si="3"/>
        <v>[15-44]</v>
      </c>
      <c r="E70" s="2"/>
      <c r="F70" s="7" t="s">
        <v>864</v>
      </c>
      <c r="G70" s="2" t="s">
        <v>2108</v>
      </c>
      <c r="H70" s="40" t="s">
        <v>1148</v>
      </c>
      <c r="I70" s="125" t="s">
        <v>1273</v>
      </c>
      <c r="J70" s="2" t="s">
        <v>161</v>
      </c>
      <c r="K70" s="2" t="s">
        <v>162</v>
      </c>
      <c r="L70" s="68" t="s">
        <v>833</v>
      </c>
      <c r="M70" s="9" t="s">
        <v>993</v>
      </c>
      <c r="N70" s="2" t="s">
        <v>253</v>
      </c>
      <c r="O70" s="184" t="s">
        <v>777</v>
      </c>
      <c r="P70" s="7" t="s">
        <v>14</v>
      </c>
      <c r="Q70" s="4">
        <v>45601</v>
      </c>
      <c r="R70" s="5" t="str">
        <f>_xlfn.CONCAT("S",_xlfn.ISOWEEKNUM(Table1[[#This Row],[Date de début des signes]]))</f>
        <v>S45</v>
      </c>
      <c r="S70" s="4">
        <v>45602</v>
      </c>
      <c r="T70" s="6" t="s">
        <v>870</v>
      </c>
      <c r="U70" s="6" t="s">
        <v>870</v>
      </c>
      <c r="V70" s="6" t="s">
        <v>870</v>
      </c>
      <c r="W70" s="6" t="s">
        <v>870</v>
      </c>
      <c r="X70" s="6" t="s">
        <v>870</v>
      </c>
      <c r="Y70" s="125" t="s">
        <v>1149</v>
      </c>
      <c r="Z70" s="2" t="s">
        <v>906</v>
      </c>
      <c r="AA70" s="2" t="s">
        <v>906</v>
      </c>
      <c r="AB70" s="2" t="s">
        <v>906</v>
      </c>
      <c r="AC70" s="2" t="s">
        <v>906</v>
      </c>
      <c r="AD70" s="2" t="s">
        <v>940</v>
      </c>
      <c r="AE70" s="2" t="s">
        <v>870</v>
      </c>
      <c r="AF70" s="4" t="s">
        <v>870</v>
      </c>
      <c r="AG70" s="184" t="s">
        <v>10</v>
      </c>
      <c r="AH70" s="184" t="s">
        <v>873</v>
      </c>
      <c r="AI70" s="184" t="s">
        <v>870</v>
      </c>
      <c r="AJ70" s="4">
        <v>45606</v>
      </c>
      <c r="AK70" s="2" t="s">
        <v>874</v>
      </c>
      <c r="AL70" s="184" t="s">
        <v>813</v>
      </c>
      <c r="AM70" s="2" t="s">
        <v>228</v>
      </c>
      <c r="AN70" s="2" t="s">
        <v>230</v>
      </c>
      <c r="AO70" s="2" t="s">
        <v>228</v>
      </c>
      <c r="AP70" s="46" t="s">
        <v>10</v>
      </c>
      <c r="AQ70" s="1"/>
      <c r="AR70" s="1"/>
    </row>
    <row r="71" spans="1:44">
      <c r="A71" s="2">
        <f t="shared" si="2"/>
        <v>70</v>
      </c>
      <c r="B71" s="49" t="s">
        <v>1151</v>
      </c>
      <c r="C71" s="2">
        <v>20</v>
      </c>
      <c r="D71" s="3" t="str">
        <f t="shared" si="3"/>
        <v>[15-44]</v>
      </c>
      <c r="E71" s="2"/>
      <c r="F71" s="185" t="s">
        <v>889</v>
      </c>
      <c r="G71" s="2" t="s">
        <v>2116</v>
      </c>
      <c r="H71" s="40" t="s">
        <v>1153</v>
      </c>
      <c r="I71" s="125" t="s">
        <v>163</v>
      </c>
      <c r="J71" s="2" t="s">
        <v>155</v>
      </c>
      <c r="K71" s="2" t="s">
        <v>156</v>
      </c>
      <c r="L71" s="68" t="s">
        <v>833</v>
      </c>
      <c r="M71" s="9" t="s">
        <v>993</v>
      </c>
      <c r="N71" s="7" t="s">
        <v>253</v>
      </c>
      <c r="O71" s="184" t="s">
        <v>777</v>
      </c>
      <c r="P71" s="7" t="s">
        <v>14</v>
      </c>
      <c r="Q71" s="4">
        <v>45601</v>
      </c>
      <c r="R71" s="5" t="str">
        <f>_xlfn.CONCAT("S",_xlfn.ISOWEEKNUM(Table1[[#This Row],[Date de début des signes]]))</f>
        <v>S45</v>
      </c>
      <c r="S71" s="4">
        <v>45602</v>
      </c>
      <c r="T71" s="6" t="s">
        <v>870</v>
      </c>
      <c r="U71" s="6" t="s">
        <v>906</v>
      </c>
      <c r="V71" s="6" t="s">
        <v>870</v>
      </c>
      <c r="W71" s="6" t="s">
        <v>906</v>
      </c>
      <c r="X71" s="6" t="s">
        <v>906</v>
      </c>
      <c r="Y71" s="125" t="s">
        <v>1154</v>
      </c>
      <c r="Z71" s="2" t="s">
        <v>906</v>
      </c>
      <c r="AA71" s="2" t="s">
        <v>906</v>
      </c>
      <c r="AB71" s="2" t="s">
        <v>906</v>
      </c>
      <c r="AC71" s="2" t="s">
        <v>906</v>
      </c>
      <c r="AD71" s="2" t="s">
        <v>940</v>
      </c>
      <c r="AE71" s="2" t="s">
        <v>870</v>
      </c>
      <c r="AF71" s="4" t="s">
        <v>870</v>
      </c>
      <c r="AG71" s="184" t="s">
        <v>2109</v>
      </c>
      <c r="AH71" s="184" t="s">
        <v>2109</v>
      </c>
      <c r="AI71" s="184" t="s">
        <v>870</v>
      </c>
      <c r="AJ71" s="4">
        <v>45603</v>
      </c>
      <c r="AK71" s="2" t="s">
        <v>874</v>
      </c>
      <c r="AL71" s="184" t="s">
        <v>814</v>
      </c>
      <c r="AM71" s="2" t="s">
        <v>228</v>
      </c>
      <c r="AN71" s="2" t="s">
        <v>253</v>
      </c>
      <c r="AO71" s="2" t="s">
        <v>228</v>
      </c>
      <c r="AP71" s="192" t="s">
        <v>18</v>
      </c>
      <c r="AQ71" s="1"/>
      <c r="AR71" s="1"/>
    </row>
    <row r="72" spans="1:44">
      <c r="A72" s="2">
        <f t="shared" si="2"/>
        <v>71</v>
      </c>
      <c r="B72" s="49" t="s">
        <v>1155</v>
      </c>
      <c r="C72" s="2">
        <v>49</v>
      </c>
      <c r="D72" s="3" t="str">
        <f t="shared" si="3"/>
        <v>[45-59]</v>
      </c>
      <c r="E72" s="2"/>
      <c r="F72" s="7" t="s">
        <v>864</v>
      </c>
      <c r="G72" s="2" t="s">
        <v>1007</v>
      </c>
      <c r="H72" s="40">
        <v>71034373</v>
      </c>
      <c r="I72" s="125" t="s">
        <v>164</v>
      </c>
      <c r="J72" s="2" t="s">
        <v>165</v>
      </c>
      <c r="K72" s="72" t="s">
        <v>166</v>
      </c>
      <c r="L72" s="68" t="s">
        <v>833</v>
      </c>
      <c r="M72" s="9" t="s">
        <v>1156</v>
      </c>
      <c r="N72" s="7" t="s">
        <v>253</v>
      </c>
      <c r="O72" s="184" t="s">
        <v>777</v>
      </c>
      <c r="P72" s="7" t="s">
        <v>14</v>
      </c>
      <c r="Q72" s="4">
        <v>45601</v>
      </c>
      <c r="R72" s="5" t="str">
        <f>_xlfn.CONCAT("S",_xlfn.ISOWEEKNUM(Table1[[#This Row],[Date de début des signes]]))</f>
        <v>S45</v>
      </c>
      <c r="S72" s="4">
        <v>45604</v>
      </c>
      <c r="T72" s="6" t="s">
        <v>870</v>
      </c>
      <c r="U72" s="6" t="s">
        <v>870</v>
      </c>
      <c r="V72" s="6" t="s">
        <v>906</v>
      </c>
      <c r="W72" s="6" t="s">
        <v>870</v>
      </c>
      <c r="X72" s="6" t="s">
        <v>870</v>
      </c>
      <c r="Y72" s="125" t="s">
        <v>1154</v>
      </c>
      <c r="Z72" s="2" t="s">
        <v>1143</v>
      </c>
      <c r="AA72" s="2" t="s">
        <v>906</v>
      </c>
      <c r="AB72" s="2" t="s">
        <v>906</v>
      </c>
      <c r="AC72" s="2" t="s">
        <v>906</v>
      </c>
      <c r="AD72" s="2" t="s">
        <v>871</v>
      </c>
      <c r="AE72" s="2" t="s">
        <v>870</v>
      </c>
      <c r="AF72" s="4" t="s">
        <v>870</v>
      </c>
      <c r="AG72" s="184" t="s">
        <v>1382</v>
      </c>
      <c r="AH72" s="184" t="s">
        <v>1077</v>
      </c>
      <c r="AI72" s="184" t="s">
        <v>870</v>
      </c>
      <c r="AJ72" s="4">
        <v>45608</v>
      </c>
      <c r="AK72" s="2" t="s">
        <v>874</v>
      </c>
      <c r="AL72" s="184" t="s">
        <v>814</v>
      </c>
      <c r="AM72" s="2" t="s">
        <v>228</v>
      </c>
      <c r="AN72" s="2" t="s">
        <v>253</v>
      </c>
      <c r="AO72" s="2" t="s">
        <v>255</v>
      </c>
      <c r="AP72" s="192" t="s">
        <v>18</v>
      </c>
      <c r="AQ72" s="1"/>
      <c r="AR72" s="1"/>
    </row>
    <row r="73" spans="1:44">
      <c r="A73" s="2">
        <f t="shared" si="2"/>
        <v>72</v>
      </c>
      <c r="B73" s="49" t="s">
        <v>1272</v>
      </c>
      <c r="C73" s="2">
        <v>2</v>
      </c>
      <c r="D73" s="3" t="str">
        <f t="shared" si="3"/>
        <v>[0-2]</v>
      </c>
      <c r="E73" s="2"/>
      <c r="F73" s="2" t="s">
        <v>864</v>
      </c>
      <c r="G73" s="2" t="s">
        <v>2110</v>
      </c>
      <c r="H73" s="40">
        <v>71437744</v>
      </c>
      <c r="I73" s="125" t="s">
        <v>1273</v>
      </c>
      <c r="J73" s="7" t="s">
        <v>161</v>
      </c>
      <c r="K73" s="7" t="s">
        <v>162</v>
      </c>
      <c r="L73" s="68" t="s">
        <v>833</v>
      </c>
      <c r="M73" s="9" t="s">
        <v>993</v>
      </c>
      <c r="N73" s="7" t="s">
        <v>253</v>
      </c>
      <c r="O73" s="184" t="s">
        <v>777</v>
      </c>
      <c r="P73" s="7" t="s">
        <v>14</v>
      </c>
      <c r="Q73" s="4">
        <v>45605</v>
      </c>
      <c r="R73" s="5" t="str">
        <f>_xlfn.CONCAT("S",_xlfn.ISOWEEKNUM(Table1[[#This Row],[Date de début des signes]]))</f>
        <v>S45</v>
      </c>
      <c r="S73" s="4">
        <v>45606</v>
      </c>
      <c r="T73" s="6" t="s">
        <v>870</v>
      </c>
      <c r="U73" s="6" t="s">
        <v>870</v>
      </c>
      <c r="V73" s="6" t="s">
        <v>870</v>
      </c>
      <c r="W73" s="6" t="s">
        <v>870</v>
      </c>
      <c r="X73" s="6" t="s">
        <v>906</v>
      </c>
      <c r="Y73" s="125" t="s">
        <v>1364</v>
      </c>
      <c r="Z73" s="2" t="s">
        <v>1143</v>
      </c>
      <c r="AA73" s="2" t="s">
        <v>906</v>
      </c>
      <c r="AB73" s="2" t="s">
        <v>906</v>
      </c>
      <c r="AC73" s="2" t="s">
        <v>906</v>
      </c>
      <c r="AD73" s="2" t="s">
        <v>940</v>
      </c>
      <c r="AE73" s="2" t="s">
        <v>870</v>
      </c>
      <c r="AF73" s="4" t="s">
        <v>870</v>
      </c>
      <c r="AG73" s="184" t="s">
        <v>10</v>
      </c>
      <c r="AH73" s="184" t="s">
        <v>873</v>
      </c>
      <c r="AI73" s="184" t="s">
        <v>870</v>
      </c>
      <c r="AJ73" s="4">
        <v>45610</v>
      </c>
      <c r="AK73" s="2" t="s">
        <v>874</v>
      </c>
      <c r="AL73" s="184" t="s">
        <v>813</v>
      </c>
      <c r="AM73" s="2" t="s">
        <v>228</v>
      </c>
      <c r="AN73" s="2" t="s">
        <v>230</v>
      </c>
      <c r="AO73" s="2" t="s">
        <v>228</v>
      </c>
      <c r="AP73" s="46" t="s">
        <v>10</v>
      </c>
      <c r="AQ73" s="1"/>
      <c r="AR73" s="1"/>
    </row>
    <row r="74" spans="1:44">
      <c r="A74" s="2">
        <f t="shared" si="2"/>
        <v>73</v>
      </c>
      <c r="B74" s="49" t="s">
        <v>1397</v>
      </c>
      <c r="C74" s="2">
        <v>21</v>
      </c>
      <c r="D74" s="3" t="str">
        <f t="shared" si="3"/>
        <v>[15-44]</v>
      </c>
      <c r="E74" s="2"/>
      <c r="F74" s="185" t="s">
        <v>889</v>
      </c>
      <c r="G74" s="2" t="s">
        <v>1000</v>
      </c>
      <c r="H74" s="40">
        <v>71437744</v>
      </c>
      <c r="I74" s="125" t="s">
        <v>1273</v>
      </c>
      <c r="J74" s="2" t="s">
        <v>161</v>
      </c>
      <c r="K74" s="2" t="s">
        <v>162</v>
      </c>
      <c r="L74" s="68" t="s">
        <v>833</v>
      </c>
      <c r="M74" s="9" t="s">
        <v>993</v>
      </c>
      <c r="N74" s="7" t="s">
        <v>253</v>
      </c>
      <c r="O74" s="184" t="s">
        <v>777</v>
      </c>
      <c r="P74" s="7" t="s">
        <v>14</v>
      </c>
      <c r="Q74" s="4">
        <v>45605</v>
      </c>
      <c r="R74" s="5" t="str">
        <f>_xlfn.CONCAT("S",_xlfn.ISOWEEKNUM(Table1[[#This Row],[Date de début des signes]]))</f>
        <v>S45</v>
      </c>
      <c r="S74" s="4">
        <v>45606</v>
      </c>
      <c r="T74" s="6" t="s">
        <v>870</v>
      </c>
      <c r="U74" s="6" t="s">
        <v>870</v>
      </c>
      <c r="V74" s="6" t="s">
        <v>870</v>
      </c>
      <c r="W74" s="6" t="s">
        <v>870</v>
      </c>
      <c r="X74" s="6" t="s">
        <v>906</v>
      </c>
      <c r="Y74" s="125" t="s">
        <v>1274</v>
      </c>
      <c r="Z74" s="2" t="s">
        <v>1143</v>
      </c>
      <c r="AA74" s="2" t="s">
        <v>906</v>
      </c>
      <c r="AB74" s="2" t="s">
        <v>906</v>
      </c>
      <c r="AC74" s="2" t="s">
        <v>906</v>
      </c>
      <c r="AD74" s="2" t="s">
        <v>940</v>
      </c>
      <c r="AE74" s="2" t="s">
        <v>870</v>
      </c>
      <c r="AF74" s="4" t="s">
        <v>870</v>
      </c>
      <c r="AG74" s="184" t="s">
        <v>10</v>
      </c>
      <c r="AH74" s="184" t="s">
        <v>873</v>
      </c>
      <c r="AI74" s="184" t="s">
        <v>870</v>
      </c>
      <c r="AJ74" s="4">
        <v>45610</v>
      </c>
      <c r="AK74" s="2" t="s">
        <v>874</v>
      </c>
      <c r="AL74" s="184" t="s">
        <v>813</v>
      </c>
      <c r="AM74" s="2" t="s">
        <v>228</v>
      </c>
      <c r="AN74" s="2" t="s">
        <v>230</v>
      </c>
      <c r="AO74" s="2" t="s">
        <v>228</v>
      </c>
      <c r="AP74" s="46" t="s">
        <v>10</v>
      </c>
      <c r="AQ74" s="1"/>
      <c r="AR74" s="1"/>
    </row>
    <row r="75" spans="1:44">
      <c r="A75" s="2">
        <f t="shared" si="2"/>
        <v>74</v>
      </c>
      <c r="B75" s="49" t="s">
        <v>1358</v>
      </c>
      <c r="C75" s="2">
        <v>7</v>
      </c>
      <c r="D75" s="3" t="str">
        <f t="shared" si="3"/>
        <v>[5-14]</v>
      </c>
      <c r="E75" s="2"/>
      <c r="F75" s="7" t="s">
        <v>864</v>
      </c>
      <c r="G75" s="2" t="s">
        <v>988</v>
      </c>
      <c r="H75" s="40">
        <v>91551453</v>
      </c>
      <c r="I75" s="125" t="s">
        <v>1273</v>
      </c>
      <c r="J75" s="7" t="s">
        <v>161</v>
      </c>
      <c r="K75" s="7" t="s">
        <v>162</v>
      </c>
      <c r="L75" s="68" t="s">
        <v>833</v>
      </c>
      <c r="M75" s="9" t="s">
        <v>1156</v>
      </c>
      <c r="N75" s="7" t="s">
        <v>253</v>
      </c>
      <c r="O75" s="184" t="s">
        <v>777</v>
      </c>
      <c r="P75" s="7" t="s">
        <v>14</v>
      </c>
      <c r="Q75" s="4">
        <v>45619</v>
      </c>
      <c r="R75" s="5" t="str">
        <f>_xlfn.CONCAT("S",_xlfn.ISOWEEKNUM(Table1[[#This Row],[Date de début des signes]]))</f>
        <v>S47</v>
      </c>
      <c r="S75" s="4">
        <v>45620</v>
      </c>
      <c r="T75" s="6" t="s">
        <v>870</v>
      </c>
      <c r="U75" s="6" t="s">
        <v>870</v>
      </c>
      <c r="V75" s="6" t="s">
        <v>870</v>
      </c>
      <c r="W75" s="6" t="s">
        <v>870</v>
      </c>
      <c r="X75" s="6" t="s">
        <v>870</v>
      </c>
      <c r="Y75" s="125" t="s">
        <v>1359</v>
      </c>
      <c r="Z75" s="2" t="s">
        <v>1143</v>
      </c>
      <c r="AA75" s="2" t="s">
        <v>1143</v>
      </c>
      <c r="AB75" s="2" t="s">
        <v>1143</v>
      </c>
      <c r="AC75" s="2" t="s">
        <v>906</v>
      </c>
      <c r="AD75" s="2" t="s">
        <v>871</v>
      </c>
      <c r="AE75" s="2" t="s">
        <v>870</v>
      </c>
      <c r="AF75" s="4" t="s">
        <v>906</v>
      </c>
      <c r="AG75" s="184" t="s">
        <v>890</v>
      </c>
      <c r="AH75" s="184" t="s">
        <v>890</v>
      </c>
      <c r="AI75" s="184" t="s">
        <v>870</v>
      </c>
      <c r="AJ75" s="4">
        <v>45620</v>
      </c>
      <c r="AK75" s="2" t="s">
        <v>879</v>
      </c>
      <c r="AL75" s="184" t="s">
        <v>814</v>
      </c>
      <c r="AM75" s="2" t="s">
        <v>228</v>
      </c>
      <c r="AN75" s="2" t="s">
        <v>230</v>
      </c>
      <c r="AO75" s="2" t="s">
        <v>228</v>
      </c>
      <c r="AP75" s="192" t="s">
        <v>18</v>
      </c>
      <c r="AQ75" s="1"/>
      <c r="AR75" s="1"/>
    </row>
    <row r="76" spans="1:44">
      <c r="A76" s="2">
        <f t="shared" si="2"/>
        <v>75</v>
      </c>
      <c r="B76" s="49" t="s">
        <v>1360</v>
      </c>
      <c r="C76" s="2">
        <v>10</v>
      </c>
      <c r="D76" s="3" t="str">
        <f t="shared" si="3"/>
        <v>[5-14]</v>
      </c>
      <c r="E76" s="2"/>
      <c r="F76" s="2" t="s">
        <v>864</v>
      </c>
      <c r="G76" s="2" t="s">
        <v>988</v>
      </c>
      <c r="H76" s="40" t="s">
        <v>1361</v>
      </c>
      <c r="I76" s="125" t="s">
        <v>1362</v>
      </c>
      <c r="J76" s="2" t="s">
        <v>1406</v>
      </c>
      <c r="K76" s="2" t="s">
        <v>1408</v>
      </c>
      <c r="L76" s="68" t="s">
        <v>833</v>
      </c>
      <c r="M76" s="9" t="s">
        <v>1156</v>
      </c>
      <c r="N76" s="7" t="s">
        <v>253</v>
      </c>
      <c r="O76" s="184" t="s">
        <v>777</v>
      </c>
      <c r="P76" s="7" t="s">
        <v>14</v>
      </c>
      <c r="Q76" s="4">
        <v>45619</v>
      </c>
      <c r="R76" s="5" t="str">
        <f>_xlfn.CONCAT("S",_xlfn.ISOWEEKNUM(Table1[[#This Row],[Date de début des signes]]))</f>
        <v>S47</v>
      </c>
      <c r="S76" s="4">
        <v>45622</v>
      </c>
      <c r="T76" s="6" t="s">
        <v>870</v>
      </c>
      <c r="U76" s="6" t="s">
        <v>870</v>
      </c>
      <c r="V76" s="6" t="s">
        <v>870</v>
      </c>
      <c r="W76" s="6" t="s">
        <v>870</v>
      </c>
      <c r="X76" s="6" t="s">
        <v>870</v>
      </c>
      <c r="Y76" s="125" t="s">
        <v>1363</v>
      </c>
      <c r="Z76" s="2" t="s">
        <v>1143</v>
      </c>
      <c r="AA76" s="2" t="s">
        <v>906</v>
      </c>
      <c r="AB76" s="2" t="s">
        <v>906</v>
      </c>
      <c r="AC76" s="2" t="s">
        <v>906</v>
      </c>
      <c r="AD76" s="2" t="s">
        <v>871</v>
      </c>
      <c r="AE76" s="2" t="s">
        <v>870</v>
      </c>
      <c r="AF76" s="4" t="s">
        <v>870</v>
      </c>
      <c r="AG76" s="184" t="s">
        <v>10</v>
      </c>
      <c r="AH76" s="184" t="s">
        <v>873</v>
      </c>
      <c r="AI76" s="184" t="s">
        <v>870</v>
      </c>
      <c r="AJ76" s="4"/>
      <c r="AK76" s="2" t="s">
        <v>874</v>
      </c>
      <c r="AL76" s="184" t="s">
        <v>813</v>
      </c>
      <c r="AM76" s="2" t="s">
        <v>228</v>
      </c>
      <c r="AN76" s="2" t="s">
        <v>253</v>
      </c>
      <c r="AO76" s="2" t="s">
        <v>255</v>
      </c>
      <c r="AP76" s="46" t="s">
        <v>10</v>
      </c>
      <c r="AQ76" s="1"/>
      <c r="AR76" s="1"/>
    </row>
    <row r="77" spans="1:44">
      <c r="A77" s="2">
        <f t="shared" si="2"/>
        <v>76</v>
      </c>
      <c r="B77" s="49" t="s">
        <v>2117</v>
      </c>
      <c r="C77" s="2">
        <v>17</v>
      </c>
      <c r="D77" s="3" t="str">
        <f t="shared" si="3"/>
        <v>[15-44]</v>
      </c>
      <c r="E77" s="2"/>
      <c r="F77" s="7" t="s">
        <v>864</v>
      </c>
      <c r="G77" s="2" t="s">
        <v>988</v>
      </c>
      <c r="H77" s="40">
        <v>90014394</v>
      </c>
      <c r="I77" s="125" t="s">
        <v>88</v>
      </c>
      <c r="J77" s="2" t="s">
        <v>1406</v>
      </c>
      <c r="K77" s="1" t="s">
        <v>1408</v>
      </c>
      <c r="L77" s="68" t="s">
        <v>833</v>
      </c>
      <c r="M77" s="9" t="s">
        <v>1156</v>
      </c>
      <c r="N77" s="7" t="s">
        <v>253</v>
      </c>
      <c r="O77" s="184" t="s">
        <v>777</v>
      </c>
      <c r="P77" s="7" t="s">
        <v>14</v>
      </c>
      <c r="Q77" s="4">
        <v>45620</v>
      </c>
      <c r="R77" s="5" t="str">
        <f>_xlfn.CONCAT("S",_xlfn.ISOWEEKNUM(Table1[[#This Row],[Date de début des signes]]))</f>
        <v>S47</v>
      </c>
      <c r="S77" s="4">
        <v>45623</v>
      </c>
      <c r="T77" s="6" t="s">
        <v>870</v>
      </c>
      <c r="U77" s="6" t="s">
        <v>870</v>
      </c>
      <c r="V77" s="6" t="s">
        <v>870</v>
      </c>
      <c r="W77" s="6" t="s">
        <v>870</v>
      </c>
      <c r="X77" s="6" t="s">
        <v>906</v>
      </c>
      <c r="Y77" s="125" t="s">
        <v>1364</v>
      </c>
      <c r="Z77" s="2" t="s">
        <v>1143</v>
      </c>
      <c r="AA77" s="2" t="s">
        <v>906</v>
      </c>
      <c r="AB77" s="2" t="s">
        <v>906</v>
      </c>
      <c r="AC77" s="2" t="s">
        <v>906</v>
      </c>
      <c r="AD77" s="2" t="s">
        <v>871</v>
      </c>
      <c r="AE77" s="2" t="s">
        <v>870</v>
      </c>
      <c r="AF77" s="4" t="s">
        <v>870</v>
      </c>
      <c r="AG77" s="184" t="s">
        <v>10</v>
      </c>
      <c r="AH77" s="184" t="s">
        <v>873</v>
      </c>
      <c r="AI77" s="184" t="s">
        <v>870</v>
      </c>
      <c r="AJ77" s="4"/>
      <c r="AK77" s="2" t="s">
        <v>874</v>
      </c>
      <c r="AL77" s="184" t="s">
        <v>813</v>
      </c>
      <c r="AM77" s="2" t="s">
        <v>228</v>
      </c>
      <c r="AN77" s="2" t="s">
        <v>253</v>
      </c>
      <c r="AO77" s="2" t="s">
        <v>228</v>
      </c>
      <c r="AP77" s="46" t="s">
        <v>10</v>
      </c>
      <c r="AQ77" s="1"/>
      <c r="AR77" s="1"/>
    </row>
    <row r="78" spans="1:44">
      <c r="A78" s="2">
        <f t="shared" si="2"/>
        <v>77</v>
      </c>
      <c r="B78" s="49" t="s">
        <v>1050</v>
      </c>
      <c r="C78" s="2">
        <v>45</v>
      </c>
      <c r="D78" s="3" t="str">
        <f t="shared" si="3"/>
        <v>[45-59]</v>
      </c>
      <c r="E78" s="2"/>
      <c r="F78" s="185" t="s">
        <v>889</v>
      </c>
      <c r="G78" s="7" t="s">
        <v>1051</v>
      </c>
      <c r="H78" s="40" t="s">
        <v>1052</v>
      </c>
      <c r="I78" s="125" t="s">
        <v>132</v>
      </c>
      <c r="J78" s="185" t="s">
        <v>786</v>
      </c>
      <c r="K78" s="185" t="s">
        <v>787</v>
      </c>
      <c r="L78" s="68" t="s">
        <v>2112</v>
      </c>
      <c r="M78" s="9" t="s">
        <v>1053</v>
      </c>
      <c r="N78" s="7" t="s">
        <v>2118</v>
      </c>
      <c r="O78" s="2" t="s">
        <v>788</v>
      </c>
      <c r="P78" s="7" t="s">
        <v>769</v>
      </c>
      <c r="Q78" s="4">
        <v>45587</v>
      </c>
      <c r="R78" s="5" t="str">
        <f>_xlfn.CONCAT("S",_xlfn.ISOWEEKNUM(Table1[[#This Row],[Date de début des signes]]))</f>
        <v>S43</v>
      </c>
      <c r="S78" s="4">
        <v>45589</v>
      </c>
      <c r="T78" s="6" t="s">
        <v>820</v>
      </c>
      <c r="U78" s="6" t="s">
        <v>820</v>
      </c>
      <c r="V78" s="6" t="s">
        <v>820</v>
      </c>
      <c r="W78" s="6" t="s">
        <v>820</v>
      </c>
      <c r="X78" s="6" t="s">
        <v>870</v>
      </c>
      <c r="Y78" s="125" t="s">
        <v>1054</v>
      </c>
      <c r="Z78" s="2" t="s">
        <v>820</v>
      </c>
      <c r="AA78" s="2" t="s">
        <v>820</v>
      </c>
      <c r="AB78" s="2" t="s">
        <v>819</v>
      </c>
      <c r="AC78" s="2" t="s">
        <v>819</v>
      </c>
      <c r="AD78" s="2" t="s">
        <v>1055</v>
      </c>
      <c r="AE78" s="2" t="s">
        <v>819</v>
      </c>
      <c r="AF78" s="4" t="s">
        <v>819</v>
      </c>
      <c r="AG78" s="184" t="s">
        <v>890</v>
      </c>
      <c r="AH78" s="184" t="s">
        <v>890</v>
      </c>
      <c r="AI78" s="184" t="s">
        <v>906</v>
      </c>
      <c r="AJ78" s="4">
        <v>45590</v>
      </c>
      <c r="AK78" s="2" t="s">
        <v>879</v>
      </c>
      <c r="AL78" s="184" t="s">
        <v>814</v>
      </c>
      <c r="AM78" s="2" t="s">
        <v>537</v>
      </c>
      <c r="AN78" s="2" t="s">
        <v>539</v>
      </c>
      <c r="AO78" s="2" t="s">
        <v>709</v>
      </c>
      <c r="AP78" s="192" t="s">
        <v>18</v>
      </c>
      <c r="AQ78" s="1"/>
      <c r="AR78" s="1"/>
    </row>
    <row r="79" spans="1:44">
      <c r="A79" s="2">
        <f t="shared" si="2"/>
        <v>78</v>
      </c>
      <c r="B79" s="49" t="s">
        <v>1056</v>
      </c>
      <c r="C79" s="2">
        <v>68</v>
      </c>
      <c r="D79" s="3" t="str">
        <f t="shared" si="3"/>
        <v>[60 et plus]</v>
      </c>
      <c r="E79" s="2"/>
      <c r="F79" s="185" t="s">
        <v>889</v>
      </c>
      <c r="G79" s="2" t="s">
        <v>1051</v>
      </c>
      <c r="H79" s="40" t="s">
        <v>1052</v>
      </c>
      <c r="I79" s="125" t="s">
        <v>132</v>
      </c>
      <c r="J79" s="185" t="s">
        <v>1057</v>
      </c>
      <c r="K79" s="185" t="s">
        <v>1058</v>
      </c>
      <c r="L79" s="68" t="s">
        <v>833</v>
      </c>
      <c r="M79" s="9" t="s">
        <v>1053</v>
      </c>
      <c r="N79" s="7" t="s">
        <v>2118</v>
      </c>
      <c r="O79" s="2" t="s">
        <v>788</v>
      </c>
      <c r="P79" s="7" t="s">
        <v>769</v>
      </c>
      <c r="Q79" s="4">
        <v>45589</v>
      </c>
      <c r="R79" s="5" t="str">
        <f>_xlfn.CONCAT("S",_xlfn.ISOWEEKNUM(Table1[[#This Row],[Date de début des signes]]))</f>
        <v>S43</v>
      </c>
      <c r="S79" s="4">
        <v>45589</v>
      </c>
      <c r="T79" s="6" t="s">
        <v>820</v>
      </c>
      <c r="U79" s="6" t="s">
        <v>820</v>
      </c>
      <c r="V79" s="6" t="s">
        <v>820</v>
      </c>
      <c r="W79" s="6" t="s">
        <v>819</v>
      </c>
      <c r="X79" s="6" t="s">
        <v>906</v>
      </c>
      <c r="Y79" s="125" t="s">
        <v>819</v>
      </c>
      <c r="Z79" s="2" t="s">
        <v>820</v>
      </c>
      <c r="AA79" s="2" t="s">
        <v>820</v>
      </c>
      <c r="AB79" s="2" t="s">
        <v>819</v>
      </c>
      <c r="AC79" s="2" t="s">
        <v>819</v>
      </c>
      <c r="AD79" s="2" t="s">
        <v>1055</v>
      </c>
      <c r="AE79" s="2" t="s">
        <v>819</v>
      </c>
      <c r="AF79" s="4" t="s">
        <v>820</v>
      </c>
      <c r="AG79" s="184" t="s">
        <v>1382</v>
      </c>
      <c r="AH79" s="184" t="s">
        <v>873</v>
      </c>
      <c r="AI79" s="184" t="s">
        <v>870</v>
      </c>
      <c r="AJ79" s="4">
        <v>45594</v>
      </c>
      <c r="AK79" s="2" t="s">
        <v>874</v>
      </c>
      <c r="AL79" s="184" t="s">
        <v>813</v>
      </c>
      <c r="AM79" s="2" t="s">
        <v>537</v>
      </c>
      <c r="AN79" s="2" t="s">
        <v>539</v>
      </c>
      <c r="AO79" s="2" t="s">
        <v>709</v>
      </c>
      <c r="AP79" s="46" t="s">
        <v>10</v>
      </c>
      <c r="AQ79" s="1"/>
      <c r="AR79" s="1"/>
    </row>
    <row r="80" spans="1:44">
      <c r="A80" s="2">
        <f t="shared" si="2"/>
        <v>79</v>
      </c>
      <c r="B80" s="49" t="s">
        <v>1059</v>
      </c>
      <c r="C80" s="2">
        <v>54</v>
      </c>
      <c r="D80" s="3" t="str">
        <f t="shared" si="3"/>
        <v>[45-59]</v>
      </c>
      <c r="E80" s="2"/>
      <c r="F80" s="2" t="s">
        <v>864</v>
      </c>
      <c r="G80" s="2" t="s">
        <v>865</v>
      </c>
      <c r="H80" s="40"/>
      <c r="I80" s="125" t="s">
        <v>133</v>
      </c>
      <c r="J80" s="185" t="s">
        <v>790</v>
      </c>
      <c r="K80" s="185" t="s">
        <v>791</v>
      </c>
      <c r="L80" s="68" t="s">
        <v>833</v>
      </c>
      <c r="M80" s="9" t="s">
        <v>1053</v>
      </c>
      <c r="N80" s="7" t="s">
        <v>2118</v>
      </c>
      <c r="O80" s="2" t="s">
        <v>788</v>
      </c>
      <c r="P80" s="7" t="s">
        <v>769</v>
      </c>
      <c r="Q80" s="4">
        <v>45590</v>
      </c>
      <c r="R80" s="5" t="str">
        <f>_xlfn.CONCAT("S",_xlfn.ISOWEEKNUM(Table1[[#This Row],[Date de début des signes]]))</f>
        <v>S43</v>
      </c>
      <c r="S80" s="4">
        <v>45591</v>
      </c>
      <c r="T80" s="6" t="s">
        <v>820</v>
      </c>
      <c r="U80" s="6" t="s">
        <v>820</v>
      </c>
      <c r="V80" s="6" t="s">
        <v>820</v>
      </c>
      <c r="W80" s="6" t="s">
        <v>819</v>
      </c>
      <c r="X80" s="6" t="s">
        <v>906</v>
      </c>
      <c r="Y80" s="125" t="s">
        <v>819</v>
      </c>
      <c r="Z80" s="2" t="s">
        <v>820</v>
      </c>
      <c r="AA80" s="2" t="s">
        <v>820</v>
      </c>
      <c r="AB80" s="2" t="s">
        <v>819</v>
      </c>
      <c r="AC80" s="2" t="s">
        <v>819</v>
      </c>
      <c r="AD80" s="2" t="s">
        <v>1055</v>
      </c>
      <c r="AE80" s="2" t="s">
        <v>819</v>
      </c>
      <c r="AF80" s="4" t="s">
        <v>820</v>
      </c>
      <c r="AG80" s="184" t="s">
        <v>1382</v>
      </c>
      <c r="AH80" s="184" t="s">
        <v>2115</v>
      </c>
      <c r="AI80" s="184" t="s">
        <v>870</v>
      </c>
      <c r="AJ80" s="4">
        <v>45594</v>
      </c>
      <c r="AK80" s="2" t="s">
        <v>874</v>
      </c>
      <c r="AL80" s="184" t="s">
        <v>814</v>
      </c>
      <c r="AM80" s="2" t="s">
        <v>537</v>
      </c>
      <c r="AN80" s="2" t="s">
        <v>539</v>
      </c>
      <c r="AO80" s="2" t="s">
        <v>709</v>
      </c>
      <c r="AP80" s="192" t="s">
        <v>18</v>
      </c>
      <c r="AQ80" s="1"/>
      <c r="AR80" s="1"/>
    </row>
    <row r="81" spans="1:44">
      <c r="A81" s="2">
        <f t="shared" si="2"/>
        <v>80</v>
      </c>
      <c r="B81" s="49" t="s">
        <v>1061</v>
      </c>
      <c r="C81" s="2">
        <v>32</v>
      </c>
      <c r="D81" s="3" t="str">
        <f t="shared" si="3"/>
        <v>[15-44]</v>
      </c>
      <c r="E81" s="2"/>
      <c r="F81" s="7" t="s">
        <v>864</v>
      </c>
      <c r="G81" s="2" t="s">
        <v>1009</v>
      </c>
      <c r="H81" s="40" t="s">
        <v>1052</v>
      </c>
      <c r="I81" s="125" t="s">
        <v>132</v>
      </c>
      <c r="J81" s="185" t="s">
        <v>1062</v>
      </c>
      <c r="K81" s="185" t="s">
        <v>1063</v>
      </c>
      <c r="L81" s="68" t="s">
        <v>833</v>
      </c>
      <c r="M81" s="9" t="s">
        <v>1053</v>
      </c>
      <c r="N81" s="7" t="s">
        <v>2118</v>
      </c>
      <c r="O81" s="2" t="s">
        <v>788</v>
      </c>
      <c r="P81" s="7" t="s">
        <v>769</v>
      </c>
      <c r="Q81" s="4">
        <v>45591</v>
      </c>
      <c r="R81" s="5" t="str">
        <f>_xlfn.CONCAT("S",_xlfn.ISOWEEKNUM(Table1[[#This Row],[Date de début des signes]]))</f>
        <v>S43</v>
      </c>
      <c r="S81" s="4">
        <v>45591</v>
      </c>
      <c r="T81" s="6" t="s">
        <v>820</v>
      </c>
      <c r="U81" s="6" t="s">
        <v>820</v>
      </c>
      <c r="V81" s="6" t="s">
        <v>820</v>
      </c>
      <c r="W81" s="6" t="s">
        <v>819</v>
      </c>
      <c r="X81" s="6" t="s">
        <v>906</v>
      </c>
      <c r="Y81" s="125" t="s">
        <v>819</v>
      </c>
      <c r="Z81" s="2" t="s">
        <v>820</v>
      </c>
      <c r="AA81" s="2" t="s">
        <v>820</v>
      </c>
      <c r="AB81" s="2" t="s">
        <v>819</v>
      </c>
      <c r="AC81" s="2" t="s">
        <v>819</v>
      </c>
      <c r="AD81" s="2" t="s">
        <v>1055</v>
      </c>
      <c r="AE81" s="2" t="s">
        <v>819</v>
      </c>
      <c r="AF81" s="4" t="s">
        <v>820</v>
      </c>
      <c r="AG81" s="184" t="s">
        <v>2109</v>
      </c>
      <c r="AH81" s="184" t="s">
        <v>2109</v>
      </c>
      <c r="AI81" s="184" t="s">
        <v>870</v>
      </c>
      <c r="AJ81" s="4">
        <v>45594</v>
      </c>
      <c r="AK81" s="2" t="s">
        <v>874</v>
      </c>
      <c r="AL81" s="184" t="s">
        <v>814</v>
      </c>
      <c r="AM81" s="2" t="s">
        <v>537</v>
      </c>
      <c r="AN81" s="2" t="s">
        <v>539</v>
      </c>
      <c r="AO81" s="2" t="s">
        <v>709</v>
      </c>
      <c r="AP81" s="192" t="s">
        <v>18</v>
      </c>
      <c r="AQ81" s="1"/>
      <c r="AR81" s="1"/>
    </row>
    <row r="82" spans="1:44">
      <c r="A82" s="2">
        <f t="shared" si="2"/>
        <v>81</v>
      </c>
      <c r="B82" s="49" t="s">
        <v>1064</v>
      </c>
      <c r="C82" s="2">
        <v>80</v>
      </c>
      <c r="D82" s="3" t="str">
        <f t="shared" si="3"/>
        <v>[60 et plus]</v>
      </c>
      <c r="E82" s="2"/>
      <c r="F82" s="185" t="s">
        <v>889</v>
      </c>
      <c r="G82" s="2" t="s">
        <v>2108</v>
      </c>
      <c r="H82" s="40"/>
      <c r="I82" s="125" t="s">
        <v>133</v>
      </c>
      <c r="J82" s="185" t="s">
        <v>790</v>
      </c>
      <c r="K82" s="185" t="s">
        <v>791</v>
      </c>
      <c r="L82" s="68" t="s">
        <v>2112</v>
      </c>
      <c r="M82" s="9" t="s">
        <v>1053</v>
      </c>
      <c r="N82" s="7" t="s">
        <v>2118</v>
      </c>
      <c r="O82" s="2" t="s">
        <v>788</v>
      </c>
      <c r="P82" s="7" t="s">
        <v>769</v>
      </c>
      <c r="Q82" s="4">
        <v>45582</v>
      </c>
      <c r="R82" s="5" t="str">
        <f>_xlfn.CONCAT("S",_xlfn.ISOWEEKNUM(Table1[[#This Row],[Date de début des signes]]))</f>
        <v>S42</v>
      </c>
      <c r="S82" s="4">
        <v>45591</v>
      </c>
      <c r="T82" s="6" t="s">
        <v>820</v>
      </c>
      <c r="U82" s="6" t="s">
        <v>819</v>
      </c>
      <c r="V82" s="6" t="s">
        <v>819</v>
      </c>
      <c r="W82" s="6" t="s">
        <v>819</v>
      </c>
      <c r="X82" s="6" t="s">
        <v>906</v>
      </c>
      <c r="Y82" s="125" t="s">
        <v>819</v>
      </c>
      <c r="Z82" s="2" t="s">
        <v>1066</v>
      </c>
      <c r="AA82" s="2" t="s">
        <v>820</v>
      </c>
      <c r="AB82" s="2" t="s">
        <v>820</v>
      </c>
      <c r="AC82" s="2" t="s">
        <v>819</v>
      </c>
      <c r="AD82" s="2" t="s">
        <v>1055</v>
      </c>
      <c r="AE82" s="2" t="s">
        <v>819</v>
      </c>
      <c r="AF82" s="4" t="s">
        <v>819</v>
      </c>
      <c r="AG82" s="184" t="s">
        <v>890</v>
      </c>
      <c r="AH82" s="184" t="s">
        <v>890</v>
      </c>
      <c r="AI82" s="184" t="s">
        <v>906</v>
      </c>
      <c r="AJ82" s="4">
        <v>45587</v>
      </c>
      <c r="AK82" s="2" t="s">
        <v>879</v>
      </c>
      <c r="AL82" s="184" t="s">
        <v>814</v>
      </c>
      <c r="AM82" s="2" t="s">
        <v>537</v>
      </c>
      <c r="AN82" s="2" t="s">
        <v>539</v>
      </c>
      <c r="AO82" s="2" t="s">
        <v>709</v>
      </c>
      <c r="AP82" s="192" t="s">
        <v>18</v>
      </c>
      <c r="AQ82" s="1"/>
      <c r="AR82" s="1"/>
    </row>
    <row r="83" spans="1:44">
      <c r="A83" s="2">
        <f t="shared" si="2"/>
        <v>82</v>
      </c>
      <c r="B83" s="49" t="s">
        <v>1067</v>
      </c>
      <c r="C83" s="2">
        <v>60</v>
      </c>
      <c r="D83" s="3" t="str">
        <f t="shared" si="3"/>
        <v>[60 et plus]</v>
      </c>
      <c r="E83" s="2"/>
      <c r="F83" s="185" t="s">
        <v>889</v>
      </c>
      <c r="G83" s="2" t="s">
        <v>1051</v>
      </c>
      <c r="H83" s="40"/>
      <c r="I83" s="125" t="s">
        <v>133</v>
      </c>
      <c r="J83" s="185" t="s">
        <v>790</v>
      </c>
      <c r="K83" s="185" t="s">
        <v>791</v>
      </c>
      <c r="L83" s="68" t="s">
        <v>833</v>
      </c>
      <c r="M83" s="9" t="s">
        <v>1053</v>
      </c>
      <c r="N83" s="7" t="s">
        <v>2118</v>
      </c>
      <c r="O83" s="2" t="s">
        <v>788</v>
      </c>
      <c r="P83" s="7" t="s">
        <v>769</v>
      </c>
      <c r="Q83" s="4">
        <v>45591</v>
      </c>
      <c r="R83" s="5" t="str">
        <f>_xlfn.CONCAT("S",_xlfn.ISOWEEKNUM(Table1[[#This Row],[Date de début des signes]]))</f>
        <v>S43</v>
      </c>
      <c r="S83" s="4">
        <v>45591</v>
      </c>
      <c r="T83" s="6" t="s">
        <v>820</v>
      </c>
      <c r="U83" s="6" t="s">
        <v>819</v>
      </c>
      <c r="V83" s="6" t="s">
        <v>819</v>
      </c>
      <c r="W83" s="6" t="s">
        <v>819</v>
      </c>
      <c r="X83" s="6" t="s">
        <v>906</v>
      </c>
      <c r="Y83" s="125" t="s">
        <v>819</v>
      </c>
      <c r="Z83" s="2" t="s">
        <v>820</v>
      </c>
      <c r="AA83" s="2" t="s">
        <v>820</v>
      </c>
      <c r="AB83" s="2" t="s">
        <v>820</v>
      </c>
      <c r="AC83" s="2" t="s">
        <v>819</v>
      </c>
      <c r="AD83" s="2" t="s">
        <v>1055</v>
      </c>
      <c r="AE83" s="2" t="s">
        <v>819</v>
      </c>
      <c r="AF83" s="4" t="s">
        <v>820</v>
      </c>
      <c r="AG83" s="184" t="s">
        <v>1382</v>
      </c>
      <c r="AH83" s="184" t="s">
        <v>873</v>
      </c>
      <c r="AI83" s="184" t="s">
        <v>870</v>
      </c>
      <c r="AJ83" s="4">
        <v>45594</v>
      </c>
      <c r="AK83" s="2" t="s">
        <v>874</v>
      </c>
      <c r="AL83" s="184" t="s">
        <v>813</v>
      </c>
      <c r="AM83" s="2" t="s">
        <v>537</v>
      </c>
      <c r="AN83" s="2" t="s">
        <v>539</v>
      </c>
      <c r="AO83" s="2" t="s">
        <v>709</v>
      </c>
      <c r="AP83" s="46" t="s">
        <v>10</v>
      </c>
      <c r="AQ83" s="1"/>
      <c r="AR83" s="1"/>
    </row>
    <row r="84" spans="1:44">
      <c r="A84" s="2">
        <f t="shared" si="2"/>
        <v>83</v>
      </c>
      <c r="B84" s="49" t="s">
        <v>1068</v>
      </c>
      <c r="C84" s="2">
        <v>54</v>
      </c>
      <c r="D84" s="3" t="str">
        <f t="shared" si="3"/>
        <v>[45-59]</v>
      </c>
      <c r="E84" s="2"/>
      <c r="F84" s="7" t="s">
        <v>864</v>
      </c>
      <c r="G84" s="2" t="s">
        <v>2119</v>
      </c>
      <c r="H84" s="40">
        <v>92124770</v>
      </c>
      <c r="I84" s="125" t="s">
        <v>132</v>
      </c>
      <c r="J84" s="185" t="s">
        <v>1069</v>
      </c>
      <c r="K84" s="185" t="s">
        <v>1070</v>
      </c>
      <c r="L84" s="68" t="s">
        <v>833</v>
      </c>
      <c r="M84" s="9" t="s">
        <v>1053</v>
      </c>
      <c r="N84" s="7" t="s">
        <v>2118</v>
      </c>
      <c r="O84" s="2" t="s">
        <v>788</v>
      </c>
      <c r="P84" s="7" t="s">
        <v>769</v>
      </c>
      <c r="Q84" s="4">
        <v>45594</v>
      </c>
      <c r="R84" s="5" t="str">
        <f>_xlfn.CONCAT("S",_xlfn.ISOWEEKNUM(Table1[[#This Row],[Date de début des signes]]))</f>
        <v>S44</v>
      </c>
      <c r="S84" s="4">
        <v>45594</v>
      </c>
      <c r="T84" s="6" t="s">
        <v>820</v>
      </c>
      <c r="U84" s="6" t="s">
        <v>819</v>
      </c>
      <c r="V84" s="6" t="s">
        <v>819</v>
      </c>
      <c r="W84" s="6" t="s">
        <v>819</v>
      </c>
      <c r="X84" s="6" t="s">
        <v>906</v>
      </c>
      <c r="Y84" s="125" t="s">
        <v>819</v>
      </c>
      <c r="Z84" s="2" t="s">
        <v>820</v>
      </c>
      <c r="AA84" s="2" t="s">
        <v>820</v>
      </c>
      <c r="AB84" s="2" t="s">
        <v>820</v>
      </c>
      <c r="AC84" s="2" t="s">
        <v>819</v>
      </c>
      <c r="AD84" s="2" t="s">
        <v>1055</v>
      </c>
      <c r="AE84" s="2" t="s">
        <v>819</v>
      </c>
      <c r="AF84" s="4" t="s">
        <v>820</v>
      </c>
      <c r="AG84" s="184" t="s">
        <v>2109</v>
      </c>
      <c r="AH84" s="184" t="s">
        <v>2109</v>
      </c>
      <c r="AI84" s="184" t="s">
        <v>870</v>
      </c>
      <c r="AJ84" s="4">
        <v>45597</v>
      </c>
      <c r="AK84" s="2" t="s">
        <v>874</v>
      </c>
      <c r="AL84" s="184" t="s">
        <v>814</v>
      </c>
      <c r="AM84" s="2" t="s">
        <v>537</v>
      </c>
      <c r="AN84" s="2" t="s">
        <v>539</v>
      </c>
      <c r="AO84" s="2" t="s">
        <v>709</v>
      </c>
      <c r="AP84" s="192" t="s">
        <v>18</v>
      </c>
      <c r="AQ84" s="1"/>
      <c r="AR84" s="1"/>
    </row>
    <row r="85" spans="1:44">
      <c r="A85" s="2">
        <f t="shared" si="2"/>
        <v>84</v>
      </c>
      <c r="B85" s="49" t="s">
        <v>1071</v>
      </c>
      <c r="C85" s="2">
        <v>35</v>
      </c>
      <c r="D85" s="3" t="str">
        <f t="shared" si="3"/>
        <v>[15-44]</v>
      </c>
      <c r="E85" s="2"/>
      <c r="F85" s="185" t="s">
        <v>889</v>
      </c>
      <c r="G85" s="2" t="s">
        <v>2119</v>
      </c>
      <c r="H85" s="40"/>
      <c r="I85" s="125" t="s">
        <v>134</v>
      </c>
      <c r="J85" s="185" t="s">
        <v>793</v>
      </c>
      <c r="K85" s="185" t="s">
        <v>794</v>
      </c>
      <c r="L85" s="68" t="s">
        <v>833</v>
      </c>
      <c r="M85" s="9" t="s">
        <v>1072</v>
      </c>
      <c r="N85" s="7" t="s">
        <v>2120</v>
      </c>
      <c r="O85" s="2" t="s">
        <v>788</v>
      </c>
      <c r="P85" s="7" t="s">
        <v>769</v>
      </c>
      <c r="Q85" s="4">
        <v>45588</v>
      </c>
      <c r="R85" s="5" t="str">
        <f>_xlfn.CONCAT("S",_xlfn.ISOWEEKNUM(Table1[[#This Row],[Date de début des signes]]))</f>
        <v>S43</v>
      </c>
      <c r="S85" s="4">
        <v>45595</v>
      </c>
      <c r="T85" s="6" t="s">
        <v>820</v>
      </c>
      <c r="U85" s="6" t="s">
        <v>819</v>
      </c>
      <c r="V85" s="6" t="s">
        <v>819</v>
      </c>
      <c r="W85" s="6" t="s">
        <v>819</v>
      </c>
      <c r="X85" s="6" t="s">
        <v>906</v>
      </c>
      <c r="Y85" s="125" t="s">
        <v>819</v>
      </c>
      <c r="Z85" s="2" t="s">
        <v>1066</v>
      </c>
      <c r="AA85" s="2" t="s">
        <v>819</v>
      </c>
      <c r="AB85" s="2" t="s">
        <v>819</v>
      </c>
      <c r="AC85" s="2" t="s">
        <v>819</v>
      </c>
      <c r="AD85" s="2" t="s">
        <v>1055</v>
      </c>
      <c r="AE85" s="2" t="s">
        <v>819</v>
      </c>
      <c r="AF85" s="4" t="s">
        <v>820</v>
      </c>
      <c r="AG85" s="184" t="s">
        <v>2109</v>
      </c>
      <c r="AH85" s="184" t="s">
        <v>2109</v>
      </c>
      <c r="AI85" s="184" t="s">
        <v>870</v>
      </c>
      <c r="AJ85" s="4">
        <v>45597</v>
      </c>
      <c r="AK85" s="2" t="s">
        <v>874</v>
      </c>
      <c r="AL85" s="184" t="s">
        <v>814</v>
      </c>
      <c r="AM85" s="2" t="s">
        <v>537</v>
      </c>
      <c r="AN85" s="2" t="s">
        <v>539</v>
      </c>
      <c r="AO85" s="2" t="s">
        <v>702</v>
      </c>
      <c r="AP85" s="192" t="s">
        <v>18</v>
      </c>
      <c r="AQ85" s="1"/>
      <c r="AR85" s="1"/>
    </row>
    <row r="86" spans="1:44">
      <c r="A86" s="2">
        <f t="shared" si="2"/>
        <v>85</v>
      </c>
      <c r="B86" s="49" t="s">
        <v>1073</v>
      </c>
      <c r="C86" s="2">
        <v>65</v>
      </c>
      <c r="D86" s="3" t="str">
        <f t="shared" si="3"/>
        <v>[60 et plus]</v>
      </c>
      <c r="E86" s="2"/>
      <c r="F86" s="2" t="s">
        <v>864</v>
      </c>
      <c r="G86" s="2" t="s">
        <v>2119</v>
      </c>
      <c r="H86" s="40"/>
      <c r="I86" s="125" t="s">
        <v>134</v>
      </c>
      <c r="J86" s="185" t="s">
        <v>1074</v>
      </c>
      <c r="K86" s="185" t="s">
        <v>1075</v>
      </c>
      <c r="L86" s="68" t="s">
        <v>2112</v>
      </c>
      <c r="M86" s="9" t="s">
        <v>1072</v>
      </c>
      <c r="N86" s="7" t="s">
        <v>2120</v>
      </c>
      <c r="O86" s="2" t="s">
        <v>788</v>
      </c>
      <c r="P86" s="7" t="s">
        <v>769</v>
      </c>
      <c r="Q86" s="4">
        <v>45594</v>
      </c>
      <c r="R86" s="5" t="str">
        <f>_xlfn.CONCAT("S",_xlfn.ISOWEEKNUM(Table1[[#This Row],[Date de début des signes]]))</f>
        <v>S44</v>
      </c>
      <c r="S86" s="4">
        <v>45595</v>
      </c>
      <c r="T86" s="6" t="s">
        <v>820</v>
      </c>
      <c r="U86" s="6" t="s">
        <v>820</v>
      </c>
      <c r="V86" s="6" t="s">
        <v>819</v>
      </c>
      <c r="W86" s="6" t="s">
        <v>819</v>
      </c>
      <c r="X86" s="6" t="s">
        <v>906</v>
      </c>
      <c r="Y86" s="125" t="s">
        <v>819</v>
      </c>
      <c r="Z86" s="2" t="s">
        <v>1066</v>
      </c>
      <c r="AA86" s="2" t="s">
        <v>819</v>
      </c>
      <c r="AB86" s="2" t="s">
        <v>819</v>
      </c>
      <c r="AC86" s="2" t="s">
        <v>819</v>
      </c>
      <c r="AD86" s="2" t="s">
        <v>1055</v>
      </c>
      <c r="AE86" s="2" t="s">
        <v>819</v>
      </c>
      <c r="AF86" s="4" t="s">
        <v>820</v>
      </c>
      <c r="AG86" s="184" t="s">
        <v>2109</v>
      </c>
      <c r="AH86" s="184" t="s">
        <v>2109</v>
      </c>
      <c r="AI86" s="184" t="s">
        <v>870</v>
      </c>
      <c r="AJ86" s="4">
        <v>45597</v>
      </c>
      <c r="AK86" s="2" t="s">
        <v>874</v>
      </c>
      <c r="AL86" s="184" t="s">
        <v>814</v>
      </c>
      <c r="AM86" s="2" t="s">
        <v>537</v>
      </c>
      <c r="AN86" s="2" t="s">
        <v>539</v>
      </c>
      <c r="AO86" s="2" t="s">
        <v>702</v>
      </c>
      <c r="AP86" s="192" t="s">
        <v>18</v>
      </c>
      <c r="AQ86" s="1"/>
      <c r="AR86" s="1"/>
    </row>
    <row r="87" spans="1:44">
      <c r="A87" s="2">
        <f t="shared" si="2"/>
        <v>86</v>
      </c>
      <c r="B87" s="49" t="s">
        <v>1076</v>
      </c>
      <c r="C87" s="2">
        <v>29</v>
      </c>
      <c r="D87" s="3" t="str">
        <f t="shared" si="3"/>
        <v>[15-44]</v>
      </c>
      <c r="E87" s="2"/>
      <c r="F87" s="185" t="s">
        <v>889</v>
      </c>
      <c r="G87" s="2" t="s">
        <v>2119</v>
      </c>
      <c r="H87" s="40"/>
      <c r="I87" s="125" t="s">
        <v>132</v>
      </c>
      <c r="J87" s="185" t="s">
        <v>1069</v>
      </c>
      <c r="K87" s="185" t="s">
        <v>1070</v>
      </c>
      <c r="L87" s="68" t="s">
        <v>2112</v>
      </c>
      <c r="M87" s="9" t="s">
        <v>1053</v>
      </c>
      <c r="N87" s="7" t="s">
        <v>2118</v>
      </c>
      <c r="O87" s="2" t="s">
        <v>788</v>
      </c>
      <c r="P87" s="7" t="s">
        <v>769</v>
      </c>
      <c r="Q87" s="4">
        <v>45592</v>
      </c>
      <c r="R87" s="5" t="str">
        <f>_xlfn.CONCAT("S",_xlfn.ISOWEEKNUM(Table1[[#This Row],[Date de début des signes]]))</f>
        <v>S43</v>
      </c>
      <c r="S87" s="4">
        <v>45597</v>
      </c>
      <c r="T87" s="6" t="s">
        <v>820</v>
      </c>
      <c r="U87" s="6" t="s">
        <v>819</v>
      </c>
      <c r="V87" s="6" t="s">
        <v>819</v>
      </c>
      <c r="W87" s="6" t="s">
        <v>819</v>
      </c>
      <c r="X87" s="6" t="s">
        <v>906</v>
      </c>
      <c r="Y87" s="125" t="s">
        <v>819</v>
      </c>
      <c r="Z87" s="2" t="s">
        <v>820</v>
      </c>
      <c r="AA87" s="2" t="s">
        <v>820</v>
      </c>
      <c r="AB87" s="2" t="s">
        <v>820</v>
      </c>
      <c r="AC87" s="2" t="s">
        <v>819</v>
      </c>
      <c r="AD87" s="2" t="s">
        <v>1055</v>
      </c>
      <c r="AE87" s="2" t="s">
        <v>819</v>
      </c>
      <c r="AF87" s="4" t="s">
        <v>820</v>
      </c>
      <c r="AG87" s="184" t="s">
        <v>2109</v>
      </c>
      <c r="AH87" s="184" t="s">
        <v>2109</v>
      </c>
      <c r="AI87" s="184" t="s">
        <v>870</v>
      </c>
      <c r="AJ87" s="4">
        <v>45598</v>
      </c>
      <c r="AK87" s="2" t="s">
        <v>874</v>
      </c>
      <c r="AL87" s="184" t="s">
        <v>814</v>
      </c>
      <c r="AM87" s="2" t="s">
        <v>537</v>
      </c>
      <c r="AN87" s="2" t="s">
        <v>539</v>
      </c>
      <c r="AO87" s="2" t="s">
        <v>709</v>
      </c>
      <c r="AP87" s="192" t="s">
        <v>18</v>
      </c>
      <c r="AQ87" s="1"/>
      <c r="AR87" s="1"/>
    </row>
    <row r="88" spans="1:44">
      <c r="A88" s="2">
        <f t="shared" si="2"/>
        <v>87</v>
      </c>
      <c r="B88" s="49" t="s">
        <v>1078</v>
      </c>
      <c r="C88" s="2">
        <v>22</v>
      </c>
      <c r="D88" s="3" t="str">
        <f t="shared" si="3"/>
        <v>[15-44]</v>
      </c>
      <c r="E88" s="2"/>
      <c r="F88" s="185" t="s">
        <v>889</v>
      </c>
      <c r="G88" s="2" t="s">
        <v>1051</v>
      </c>
      <c r="H88" s="40">
        <v>98465496</v>
      </c>
      <c r="I88" s="125" t="s">
        <v>132</v>
      </c>
      <c r="J88" s="185" t="s">
        <v>1069</v>
      </c>
      <c r="K88" s="185" t="s">
        <v>1070</v>
      </c>
      <c r="L88" s="68" t="s">
        <v>2112</v>
      </c>
      <c r="M88" s="9" t="s">
        <v>1053</v>
      </c>
      <c r="N88" s="7" t="s">
        <v>2118</v>
      </c>
      <c r="O88" s="2" t="s">
        <v>788</v>
      </c>
      <c r="P88" s="7" t="s">
        <v>769</v>
      </c>
      <c r="Q88" s="4">
        <v>45595</v>
      </c>
      <c r="R88" s="5" t="str">
        <f>_xlfn.CONCAT("S",_xlfn.ISOWEEKNUM(Table1[[#This Row],[Date de début des signes]]))</f>
        <v>S44</v>
      </c>
      <c r="S88" s="4">
        <v>45597</v>
      </c>
      <c r="T88" s="6" t="s">
        <v>820</v>
      </c>
      <c r="U88" s="6" t="s">
        <v>819</v>
      </c>
      <c r="V88" s="6" t="s">
        <v>819</v>
      </c>
      <c r="W88" s="6" t="s">
        <v>819</v>
      </c>
      <c r="X88" s="6" t="s">
        <v>906</v>
      </c>
      <c r="Y88" s="125" t="s">
        <v>819</v>
      </c>
      <c r="Z88" s="2" t="s">
        <v>820</v>
      </c>
      <c r="AA88" s="2" t="s">
        <v>820</v>
      </c>
      <c r="AB88" s="2" t="s">
        <v>820</v>
      </c>
      <c r="AC88" s="2" t="s">
        <v>819</v>
      </c>
      <c r="AD88" s="2" t="s">
        <v>1055</v>
      </c>
      <c r="AE88" s="2" t="s">
        <v>819</v>
      </c>
      <c r="AF88" s="4" t="s">
        <v>820</v>
      </c>
      <c r="AG88" s="184" t="s">
        <v>2109</v>
      </c>
      <c r="AH88" s="184" t="s">
        <v>2109</v>
      </c>
      <c r="AI88" s="184" t="s">
        <v>870</v>
      </c>
      <c r="AJ88" s="4">
        <v>45598</v>
      </c>
      <c r="AK88" s="2" t="s">
        <v>874</v>
      </c>
      <c r="AL88" s="184" t="s">
        <v>814</v>
      </c>
      <c r="AM88" s="2" t="s">
        <v>537</v>
      </c>
      <c r="AN88" s="2" t="s">
        <v>539</v>
      </c>
      <c r="AO88" s="2" t="s">
        <v>709</v>
      </c>
      <c r="AP88" s="192" t="s">
        <v>18</v>
      </c>
      <c r="AQ88" s="1"/>
      <c r="AR88" s="1"/>
    </row>
    <row r="89" spans="1:44">
      <c r="A89" s="2">
        <f t="shared" si="2"/>
        <v>88</v>
      </c>
      <c r="B89" s="49" t="s">
        <v>1092</v>
      </c>
      <c r="C89" s="2">
        <v>65</v>
      </c>
      <c r="D89" s="3" t="str">
        <f t="shared" si="3"/>
        <v>[60 et plus]</v>
      </c>
      <c r="E89" s="2"/>
      <c r="F89" s="7" t="s">
        <v>864</v>
      </c>
      <c r="G89" s="2" t="s">
        <v>2119</v>
      </c>
      <c r="H89" s="40"/>
      <c r="I89" s="125" t="s">
        <v>132</v>
      </c>
      <c r="J89" s="185" t="s">
        <v>141</v>
      </c>
      <c r="K89" s="185" t="s">
        <v>142</v>
      </c>
      <c r="L89" s="68" t="s">
        <v>2112</v>
      </c>
      <c r="M89" s="9" t="s">
        <v>1053</v>
      </c>
      <c r="N89" s="2" t="s">
        <v>2118</v>
      </c>
      <c r="O89" s="2" t="s">
        <v>788</v>
      </c>
      <c r="P89" s="7" t="s">
        <v>769</v>
      </c>
      <c r="Q89" s="4">
        <v>45597</v>
      </c>
      <c r="R89" s="5" t="str">
        <f>_xlfn.CONCAT("S",_xlfn.ISOWEEKNUM(Table1[[#This Row],[Date de début des signes]]))</f>
        <v>S44</v>
      </c>
      <c r="S89" s="4">
        <v>45598</v>
      </c>
      <c r="T89" s="6" t="s">
        <v>820</v>
      </c>
      <c r="U89" s="6" t="s">
        <v>819</v>
      </c>
      <c r="V89" s="6" t="s">
        <v>819</v>
      </c>
      <c r="W89" s="6" t="s">
        <v>819</v>
      </c>
      <c r="X89" s="6" t="s">
        <v>906</v>
      </c>
      <c r="Y89" s="125" t="s">
        <v>819</v>
      </c>
      <c r="Z89" s="2" t="s">
        <v>820</v>
      </c>
      <c r="AA89" s="2" t="s">
        <v>820</v>
      </c>
      <c r="AB89" s="2" t="s">
        <v>820</v>
      </c>
      <c r="AC89" s="2" t="s">
        <v>819</v>
      </c>
      <c r="AD89" s="2" t="s">
        <v>1055</v>
      </c>
      <c r="AE89" s="2" t="s">
        <v>819</v>
      </c>
      <c r="AF89" s="4" t="s">
        <v>820</v>
      </c>
      <c r="AG89" s="184" t="s">
        <v>2109</v>
      </c>
      <c r="AH89" s="184" t="s">
        <v>2109</v>
      </c>
      <c r="AI89" s="184" t="s">
        <v>870</v>
      </c>
      <c r="AJ89" s="4">
        <v>45600</v>
      </c>
      <c r="AK89" s="2" t="s">
        <v>874</v>
      </c>
      <c r="AL89" s="184" t="s">
        <v>814</v>
      </c>
      <c r="AM89" s="2" t="s">
        <v>537</v>
      </c>
      <c r="AN89" s="2" t="s">
        <v>539</v>
      </c>
      <c r="AO89" s="2" t="s">
        <v>709</v>
      </c>
      <c r="AP89" s="192" t="s">
        <v>18</v>
      </c>
      <c r="AQ89" s="1"/>
      <c r="AR89" s="1"/>
    </row>
    <row r="90" spans="1:44">
      <c r="A90" s="2">
        <f t="shared" si="2"/>
        <v>89</v>
      </c>
      <c r="B90" s="49" t="s">
        <v>1135</v>
      </c>
      <c r="C90" s="2">
        <v>5</v>
      </c>
      <c r="D90" s="3" t="str">
        <f t="shared" si="3"/>
        <v>[5-14]</v>
      </c>
      <c r="E90" s="2"/>
      <c r="F90" s="185" t="s">
        <v>889</v>
      </c>
      <c r="G90" s="2" t="s">
        <v>992</v>
      </c>
      <c r="H90" s="40">
        <v>71130254</v>
      </c>
      <c r="I90" s="125" t="s">
        <v>148</v>
      </c>
      <c r="J90" s="2" t="s">
        <v>149</v>
      </c>
      <c r="K90" s="2" t="s">
        <v>150</v>
      </c>
      <c r="L90" s="68" t="s">
        <v>2112</v>
      </c>
      <c r="M90" s="9" t="s">
        <v>1136</v>
      </c>
      <c r="N90" s="7" t="s">
        <v>2118</v>
      </c>
      <c r="O90" s="2" t="s">
        <v>788</v>
      </c>
      <c r="P90" s="7" t="s">
        <v>769</v>
      </c>
      <c r="Q90" s="4">
        <v>45599</v>
      </c>
      <c r="R90" s="5" t="str">
        <f>_xlfn.CONCAT("S",_xlfn.ISOWEEKNUM(Table1[[#This Row],[Date de début des signes]]))</f>
        <v>S44</v>
      </c>
      <c r="S90" s="4">
        <v>45600</v>
      </c>
      <c r="T90" s="6" t="s">
        <v>820</v>
      </c>
      <c r="U90" s="6" t="s">
        <v>819</v>
      </c>
      <c r="V90" s="6" t="s">
        <v>819</v>
      </c>
      <c r="W90" s="6" t="s">
        <v>819</v>
      </c>
      <c r="X90" s="6" t="s">
        <v>906</v>
      </c>
      <c r="Y90" s="125" t="s">
        <v>819</v>
      </c>
      <c r="Z90" s="2" t="s">
        <v>820</v>
      </c>
      <c r="AA90" s="2" t="s">
        <v>820</v>
      </c>
      <c r="AB90" s="2" t="s">
        <v>820</v>
      </c>
      <c r="AC90" s="2" t="s">
        <v>819</v>
      </c>
      <c r="AD90" s="2" t="s">
        <v>1137</v>
      </c>
      <c r="AE90" s="2" t="s">
        <v>819</v>
      </c>
      <c r="AF90" s="4" t="s">
        <v>820</v>
      </c>
      <c r="AG90" s="184" t="s">
        <v>2109</v>
      </c>
      <c r="AH90" s="184" t="s">
        <v>2109</v>
      </c>
      <c r="AI90" s="184" t="s">
        <v>870</v>
      </c>
      <c r="AJ90" s="4">
        <v>45601</v>
      </c>
      <c r="AK90" s="2" t="s">
        <v>874</v>
      </c>
      <c r="AL90" s="184" t="s">
        <v>814</v>
      </c>
      <c r="AM90" s="2" t="s">
        <v>537</v>
      </c>
      <c r="AN90" s="2" t="s">
        <v>553</v>
      </c>
      <c r="AO90" s="2" t="s">
        <v>555</v>
      </c>
      <c r="AP90" s="192" t="s">
        <v>18</v>
      </c>
      <c r="AQ90" s="1"/>
      <c r="AR90" s="1"/>
    </row>
    <row r="91" spans="1:44">
      <c r="A91" s="2">
        <f t="shared" si="2"/>
        <v>90</v>
      </c>
      <c r="B91" s="49" t="s">
        <v>1138</v>
      </c>
      <c r="C91" s="2">
        <v>35</v>
      </c>
      <c r="D91" s="3" t="str">
        <f t="shared" si="3"/>
        <v>[15-44]</v>
      </c>
      <c r="E91" s="2"/>
      <c r="F91" s="7" t="s">
        <v>864</v>
      </c>
      <c r="G91" s="2" t="s">
        <v>2119</v>
      </c>
      <c r="H91" s="40"/>
      <c r="I91" s="125" t="s">
        <v>151</v>
      </c>
      <c r="J91" s="2" t="s">
        <v>152</v>
      </c>
      <c r="K91" s="2" t="s">
        <v>153</v>
      </c>
      <c r="L91" s="68" t="s">
        <v>833</v>
      </c>
      <c r="M91" s="9" t="s">
        <v>1139</v>
      </c>
      <c r="N91" s="2" t="s">
        <v>2118</v>
      </c>
      <c r="O91" s="2" t="s">
        <v>788</v>
      </c>
      <c r="P91" s="7" t="s">
        <v>769</v>
      </c>
      <c r="Q91" s="4">
        <v>45605</v>
      </c>
      <c r="R91" s="5" t="str">
        <f>_xlfn.CONCAT("S",_xlfn.ISOWEEKNUM(Table1[[#This Row],[Date de début des signes]]))</f>
        <v>S45</v>
      </c>
      <c r="S91" s="4">
        <v>45605</v>
      </c>
      <c r="T91" s="6" t="s">
        <v>820</v>
      </c>
      <c r="U91" s="6" t="s">
        <v>820</v>
      </c>
      <c r="V91" s="6" t="s">
        <v>819</v>
      </c>
      <c r="W91" s="6" t="s">
        <v>819</v>
      </c>
      <c r="X91" s="6" t="s">
        <v>906</v>
      </c>
      <c r="Y91" s="125" t="s">
        <v>819</v>
      </c>
      <c r="Z91" s="2" t="s">
        <v>1066</v>
      </c>
      <c r="AA91" s="2" t="s">
        <v>819</v>
      </c>
      <c r="AB91" s="2" t="s">
        <v>819</v>
      </c>
      <c r="AC91" s="2" t="s">
        <v>819</v>
      </c>
      <c r="AD91" s="2" t="s">
        <v>1137</v>
      </c>
      <c r="AE91" s="2" t="s">
        <v>819</v>
      </c>
      <c r="AF91" s="4" t="s">
        <v>820</v>
      </c>
      <c r="AG91" s="184" t="s">
        <v>1382</v>
      </c>
      <c r="AH91" s="184" t="s">
        <v>2109</v>
      </c>
      <c r="AI91" s="184" t="s">
        <v>870</v>
      </c>
      <c r="AJ91" s="4"/>
      <c r="AK91" s="2" t="s">
        <v>874</v>
      </c>
      <c r="AL91" s="184" t="s">
        <v>814</v>
      </c>
      <c r="AM91" s="2" t="s">
        <v>537</v>
      </c>
      <c r="AN91" s="2" t="s">
        <v>539</v>
      </c>
      <c r="AO91" s="2" t="s">
        <v>702</v>
      </c>
      <c r="AP91" s="192" t="s">
        <v>18</v>
      </c>
      <c r="AQ91" s="1"/>
      <c r="AR91" s="1"/>
    </row>
    <row r="92" spans="1:44">
      <c r="A92" s="2">
        <f t="shared" si="2"/>
        <v>91</v>
      </c>
      <c r="B92" s="49" t="s">
        <v>942</v>
      </c>
      <c r="C92" s="2">
        <v>9</v>
      </c>
      <c r="D92" s="3" t="str">
        <f t="shared" si="3"/>
        <v>[5-14]</v>
      </c>
      <c r="E92" s="2"/>
      <c r="F92" s="185" t="s">
        <v>889</v>
      </c>
      <c r="G92" s="2" t="s">
        <v>988</v>
      </c>
      <c r="H92" s="40">
        <v>71987815</v>
      </c>
      <c r="I92" s="125" t="s">
        <v>42</v>
      </c>
      <c r="J92" s="185"/>
      <c r="K92" s="185"/>
      <c r="L92" s="49" t="s">
        <v>2121</v>
      </c>
      <c r="M92" s="9" t="s">
        <v>943</v>
      </c>
      <c r="N92" s="7" t="s">
        <v>2122</v>
      </c>
      <c r="O92" s="2" t="s">
        <v>2123</v>
      </c>
      <c r="P92" s="7" t="s">
        <v>769</v>
      </c>
      <c r="Q92" s="4">
        <v>45567</v>
      </c>
      <c r="R92" s="5" t="str">
        <f>_xlfn.CONCAT("S",_xlfn.ISOWEEKNUM(Table1[[#This Row],[Date de début des signes]]))</f>
        <v>S40</v>
      </c>
      <c r="S92" s="4">
        <v>45567</v>
      </c>
      <c r="T92" s="6" t="s">
        <v>820</v>
      </c>
      <c r="U92" s="6" t="s">
        <v>820</v>
      </c>
      <c r="V92" s="6" t="s">
        <v>819</v>
      </c>
      <c r="W92" s="6" t="s">
        <v>870</v>
      </c>
      <c r="X92" s="6" t="s">
        <v>870</v>
      </c>
      <c r="Y92" s="125" t="s">
        <v>819</v>
      </c>
      <c r="Z92" s="2" t="s">
        <v>819</v>
      </c>
      <c r="AA92" s="2" t="s">
        <v>819</v>
      </c>
      <c r="AB92" s="2" t="s">
        <v>819</v>
      </c>
      <c r="AC92" s="2" t="s">
        <v>819</v>
      </c>
      <c r="AD92" s="2" t="s">
        <v>819</v>
      </c>
      <c r="AE92" s="2" t="s">
        <v>819</v>
      </c>
      <c r="AF92" s="4" t="s">
        <v>820</v>
      </c>
      <c r="AG92" s="184" t="s">
        <v>1382</v>
      </c>
      <c r="AH92" s="184" t="s">
        <v>873</v>
      </c>
      <c r="AI92" s="184" t="s">
        <v>870</v>
      </c>
      <c r="AJ92" s="4">
        <v>45572</v>
      </c>
      <c r="AK92" s="2" t="s">
        <v>874</v>
      </c>
      <c r="AL92" s="184" t="s">
        <v>813</v>
      </c>
      <c r="AM92" s="2" t="s">
        <v>41</v>
      </c>
      <c r="AN92" s="2" t="s">
        <v>441</v>
      </c>
      <c r="AO92" s="2" t="s">
        <v>443</v>
      </c>
      <c r="AP92" s="46" t="s">
        <v>10</v>
      </c>
      <c r="AQ92" s="1"/>
      <c r="AR92" s="1"/>
    </row>
    <row r="93" spans="1:44">
      <c r="A93" s="2">
        <f t="shared" si="2"/>
        <v>92</v>
      </c>
      <c r="B93" s="49" t="s">
        <v>944</v>
      </c>
      <c r="C93" s="2">
        <v>6</v>
      </c>
      <c r="D93" s="3" t="str">
        <f t="shared" si="3"/>
        <v>[5-14]</v>
      </c>
      <c r="E93" s="2"/>
      <c r="F93" s="7" t="s">
        <v>864</v>
      </c>
      <c r="G93" s="7" t="s">
        <v>988</v>
      </c>
      <c r="H93" s="40">
        <v>71987815</v>
      </c>
      <c r="I93" s="125" t="s">
        <v>42</v>
      </c>
      <c r="J93" s="185"/>
      <c r="K93" s="185"/>
      <c r="L93" s="68" t="s">
        <v>2121</v>
      </c>
      <c r="M93" s="9" t="s">
        <v>945</v>
      </c>
      <c r="N93" s="7" t="s">
        <v>2122</v>
      </c>
      <c r="O93" s="2" t="s">
        <v>2123</v>
      </c>
      <c r="P93" s="7" t="s">
        <v>769</v>
      </c>
      <c r="Q93" s="4">
        <v>45564</v>
      </c>
      <c r="R93" s="5" t="str">
        <f>_xlfn.CONCAT("S",_xlfn.ISOWEEKNUM(Table1[[#This Row],[Date de début des signes]]))</f>
        <v>S39</v>
      </c>
      <c r="S93" s="4">
        <v>45564</v>
      </c>
      <c r="T93" s="6" t="s">
        <v>820</v>
      </c>
      <c r="U93" s="6" t="s">
        <v>820</v>
      </c>
      <c r="V93" s="6" t="s">
        <v>819</v>
      </c>
      <c r="W93" s="6" t="s">
        <v>819</v>
      </c>
      <c r="X93" s="6" t="s">
        <v>906</v>
      </c>
      <c r="Y93" s="125" t="s">
        <v>946</v>
      </c>
      <c r="Z93" s="2" t="s">
        <v>820</v>
      </c>
      <c r="AA93" s="2" t="s">
        <v>819</v>
      </c>
      <c r="AB93" s="2" t="s">
        <v>819</v>
      </c>
      <c r="AC93" s="2" t="s">
        <v>819</v>
      </c>
      <c r="AD93" s="2" t="s">
        <v>819</v>
      </c>
      <c r="AE93" s="2" t="s">
        <v>819</v>
      </c>
      <c r="AF93" s="4" t="s">
        <v>819</v>
      </c>
      <c r="AG93" s="184" t="s">
        <v>890</v>
      </c>
      <c r="AH93" s="184" t="s">
        <v>890</v>
      </c>
      <c r="AI93" s="184" t="s">
        <v>906</v>
      </c>
      <c r="AJ93" s="4"/>
      <c r="AK93" s="2" t="s">
        <v>874</v>
      </c>
      <c r="AL93" s="184" t="s">
        <v>814</v>
      </c>
      <c r="AM93" s="2" t="s">
        <v>41</v>
      </c>
      <c r="AN93" s="2" t="s">
        <v>441</v>
      </c>
      <c r="AO93" s="2" t="s">
        <v>443</v>
      </c>
      <c r="AP93" s="192" t="s">
        <v>18</v>
      </c>
      <c r="AQ93" s="1"/>
      <c r="AR93" s="1"/>
    </row>
    <row r="94" spans="1:44">
      <c r="A94" s="2">
        <f t="shared" si="2"/>
        <v>93</v>
      </c>
      <c r="B94" s="49" t="s">
        <v>947</v>
      </c>
      <c r="C94" s="2">
        <v>3</v>
      </c>
      <c r="D94" s="3" t="str">
        <f t="shared" si="3"/>
        <v>[2-4]</v>
      </c>
      <c r="E94" s="2"/>
      <c r="F94" s="185" t="s">
        <v>889</v>
      </c>
      <c r="G94" s="2" t="s">
        <v>2110</v>
      </c>
      <c r="H94" s="40">
        <v>71987815</v>
      </c>
      <c r="I94" s="125" t="s">
        <v>42</v>
      </c>
      <c r="J94" s="185"/>
      <c r="K94" s="185"/>
      <c r="L94" s="68" t="s">
        <v>2121</v>
      </c>
      <c r="M94" s="9" t="s">
        <v>945</v>
      </c>
      <c r="N94" s="7" t="s">
        <v>2122</v>
      </c>
      <c r="O94" s="2" t="s">
        <v>2123</v>
      </c>
      <c r="P94" s="7" t="s">
        <v>769</v>
      </c>
      <c r="Q94" s="4">
        <v>45566</v>
      </c>
      <c r="R94" s="5" t="str">
        <f>_xlfn.CONCAT("S",_xlfn.ISOWEEKNUM(Table1[[#This Row],[Date de début des signes]]))</f>
        <v>S40</v>
      </c>
      <c r="S94" s="4">
        <v>45566</v>
      </c>
      <c r="T94" s="6" t="s">
        <v>820</v>
      </c>
      <c r="U94" s="6" t="s">
        <v>820</v>
      </c>
      <c r="V94" s="6" t="s">
        <v>819</v>
      </c>
      <c r="W94" s="6" t="s">
        <v>870</v>
      </c>
      <c r="X94" s="6" t="s">
        <v>870</v>
      </c>
      <c r="Y94" s="125" t="s">
        <v>819</v>
      </c>
      <c r="Z94" s="2" t="s">
        <v>820</v>
      </c>
      <c r="AA94" s="2" t="s">
        <v>819</v>
      </c>
      <c r="AB94" s="2" t="s">
        <v>819</v>
      </c>
      <c r="AC94" s="2" t="s">
        <v>819</v>
      </c>
      <c r="AD94" s="2" t="s">
        <v>819</v>
      </c>
      <c r="AE94" s="2" t="s">
        <v>819</v>
      </c>
      <c r="AF94" s="4" t="s">
        <v>819</v>
      </c>
      <c r="AG94" s="184" t="s">
        <v>890</v>
      </c>
      <c r="AH94" s="184" t="s">
        <v>890</v>
      </c>
      <c r="AI94" s="184" t="s">
        <v>906</v>
      </c>
      <c r="AJ94" s="4"/>
      <c r="AK94" s="2" t="s">
        <v>874</v>
      </c>
      <c r="AL94" s="184" t="s">
        <v>814</v>
      </c>
      <c r="AM94" s="2" t="s">
        <v>41</v>
      </c>
      <c r="AN94" s="2" t="s">
        <v>441</v>
      </c>
      <c r="AO94" s="2" t="s">
        <v>443</v>
      </c>
      <c r="AP94" s="192" t="s">
        <v>18</v>
      </c>
      <c r="AQ94" s="1"/>
      <c r="AR94" s="1"/>
    </row>
    <row r="95" spans="1:44">
      <c r="A95" s="2">
        <f t="shared" si="2"/>
        <v>94</v>
      </c>
      <c r="B95" s="49" t="s">
        <v>948</v>
      </c>
      <c r="C95" s="2">
        <v>58</v>
      </c>
      <c r="D95" s="3" t="str">
        <f t="shared" si="3"/>
        <v>[45-59]</v>
      </c>
      <c r="E95" s="2"/>
      <c r="F95" s="185" t="s">
        <v>889</v>
      </c>
      <c r="G95" s="2" t="s">
        <v>2108</v>
      </c>
      <c r="H95" s="40">
        <v>97716719</v>
      </c>
      <c r="I95" s="125" t="s">
        <v>42</v>
      </c>
      <c r="J95" s="185"/>
      <c r="K95" s="185"/>
      <c r="L95" s="68" t="s">
        <v>2112</v>
      </c>
      <c r="M95" s="9" t="s">
        <v>945</v>
      </c>
      <c r="N95" s="7" t="s">
        <v>2122</v>
      </c>
      <c r="O95" s="2" t="s">
        <v>2123</v>
      </c>
      <c r="P95" s="7" t="s">
        <v>769</v>
      </c>
      <c r="Q95" s="4">
        <v>45562</v>
      </c>
      <c r="R95" s="5" t="str">
        <f>_xlfn.CONCAT("S",_xlfn.ISOWEEKNUM(Table1[[#This Row],[Date de début des signes]]))</f>
        <v>S39</v>
      </c>
      <c r="S95" s="4">
        <v>45562</v>
      </c>
      <c r="T95" s="6" t="s">
        <v>820</v>
      </c>
      <c r="U95" s="6" t="s">
        <v>819</v>
      </c>
      <c r="V95" s="6" t="s">
        <v>819</v>
      </c>
      <c r="W95" s="6" t="s">
        <v>819</v>
      </c>
      <c r="X95" s="6" t="s">
        <v>906</v>
      </c>
      <c r="Y95" s="125" t="s">
        <v>819</v>
      </c>
      <c r="Z95" s="2" t="s">
        <v>820</v>
      </c>
      <c r="AA95" s="2" t="s">
        <v>819</v>
      </c>
      <c r="AB95" s="2" t="s">
        <v>819</v>
      </c>
      <c r="AC95" s="2" t="s">
        <v>819</v>
      </c>
      <c r="AD95" s="2" t="s">
        <v>819</v>
      </c>
      <c r="AE95" s="2" t="s">
        <v>819</v>
      </c>
      <c r="AF95" s="4" t="s">
        <v>819</v>
      </c>
      <c r="AG95" s="184" t="s">
        <v>890</v>
      </c>
      <c r="AH95" s="184" t="s">
        <v>890</v>
      </c>
      <c r="AI95" s="184" t="s">
        <v>906</v>
      </c>
      <c r="AJ95" s="4"/>
      <c r="AK95" s="2" t="s">
        <v>874</v>
      </c>
      <c r="AL95" s="184" t="s">
        <v>814</v>
      </c>
      <c r="AM95" s="2" t="s">
        <v>41</v>
      </c>
      <c r="AN95" s="2" t="s">
        <v>441</v>
      </c>
      <c r="AO95" s="2" t="s">
        <v>443</v>
      </c>
      <c r="AP95" s="192" t="s">
        <v>18</v>
      </c>
      <c r="AQ95" s="1"/>
      <c r="AR95" s="1"/>
    </row>
    <row r="96" spans="1:44">
      <c r="A96" s="2">
        <f t="shared" si="2"/>
        <v>95</v>
      </c>
      <c r="B96" s="49" t="s">
        <v>949</v>
      </c>
      <c r="C96" s="2">
        <v>20</v>
      </c>
      <c r="D96" s="3" t="str">
        <f t="shared" si="3"/>
        <v>[15-44]</v>
      </c>
      <c r="E96" s="2"/>
      <c r="F96" s="7" t="s">
        <v>864</v>
      </c>
      <c r="G96" s="2" t="s">
        <v>988</v>
      </c>
      <c r="H96" s="40">
        <v>71987815</v>
      </c>
      <c r="I96" s="125" t="s">
        <v>42</v>
      </c>
      <c r="J96" s="185"/>
      <c r="K96" s="185"/>
      <c r="L96" s="68" t="s">
        <v>2112</v>
      </c>
      <c r="M96" s="9" t="s">
        <v>943</v>
      </c>
      <c r="N96" s="7" t="s">
        <v>2122</v>
      </c>
      <c r="O96" s="2" t="s">
        <v>2123</v>
      </c>
      <c r="P96" s="7" t="s">
        <v>769</v>
      </c>
      <c r="Q96" s="4">
        <v>45567</v>
      </c>
      <c r="R96" s="5" t="str">
        <f>_xlfn.CONCAT("S",_xlfn.ISOWEEKNUM(Table1[[#This Row],[Date de début des signes]]))</f>
        <v>S40</v>
      </c>
      <c r="S96" s="4">
        <v>45569</v>
      </c>
      <c r="T96" s="6" t="s">
        <v>820</v>
      </c>
      <c r="U96" s="6" t="s">
        <v>820</v>
      </c>
      <c r="V96" s="6" t="s">
        <v>819</v>
      </c>
      <c r="W96" s="6" t="s">
        <v>820</v>
      </c>
      <c r="X96" s="6" t="s">
        <v>870</v>
      </c>
      <c r="Y96" s="125" t="s">
        <v>819</v>
      </c>
      <c r="Z96" s="2" t="s">
        <v>820</v>
      </c>
      <c r="AA96" s="2" t="s">
        <v>819</v>
      </c>
      <c r="AB96" s="2" t="s">
        <v>819</v>
      </c>
      <c r="AC96" s="2" t="s">
        <v>819</v>
      </c>
      <c r="AD96" s="2" t="s">
        <v>819</v>
      </c>
      <c r="AE96" s="2" t="s">
        <v>819</v>
      </c>
      <c r="AF96" s="4" t="s">
        <v>819</v>
      </c>
      <c r="AG96" s="184" t="s">
        <v>890</v>
      </c>
      <c r="AH96" s="184" t="s">
        <v>890</v>
      </c>
      <c r="AI96" s="184" t="s">
        <v>870</v>
      </c>
      <c r="AJ96" s="4">
        <v>45572</v>
      </c>
      <c r="AK96" s="2" t="s">
        <v>874</v>
      </c>
      <c r="AL96" s="184" t="s">
        <v>814</v>
      </c>
      <c r="AM96" s="2" t="s">
        <v>41</v>
      </c>
      <c r="AN96" s="2" t="s">
        <v>441</v>
      </c>
      <c r="AO96" s="2" t="s">
        <v>443</v>
      </c>
      <c r="AP96" s="192" t="s">
        <v>18</v>
      </c>
      <c r="AQ96" s="1"/>
      <c r="AR96" s="1"/>
    </row>
    <row r="97" spans="1:44">
      <c r="A97" s="2">
        <f t="shared" si="2"/>
        <v>96</v>
      </c>
      <c r="B97" s="49" t="s">
        <v>950</v>
      </c>
      <c r="C97" s="2">
        <v>79</v>
      </c>
      <c r="D97" s="3" t="str">
        <f t="shared" si="3"/>
        <v>[60 et plus]</v>
      </c>
      <c r="E97" s="2"/>
      <c r="F97" s="7" t="s">
        <v>864</v>
      </c>
      <c r="G97" s="2" t="s">
        <v>951</v>
      </c>
      <c r="H97" s="40" t="s">
        <v>952</v>
      </c>
      <c r="I97" s="125" t="s">
        <v>42</v>
      </c>
      <c r="J97" s="185"/>
      <c r="K97" s="185"/>
      <c r="L97" s="49" t="s">
        <v>2121</v>
      </c>
      <c r="M97" s="9" t="s">
        <v>943</v>
      </c>
      <c r="N97" s="7" t="s">
        <v>2122</v>
      </c>
      <c r="O97" s="2" t="s">
        <v>2123</v>
      </c>
      <c r="P97" s="7" t="s">
        <v>769</v>
      </c>
      <c r="Q97" s="4">
        <v>45567</v>
      </c>
      <c r="R97" s="5" t="str">
        <f>_xlfn.CONCAT("S",_xlfn.ISOWEEKNUM(Table1[[#This Row],[Date de début des signes]]))</f>
        <v>S40</v>
      </c>
      <c r="S97" s="4">
        <v>45568</v>
      </c>
      <c r="T97" s="6" t="s">
        <v>820</v>
      </c>
      <c r="U97" s="6" t="s">
        <v>820</v>
      </c>
      <c r="V97" s="6" t="s">
        <v>819</v>
      </c>
      <c r="W97" s="6" t="s">
        <v>820</v>
      </c>
      <c r="X97" s="6" t="s">
        <v>870</v>
      </c>
      <c r="Y97" s="125" t="s">
        <v>819</v>
      </c>
      <c r="Z97" s="2" t="s">
        <v>820</v>
      </c>
      <c r="AA97" s="2" t="s">
        <v>819</v>
      </c>
      <c r="AB97" s="2" t="s">
        <v>819</v>
      </c>
      <c r="AC97" s="2" t="s">
        <v>819</v>
      </c>
      <c r="AD97" s="2" t="s">
        <v>819</v>
      </c>
      <c r="AE97" s="2" t="s">
        <v>819</v>
      </c>
      <c r="AF97" s="4" t="s">
        <v>820</v>
      </c>
      <c r="AG97" s="184" t="s">
        <v>1382</v>
      </c>
      <c r="AH97" s="184" t="s">
        <v>873</v>
      </c>
      <c r="AI97" s="184" t="s">
        <v>870</v>
      </c>
      <c r="AJ97" s="4">
        <v>45572</v>
      </c>
      <c r="AK97" s="2" t="s">
        <v>874</v>
      </c>
      <c r="AL97" s="184" t="s">
        <v>813</v>
      </c>
      <c r="AM97" s="2" t="s">
        <v>41</v>
      </c>
      <c r="AN97" s="2" t="s">
        <v>441</v>
      </c>
      <c r="AO97" s="2" t="s">
        <v>443</v>
      </c>
      <c r="AP97" s="46" t="s">
        <v>10</v>
      </c>
      <c r="AQ97" s="1"/>
      <c r="AR97" s="1"/>
    </row>
    <row r="98" spans="1:44">
      <c r="A98" s="2">
        <f t="shared" si="2"/>
        <v>97</v>
      </c>
      <c r="B98" s="49" t="s">
        <v>953</v>
      </c>
      <c r="C98" s="2">
        <v>18</v>
      </c>
      <c r="D98" s="3" t="str">
        <f t="shared" si="3"/>
        <v>[15-44]</v>
      </c>
      <c r="E98" s="2"/>
      <c r="F98" s="7" t="s">
        <v>864</v>
      </c>
      <c r="G98" s="2" t="s">
        <v>988</v>
      </c>
      <c r="H98" s="40">
        <v>99338323</v>
      </c>
      <c r="I98" s="125" t="s">
        <v>43</v>
      </c>
      <c r="J98" s="185"/>
      <c r="K98" s="185"/>
      <c r="L98" s="68" t="s">
        <v>2121</v>
      </c>
      <c r="M98" s="9" t="s">
        <v>954</v>
      </c>
      <c r="N98" s="7" t="s">
        <v>2124</v>
      </c>
      <c r="O98" s="2" t="s">
        <v>2123</v>
      </c>
      <c r="P98" s="7" t="s">
        <v>769</v>
      </c>
      <c r="Q98" s="4">
        <v>45568</v>
      </c>
      <c r="R98" s="5" t="str">
        <f>_xlfn.CONCAT("S",_xlfn.ISOWEEKNUM(Table1[[#This Row],[Date de début des signes]]))</f>
        <v>S40</v>
      </c>
      <c r="S98" s="4">
        <v>45569</v>
      </c>
      <c r="T98" s="6" t="s">
        <v>820</v>
      </c>
      <c r="U98" s="6" t="s">
        <v>820</v>
      </c>
      <c r="V98" s="6" t="s">
        <v>820</v>
      </c>
      <c r="W98" s="6" t="s">
        <v>819</v>
      </c>
      <c r="X98" s="6" t="s">
        <v>906</v>
      </c>
      <c r="Y98" s="125" t="s">
        <v>819</v>
      </c>
      <c r="Z98" s="2" t="s">
        <v>819</v>
      </c>
      <c r="AA98" s="2" t="s">
        <v>819</v>
      </c>
      <c r="AB98" s="2" t="s">
        <v>819</v>
      </c>
      <c r="AC98" s="2" t="s">
        <v>819</v>
      </c>
      <c r="AD98" s="2" t="s">
        <v>819</v>
      </c>
      <c r="AE98" s="2" t="s">
        <v>819</v>
      </c>
      <c r="AF98" s="4" t="s">
        <v>820</v>
      </c>
      <c r="AG98" s="184" t="s">
        <v>2109</v>
      </c>
      <c r="AH98" s="184" t="s">
        <v>890</v>
      </c>
      <c r="AI98" s="184" t="s">
        <v>870</v>
      </c>
      <c r="AJ98" s="4">
        <v>45571</v>
      </c>
      <c r="AK98" s="2" t="s">
        <v>874</v>
      </c>
      <c r="AL98" s="184" t="s">
        <v>814</v>
      </c>
      <c r="AM98" s="2" t="s">
        <v>41</v>
      </c>
      <c r="AN98" s="2" t="s">
        <v>464</v>
      </c>
      <c r="AO98" s="2" t="s">
        <v>473</v>
      </c>
      <c r="AP98" s="192" t="s">
        <v>18</v>
      </c>
      <c r="AQ98" s="1"/>
      <c r="AR98" s="1"/>
    </row>
    <row r="99" spans="1:44">
      <c r="A99" s="2">
        <f t="shared" si="2"/>
        <v>98</v>
      </c>
      <c r="B99" s="49" t="s">
        <v>955</v>
      </c>
      <c r="C99" s="2">
        <v>50</v>
      </c>
      <c r="D99" s="3" t="str">
        <f t="shared" si="3"/>
        <v>[45-59]</v>
      </c>
      <c r="E99" s="2"/>
      <c r="F99" s="185" t="s">
        <v>889</v>
      </c>
      <c r="G99" s="2" t="s">
        <v>2108</v>
      </c>
      <c r="H99" s="40">
        <v>99338323</v>
      </c>
      <c r="I99" s="125" t="s">
        <v>43</v>
      </c>
      <c r="J99" s="185"/>
      <c r="K99" s="185"/>
      <c r="L99" s="49" t="s">
        <v>2121</v>
      </c>
      <c r="M99" s="9" t="s">
        <v>954</v>
      </c>
      <c r="N99" s="7" t="s">
        <v>2124</v>
      </c>
      <c r="O99" s="2" t="s">
        <v>2123</v>
      </c>
      <c r="P99" s="7" t="s">
        <v>769</v>
      </c>
      <c r="Q99" s="4">
        <v>45568</v>
      </c>
      <c r="R99" s="5" t="str">
        <f>_xlfn.CONCAT("S",_xlfn.ISOWEEKNUM(Table1[[#This Row],[Date de début des signes]]))</f>
        <v>S40</v>
      </c>
      <c r="S99" s="4">
        <v>45569</v>
      </c>
      <c r="T99" s="6" t="s">
        <v>820</v>
      </c>
      <c r="U99" s="6" t="s">
        <v>819</v>
      </c>
      <c r="V99" s="6" t="s">
        <v>820</v>
      </c>
      <c r="W99" s="6" t="s">
        <v>819</v>
      </c>
      <c r="X99" s="6" t="s">
        <v>906</v>
      </c>
      <c r="Y99" s="125" t="s">
        <v>819</v>
      </c>
      <c r="Z99" s="2" t="s">
        <v>819</v>
      </c>
      <c r="AA99" s="2" t="s">
        <v>819</v>
      </c>
      <c r="AB99" s="2" t="s">
        <v>819</v>
      </c>
      <c r="AC99" s="2" t="s">
        <v>819</v>
      </c>
      <c r="AD99" s="2" t="s">
        <v>819</v>
      </c>
      <c r="AE99" s="2" t="s">
        <v>819</v>
      </c>
      <c r="AF99" s="4" t="s">
        <v>820</v>
      </c>
      <c r="AG99" s="184" t="s">
        <v>2109</v>
      </c>
      <c r="AH99" s="184" t="s">
        <v>2109</v>
      </c>
      <c r="AI99" s="184" t="s">
        <v>870</v>
      </c>
      <c r="AJ99" s="4">
        <v>45571</v>
      </c>
      <c r="AK99" s="2" t="s">
        <v>874</v>
      </c>
      <c r="AL99" s="184" t="s">
        <v>814</v>
      </c>
      <c r="AM99" s="2" t="s">
        <v>41</v>
      </c>
      <c r="AN99" s="2" t="s">
        <v>464</v>
      </c>
      <c r="AO99" s="2" t="s">
        <v>473</v>
      </c>
      <c r="AP99" s="192" t="s">
        <v>18</v>
      </c>
      <c r="AQ99" s="1"/>
      <c r="AR99" s="1"/>
    </row>
    <row r="100" spans="1:44">
      <c r="A100" s="2">
        <f t="shared" si="2"/>
        <v>99</v>
      </c>
      <c r="B100" s="49" t="s">
        <v>956</v>
      </c>
      <c r="C100" s="2">
        <v>0</v>
      </c>
      <c r="D100" s="3" t="str">
        <f t="shared" si="3"/>
        <v>[0-2]</v>
      </c>
      <c r="E100" s="2">
        <v>43</v>
      </c>
      <c r="F100" s="185" t="s">
        <v>889</v>
      </c>
      <c r="G100" s="2" t="s">
        <v>2110</v>
      </c>
      <c r="H100" s="40">
        <v>99338323</v>
      </c>
      <c r="I100" s="125" t="s">
        <v>43</v>
      </c>
      <c r="J100" s="185"/>
      <c r="K100" s="185"/>
      <c r="L100" s="49" t="s">
        <v>2112</v>
      </c>
      <c r="M100" s="9" t="s">
        <v>2125</v>
      </c>
      <c r="N100" s="7" t="s">
        <v>2124</v>
      </c>
      <c r="O100" s="2" t="s">
        <v>2123</v>
      </c>
      <c r="P100" s="7" t="s">
        <v>769</v>
      </c>
      <c r="Q100" s="4">
        <v>45568</v>
      </c>
      <c r="R100" s="5" t="str">
        <f>_xlfn.CONCAT("S",_xlfn.ISOWEEKNUM(Table1[[#This Row],[Date de début des signes]]))</f>
        <v>S40</v>
      </c>
      <c r="S100" s="4">
        <v>45569</v>
      </c>
      <c r="T100" s="6" t="s">
        <v>820</v>
      </c>
      <c r="U100" s="6" t="s">
        <v>820</v>
      </c>
      <c r="V100" s="6" t="s">
        <v>819</v>
      </c>
      <c r="W100" s="6" t="s">
        <v>819</v>
      </c>
      <c r="X100" s="6" t="s">
        <v>906</v>
      </c>
      <c r="Y100" s="125" t="s">
        <v>946</v>
      </c>
      <c r="Z100" s="2" t="s">
        <v>819</v>
      </c>
      <c r="AA100" s="2" t="s">
        <v>819</v>
      </c>
      <c r="AB100" s="2" t="s">
        <v>819</v>
      </c>
      <c r="AC100" s="2" t="s">
        <v>819</v>
      </c>
      <c r="AD100" s="2" t="s">
        <v>819</v>
      </c>
      <c r="AE100" s="2" t="s">
        <v>819</v>
      </c>
      <c r="AF100" s="4" t="s">
        <v>819</v>
      </c>
      <c r="AG100" s="184" t="s">
        <v>890</v>
      </c>
      <c r="AH100" s="184" t="s">
        <v>890</v>
      </c>
      <c r="AI100" s="184" t="s">
        <v>870</v>
      </c>
      <c r="AJ100" s="4">
        <v>45571</v>
      </c>
      <c r="AK100" s="2" t="s">
        <v>874</v>
      </c>
      <c r="AL100" s="184" t="s">
        <v>814</v>
      </c>
      <c r="AM100" s="2" t="s">
        <v>41</v>
      </c>
      <c r="AN100" s="2" t="s">
        <v>464</v>
      </c>
      <c r="AO100" s="2" t="s">
        <v>473</v>
      </c>
      <c r="AP100" s="192" t="s">
        <v>18</v>
      </c>
      <c r="AQ100" s="1"/>
      <c r="AR100" s="1"/>
    </row>
    <row r="101" spans="1:44">
      <c r="A101" s="2">
        <f t="shared" si="2"/>
        <v>100</v>
      </c>
      <c r="B101" s="49" t="s">
        <v>957</v>
      </c>
      <c r="C101" s="2">
        <v>49</v>
      </c>
      <c r="D101" s="3" t="str">
        <f t="shared" si="3"/>
        <v>[45-59]</v>
      </c>
      <c r="E101" s="2"/>
      <c r="F101" s="185" t="s">
        <v>889</v>
      </c>
      <c r="G101" s="2" t="s">
        <v>2108</v>
      </c>
      <c r="H101" s="40">
        <v>99338323</v>
      </c>
      <c r="I101" s="125" t="s">
        <v>43</v>
      </c>
      <c r="J101" s="185"/>
      <c r="K101" s="185"/>
      <c r="L101" s="49" t="s">
        <v>2121</v>
      </c>
      <c r="M101" s="9" t="s">
        <v>954</v>
      </c>
      <c r="N101" s="2" t="s">
        <v>2124</v>
      </c>
      <c r="O101" s="2" t="s">
        <v>2123</v>
      </c>
      <c r="P101" s="7" t="s">
        <v>769</v>
      </c>
      <c r="Q101" s="4">
        <v>45568</v>
      </c>
      <c r="R101" s="5" t="str">
        <f>_xlfn.CONCAT("S",_xlfn.ISOWEEKNUM(Table1[[#This Row],[Date de début des signes]]))</f>
        <v>S40</v>
      </c>
      <c r="S101" s="4">
        <v>45569</v>
      </c>
      <c r="T101" s="6" t="s">
        <v>820</v>
      </c>
      <c r="U101" s="6" t="s">
        <v>819</v>
      </c>
      <c r="V101" s="6" t="s">
        <v>820</v>
      </c>
      <c r="W101" s="6" t="s">
        <v>819</v>
      </c>
      <c r="X101" s="6" t="s">
        <v>906</v>
      </c>
      <c r="Y101" s="125" t="s">
        <v>958</v>
      </c>
      <c r="Z101" s="2" t="s">
        <v>819</v>
      </c>
      <c r="AA101" s="2" t="s">
        <v>819</v>
      </c>
      <c r="AB101" s="2" t="s">
        <v>819</v>
      </c>
      <c r="AC101" s="2" t="s">
        <v>819</v>
      </c>
      <c r="AD101" s="2" t="s">
        <v>819</v>
      </c>
      <c r="AE101" s="2" t="s">
        <v>819</v>
      </c>
      <c r="AF101" s="4" t="s">
        <v>820</v>
      </c>
      <c r="AG101" s="184" t="s">
        <v>2109</v>
      </c>
      <c r="AH101" s="184" t="s">
        <v>2109</v>
      </c>
      <c r="AI101" s="184" t="s">
        <v>870</v>
      </c>
      <c r="AJ101" s="4">
        <v>45571</v>
      </c>
      <c r="AK101" s="2" t="s">
        <v>874</v>
      </c>
      <c r="AL101" s="184" t="s">
        <v>814</v>
      </c>
      <c r="AM101" s="2" t="s">
        <v>41</v>
      </c>
      <c r="AN101" s="2" t="s">
        <v>464</v>
      </c>
      <c r="AO101" s="2" t="s">
        <v>473</v>
      </c>
      <c r="AP101" s="192" t="s">
        <v>18</v>
      </c>
      <c r="AQ101" s="1"/>
      <c r="AR101" s="1"/>
    </row>
    <row r="102" spans="1:44">
      <c r="A102" s="2">
        <f t="shared" si="2"/>
        <v>101</v>
      </c>
      <c r="B102" s="49" t="s">
        <v>959</v>
      </c>
      <c r="C102" s="2">
        <v>14</v>
      </c>
      <c r="D102" s="3" t="str">
        <f t="shared" si="3"/>
        <v>[5-14]</v>
      </c>
      <c r="E102" s="2"/>
      <c r="F102" s="7" t="s">
        <v>864</v>
      </c>
      <c r="G102" s="2" t="s">
        <v>988</v>
      </c>
      <c r="H102" s="40">
        <v>70698344</v>
      </c>
      <c r="I102" s="125" t="s">
        <v>43</v>
      </c>
      <c r="J102" s="185"/>
      <c r="K102" s="185"/>
      <c r="L102" s="68" t="s">
        <v>2112</v>
      </c>
      <c r="M102" s="9" t="s">
        <v>2125</v>
      </c>
      <c r="N102" s="2" t="s">
        <v>2124</v>
      </c>
      <c r="O102" s="2" t="s">
        <v>2123</v>
      </c>
      <c r="P102" s="7" t="s">
        <v>769</v>
      </c>
      <c r="Q102" s="4">
        <v>45568</v>
      </c>
      <c r="R102" s="5" t="str">
        <f>_xlfn.CONCAT("S",_xlfn.ISOWEEKNUM(Table1[[#This Row],[Date de début des signes]]))</f>
        <v>S40</v>
      </c>
      <c r="S102" s="4">
        <v>45569</v>
      </c>
      <c r="T102" s="6" t="s">
        <v>820</v>
      </c>
      <c r="U102" s="6" t="s">
        <v>870</v>
      </c>
      <c r="V102" s="6" t="s">
        <v>819</v>
      </c>
      <c r="W102" s="6" t="s">
        <v>819</v>
      </c>
      <c r="X102" s="6" t="s">
        <v>906</v>
      </c>
      <c r="Y102" s="125" t="s">
        <v>960</v>
      </c>
      <c r="Z102" s="2" t="s">
        <v>819</v>
      </c>
      <c r="AA102" s="2" t="s">
        <v>819</v>
      </c>
      <c r="AB102" s="2" t="s">
        <v>819</v>
      </c>
      <c r="AC102" s="2" t="s">
        <v>819</v>
      </c>
      <c r="AD102" s="2" t="s">
        <v>819</v>
      </c>
      <c r="AE102" s="2" t="s">
        <v>819</v>
      </c>
      <c r="AF102" s="4" t="s">
        <v>819</v>
      </c>
      <c r="AG102" s="184" t="s">
        <v>890</v>
      </c>
      <c r="AH102" s="184" t="s">
        <v>890</v>
      </c>
      <c r="AI102" s="184" t="s">
        <v>870</v>
      </c>
      <c r="AJ102" s="4">
        <v>45571</v>
      </c>
      <c r="AK102" s="2" t="s">
        <v>874</v>
      </c>
      <c r="AL102" s="184" t="s">
        <v>814</v>
      </c>
      <c r="AM102" s="2" t="s">
        <v>41</v>
      </c>
      <c r="AN102" s="2" t="s">
        <v>464</v>
      </c>
      <c r="AO102" s="2" t="s">
        <v>473</v>
      </c>
      <c r="AP102" s="192" t="s">
        <v>18</v>
      </c>
      <c r="AQ102" s="1"/>
      <c r="AR102" s="1"/>
    </row>
    <row r="103" spans="1:44">
      <c r="A103" s="2">
        <f t="shared" si="2"/>
        <v>102</v>
      </c>
      <c r="B103" s="49" t="s">
        <v>961</v>
      </c>
      <c r="C103" s="2">
        <v>18</v>
      </c>
      <c r="D103" s="3" t="str">
        <f t="shared" si="3"/>
        <v>[15-44]</v>
      </c>
      <c r="E103" s="2"/>
      <c r="F103" s="185" t="s">
        <v>889</v>
      </c>
      <c r="G103" s="2" t="s">
        <v>2108</v>
      </c>
      <c r="H103" s="40">
        <v>99338323</v>
      </c>
      <c r="I103" s="125" t="s">
        <v>43</v>
      </c>
      <c r="J103" s="185"/>
      <c r="K103" s="185"/>
      <c r="L103" s="68" t="s">
        <v>2112</v>
      </c>
      <c r="M103" s="9" t="s">
        <v>954</v>
      </c>
      <c r="N103" s="2" t="s">
        <v>2124</v>
      </c>
      <c r="O103" s="2" t="s">
        <v>2123</v>
      </c>
      <c r="P103" s="7" t="s">
        <v>769</v>
      </c>
      <c r="Q103" s="4">
        <v>45568</v>
      </c>
      <c r="R103" s="5" t="str">
        <f>_xlfn.CONCAT("S",_xlfn.ISOWEEKNUM(Table1[[#This Row],[Date de début des signes]]))</f>
        <v>S40</v>
      </c>
      <c r="S103" s="4">
        <v>45569</v>
      </c>
      <c r="T103" s="6" t="s">
        <v>820</v>
      </c>
      <c r="U103" s="6" t="s">
        <v>820</v>
      </c>
      <c r="V103" s="6" t="s">
        <v>819</v>
      </c>
      <c r="W103" s="6" t="s">
        <v>819</v>
      </c>
      <c r="X103" s="6" t="s">
        <v>906</v>
      </c>
      <c r="Y103" s="125" t="s">
        <v>819</v>
      </c>
      <c r="Z103" s="2" t="s">
        <v>819</v>
      </c>
      <c r="AA103" s="2" t="s">
        <v>819</v>
      </c>
      <c r="AB103" s="2" t="s">
        <v>819</v>
      </c>
      <c r="AC103" s="2" t="s">
        <v>819</v>
      </c>
      <c r="AD103" s="2" t="s">
        <v>819</v>
      </c>
      <c r="AE103" s="2" t="s">
        <v>819</v>
      </c>
      <c r="AF103" s="4" t="s">
        <v>819</v>
      </c>
      <c r="AG103" s="184" t="s">
        <v>890</v>
      </c>
      <c r="AH103" s="184" t="s">
        <v>890</v>
      </c>
      <c r="AI103" s="184" t="s">
        <v>870</v>
      </c>
      <c r="AJ103" s="4">
        <v>45571</v>
      </c>
      <c r="AK103" s="2" t="s">
        <v>874</v>
      </c>
      <c r="AL103" s="184" t="s">
        <v>814</v>
      </c>
      <c r="AM103" s="2" t="s">
        <v>41</v>
      </c>
      <c r="AN103" s="2" t="s">
        <v>464</v>
      </c>
      <c r="AO103" s="2" t="s">
        <v>473</v>
      </c>
      <c r="AP103" s="192" t="s">
        <v>18</v>
      </c>
      <c r="AQ103" s="1"/>
      <c r="AR103" s="1"/>
    </row>
    <row r="104" spans="1:44">
      <c r="A104" s="2">
        <f t="shared" si="2"/>
        <v>103</v>
      </c>
      <c r="B104" s="49" t="s">
        <v>962</v>
      </c>
      <c r="C104" s="2">
        <v>33</v>
      </c>
      <c r="D104" s="3" t="str">
        <f t="shared" si="3"/>
        <v>[15-44]</v>
      </c>
      <c r="E104" s="2"/>
      <c r="F104" s="185" t="s">
        <v>889</v>
      </c>
      <c r="G104" s="2" t="s">
        <v>1000</v>
      </c>
      <c r="H104" s="40">
        <v>70104629</v>
      </c>
      <c r="I104" s="125" t="s">
        <v>43</v>
      </c>
      <c r="J104" s="185"/>
      <c r="K104" s="185"/>
      <c r="L104" s="68" t="s">
        <v>2112</v>
      </c>
      <c r="M104" s="9" t="s">
        <v>2125</v>
      </c>
      <c r="N104" s="2" t="s">
        <v>2124</v>
      </c>
      <c r="O104" s="2" t="s">
        <v>2123</v>
      </c>
      <c r="P104" s="7" t="s">
        <v>769</v>
      </c>
      <c r="Q104" s="4">
        <v>45568</v>
      </c>
      <c r="R104" s="5" t="str">
        <f>_xlfn.CONCAT("S",_xlfn.ISOWEEKNUM(Table1[[#This Row],[Date de début des signes]]))</f>
        <v>S40</v>
      </c>
      <c r="S104" s="4">
        <v>45569</v>
      </c>
      <c r="T104" s="6" t="s">
        <v>820</v>
      </c>
      <c r="U104" s="6" t="s">
        <v>819</v>
      </c>
      <c r="V104" s="6" t="s">
        <v>819</v>
      </c>
      <c r="W104" s="6" t="s">
        <v>819</v>
      </c>
      <c r="X104" s="6" t="s">
        <v>906</v>
      </c>
      <c r="Y104" s="125" t="s">
        <v>819</v>
      </c>
      <c r="Z104" s="2" t="s">
        <v>819</v>
      </c>
      <c r="AA104" s="2" t="s">
        <v>819</v>
      </c>
      <c r="AB104" s="2" t="s">
        <v>819</v>
      </c>
      <c r="AC104" s="2" t="s">
        <v>819</v>
      </c>
      <c r="AD104" s="2" t="s">
        <v>819</v>
      </c>
      <c r="AE104" s="2" t="s">
        <v>819</v>
      </c>
      <c r="AF104" s="4" t="s">
        <v>819</v>
      </c>
      <c r="AG104" s="184" t="s">
        <v>890</v>
      </c>
      <c r="AH104" s="184" t="s">
        <v>890</v>
      </c>
      <c r="AI104" s="184" t="s">
        <v>870</v>
      </c>
      <c r="AJ104" s="4">
        <v>45571</v>
      </c>
      <c r="AK104" s="2" t="s">
        <v>874</v>
      </c>
      <c r="AL104" s="184" t="s">
        <v>814</v>
      </c>
      <c r="AM104" s="2" t="s">
        <v>41</v>
      </c>
      <c r="AN104" s="2" t="s">
        <v>464</v>
      </c>
      <c r="AO104" s="2" t="s">
        <v>473</v>
      </c>
      <c r="AP104" s="192" t="s">
        <v>18</v>
      </c>
      <c r="AQ104" s="1"/>
      <c r="AR104" s="1"/>
    </row>
    <row r="105" spans="1:44">
      <c r="A105" s="2">
        <f t="shared" si="2"/>
        <v>104</v>
      </c>
      <c r="B105" s="49" t="s">
        <v>963</v>
      </c>
      <c r="C105" s="2">
        <v>2</v>
      </c>
      <c r="D105" s="3" t="str">
        <f t="shared" si="3"/>
        <v>[0-2]</v>
      </c>
      <c r="E105" s="2"/>
      <c r="F105" s="185" t="s">
        <v>889</v>
      </c>
      <c r="G105" s="2" t="s">
        <v>2110</v>
      </c>
      <c r="H105" s="40">
        <v>99338323</v>
      </c>
      <c r="I105" s="125" t="s">
        <v>43</v>
      </c>
      <c r="J105" s="185"/>
      <c r="K105" s="185"/>
      <c r="L105" s="49" t="s">
        <v>2112</v>
      </c>
      <c r="M105" s="9" t="s">
        <v>2125</v>
      </c>
      <c r="N105" s="2" t="s">
        <v>2124</v>
      </c>
      <c r="O105" s="2" t="s">
        <v>2123</v>
      </c>
      <c r="P105" s="7" t="s">
        <v>769</v>
      </c>
      <c r="Q105" s="4">
        <v>45570</v>
      </c>
      <c r="R105" s="5" t="str">
        <f>_xlfn.CONCAT("S",_xlfn.ISOWEEKNUM(Table1[[#This Row],[Date de début des signes]]))</f>
        <v>S40</v>
      </c>
      <c r="S105" s="4">
        <v>45570</v>
      </c>
      <c r="T105" s="6" t="s">
        <v>820</v>
      </c>
      <c r="U105" s="6" t="s">
        <v>820</v>
      </c>
      <c r="V105" s="6" t="s">
        <v>819</v>
      </c>
      <c r="W105" s="6" t="s">
        <v>819</v>
      </c>
      <c r="X105" s="6" t="s">
        <v>906</v>
      </c>
      <c r="Y105" s="125" t="s">
        <v>819</v>
      </c>
      <c r="Z105" s="2" t="s">
        <v>819</v>
      </c>
      <c r="AA105" s="2" t="s">
        <v>819</v>
      </c>
      <c r="AB105" s="2" t="s">
        <v>819</v>
      </c>
      <c r="AC105" s="2" t="s">
        <v>819</v>
      </c>
      <c r="AD105" s="2" t="s">
        <v>819</v>
      </c>
      <c r="AE105" s="2" t="s">
        <v>819</v>
      </c>
      <c r="AF105" s="4" t="s">
        <v>819</v>
      </c>
      <c r="AG105" s="184" t="s">
        <v>890</v>
      </c>
      <c r="AH105" s="184" t="s">
        <v>890</v>
      </c>
      <c r="AI105" s="184" t="s">
        <v>870</v>
      </c>
      <c r="AJ105" s="4">
        <v>45571</v>
      </c>
      <c r="AK105" s="2" t="s">
        <v>874</v>
      </c>
      <c r="AL105" s="184" t="s">
        <v>814</v>
      </c>
      <c r="AM105" s="2" t="s">
        <v>41</v>
      </c>
      <c r="AN105" s="2" t="s">
        <v>464</v>
      </c>
      <c r="AO105" s="2" t="s">
        <v>473</v>
      </c>
      <c r="AP105" s="192" t="s">
        <v>18</v>
      </c>
      <c r="AQ105" s="1"/>
      <c r="AR105" s="1"/>
    </row>
    <row r="106" spans="1:44">
      <c r="A106" s="2">
        <f t="shared" si="2"/>
        <v>105</v>
      </c>
      <c r="B106" s="49" t="s">
        <v>964</v>
      </c>
      <c r="C106" s="2">
        <v>28</v>
      </c>
      <c r="D106" s="3" t="str">
        <f t="shared" si="3"/>
        <v>[15-44]</v>
      </c>
      <c r="E106" s="2"/>
      <c r="F106" s="185" t="s">
        <v>889</v>
      </c>
      <c r="G106" s="2" t="s">
        <v>2108</v>
      </c>
      <c r="H106" s="40">
        <v>97097040</v>
      </c>
      <c r="I106" s="125" t="s">
        <v>48</v>
      </c>
      <c r="J106" s="185"/>
      <c r="K106" s="185"/>
      <c r="L106" s="68" t="s">
        <v>2121</v>
      </c>
      <c r="M106" s="9" t="s">
        <v>945</v>
      </c>
      <c r="N106" s="2" t="s">
        <v>2122</v>
      </c>
      <c r="O106" s="2" t="s">
        <v>2123</v>
      </c>
      <c r="P106" s="7" t="s">
        <v>769</v>
      </c>
      <c r="Q106" s="4">
        <v>45571</v>
      </c>
      <c r="R106" s="5" t="str">
        <f>_xlfn.CONCAT("S",_xlfn.ISOWEEKNUM(Table1[[#This Row],[Date de début des signes]]))</f>
        <v>S40</v>
      </c>
      <c r="S106" s="4">
        <v>45571</v>
      </c>
      <c r="T106" s="6" t="s">
        <v>820</v>
      </c>
      <c r="U106" s="6" t="s">
        <v>820</v>
      </c>
      <c r="V106" s="6" t="s">
        <v>819</v>
      </c>
      <c r="W106" s="6" t="s">
        <v>819</v>
      </c>
      <c r="X106" s="6" t="s">
        <v>906</v>
      </c>
      <c r="Y106" s="125" t="s">
        <v>819</v>
      </c>
      <c r="Z106" s="2" t="s">
        <v>819</v>
      </c>
      <c r="AA106" s="2" t="s">
        <v>819</v>
      </c>
      <c r="AB106" s="2" t="s">
        <v>819</v>
      </c>
      <c r="AC106" s="2" t="s">
        <v>819</v>
      </c>
      <c r="AD106" s="2" t="s">
        <v>819</v>
      </c>
      <c r="AE106" s="2" t="s">
        <v>819</v>
      </c>
      <c r="AF106" s="4" t="s">
        <v>820</v>
      </c>
      <c r="AG106" s="184" t="s">
        <v>1382</v>
      </c>
      <c r="AH106" s="184" t="s">
        <v>873</v>
      </c>
      <c r="AI106" s="184" t="s">
        <v>870</v>
      </c>
      <c r="AJ106" s="4">
        <v>45573</v>
      </c>
      <c r="AK106" s="2" t="s">
        <v>874</v>
      </c>
      <c r="AL106" s="184" t="s">
        <v>813</v>
      </c>
      <c r="AM106" s="2" t="s">
        <v>41</v>
      </c>
      <c r="AN106" s="2" t="s">
        <v>441</v>
      </c>
      <c r="AO106" s="2" t="s">
        <v>457</v>
      </c>
      <c r="AP106" s="46" t="s">
        <v>10</v>
      </c>
      <c r="AQ106" s="1"/>
      <c r="AR106" s="1"/>
    </row>
    <row r="107" spans="1:44">
      <c r="A107" s="2">
        <f t="shared" si="2"/>
        <v>106</v>
      </c>
      <c r="B107" s="49" t="s">
        <v>965</v>
      </c>
      <c r="C107" s="2">
        <v>36</v>
      </c>
      <c r="D107" s="3" t="str">
        <f t="shared" si="3"/>
        <v>[15-44]</v>
      </c>
      <c r="E107" s="2">
        <v>36</v>
      </c>
      <c r="F107" s="7" t="s">
        <v>864</v>
      </c>
      <c r="G107" s="2" t="s">
        <v>1009</v>
      </c>
      <c r="H107" s="40">
        <v>92459688</v>
      </c>
      <c r="I107" s="125" t="s">
        <v>49</v>
      </c>
      <c r="J107" s="185" t="s">
        <v>46</v>
      </c>
      <c r="K107" s="185" t="s">
        <v>47</v>
      </c>
      <c r="L107" s="68" t="s">
        <v>2121</v>
      </c>
      <c r="M107" s="9" t="s">
        <v>945</v>
      </c>
      <c r="N107" s="2" t="s">
        <v>2122</v>
      </c>
      <c r="O107" s="2" t="s">
        <v>2123</v>
      </c>
      <c r="P107" s="7" t="s">
        <v>769</v>
      </c>
      <c r="Q107" s="4">
        <v>45571</v>
      </c>
      <c r="R107" s="5" t="str">
        <f>_xlfn.CONCAT("S",_xlfn.ISOWEEKNUM(Table1[[#This Row],[Date de début des signes]]))</f>
        <v>S40</v>
      </c>
      <c r="S107" s="4">
        <v>45571</v>
      </c>
      <c r="T107" s="6" t="s">
        <v>820</v>
      </c>
      <c r="U107" s="6" t="s">
        <v>820</v>
      </c>
      <c r="V107" s="6" t="s">
        <v>819</v>
      </c>
      <c r="W107" s="6" t="s">
        <v>819</v>
      </c>
      <c r="X107" s="6" t="s">
        <v>906</v>
      </c>
      <c r="Y107" s="125" t="s">
        <v>819</v>
      </c>
      <c r="Z107" s="2" t="s">
        <v>819</v>
      </c>
      <c r="AA107" s="2" t="s">
        <v>819</v>
      </c>
      <c r="AB107" s="2" t="s">
        <v>819</v>
      </c>
      <c r="AC107" s="2" t="s">
        <v>819</v>
      </c>
      <c r="AD107" s="2" t="s">
        <v>819</v>
      </c>
      <c r="AE107" s="2" t="s">
        <v>819</v>
      </c>
      <c r="AF107" s="4" t="s">
        <v>820</v>
      </c>
      <c r="AG107" s="184" t="s">
        <v>1382</v>
      </c>
      <c r="AH107" s="184" t="s">
        <v>873</v>
      </c>
      <c r="AI107" s="184" t="s">
        <v>870</v>
      </c>
      <c r="AJ107" s="4">
        <v>45574</v>
      </c>
      <c r="AK107" s="2" t="s">
        <v>874</v>
      </c>
      <c r="AL107" s="184" t="s">
        <v>813</v>
      </c>
      <c r="AM107" s="2" t="s">
        <v>41</v>
      </c>
      <c r="AN107" s="2" t="s">
        <v>441</v>
      </c>
      <c r="AO107" s="2" t="s">
        <v>443</v>
      </c>
      <c r="AP107" s="46" t="s">
        <v>10</v>
      </c>
      <c r="AQ107" s="1"/>
      <c r="AR107" s="1"/>
    </row>
    <row r="108" spans="1:44">
      <c r="A108" s="2">
        <f t="shared" si="2"/>
        <v>107</v>
      </c>
      <c r="B108" s="49" t="s">
        <v>966</v>
      </c>
      <c r="C108" s="2">
        <v>22</v>
      </c>
      <c r="D108" s="3" t="str">
        <f t="shared" si="3"/>
        <v>[15-44]</v>
      </c>
      <c r="E108" s="2"/>
      <c r="F108" s="185" t="s">
        <v>889</v>
      </c>
      <c r="G108" s="2" t="s">
        <v>1051</v>
      </c>
      <c r="H108" s="40">
        <v>92217142</v>
      </c>
      <c r="I108" s="125" t="s">
        <v>50</v>
      </c>
      <c r="J108" s="2" t="s">
        <v>184</v>
      </c>
      <c r="K108" s="2" t="s">
        <v>185</v>
      </c>
      <c r="L108" s="68" t="s">
        <v>2121</v>
      </c>
      <c r="M108" s="9" t="s">
        <v>945</v>
      </c>
      <c r="N108" s="7" t="s">
        <v>2122</v>
      </c>
      <c r="O108" s="2" t="s">
        <v>2123</v>
      </c>
      <c r="P108" s="7" t="s">
        <v>769</v>
      </c>
      <c r="Q108" s="4">
        <v>45569</v>
      </c>
      <c r="R108" s="5" t="str">
        <f>_xlfn.CONCAT("S",_xlfn.ISOWEEKNUM(Table1[[#This Row],[Date de début des signes]]))</f>
        <v>S40</v>
      </c>
      <c r="S108" s="4">
        <v>45572</v>
      </c>
      <c r="T108" s="6" t="s">
        <v>820</v>
      </c>
      <c r="U108" s="6" t="s">
        <v>820</v>
      </c>
      <c r="V108" s="6" t="s">
        <v>820</v>
      </c>
      <c r="W108" s="6" t="s">
        <v>819</v>
      </c>
      <c r="X108" s="6" t="s">
        <v>906</v>
      </c>
      <c r="Y108" s="125" t="s">
        <v>819</v>
      </c>
      <c r="Z108" s="2" t="s">
        <v>819</v>
      </c>
      <c r="AA108" s="2" t="s">
        <v>819</v>
      </c>
      <c r="AB108" s="2" t="s">
        <v>819</v>
      </c>
      <c r="AC108" s="2" t="s">
        <v>819</v>
      </c>
      <c r="AD108" s="2" t="s">
        <v>819</v>
      </c>
      <c r="AE108" s="2" t="s">
        <v>819</v>
      </c>
      <c r="AF108" s="4" t="s">
        <v>820</v>
      </c>
      <c r="AG108" s="184" t="s">
        <v>2109</v>
      </c>
      <c r="AH108" s="184" t="s">
        <v>2109</v>
      </c>
      <c r="AI108" s="184" t="s">
        <v>906</v>
      </c>
      <c r="AJ108" s="4"/>
      <c r="AK108" s="2" t="s">
        <v>874</v>
      </c>
      <c r="AL108" s="184" t="s">
        <v>814</v>
      </c>
      <c r="AM108" s="2" t="s">
        <v>41</v>
      </c>
      <c r="AN108" s="2" t="s">
        <v>441</v>
      </c>
      <c r="AO108" s="2" t="s">
        <v>457</v>
      </c>
      <c r="AP108" s="192" t="s">
        <v>18</v>
      </c>
      <c r="AQ108" s="1"/>
      <c r="AR108" s="1"/>
    </row>
    <row r="109" spans="1:44">
      <c r="A109" s="2">
        <f t="shared" si="2"/>
        <v>108</v>
      </c>
      <c r="B109" s="49" t="s">
        <v>1293</v>
      </c>
      <c r="C109" s="2">
        <v>31</v>
      </c>
      <c r="D109" s="3" t="str">
        <f t="shared" si="3"/>
        <v>[15-44]</v>
      </c>
      <c r="E109" s="2"/>
      <c r="F109" s="7" t="s">
        <v>864</v>
      </c>
      <c r="G109" s="2" t="s">
        <v>971</v>
      </c>
      <c r="H109" s="40">
        <v>99729539</v>
      </c>
      <c r="I109" s="125" t="s">
        <v>129</v>
      </c>
      <c r="J109" s="185" t="s">
        <v>72</v>
      </c>
      <c r="K109" s="185" t="s">
        <v>73</v>
      </c>
      <c r="L109" s="68" t="s">
        <v>2121</v>
      </c>
      <c r="M109" s="9" t="s">
        <v>945</v>
      </c>
      <c r="N109" s="2" t="s">
        <v>2122</v>
      </c>
      <c r="O109" s="2" t="s">
        <v>2123</v>
      </c>
      <c r="P109" s="7" t="s">
        <v>769</v>
      </c>
      <c r="Q109" s="4">
        <v>45572</v>
      </c>
      <c r="R109" s="5" t="str">
        <f>_xlfn.CONCAT("S",_xlfn.ISOWEEKNUM(Table1[[#This Row],[Date de début des signes]]))</f>
        <v>S41</v>
      </c>
      <c r="S109" s="4">
        <v>45573</v>
      </c>
      <c r="T109" s="6" t="s">
        <v>820</v>
      </c>
      <c r="U109" s="6" t="s">
        <v>819</v>
      </c>
      <c r="V109" s="6" t="s">
        <v>819</v>
      </c>
      <c r="W109" s="6" t="s">
        <v>819</v>
      </c>
      <c r="X109" s="6" t="s">
        <v>906</v>
      </c>
      <c r="Y109" s="125" t="s">
        <v>819</v>
      </c>
      <c r="Z109" s="2" t="s">
        <v>819</v>
      </c>
      <c r="AA109" s="2" t="s">
        <v>819</v>
      </c>
      <c r="AB109" s="2" t="s">
        <v>819</v>
      </c>
      <c r="AC109" s="2" t="s">
        <v>819</v>
      </c>
      <c r="AD109" s="2" t="s">
        <v>819</v>
      </c>
      <c r="AE109" s="2" t="s">
        <v>819</v>
      </c>
      <c r="AF109" s="4" t="s">
        <v>820</v>
      </c>
      <c r="AG109" s="184" t="s">
        <v>1382</v>
      </c>
      <c r="AH109" s="184" t="s">
        <v>873</v>
      </c>
      <c r="AI109" s="184" t="s">
        <v>870</v>
      </c>
      <c r="AJ109" s="4">
        <v>45574</v>
      </c>
      <c r="AK109" s="2" t="s">
        <v>874</v>
      </c>
      <c r="AL109" s="184" t="s">
        <v>813</v>
      </c>
      <c r="AM109" s="2" t="s">
        <v>41</v>
      </c>
      <c r="AN109" s="2" t="s">
        <v>441</v>
      </c>
      <c r="AO109" s="2" t="s">
        <v>457</v>
      </c>
      <c r="AP109" s="46" t="s">
        <v>10</v>
      </c>
      <c r="AQ109" s="1"/>
      <c r="AR109" s="1"/>
    </row>
    <row r="110" spans="1:44">
      <c r="A110" s="2">
        <f t="shared" si="2"/>
        <v>109</v>
      </c>
      <c r="B110" s="49" t="s">
        <v>974</v>
      </c>
      <c r="C110" s="2">
        <v>15</v>
      </c>
      <c r="D110" s="3" t="str">
        <f t="shared" si="3"/>
        <v>[15-44]</v>
      </c>
      <c r="E110" s="2"/>
      <c r="F110" s="7" t="s">
        <v>864</v>
      </c>
      <c r="G110" s="2" t="s">
        <v>971</v>
      </c>
      <c r="H110" s="40">
        <v>98666864</v>
      </c>
      <c r="I110" s="125" t="s">
        <v>42</v>
      </c>
      <c r="J110" s="185" t="s">
        <v>68</v>
      </c>
      <c r="K110" s="185" t="s">
        <v>69</v>
      </c>
      <c r="L110" s="68" t="s">
        <v>2121</v>
      </c>
      <c r="M110" s="9" t="s">
        <v>945</v>
      </c>
      <c r="N110" s="2" t="s">
        <v>2122</v>
      </c>
      <c r="O110" s="2" t="s">
        <v>2123</v>
      </c>
      <c r="P110" s="7" t="s">
        <v>769</v>
      </c>
      <c r="Q110" s="4">
        <v>45574</v>
      </c>
      <c r="R110" s="5" t="str">
        <f>_xlfn.CONCAT("S",_xlfn.ISOWEEKNUM(Table1[[#This Row],[Date de début des signes]]))</f>
        <v>S41</v>
      </c>
      <c r="S110" s="4">
        <v>45574</v>
      </c>
      <c r="T110" s="6" t="s">
        <v>820</v>
      </c>
      <c r="U110" s="6" t="s">
        <v>820</v>
      </c>
      <c r="V110" s="6" t="s">
        <v>819</v>
      </c>
      <c r="W110" s="6" t="s">
        <v>820</v>
      </c>
      <c r="X110" s="6" t="s">
        <v>870</v>
      </c>
      <c r="Y110" s="125" t="s">
        <v>819</v>
      </c>
      <c r="Z110" s="2" t="s">
        <v>819</v>
      </c>
      <c r="AA110" s="2" t="s">
        <v>819</v>
      </c>
      <c r="AB110" s="2" t="s">
        <v>819</v>
      </c>
      <c r="AC110" s="2" t="s">
        <v>819</v>
      </c>
      <c r="AD110" s="2" t="s">
        <v>819</v>
      </c>
      <c r="AE110" s="2" t="s">
        <v>819</v>
      </c>
      <c r="AF110" s="4" t="s">
        <v>870</v>
      </c>
      <c r="AG110" s="184" t="s">
        <v>1382</v>
      </c>
      <c r="AH110" s="184" t="s">
        <v>873</v>
      </c>
      <c r="AI110" s="184" t="s">
        <v>870</v>
      </c>
      <c r="AJ110" s="4">
        <v>45576</v>
      </c>
      <c r="AK110" s="2" t="s">
        <v>874</v>
      </c>
      <c r="AL110" s="184" t="s">
        <v>813</v>
      </c>
      <c r="AM110" s="2" t="s">
        <v>41</v>
      </c>
      <c r="AN110" s="2" t="s">
        <v>441</v>
      </c>
      <c r="AO110" s="2" t="s">
        <v>443</v>
      </c>
      <c r="AP110" s="46" t="s">
        <v>10</v>
      </c>
      <c r="AQ110" s="1"/>
      <c r="AR110" s="1"/>
    </row>
    <row r="111" spans="1:44">
      <c r="A111" s="2">
        <f t="shared" si="2"/>
        <v>110</v>
      </c>
      <c r="B111" s="49" t="s">
        <v>1435</v>
      </c>
      <c r="C111" s="2">
        <v>34</v>
      </c>
      <c r="D111" s="3" t="str">
        <f t="shared" si="3"/>
        <v>[15-44]</v>
      </c>
      <c r="E111" s="2"/>
      <c r="F111" s="7" t="s">
        <v>864</v>
      </c>
      <c r="G111" s="2" t="s">
        <v>971</v>
      </c>
      <c r="H111" s="40">
        <v>99802229</v>
      </c>
      <c r="I111" s="125" t="s">
        <v>80</v>
      </c>
      <c r="J111" s="2" t="s">
        <v>81</v>
      </c>
      <c r="K111" s="2" t="s">
        <v>82</v>
      </c>
      <c r="L111" s="68" t="s">
        <v>2121</v>
      </c>
      <c r="M111" s="9" t="s">
        <v>945</v>
      </c>
      <c r="N111" s="2" t="s">
        <v>2122</v>
      </c>
      <c r="O111" s="2" t="s">
        <v>2123</v>
      </c>
      <c r="P111" s="7" t="s">
        <v>769</v>
      </c>
      <c r="Q111" s="4">
        <v>45575</v>
      </c>
      <c r="R111" s="5" t="str">
        <f>_xlfn.CONCAT("S",_xlfn.ISOWEEKNUM(Table1[[#This Row],[Date de début des signes]]))</f>
        <v>S41</v>
      </c>
      <c r="S111" s="4">
        <v>45575</v>
      </c>
      <c r="T111" s="6" t="s">
        <v>820</v>
      </c>
      <c r="U111" s="6" t="s">
        <v>820</v>
      </c>
      <c r="V111" s="6" t="s">
        <v>819</v>
      </c>
      <c r="W111" s="6" t="s">
        <v>820</v>
      </c>
      <c r="X111" s="6" t="s">
        <v>870</v>
      </c>
      <c r="Y111" s="125" t="s">
        <v>819</v>
      </c>
      <c r="Z111" s="2" t="s">
        <v>819</v>
      </c>
      <c r="AA111" s="2" t="s">
        <v>819</v>
      </c>
      <c r="AB111" s="2" t="s">
        <v>819</v>
      </c>
      <c r="AC111" s="2" t="s">
        <v>819</v>
      </c>
      <c r="AD111" s="2" t="s">
        <v>819</v>
      </c>
      <c r="AE111" s="2" t="s">
        <v>819</v>
      </c>
      <c r="AF111" s="4" t="s">
        <v>870</v>
      </c>
      <c r="AG111" s="184" t="s">
        <v>1382</v>
      </c>
      <c r="AH111" s="184" t="s">
        <v>873</v>
      </c>
      <c r="AI111" s="184" t="s">
        <v>870</v>
      </c>
      <c r="AJ111" s="4">
        <v>45579</v>
      </c>
      <c r="AK111" s="2" t="s">
        <v>874</v>
      </c>
      <c r="AL111" s="184" t="s">
        <v>813</v>
      </c>
      <c r="AM111" s="2" t="s">
        <v>41</v>
      </c>
      <c r="AN111" s="2" t="s">
        <v>464</v>
      </c>
      <c r="AO111" s="2" t="s">
        <v>473</v>
      </c>
      <c r="AP111" s="46" t="s">
        <v>10</v>
      </c>
      <c r="AQ111" s="1"/>
      <c r="AR111" s="1"/>
    </row>
    <row r="112" spans="1:44">
      <c r="A112" s="2">
        <f t="shared" si="2"/>
        <v>111</v>
      </c>
      <c r="B112" s="49" t="s">
        <v>975</v>
      </c>
      <c r="C112" s="2">
        <v>2</v>
      </c>
      <c r="D112" s="3" t="str">
        <f t="shared" si="3"/>
        <v>[0-2]</v>
      </c>
      <c r="E112" s="2"/>
      <c r="F112" s="185" t="s">
        <v>889</v>
      </c>
      <c r="G112" s="2" t="s">
        <v>2110</v>
      </c>
      <c r="H112" s="40">
        <v>92287346</v>
      </c>
      <c r="I112" s="125" t="s">
        <v>83</v>
      </c>
      <c r="J112" s="159" t="s">
        <v>81</v>
      </c>
      <c r="K112" s="159" t="s">
        <v>82</v>
      </c>
      <c r="L112" s="68" t="s">
        <v>2121</v>
      </c>
      <c r="M112" s="9" t="s">
        <v>176</v>
      </c>
      <c r="N112" s="7" t="s">
        <v>2122</v>
      </c>
      <c r="O112" s="2" t="s">
        <v>2123</v>
      </c>
      <c r="P112" s="7" t="s">
        <v>769</v>
      </c>
      <c r="Q112" s="4">
        <v>45576</v>
      </c>
      <c r="R112" s="5" t="str">
        <f>_xlfn.CONCAT("S",_xlfn.ISOWEEKNUM(Table1[[#This Row],[Date de début des signes]]))</f>
        <v>S41</v>
      </c>
      <c r="S112" s="4">
        <v>45576</v>
      </c>
      <c r="T112" s="6" t="s">
        <v>820</v>
      </c>
      <c r="U112" s="6" t="s">
        <v>820</v>
      </c>
      <c r="V112" s="6" t="s">
        <v>819</v>
      </c>
      <c r="W112" s="6" t="s">
        <v>820</v>
      </c>
      <c r="X112" s="6" t="s">
        <v>870</v>
      </c>
      <c r="Y112" s="125" t="s">
        <v>819</v>
      </c>
      <c r="Z112" s="2" t="s">
        <v>819</v>
      </c>
      <c r="AA112" s="2" t="s">
        <v>819</v>
      </c>
      <c r="AB112" s="2" t="s">
        <v>819</v>
      </c>
      <c r="AC112" s="2" t="s">
        <v>819</v>
      </c>
      <c r="AD112" s="2" t="s">
        <v>819</v>
      </c>
      <c r="AE112" s="2" t="s">
        <v>819</v>
      </c>
      <c r="AF112" s="4" t="s">
        <v>870</v>
      </c>
      <c r="AG112" s="184" t="s">
        <v>2109</v>
      </c>
      <c r="AH112" s="184" t="s">
        <v>2109</v>
      </c>
      <c r="AI112" s="184" t="s">
        <v>906</v>
      </c>
      <c r="AJ112" s="4"/>
      <c r="AK112" s="2" t="s">
        <v>874</v>
      </c>
      <c r="AL112" s="184" t="s">
        <v>814</v>
      </c>
      <c r="AM112" s="2" t="s">
        <v>41</v>
      </c>
      <c r="AN112" s="2" t="s">
        <v>441</v>
      </c>
      <c r="AO112" s="2" t="s">
        <v>457</v>
      </c>
      <c r="AP112" s="192" t="s">
        <v>18</v>
      </c>
      <c r="AQ112" s="1"/>
      <c r="AR112" s="1"/>
    </row>
    <row r="113" spans="1:44">
      <c r="A113" s="2">
        <f t="shared" si="2"/>
        <v>112</v>
      </c>
      <c r="B113" s="49" t="s">
        <v>976</v>
      </c>
      <c r="C113" s="2">
        <v>45</v>
      </c>
      <c r="D113" s="3" t="str">
        <f t="shared" si="3"/>
        <v>[45-59]</v>
      </c>
      <c r="E113" s="2"/>
      <c r="F113" s="7" t="s">
        <v>864</v>
      </c>
      <c r="G113" s="2" t="s">
        <v>977</v>
      </c>
      <c r="H113" s="40">
        <v>99626591</v>
      </c>
      <c r="I113" s="125" t="s">
        <v>84</v>
      </c>
      <c r="J113" s="185"/>
      <c r="K113" s="185"/>
      <c r="L113" s="49" t="s">
        <v>2121</v>
      </c>
      <c r="M113" s="9" t="s">
        <v>978</v>
      </c>
      <c r="N113" s="2" t="s">
        <v>2126</v>
      </c>
      <c r="O113" s="2" t="s">
        <v>2123</v>
      </c>
      <c r="P113" s="7" t="s">
        <v>769</v>
      </c>
      <c r="Q113" s="4">
        <v>45576</v>
      </c>
      <c r="R113" s="5" t="str">
        <f>_xlfn.CONCAT("S",_xlfn.ISOWEEKNUM(Table1[[#This Row],[Date de début des signes]]))</f>
        <v>S41</v>
      </c>
      <c r="S113" s="4">
        <v>45576</v>
      </c>
      <c r="T113" s="6" t="s">
        <v>820</v>
      </c>
      <c r="U113" s="6" t="s">
        <v>820</v>
      </c>
      <c r="V113" s="6" t="s">
        <v>819</v>
      </c>
      <c r="W113" s="6" t="s">
        <v>820</v>
      </c>
      <c r="X113" s="6" t="s">
        <v>870</v>
      </c>
      <c r="Y113" s="125" t="s">
        <v>819</v>
      </c>
      <c r="Z113" s="2" t="s">
        <v>819</v>
      </c>
      <c r="AA113" s="2" t="s">
        <v>820</v>
      </c>
      <c r="AB113" s="2" t="s">
        <v>820</v>
      </c>
      <c r="AC113" s="2" t="s">
        <v>820</v>
      </c>
      <c r="AD113" s="2" t="s">
        <v>820</v>
      </c>
      <c r="AE113" s="2" t="s">
        <v>819</v>
      </c>
      <c r="AF113" s="4" t="s">
        <v>820</v>
      </c>
      <c r="AG113" s="184" t="s">
        <v>1382</v>
      </c>
      <c r="AH113" s="184" t="s">
        <v>873</v>
      </c>
      <c r="AI113" s="184" t="s">
        <v>870</v>
      </c>
      <c r="AJ113" s="4">
        <v>45581</v>
      </c>
      <c r="AK113" s="2" t="s">
        <v>874</v>
      </c>
      <c r="AL113" s="184" t="s">
        <v>813</v>
      </c>
      <c r="AM113" s="2" t="s">
        <v>41</v>
      </c>
      <c r="AN113" s="2" t="s">
        <v>480</v>
      </c>
      <c r="AO113" s="2" t="s">
        <v>482</v>
      </c>
      <c r="AP113" s="46" t="s">
        <v>10</v>
      </c>
      <c r="AQ113" s="1"/>
      <c r="AR113" s="1"/>
    </row>
    <row r="114" spans="1:44">
      <c r="A114" s="2">
        <f t="shared" si="2"/>
        <v>113</v>
      </c>
      <c r="B114" s="49" t="s">
        <v>979</v>
      </c>
      <c r="C114" s="2">
        <v>23</v>
      </c>
      <c r="D114" s="3" t="str">
        <f t="shared" si="3"/>
        <v>[15-44]</v>
      </c>
      <c r="E114" s="2"/>
      <c r="F114" s="185" t="s">
        <v>889</v>
      </c>
      <c r="G114" s="2" t="s">
        <v>1051</v>
      </c>
      <c r="H114" s="40">
        <v>99802229</v>
      </c>
      <c r="I114" s="125" t="s">
        <v>80</v>
      </c>
      <c r="J114" s="2" t="s">
        <v>81</v>
      </c>
      <c r="K114" s="2" t="s">
        <v>82</v>
      </c>
      <c r="L114" s="49" t="s">
        <v>2121</v>
      </c>
      <c r="M114" s="9" t="s">
        <v>945</v>
      </c>
      <c r="N114" s="7" t="s">
        <v>2122</v>
      </c>
      <c r="O114" s="2" t="s">
        <v>2123</v>
      </c>
      <c r="P114" s="7" t="s">
        <v>769</v>
      </c>
      <c r="Q114" s="4">
        <v>45576</v>
      </c>
      <c r="R114" s="5" t="str">
        <f>_xlfn.CONCAT("S",_xlfn.ISOWEEKNUM(Table1[[#This Row],[Date de début des signes]]))</f>
        <v>S41</v>
      </c>
      <c r="S114" s="4">
        <v>45576</v>
      </c>
      <c r="T114" s="6" t="s">
        <v>820</v>
      </c>
      <c r="U114" s="6" t="s">
        <v>820</v>
      </c>
      <c r="V114" s="6" t="s">
        <v>819</v>
      </c>
      <c r="W114" s="6" t="s">
        <v>819</v>
      </c>
      <c r="X114" s="6" t="s">
        <v>906</v>
      </c>
      <c r="Y114" s="125" t="s">
        <v>819</v>
      </c>
      <c r="Z114" s="2" t="s">
        <v>820</v>
      </c>
      <c r="AA114" s="2" t="s">
        <v>819</v>
      </c>
      <c r="AB114" s="2" t="s">
        <v>819</v>
      </c>
      <c r="AC114" s="2" t="s">
        <v>819</v>
      </c>
      <c r="AD114" s="2" t="s">
        <v>819</v>
      </c>
      <c r="AE114" s="2" t="s">
        <v>819</v>
      </c>
      <c r="AF114" s="4" t="s">
        <v>820</v>
      </c>
      <c r="AG114" s="184" t="s">
        <v>1382</v>
      </c>
      <c r="AH114" s="184" t="s">
        <v>873</v>
      </c>
      <c r="AI114" s="184" t="s">
        <v>870</v>
      </c>
      <c r="AJ114" s="4">
        <v>45579</v>
      </c>
      <c r="AK114" s="2" t="s">
        <v>874</v>
      </c>
      <c r="AL114" s="184" t="s">
        <v>813</v>
      </c>
      <c r="AM114" s="2" t="s">
        <v>41</v>
      </c>
      <c r="AN114" s="2" t="s">
        <v>464</v>
      </c>
      <c r="AO114" s="2" t="s">
        <v>473</v>
      </c>
      <c r="AP114" s="46" t="s">
        <v>10</v>
      </c>
      <c r="AQ114" s="1"/>
      <c r="AR114" s="1"/>
    </row>
    <row r="115" spans="1:44">
      <c r="A115" s="2">
        <f t="shared" si="2"/>
        <v>114</v>
      </c>
      <c r="B115" s="49" t="s">
        <v>980</v>
      </c>
      <c r="C115" s="2">
        <v>35</v>
      </c>
      <c r="D115" s="3" t="str">
        <f t="shared" si="3"/>
        <v>[15-44]</v>
      </c>
      <c r="E115" s="2"/>
      <c r="F115" s="7" t="s">
        <v>864</v>
      </c>
      <c r="G115" s="2" t="s">
        <v>971</v>
      </c>
      <c r="H115" s="40">
        <v>99802229</v>
      </c>
      <c r="I115" s="125" t="s">
        <v>80</v>
      </c>
      <c r="J115" s="2" t="s">
        <v>81</v>
      </c>
      <c r="K115" s="2" t="s">
        <v>82</v>
      </c>
      <c r="L115" s="49" t="s">
        <v>2121</v>
      </c>
      <c r="M115" s="9" t="s">
        <v>945</v>
      </c>
      <c r="N115" s="2" t="s">
        <v>2122</v>
      </c>
      <c r="O115" s="2" t="s">
        <v>2123</v>
      </c>
      <c r="P115" s="7" t="s">
        <v>769</v>
      </c>
      <c r="Q115" s="4">
        <v>45576</v>
      </c>
      <c r="R115" s="5" t="str">
        <f>_xlfn.CONCAT("S",_xlfn.ISOWEEKNUM(Table1[[#This Row],[Date de début des signes]]))</f>
        <v>S41</v>
      </c>
      <c r="S115" s="4">
        <v>45576</v>
      </c>
      <c r="T115" s="6" t="s">
        <v>820</v>
      </c>
      <c r="U115" s="6" t="s">
        <v>820</v>
      </c>
      <c r="V115" s="6" t="s">
        <v>819</v>
      </c>
      <c r="W115" s="6" t="s">
        <v>819</v>
      </c>
      <c r="X115" s="6" t="s">
        <v>906</v>
      </c>
      <c r="Y115" s="125" t="s">
        <v>819</v>
      </c>
      <c r="Z115" s="2" t="s">
        <v>820</v>
      </c>
      <c r="AA115" s="2" t="s">
        <v>819</v>
      </c>
      <c r="AB115" s="2" t="s">
        <v>819</v>
      </c>
      <c r="AC115" s="2" t="s">
        <v>819</v>
      </c>
      <c r="AD115" s="2" t="s">
        <v>819</v>
      </c>
      <c r="AE115" s="2" t="s">
        <v>819</v>
      </c>
      <c r="AF115" s="4" t="s">
        <v>820</v>
      </c>
      <c r="AG115" s="184" t="s">
        <v>1382</v>
      </c>
      <c r="AH115" s="184" t="s">
        <v>873</v>
      </c>
      <c r="AI115" s="184" t="s">
        <v>870</v>
      </c>
      <c r="AJ115" s="4">
        <v>45579</v>
      </c>
      <c r="AK115" s="2" t="s">
        <v>874</v>
      </c>
      <c r="AL115" s="184" t="s">
        <v>813</v>
      </c>
      <c r="AM115" s="2" t="s">
        <v>41</v>
      </c>
      <c r="AN115" s="2" t="s">
        <v>464</v>
      </c>
      <c r="AO115" s="2" t="s">
        <v>473</v>
      </c>
      <c r="AP115" s="46" t="s">
        <v>10</v>
      </c>
      <c r="AQ115" s="1"/>
      <c r="AR115" s="1"/>
    </row>
    <row r="116" spans="1:44">
      <c r="A116" s="2">
        <f t="shared" si="2"/>
        <v>115</v>
      </c>
      <c r="B116" s="49" t="s">
        <v>981</v>
      </c>
      <c r="C116" s="2">
        <v>0</v>
      </c>
      <c r="D116" s="3" t="str">
        <f t="shared" si="3"/>
        <v>[0-2]</v>
      </c>
      <c r="E116" s="2" t="s">
        <v>982</v>
      </c>
      <c r="F116" s="2" t="s">
        <v>864</v>
      </c>
      <c r="G116" s="2" t="s">
        <v>2110</v>
      </c>
      <c r="H116" s="40"/>
      <c r="I116" s="125" t="s">
        <v>129</v>
      </c>
      <c r="J116" s="185" t="s">
        <v>72</v>
      </c>
      <c r="K116" s="185" t="s">
        <v>73</v>
      </c>
      <c r="L116" s="49" t="s">
        <v>2121</v>
      </c>
      <c r="M116" s="9" t="s">
        <v>945</v>
      </c>
      <c r="N116" s="7" t="s">
        <v>2122</v>
      </c>
      <c r="O116" s="2" t="s">
        <v>2123</v>
      </c>
      <c r="P116" s="7" t="s">
        <v>769</v>
      </c>
      <c r="Q116" s="4">
        <v>45576</v>
      </c>
      <c r="R116" s="5" t="str">
        <f>_xlfn.CONCAT("S",_xlfn.ISOWEEKNUM(Table1[[#This Row],[Date de début des signes]]))</f>
        <v>S41</v>
      </c>
      <c r="S116" s="4">
        <v>45576</v>
      </c>
      <c r="T116" s="6" t="s">
        <v>820</v>
      </c>
      <c r="U116" s="6" t="s">
        <v>820</v>
      </c>
      <c r="V116" s="6" t="s">
        <v>819</v>
      </c>
      <c r="W116" s="6" t="s">
        <v>819</v>
      </c>
      <c r="X116" s="6" t="s">
        <v>906</v>
      </c>
      <c r="Y116" s="125" t="s">
        <v>819</v>
      </c>
      <c r="Z116" s="2" t="s">
        <v>819</v>
      </c>
      <c r="AA116" s="2" t="s">
        <v>819</v>
      </c>
      <c r="AB116" s="2" t="s">
        <v>819</v>
      </c>
      <c r="AC116" s="2" t="s">
        <v>819</v>
      </c>
      <c r="AD116" s="2" t="s">
        <v>819</v>
      </c>
      <c r="AE116" s="2" t="s">
        <v>819</v>
      </c>
      <c r="AF116" s="4" t="s">
        <v>820</v>
      </c>
      <c r="AG116" s="184" t="s">
        <v>2109</v>
      </c>
      <c r="AH116" s="184" t="s">
        <v>2109</v>
      </c>
      <c r="AI116" s="184" t="s">
        <v>906</v>
      </c>
      <c r="AJ116" s="4">
        <v>45576</v>
      </c>
      <c r="AK116" s="2" t="s">
        <v>874</v>
      </c>
      <c r="AL116" s="184" t="s">
        <v>814</v>
      </c>
      <c r="AM116" s="2" t="s">
        <v>41</v>
      </c>
      <c r="AN116" s="2" t="s">
        <v>441</v>
      </c>
      <c r="AO116" s="2" t="s">
        <v>457</v>
      </c>
      <c r="AP116" s="192" t="s">
        <v>18</v>
      </c>
      <c r="AQ116" s="1"/>
      <c r="AR116" s="1"/>
    </row>
    <row r="117" spans="1:44">
      <c r="A117" s="2">
        <f t="shared" si="2"/>
        <v>116</v>
      </c>
      <c r="B117" s="49" t="s">
        <v>983</v>
      </c>
      <c r="C117" s="2">
        <v>48</v>
      </c>
      <c r="D117" s="3" t="str">
        <f t="shared" si="3"/>
        <v>[45-59]</v>
      </c>
      <c r="E117" s="2"/>
      <c r="F117" s="185" t="s">
        <v>889</v>
      </c>
      <c r="G117" s="2" t="s">
        <v>1051</v>
      </c>
      <c r="H117" s="40"/>
      <c r="I117" s="125" t="s">
        <v>87</v>
      </c>
      <c r="J117" s="185"/>
      <c r="K117" s="185"/>
      <c r="L117" s="49" t="s">
        <v>2121</v>
      </c>
      <c r="M117" s="9" t="s">
        <v>945</v>
      </c>
      <c r="N117" s="2" t="s">
        <v>2122</v>
      </c>
      <c r="O117" s="2" t="s">
        <v>2123</v>
      </c>
      <c r="P117" s="7" t="s">
        <v>769</v>
      </c>
      <c r="Q117" s="4">
        <v>45576</v>
      </c>
      <c r="R117" s="5" t="str">
        <f>_xlfn.CONCAT("S",_xlfn.ISOWEEKNUM(Table1[[#This Row],[Date de début des signes]]))</f>
        <v>S41</v>
      </c>
      <c r="S117" s="4">
        <v>45576</v>
      </c>
      <c r="T117" s="6" t="s">
        <v>820</v>
      </c>
      <c r="U117" s="6" t="s">
        <v>820</v>
      </c>
      <c r="V117" s="6" t="s">
        <v>819</v>
      </c>
      <c r="W117" s="6" t="s">
        <v>820</v>
      </c>
      <c r="X117" s="6" t="s">
        <v>870</v>
      </c>
      <c r="Y117" s="125" t="s">
        <v>819</v>
      </c>
      <c r="Z117" s="2" t="s">
        <v>819</v>
      </c>
      <c r="AA117" s="2" t="s">
        <v>819</v>
      </c>
      <c r="AB117" s="2" t="s">
        <v>819</v>
      </c>
      <c r="AC117" s="2" t="s">
        <v>819</v>
      </c>
      <c r="AD117" s="2" t="s">
        <v>819</v>
      </c>
      <c r="AE117" s="2" t="s">
        <v>819</v>
      </c>
      <c r="AF117" s="4" t="s">
        <v>820</v>
      </c>
      <c r="AG117" s="184" t="s">
        <v>2109</v>
      </c>
      <c r="AH117" s="184" t="s">
        <v>2109</v>
      </c>
      <c r="AI117" s="184" t="s">
        <v>870</v>
      </c>
      <c r="AJ117" s="4">
        <v>45577</v>
      </c>
      <c r="AK117" s="2" t="s">
        <v>874</v>
      </c>
      <c r="AL117" s="184" t="s">
        <v>814</v>
      </c>
      <c r="AM117" s="2" t="s">
        <v>41</v>
      </c>
      <c r="AN117" s="2" t="s">
        <v>464</v>
      </c>
      <c r="AO117" s="2" t="s">
        <v>473</v>
      </c>
      <c r="AP117" s="192" t="s">
        <v>18</v>
      </c>
      <c r="AQ117" s="1"/>
      <c r="AR117" s="1"/>
    </row>
    <row r="118" spans="1:44">
      <c r="A118" s="2">
        <f t="shared" si="2"/>
        <v>117</v>
      </c>
      <c r="B118" s="49" t="s">
        <v>1002</v>
      </c>
      <c r="C118" s="2">
        <v>0</v>
      </c>
      <c r="D118" s="3" t="str">
        <f t="shared" si="3"/>
        <v>[0-2]</v>
      </c>
      <c r="E118" s="2" t="s">
        <v>2127</v>
      </c>
      <c r="F118" s="2" t="s">
        <v>864</v>
      </c>
      <c r="G118" s="2" t="s">
        <v>2110</v>
      </c>
      <c r="H118" s="40"/>
      <c r="I118" s="125" t="s">
        <v>92</v>
      </c>
      <c r="J118" s="185"/>
      <c r="K118" s="185"/>
      <c r="L118" s="49" t="s">
        <v>2121</v>
      </c>
      <c r="M118" s="9" t="s">
        <v>189</v>
      </c>
      <c r="N118" s="7" t="s">
        <v>2124</v>
      </c>
      <c r="O118" s="2" t="s">
        <v>2123</v>
      </c>
      <c r="P118" s="7" t="s">
        <v>769</v>
      </c>
      <c r="Q118" s="4">
        <v>45578</v>
      </c>
      <c r="R118" s="5" t="str">
        <f>_xlfn.CONCAT("S",_xlfn.ISOWEEKNUM(Table1[[#This Row],[Date de début des signes]]))</f>
        <v>S41</v>
      </c>
      <c r="S118" s="4">
        <v>45579</v>
      </c>
      <c r="T118" s="6" t="s">
        <v>820</v>
      </c>
      <c r="U118" s="6" t="s">
        <v>820</v>
      </c>
      <c r="V118" s="6" t="s">
        <v>819</v>
      </c>
      <c r="W118" s="6" t="s">
        <v>820</v>
      </c>
      <c r="X118" s="6" t="s">
        <v>870</v>
      </c>
      <c r="Y118" s="125" t="s">
        <v>819</v>
      </c>
      <c r="Z118" s="2" t="s">
        <v>819</v>
      </c>
      <c r="AA118" s="2" t="s">
        <v>819</v>
      </c>
      <c r="AB118" s="2" t="s">
        <v>819</v>
      </c>
      <c r="AC118" s="2" t="s">
        <v>819</v>
      </c>
      <c r="AD118" s="2" t="s">
        <v>819</v>
      </c>
      <c r="AE118" s="2" t="s">
        <v>819</v>
      </c>
      <c r="AF118" s="4" t="s">
        <v>820</v>
      </c>
      <c r="AG118" s="184" t="s">
        <v>2109</v>
      </c>
      <c r="AH118" s="184" t="s">
        <v>2109</v>
      </c>
      <c r="AI118" s="184" t="s">
        <v>906</v>
      </c>
      <c r="AJ118" s="4">
        <v>45580</v>
      </c>
      <c r="AK118" s="2" t="s">
        <v>874</v>
      </c>
      <c r="AL118" s="184" t="s">
        <v>814</v>
      </c>
      <c r="AM118" s="2" t="s">
        <v>41</v>
      </c>
      <c r="AN118" s="2" t="s">
        <v>489</v>
      </c>
      <c r="AO118" s="2" t="s">
        <v>466</v>
      </c>
      <c r="AP118" s="192" t="s">
        <v>18</v>
      </c>
      <c r="AQ118" s="1"/>
      <c r="AR118" s="1"/>
    </row>
    <row r="119" spans="1:44">
      <c r="A119" s="2">
        <f t="shared" si="2"/>
        <v>118</v>
      </c>
      <c r="B119" s="49" t="s">
        <v>1003</v>
      </c>
      <c r="C119" s="2">
        <v>14</v>
      </c>
      <c r="D119" s="3" t="str">
        <f t="shared" si="3"/>
        <v>[5-14]</v>
      </c>
      <c r="E119" s="2"/>
      <c r="F119" s="185" t="s">
        <v>889</v>
      </c>
      <c r="G119" s="2" t="s">
        <v>988</v>
      </c>
      <c r="H119" s="40">
        <v>70606368</v>
      </c>
      <c r="I119" s="125" t="s">
        <v>95</v>
      </c>
      <c r="J119" s="185"/>
      <c r="K119" s="185"/>
      <c r="L119" s="49" t="s">
        <v>2121</v>
      </c>
      <c r="M119" s="9" t="s">
        <v>945</v>
      </c>
      <c r="N119" s="2" t="s">
        <v>2122</v>
      </c>
      <c r="O119" s="2" t="s">
        <v>2123</v>
      </c>
      <c r="P119" s="7" t="s">
        <v>769</v>
      </c>
      <c r="Q119" s="4">
        <v>45577</v>
      </c>
      <c r="R119" s="5" t="str">
        <f>_xlfn.CONCAT("S",_xlfn.ISOWEEKNUM(Table1[[#This Row],[Date de début des signes]]))</f>
        <v>S41</v>
      </c>
      <c r="S119" s="4">
        <v>45579</v>
      </c>
      <c r="T119" s="6" t="s">
        <v>820</v>
      </c>
      <c r="U119" s="6" t="s">
        <v>820</v>
      </c>
      <c r="V119" s="6" t="s">
        <v>819</v>
      </c>
      <c r="W119" s="6" t="s">
        <v>820</v>
      </c>
      <c r="X119" s="6" t="s">
        <v>870</v>
      </c>
      <c r="Y119" s="125" t="s">
        <v>819</v>
      </c>
      <c r="Z119" s="2" t="s">
        <v>819</v>
      </c>
      <c r="AA119" s="2" t="s">
        <v>819</v>
      </c>
      <c r="AB119" s="2" t="s">
        <v>819</v>
      </c>
      <c r="AC119" s="2" t="s">
        <v>819</v>
      </c>
      <c r="AD119" s="2" t="s">
        <v>819</v>
      </c>
      <c r="AE119" s="2" t="s">
        <v>819</v>
      </c>
      <c r="AF119" s="4" t="s">
        <v>820</v>
      </c>
      <c r="AG119" s="184" t="s">
        <v>2109</v>
      </c>
      <c r="AH119" s="184" t="s">
        <v>2109</v>
      </c>
      <c r="AI119" s="184" t="s">
        <v>870</v>
      </c>
      <c r="AJ119" s="4">
        <v>45580</v>
      </c>
      <c r="AK119" s="2" t="s">
        <v>874</v>
      </c>
      <c r="AL119" s="184" t="s">
        <v>814</v>
      </c>
      <c r="AM119" s="2" t="s">
        <v>41</v>
      </c>
      <c r="AN119" s="2" t="s">
        <v>441</v>
      </c>
      <c r="AO119" s="2" t="s">
        <v>457</v>
      </c>
      <c r="AP119" s="192" t="s">
        <v>18</v>
      </c>
      <c r="AQ119" s="1"/>
      <c r="AR119" s="1"/>
    </row>
    <row r="120" spans="1:44">
      <c r="A120" s="2">
        <f t="shared" si="2"/>
        <v>119</v>
      </c>
      <c r="B120" s="49" t="s">
        <v>1004</v>
      </c>
      <c r="C120" s="2">
        <v>70</v>
      </c>
      <c r="D120" s="3" t="str">
        <f t="shared" si="3"/>
        <v>[60 et plus]</v>
      </c>
      <c r="E120" s="2"/>
      <c r="F120" s="185" t="s">
        <v>889</v>
      </c>
      <c r="G120" s="2" t="s">
        <v>1051</v>
      </c>
      <c r="H120" s="40"/>
      <c r="I120" s="125" t="s">
        <v>96</v>
      </c>
      <c r="J120" s="185"/>
      <c r="K120" s="185"/>
      <c r="L120" s="49" t="s">
        <v>2121</v>
      </c>
      <c r="M120" s="9" t="s">
        <v>1005</v>
      </c>
      <c r="N120" s="7" t="s">
        <v>2124</v>
      </c>
      <c r="O120" s="2" t="s">
        <v>2123</v>
      </c>
      <c r="P120" s="7" t="s">
        <v>769</v>
      </c>
      <c r="Q120" s="4">
        <v>45578</v>
      </c>
      <c r="R120" s="5" t="str">
        <f>_xlfn.CONCAT("S",_xlfn.ISOWEEKNUM(Table1[[#This Row],[Date de début des signes]]))</f>
        <v>S41</v>
      </c>
      <c r="S120" s="4">
        <v>45579</v>
      </c>
      <c r="T120" s="6" t="s">
        <v>820</v>
      </c>
      <c r="U120" s="6" t="s">
        <v>820</v>
      </c>
      <c r="V120" s="6" t="s">
        <v>819</v>
      </c>
      <c r="W120" s="6" t="s">
        <v>820</v>
      </c>
      <c r="X120" s="6" t="s">
        <v>870</v>
      </c>
      <c r="Y120" s="125" t="s">
        <v>819</v>
      </c>
      <c r="Z120" s="2" t="s">
        <v>819</v>
      </c>
      <c r="AA120" s="2" t="s">
        <v>820</v>
      </c>
      <c r="AB120" s="2" t="s">
        <v>820</v>
      </c>
      <c r="AC120" s="2" t="s">
        <v>820</v>
      </c>
      <c r="AD120" s="2" t="s">
        <v>819</v>
      </c>
      <c r="AE120" s="2" t="s">
        <v>819</v>
      </c>
      <c r="AF120" s="4" t="s">
        <v>820</v>
      </c>
      <c r="AG120" s="184" t="s">
        <v>2109</v>
      </c>
      <c r="AH120" s="184" t="s">
        <v>2109</v>
      </c>
      <c r="AI120" s="184" t="s">
        <v>906</v>
      </c>
      <c r="AJ120" s="4">
        <v>45580</v>
      </c>
      <c r="AK120" s="2" t="s">
        <v>874</v>
      </c>
      <c r="AL120" s="184" t="s">
        <v>814</v>
      </c>
      <c r="AM120" s="2" t="s">
        <v>41</v>
      </c>
      <c r="AN120" s="2" t="s">
        <v>464</v>
      </c>
      <c r="AO120" s="2" t="s">
        <v>473</v>
      </c>
      <c r="AP120" s="192" t="s">
        <v>18</v>
      </c>
      <c r="AQ120" s="1"/>
      <c r="AR120" s="1"/>
    </row>
    <row r="121" spans="1:44">
      <c r="A121" s="2">
        <f t="shared" si="2"/>
        <v>120</v>
      </c>
      <c r="B121" s="49" t="s">
        <v>1006</v>
      </c>
      <c r="C121" s="2">
        <v>40</v>
      </c>
      <c r="D121" s="3" t="str">
        <f t="shared" si="3"/>
        <v>[15-44]</v>
      </c>
      <c r="E121" s="2"/>
      <c r="F121" s="7" t="s">
        <v>864</v>
      </c>
      <c r="G121" s="2" t="s">
        <v>2119</v>
      </c>
      <c r="H121" s="40">
        <v>90230644</v>
      </c>
      <c r="I121" s="125" t="s">
        <v>97</v>
      </c>
      <c r="J121" s="185"/>
      <c r="K121" s="185"/>
      <c r="L121" s="49" t="s">
        <v>2121</v>
      </c>
      <c r="M121" s="9" t="s">
        <v>97</v>
      </c>
      <c r="N121" s="2" t="s">
        <v>2128</v>
      </c>
      <c r="O121" s="2" t="s">
        <v>2123</v>
      </c>
      <c r="P121" s="7" t="s">
        <v>769</v>
      </c>
      <c r="Q121" s="4">
        <v>45579</v>
      </c>
      <c r="R121" s="5" t="str">
        <f>_xlfn.CONCAT("S",_xlfn.ISOWEEKNUM(Table1[[#This Row],[Date de début des signes]]))</f>
        <v>S42</v>
      </c>
      <c r="S121" s="4">
        <v>45581</v>
      </c>
      <c r="T121" s="6" t="s">
        <v>820</v>
      </c>
      <c r="U121" s="6" t="s">
        <v>820</v>
      </c>
      <c r="V121" s="6" t="s">
        <v>819</v>
      </c>
      <c r="W121" s="6" t="s">
        <v>820</v>
      </c>
      <c r="X121" s="6" t="s">
        <v>870</v>
      </c>
      <c r="Y121" s="125" t="s">
        <v>819</v>
      </c>
      <c r="Z121" s="2" t="s">
        <v>819</v>
      </c>
      <c r="AA121" s="2" t="s">
        <v>819</v>
      </c>
      <c r="AB121" s="2" t="s">
        <v>819</v>
      </c>
      <c r="AC121" s="2" t="s">
        <v>819</v>
      </c>
      <c r="AD121" s="2" t="s">
        <v>819</v>
      </c>
      <c r="AE121" s="2" t="s">
        <v>819</v>
      </c>
      <c r="AF121" s="4" t="s">
        <v>820</v>
      </c>
      <c r="AG121" s="184" t="s">
        <v>1382</v>
      </c>
      <c r="AH121" s="184" t="s">
        <v>873</v>
      </c>
      <c r="AI121" s="184" t="s">
        <v>870</v>
      </c>
      <c r="AJ121" s="4">
        <v>45584</v>
      </c>
      <c r="AK121" s="2" t="s">
        <v>874</v>
      </c>
      <c r="AL121" s="184" t="s">
        <v>813</v>
      </c>
      <c r="AM121" s="2" t="s">
        <v>41</v>
      </c>
      <c r="AN121" s="2" t="s">
        <v>489</v>
      </c>
      <c r="AO121" s="2" t="s">
        <v>505</v>
      </c>
      <c r="AP121" s="46" t="s">
        <v>10</v>
      </c>
      <c r="AQ121" s="1"/>
      <c r="AR121" s="1"/>
    </row>
    <row r="122" spans="1:44">
      <c r="A122" s="2">
        <f t="shared" si="2"/>
        <v>121</v>
      </c>
      <c r="B122" s="49" t="s">
        <v>1010</v>
      </c>
      <c r="C122" s="2">
        <v>11</v>
      </c>
      <c r="D122" s="3" t="str">
        <f t="shared" si="3"/>
        <v>[5-14]</v>
      </c>
      <c r="E122" s="2"/>
      <c r="F122" s="185" t="s">
        <v>889</v>
      </c>
      <c r="G122" s="2" t="s">
        <v>988</v>
      </c>
      <c r="H122" s="40">
        <v>96149021</v>
      </c>
      <c r="I122" s="125" t="s">
        <v>104</v>
      </c>
      <c r="J122" s="185" t="s">
        <v>46</v>
      </c>
      <c r="K122" s="185" t="s">
        <v>47</v>
      </c>
      <c r="L122" s="68" t="s">
        <v>2121</v>
      </c>
      <c r="M122" s="9" t="s">
        <v>945</v>
      </c>
      <c r="N122" s="7" t="s">
        <v>2122</v>
      </c>
      <c r="O122" s="2" t="s">
        <v>2123</v>
      </c>
      <c r="P122" s="7" t="s">
        <v>769</v>
      </c>
      <c r="Q122" s="4">
        <v>45584</v>
      </c>
      <c r="R122" s="5" t="str">
        <f>_xlfn.CONCAT("S",_xlfn.ISOWEEKNUM(Table1[[#This Row],[Date de début des signes]]))</f>
        <v>S42</v>
      </c>
      <c r="S122" s="4">
        <v>45585</v>
      </c>
      <c r="T122" s="6" t="s">
        <v>820</v>
      </c>
      <c r="U122" s="6" t="s">
        <v>820</v>
      </c>
      <c r="V122" s="6" t="s">
        <v>819</v>
      </c>
      <c r="W122" s="6" t="s">
        <v>820</v>
      </c>
      <c r="X122" s="6" t="s">
        <v>870</v>
      </c>
      <c r="Y122" s="125" t="s">
        <v>819</v>
      </c>
      <c r="Z122" s="2" t="s">
        <v>819</v>
      </c>
      <c r="AA122" s="2" t="s">
        <v>819</v>
      </c>
      <c r="AB122" s="2" t="s">
        <v>819</v>
      </c>
      <c r="AC122" s="2" t="s">
        <v>819</v>
      </c>
      <c r="AD122" s="2" t="s">
        <v>819</v>
      </c>
      <c r="AE122" s="2" t="s">
        <v>819</v>
      </c>
      <c r="AF122" s="4" t="s">
        <v>820</v>
      </c>
      <c r="AG122" s="184" t="s">
        <v>1382</v>
      </c>
      <c r="AH122" s="184" t="s">
        <v>873</v>
      </c>
      <c r="AI122" s="184" t="s">
        <v>870</v>
      </c>
      <c r="AJ122" s="4">
        <v>45587</v>
      </c>
      <c r="AK122" s="2" t="s">
        <v>874</v>
      </c>
      <c r="AL122" s="184" t="s">
        <v>813</v>
      </c>
      <c r="AM122" s="2" t="s">
        <v>41</v>
      </c>
      <c r="AN122" s="2" t="s">
        <v>441</v>
      </c>
      <c r="AO122" s="2" t="s">
        <v>443</v>
      </c>
      <c r="AP122" s="46" t="s">
        <v>10</v>
      </c>
      <c r="AQ122" s="1"/>
      <c r="AR122" s="1"/>
    </row>
    <row r="123" spans="1:44">
      <c r="A123" s="2">
        <f t="shared" si="2"/>
        <v>122</v>
      </c>
      <c r="B123" s="49" t="s">
        <v>1328</v>
      </c>
      <c r="C123" s="2">
        <v>56</v>
      </c>
      <c r="D123" s="3" t="str">
        <f t="shared" si="3"/>
        <v>[45-59]</v>
      </c>
      <c r="E123" s="2"/>
      <c r="F123" s="7" t="s">
        <v>864</v>
      </c>
      <c r="G123" s="2" t="s">
        <v>1007</v>
      </c>
      <c r="H123" s="40">
        <v>98935263</v>
      </c>
      <c r="I123" s="125" t="s">
        <v>98</v>
      </c>
      <c r="J123" s="185"/>
      <c r="K123" s="185"/>
      <c r="L123" s="68" t="s">
        <v>2121</v>
      </c>
      <c r="M123" s="9" t="s">
        <v>192</v>
      </c>
      <c r="N123" s="7" t="s">
        <v>2126</v>
      </c>
      <c r="O123" s="2" t="s">
        <v>2123</v>
      </c>
      <c r="P123" s="7" t="s">
        <v>769</v>
      </c>
      <c r="Q123" s="4">
        <v>45584</v>
      </c>
      <c r="R123" s="5" t="str">
        <f>_xlfn.CONCAT("S",_xlfn.ISOWEEKNUM(Table1[[#This Row],[Date de début des signes]]))</f>
        <v>S42</v>
      </c>
      <c r="S123" s="4">
        <v>45585</v>
      </c>
      <c r="T123" s="6" t="s">
        <v>820</v>
      </c>
      <c r="U123" s="6" t="s">
        <v>819</v>
      </c>
      <c r="V123" s="6" t="s">
        <v>819</v>
      </c>
      <c r="W123" s="6" t="s">
        <v>819</v>
      </c>
      <c r="X123" s="6" t="s">
        <v>906</v>
      </c>
      <c r="Y123" s="125" t="s">
        <v>819</v>
      </c>
      <c r="Z123" s="2" t="s">
        <v>819</v>
      </c>
      <c r="AA123" s="2" t="s">
        <v>819</v>
      </c>
      <c r="AB123" s="2" t="s">
        <v>819</v>
      </c>
      <c r="AC123" s="2" t="s">
        <v>819</v>
      </c>
      <c r="AD123" s="2" t="s">
        <v>819</v>
      </c>
      <c r="AE123" s="2" t="s">
        <v>819</v>
      </c>
      <c r="AF123" s="4" t="s">
        <v>820</v>
      </c>
      <c r="AG123" s="184" t="s">
        <v>2109</v>
      </c>
      <c r="AH123" s="184" t="s">
        <v>2109</v>
      </c>
      <c r="AI123" s="184" t="s">
        <v>906</v>
      </c>
      <c r="AJ123" s="4"/>
      <c r="AK123" s="2" t="s">
        <v>874</v>
      </c>
      <c r="AL123" s="184" t="s">
        <v>814</v>
      </c>
      <c r="AM123" s="2" t="s">
        <v>41</v>
      </c>
      <c r="AN123" s="2" t="s">
        <v>480</v>
      </c>
      <c r="AO123" s="2" t="s">
        <v>482</v>
      </c>
      <c r="AP123" s="192" t="s">
        <v>18</v>
      </c>
      <c r="AQ123" s="1"/>
      <c r="AR123" s="1"/>
    </row>
    <row r="124" spans="1:44">
      <c r="A124" s="2">
        <f t="shared" si="2"/>
        <v>123</v>
      </c>
      <c r="B124" s="49" t="s">
        <v>1008</v>
      </c>
      <c r="C124" s="2">
        <v>31</v>
      </c>
      <c r="D124" s="3" t="str">
        <f t="shared" si="3"/>
        <v>[15-44]</v>
      </c>
      <c r="E124" s="2"/>
      <c r="F124" s="7" t="s">
        <v>864</v>
      </c>
      <c r="G124" s="2" t="s">
        <v>1009</v>
      </c>
      <c r="H124" s="40">
        <v>96269007</v>
      </c>
      <c r="I124" s="125" t="s">
        <v>101</v>
      </c>
      <c r="J124" s="2" t="s">
        <v>1301</v>
      </c>
      <c r="K124" s="2" t="s">
        <v>1302</v>
      </c>
      <c r="L124" s="68" t="s">
        <v>2121</v>
      </c>
      <c r="M124" s="9" t="s">
        <v>112</v>
      </c>
      <c r="N124" s="7" t="s">
        <v>2122</v>
      </c>
      <c r="O124" s="2" t="s">
        <v>2123</v>
      </c>
      <c r="P124" s="7" t="s">
        <v>769</v>
      </c>
      <c r="Q124" s="4">
        <v>45584</v>
      </c>
      <c r="R124" s="5" t="str">
        <f>_xlfn.CONCAT("S",_xlfn.ISOWEEKNUM(Table1[[#This Row],[Date de début des signes]]))</f>
        <v>S42</v>
      </c>
      <c r="S124" s="4">
        <v>45586</v>
      </c>
      <c r="T124" s="6" t="s">
        <v>820</v>
      </c>
      <c r="U124" s="6" t="s">
        <v>820</v>
      </c>
      <c r="V124" s="6" t="s">
        <v>819</v>
      </c>
      <c r="W124" s="6" t="s">
        <v>820</v>
      </c>
      <c r="X124" s="6" t="s">
        <v>870</v>
      </c>
      <c r="Y124" s="125" t="s">
        <v>819</v>
      </c>
      <c r="Z124" s="2" t="s">
        <v>819</v>
      </c>
      <c r="AA124" s="2" t="s">
        <v>819</v>
      </c>
      <c r="AB124" s="2" t="s">
        <v>819</v>
      </c>
      <c r="AC124" s="2" t="s">
        <v>819</v>
      </c>
      <c r="AD124" s="2" t="s">
        <v>819</v>
      </c>
      <c r="AE124" s="2" t="s">
        <v>819</v>
      </c>
      <c r="AF124" s="4" t="s">
        <v>820</v>
      </c>
      <c r="AG124" s="184" t="s">
        <v>1382</v>
      </c>
      <c r="AH124" s="184" t="s">
        <v>873</v>
      </c>
      <c r="AI124" s="184" t="s">
        <v>870</v>
      </c>
      <c r="AJ124" s="4">
        <v>45590</v>
      </c>
      <c r="AK124" s="2" t="s">
        <v>874</v>
      </c>
      <c r="AL124" s="184" t="s">
        <v>813</v>
      </c>
      <c r="AM124" s="2" t="s">
        <v>41</v>
      </c>
      <c r="AN124" s="2" t="s">
        <v>441</v>
      </c>
      <c r="AO124" s="2" t="s">
        <v>450</v>
      </c>
      <c r="AP124" s="46" t="s">
        <v>10</v>
      </c>
      <c r="AQ124" s="1"/>
      <c r="AR124" s="1"/>
    </row>
    <row r="125" spans="1:44">
      <c r="A125" s="2">
        <f t="shared" si="2"/>
        <v>124</v>
      </c>
      <c r="B125" s="49" t="s">
        <v>1012</v>
      </c>
      <c r="C125" s="2">
        <v>25</v>
      </c>
      <c r="D125" s="3" t="str">
        <f t="shared" si="3"/>
        <v>[15-44]</v>
      </c>
      <c r="E125" s="2"/>
      <c r="F125" s="7" t="s">
        <v>864</v>
      </c>
      <c r="G125" s="2" t="s">
        <v>1112</v>
      </c>
      <c r="H125" s="40">
        <v>91581976</v>
      </c>
      <c r="I125" s="125" t="s">
        <v>108</v>
      </c>
      <c r="J125" s="185"/>
      <c r="K125" s="185"/>
      <c r="L125" s="68" t="s">
        <v>2121</v>
      </c>
      <c r="M125" s="9" t="s">
        <v>945</v>
      </c>
      <c r="N125" s="7" t="s">
        <v>2122</v>
      </c>
      <c r="O125" s="2" t="s">
        <v>2123</v>
      </c>
      <c r="P125" s="7" t="s">
        <v>769</v>
      </c>
      <c r="Q125" s="4">
        <v>45586</v>
      </c>
      <c r="R125" s="5" t="str">
        <f>_xlfn.CONCAT("S",_xlfn.ISOWEEKNUM(Table1[[#This Row],[Date de début des signes]]))</f>
        <v>S43</v>
      </c>
      <c r="S125" s="4">
        <v>45587</v>
      </c>
      <c r="T125" s="6" t="s">
        <v>820</v>
      </c>
      <c r="U125" s="6" t="s">
        <v>820</v>
      </c>
      <c r="V125" s="6" t="s">
        <v>819</v>
      </c>
      <c r="W125" s="6" t="s">
        <v>820</v>
      </c>
      <c r="X125" s="6" t="s">
        <v>870</v>
      </c>
      <c r="Y125" s="125" t="s">
        <v>819</v>
      </c>
      <c r="Z125" s="2" t="s">
        <v>819</v>
      </c>
      <c r="AA125" s="2" t="s">
        <v>819</v>
      </c>
      <c r="AB125" s="2" t="s">
        <v>819</v>
      </c>
      <c r="AC125" s="2" t="s">
        <v>819</v>
      </c>
      <c r="AD125" s="2" t="s">
        <v>819</v>
      </c>
      <c r="AE125" s="2" t="s">
        <v>819</v>
      </c>
      <c r="AF125" s="4" t="s">
        <v>820</v>
      </c>
      <c r="AG125" s="184" t="s">
        <v>1382</v>
      </c>
      <c r="AH125" s="184" t="s">
        <v>873</v>
      </c>
      <c r="AI125" s="184" t="s">
        <v>870</v>
      </c>
      <c r="AJ125" s="4">
        <v>45590</v>
      </c>
      <c r="AK125" s="2" t="s">
        <v>874</v>
      </c>
      <c r="AL125" s="184" t="s">
        <v>813</v>
      </c>
      <c r="AM125" s="2" t="s">
        <v>41</v>
      </c>
      <c r="AN125" s="2" t="s">
        <v>441</v>
      </c>
      <c r="AO125" s="2" t="s">
        <v>443</v>
      </c>
      <c r="AP125" s="46" t="s">
        <v>10</v>
      </c>
      <c r="AQ125" s="1"/>
      <c r="AR125" s="1"/>
    </row>
    <row r="126" spans="1:44">
      <c r="A126" s="2">
        <f t="shared" si="2"/>
        <v>125</v>
      </c>
      <c r="B126" s="49" t="s">
        <v>1013</v>
      </c>
      <c r="C126" s="2">
        <v>32</v>
      </c>
      <c r="D126" s="3" t="str">
        <f t="shared" si="3"/>
        <v>[15-44]</v>
      </c>
      <c r="E126" s="2"/>
      <c r="F126" s="2" t="s">
        <v>864</v>
      </c>
      <c r="G126" s="2" t="s">
        <v>1014</v>
      </c>
      <c r="H126" s="40">
        <v>97146311</v>
      </c>
      <c r="I126" s="125" t="s">
        <v>104</v>
      </c>
      <c r="J126" s="185" t="s">
        <v>46</v>
      </c>
      <c r="K126" s="185" t="s">
        <v>47</v>
      </c>
      <c r="L126" s="68" t="s">
        <v>2121</v>
      </c>
      <c r="M126" s="9" t="s">
        <v>945</v>
      </c>
      <c r="N126" s="7" t="s">
        <v>2122</v>
      </c>
      <c r="O126" s="2" t="s">
        <v>2123</v>
      </c>
      <c r="P126" s="7" t="s">
        <v>769</v>
      </c>
      <c r="Q126" s="4">
        <v>45588</v>
      </c>
      <c r="R126" s="5" t="str">
        <f>_xlfn.CONCAT("S",_xlfn.ISOWEEKNUM(Table1[[#This Row],[Date de début des signes]]))</f>
        <v>S43</v>
      </c>
      <c r="S126" s="4">
        <v>45588</v>
      </c>
      <c r="T126" s="6" t="s">
        <v>820</v>
      </c>
      <c r="U126" s="6" t="s">
        <v>820</v>
      </c>
      <c r="V126" s="6" t="s">
        <v>819</v>
      </c>
      <c r="W126" s="6" t="s">
        <v>819</v>
      </c>
      <c r="X126" s="6" t="s">
        <v>906</v>
      </c>
      <c r="Y126" s="125" t="s">
        <v>819</v>
      </c>
      <c r="Z126" s="2" t="s">
        <v>819</v>
      </c>
      <c r="AA126" s="2" t="s">
        <v>819</v>
      </c>
      <c r="AB126" s="2" t="s">
        <v>819</v>
      </c>
      <c r="AC126" s="2" t="s">
        <v>819</v>
      </c>
      <c r="AD126" s="2" t="s">
        <v>819</v>
      </c>
      <c r="AE126" s="2" t="s">
        <v>819</v>
      </c>
      <c r="AF126" s="4" t="s">
        <v>820</v>
      </c>
      <c r="AG126" s="184" t="s">
        <v>1382</v>
      </c>
      <c r="AH126" s="184" t="s">
        <v>873</v>
      </c>
      <c r="AI126" s="184" t="s">
        <v>870</v>
      </c>
      <c r="AJ126" s="4">
        <v>45590</v>
      </c>
      <c r="AK126" s="2" t="s">
        <v>874</v>
      </c>
      <c r="AL126" s="184" t="s">
        <v>813</v>
      </c>
      <c r="AM126" s="2" t="s">
        <v>41</v>
      </c>
      <c r="AN126" s="2" t="s">
        <v>441</v>
      </c>
      <c r="AO126" s="2" t="s">
        <v>443</v>
      </c>
      <c r="AP126" s="46" t="s">
        <v>10</v>
      </c>
      <c r="AQ126" s="1"/>
      <c r="AR126" s="1"/>
    </row>
    <row r="127" spans="1:44">
      <c r="A127" s="2">
        <f t="shared" si="2"/>
        <v>126</v>
      </c>
      <c r="B127" s="49" t="s">
        <v>1015</v>
      </c>
      <c r="C127" s="2">
        <v>30</v>
      </c>
      <c r="D127" s="3" t="str">
        <f t="shared" si="3"/>
        <v>[15-44]</v>
      </c>
      <c r="E127" s="2"/>
      <c r="F127" s="185" t="s">
        <v>889</v>
      </c>
      <c r="G127" s="2" t="s">
        <v>1051</v>
      </c>
      <c r="H127" s="40">
        <v>92298224</v>
      </c>
      <c r="I127" s="125" t="s">
        <v>109</v>
      </c>
      <c r="J127" s="159" t="s">
        <v>174</v>
      </c>
      <c r="K127" s="159" t="s">
        <v>175</v>
      </c>
      <c r="L127" s="68" t="s">
        <v>2121</v>
      </c>
      <c r="M127" s="9" t="s">
        <v>112</v>
      </c>
      <c r="N127" s="7" t="s">
        <v>2122</v>
      </c>
      <c r="O127" s="2" t="s">
        <v>2123</v>
      </c>
      <c r="P127" s="7" t="s">
        <v>769</v>
      </c>
      <c r="Q127" s="4">
        <v>45587</v>
      </c>
      <c r="R127" s="5" t="str">
        <f>_xlfn.CONCAT("S",_xlfn.ISOWEEKNUM(Table1[[#This Row],[Date de début des signes]]))</f>
        <v>S43</v>
      </c>
      <c r="S127" s="4">
        <v>45588</v>
      </c>
      <c r="T127" s="6" t="s">
        <v>820</v>
      </c>
      <c r="U127" s="6" t="s">
        <v>820</v>
      </c>
      <c r="V127" s="6" t="s">
        <v>819</v>
      </c>
      <c r="W127" s="6" t="s">
        <v>819</v>
      </c>
      <c r="X127" s="6" t="s">
        <v>906</v>
      </c>
      <c r="Y127" s="125" t="s">
        <v>819</v>
      </c>
      <c r="Z127" s="2" t="s">
        <v>819</v>
      </c>
      <c r="AA127" s="2" t="s">
        <v>819</v>
      </c>
      <c r="AB127" s="2" t="s">
        <v>819</v>
      </c>
      <c r="AC127" s="2" t="s">
        <v>819</v>
      </c>
      <c r="AD127" s="2" t="s">
        <v>819</v>
      </c>
      <c r="AE127" s="2" t="s">
        <v>819</v>
      </c>
      <c r="AF127" s="4" t="s">
        <v>820</v>
      </c>
      <c r="AG127" s="184" t="s">
        <v>2109</v>
      </c>
      <c r="AH127" s="184" t="s">
        <v>2109</v>
      </c>
      <c r="AI127" s="184" t="s">
        <v>906</v>
      </c>
      <c r="AJ127" s="4"/>
      <c r="AK127" s="2" t="s">
        <v>874</v>
      </c>
      <c r="AL127" s="184" t="s">
        <v>814</v>
      </c>
      <c r="AM127" s="2" t="s">
        <v>41</v>
      </c>
      <c r="AN127" s="2" t="s">
        <v>441</v>
      </c>
      <c r="AO127" s="2" t="s">
        <v>450</v>
      </c>
      <c r="AP127" s="192" t="s">
        <v>18</v>
      </c>
      <c r="AQ127" s="1"/>
      <c r="AR127" s="1"/>
    </row>
    <row r="128" spans="1:44">
      <c r="A128" s="2">
        <f t="shared" si="2"/>
        <v>127</v>
      </c>
      <c r="B128" s="49" t="s">
        <v>1016</v>
      </c>
      <c r="C128" s="2">
        <v>22</v>
      </c>
      <c r="D128" s="3" t="str">
        <f t="shared" si="3"/>
        <v>[15-44]</v>
      </c>
      <c r="E128" s="2"/>
      <c r="F128" s="185" t="s">
        <v>889</v>
      </c>
      <c r="G128" s="2" t="s">
        <v>1051</v>
      </c>
      <c r="H128" s="40">
        <v>70021875</v>
      </c>
      <c r="I128" s="125" t="s">
        <v>112</v>
      </c>
      <c r="J128" s="7" t="s">
        <v>1301</v>
      </c>
      <c r="K128" s="7" t="s">
        <v>1302</v>
      </c>
      <c r="L128" s="68" t="s">
        <v>2121</v>
      </c>
      <c r="M128" s="9" t="s">
        <v>112</v>
      </c>
      <c r="N128" s="7" t="s">
        <v>2122</v>
      </c>
      <c r="O128" s="2" t="s">
        <v>2123</v>
      </c>
      <c r="P128" s="7" t="s">
        <v>769</v>
      </c>
      <c r="Q128" s="4">
        <v>45586</v>
      </c>
      <c r="R128" s="5" t="str">
        <f>_xlfn.CONCAT("S",_xlfn.ISOWEEKNUM(Table1[[#This Row],[Date de début des signes]]))</f>
        <v>S43</v>
      </c>
      <c r="S128" s="4">
        <v>45587</v>
      </c>
      <c r="T128" s="6" t="s">
        <v>820</v>
      </c>
      <c r="U128" s="6" t="s">
        <v>819</v>
      </c>
      <c r="V128" s="6" t="s">
        <v>819</v>
      </c>
      <c r="W128" s="6" t="s">
        <v>819</v>
      </c>
      <c r="X128" s="6" t="s">
        <v>906</v>
      </c>
      <c r="Y128" s="125" t="s">
        <v>819</v>
      </c>
      <c r="Z128" s="2" t="s">
        <v>819</v>
      </c>
      <c r="AA128" s="2" t="s">
        <v>819</v>
      </c>
      <c r="AB128" s="2" t="s">
        <v>819</v>
      </c>
      <c r="AC128" s="2" t="s">
        <v>819</v>
      </c>
      <c r="AD128" s="2" t="s">
        <v>819</v>
      </c>
      <c r="AE128" s="2" t="s">
        <v>819</v>
      </c>
      <c r="AF128" s="4" t="s">
        <v>820</v>
      </c>
      <c r="AG128" s="184" t="s">
        <v>2109</v>
      </c>
      <c r="AH128" s="184" t="s">
        <v>2109</v>
      </c>
      <c r="AI128" s="184" t="s">
        <v>906</v>
      </c>
      <c r="AJ128" s="4"/>
      <c r="AK128" s="2" t="s">
        <v>874</v>
      </c>
      <c r="AL128" s="184" t="s">
        <v>814</v>
      </c>
      <c r="AM128" s="2" t="s">
        <v>41</v>
      </c>
      <c r="AN128" s="2" t="s">
        <v>441</v>
      </c>
      <c r="AO128" s="2" t="s">
        <v>450</v>
      </c>
      <c r="AP128" s="192" t="s">
        <v>18</v>
      </c>
      <c r="AQ128" s="1"/>
      <c r="AR128" s="1"/>
    </row>
    <row r="129" spans="1:44">
      <c r="A129" s="2">
        <f t="shared" si="2"/>
        <v>128</v>
      </c>
      <c r="B129" s="49" t="s">
        <v>1017</v>
      </c>
      <c r="C129" s="2">
        <v>3</v>
      </c>
      <c r="D129" s="3" t="str">
        <f t="shared" si="3"/>
        <v>[2-4]</v>
      </c>
      <c r="E129" s="2"/>
      <c r="F129" s="2" t="s">
        <v>864</v>
      </c>
      <c r="G129" s="7" t="s">
        <v>2110</v>
      </c>
      <c r="H129" s="40">
        <v>70021875</v>
      </c>
      <c r="I129" s="125" t="s">
        <v>113</v>
      </c>
      <c r="J129" s="185" t="s">
        <v>1301</v>
      </c>
      <c r="K129" s="185" t="s">
        <v>1302</v>
      </c>
      <c r="L129" s="68" t="s">
        <v>2121</v>
      </c>
      <c r="M129" s="9" t="s">
        <v>112</v>
      </c>
      <c r="N129" s="7" t="s">
        <v>2122</v>
      </c>
      <c r="O129" s="2" t="s">
        <v>2123</v>
      </c>
      <c r="P129" s="7" t="s">
        <v>769</v>
      </c>
      <c r="Q129" s="4">
        <v>45587</v>
      </c>
      <c r="R129" s="5" t="str">
        <f>_xlfn.CONCAT("S",_xlfn.ISOWEEKNUM(Table1[[#This Row],[Date de début des signes]]))</f>
        <v>S43</v>
      </c>
      <c r="S129" s="4">
        <v>45587</v>
      </c>
      <c r="T129" s="6" t="s">
        <v>820</v>
      </c>
      <c r="U129" s="6" t="s">
        <v>820</v>
      </c>
      <c r="V129" s="6" t="s">
        <v>819</v>
      </c>
      <c r="W129" s="6" t="s">
        <v>820</v>
      </c>
      <c r="X129" s="6" t="s">
        <v>870</v>
      </c>
      <c r="Y129" s="125" t="s">
        <v>819</v>
      </c>
      <c r="Z129" s="2" t="s">
        <v>819</v>
      </c>
      <c r="AA129" s="2" t="s">
        <v>819</v>
      </c>
      <c r="AB129" s="2" t="s">
        <v>819</v>
      </c>
      <c r="AC129" s="2" t="s">
        <v>819</v>
      </c>
      <c r="AD129" s="2" t="s">
        <v>819</v>
      </c>
      <c r="AE129" s="2" t="s">
        <v>819</v>
      </c>
      <c r="AF129" s="4" t="s">
        <v>820</v>
      </c>
      <c r="AG129" s="184" t="s">
        <v>2109</v>
      </c>
      <c r="AH129" s="184" t="s">
        <v>2109</v>
      </c>
      <c r="AI129" s="184" t="s">
        <v>906</v>
      </c>
      <c r="AJ129" s="4"/>
      <c r="AK129" s="2" t="s">
        <v>874</v>
      </c>
      <c r="AL129" s="184" t="s">
        <v>814</v>
      </c>
      <c r="AM129" s="2" t="s">
        <v>41</v>
      </c>
      <c r="AN129" s="2" t="s">
        <v>441</v>
      </c>
      <c r="AO129" s="2" t="s">
        <v>450</v>
      </c>
      <c r="AP129" s="192" t="s">
        <v>18</v>
      </c>
      <c r="AQ129" s="1"/>
      <c r="AR129" s="1"/>
    </row>
    <row r="130" spans="1:44">
      <c r="A130" s="2">
        <f t="shared" si="2"/>
        <v>129</v>
      </c>
      <c r="B130" s="49" t="s">
        <v>1018</v>
      </c>
      <c r="C130" s="2">
        <v>42</v>
      </c>
      <c r="D130" s="3" t="str">
        <f t="shared" si="3"/>
        <v>[15-44]</v>
      </c>
      <c r="E130" s="2"/>
      <c r="F130" s="185" t="s">
        <v>889</v>
      </c>
      <c r="G130" s="7" t="s">
        <v>1051</v>
      </c>
      <c r="H130" s="40">
        <v>93600131</v>
      </c>
      <c r="I130" s="125" t="s">
        <v>112</v>
      </c>
      <c r="J130" s="7" t="s">
        <v>1301</v>
      </c>
      <c r="K130" s="7" t="s">
        <v>1302</v>
      </c>
      <c r="L130" s="68" t="s">
        <v>2121</v>
      </c>
      <c r="M130" s="9" t="s">
        <v>112</v>
      </c>
      <c r="N130" s="7" t="s">
        <v>2122</v>
      </c>
      <c r="O130" s="2" t="s">
        <v>2123</v>
      </c>
      <c r="P130" s="7" t="s">
        <v>769</v>
      </c>
      <c r="Q130" s="4">
        <v>45583</v>
      </c>
      <c r="R130" s="5" t="str">
        <f>_xlfn.CONCAT("S",_xlfn.ISOWEEKNUM(Table1[[#This Row],[Date de début des signes]]))</f>
        <v>S42</v>
      </c>
      <c r="S130" s="4">
        <v>45589</v>
      </c>
      <c r="T130" s="6" t="s">
        <v>820</v>
      </c>
      <c r="U130" s="6" t="s">
        <v>819</v>
      </c>
      <c r="V130" s="6" t="s">
        <v>819</v>
      </c>
      <c r="W130" s="6" t="s">
        <v>819</v>
      </c>
      <c r="X130" s="6" t="s">
        <v>906</v>
      </c>
      <c r="Y130" s="125" t="s">
        <v>819</v>
      </c>
      <c r="Z130" s="2" t="s">
        <v>819</v>
      </c>
      <c r="AA130" s="2" t="s">
        <v>819</v>
      </c>
      <c r="AB130" s="2" t="s">
        <v>819</v>
      </c>
      <c r="AC130" s="2" t="s">
        <v>819</v>
      </c>
      <c r="AD130" s="2" t="s">
        <v>819</v>
      </c>
      <c r="AE130" s="2" t="s">
        <v>819</v>
      </c>
      <c r="AF130" s="4" t="s">
        <v>820</v>
      </c>
      <c r="AG130" s="184" t="s">
        <v>2109</v>
      </c>
      <c r="AH130" s="184" t="s">
        <v>2109</v>
      </c>
      <c r="AI130" s="184" t="s">
        <v>906</v>
      </c>
      <c r="AJ130" s="4"/>
      <c r="AK130" s="2" t="s">
        <v>874</v>
      </c>
      <c r="AL130" s="184" t="s">
        <v>814</v>
      </c>
      <c r="AM130" s="2" t="s">
        <v>41</v>
      </c>
      <c r="AN130" s="2" t="s">
        <v>441</v>
      </c>
      <c r="AO130" s="2" t="s">
        <v>450</v>
      </c>
      <c r="AP130" s="192" t="s">
        <v>18</v>
      </c>
      <c r="AQ130" s="1"/>
      <c r="AR130" s="1"/>
    </row>
    <row r="131" spans="1:44">
      <c r="A131" s="2">
        <f t="shared" ref="A131:A194" si="4">A130+1</f>
        <v>130</v>
      </c>
      <c r="B131" s="49" t="s">
        <v>1019</v>
      </c>
      <c r="C131" s="2">
        <v>19</v>
      </c>
      <c r="D131" s="3" t="str">
        <f t="shared" ref="D131:D194" si="5">IF(C131="","",IF(C131&lt;=2,"[0-2]",IF(C131&lt;=4,"[2-4]",IF(C131&lt;=14,"[5-14]",IF(C131&lt;=44,"[15-44]",IF(C131&lt;=59,"[45-59]",IF(C131&gt;=60,"[60 et plus]")))))))</f>
        <v>[15-44]</v>
      </c>
      <c r="E131" s="2"/>
      <c r="F131" s="2" t="s">
        <v>864</v>
      </c>
      <c r="G131" s="7" t="s">
        <v>1279</v>
      </c>
      <c r="H131" s="40">
        <v>92138804</v>
      </c>
      <c r="I131" s="125" t="s">
        <v>104</v>
      </c>
      <c r="J131" s="185" t="s">
        <v>46</v>
      </c>
      <c r="K131" s="185" t="s">
        <v>47</v>
      </c>
      <c r="L131" s="68" t="s">
        <v>2121</v>
      </c>
      <c r="M131" s="9" t="s">
        <v>945</v>
      </c>
      <c r="N131" s="7" t="s">
        <v>2122</v>
      </c>
      <c r="O131" s="2" t="s">
        <v>2123</v>
      </c>
      <c r="P131" s="7" t="s">
        <v>769</v>
      </c>
      <c r="Q131" s="4">
        <v>45589</v>
      </c>
      <c r="R131" s="5" t="str">
        <f>_xlfn.CONCAT("S",_xlfn.ISOWEEKNUM(Table1[[#This Row],[Date de début des signes]]))</f>
        <v>S43</v>
      </c>
      <c r="S131" s="4">
        <v>45589</v>
      </c>
      <c r="T131" s="6" t="s">
        <v>820</v>
      </c>
      <c r="U131" s="6" t="s">
        <v>819</v>
      </c>
      <c r="V131" s="6" t="s">
        <v>819</v>
      </c>
      <c r="W131" s="6" t="s">
        <v>819</v>
      </c>
      <c r="X131" s="6" t="s">
        <v>906</v>
      </c>
      <c r="Y131" s="125" t="s">
        <v>819</v>
      </c>
      <c r="Z131" s="2" t="s">
        <v>819</v>
      </c>
      <c r="AA131" s="2" t="s">
        <v>819</v>
      </c>
      <c r="AB131" s="2" t="s">
        <v>819</v>
      </c>
      <c r="AC131" s="2" t="s">
        <v>819</v>
      </c>
      <c r="AD131" s="2" t="s">
        <v>819</v>
      </c>
      <c r="AE131" s="2" t="s">
        <v>819</v>
      </c>
      <c r="AF131" s="4" t="s">
        <v>820</v>
      </c>
      <c r="AG131" s="184" t="s">
        <v>2109</v>
      </c>
      <c r="AH131" s="184" t="s">
        <v>2109</v>
      </c>
      <c r="AI131" s="184" t="s">
        <v>906</v>
      </c>
      <c r="AJ131" s="4"/>
      <c r="AK131" s="2" t="s">
        <v>874</v>
      </c>
      <c r="AL131" s="184" t="s">
        <v>814</v>
      </c>
      <c r="AM131" s="2" t="s">
        <v>41</v>
      </c>
      <c r="AN131" s="2" t="s">
        <v>441</v>
      </c>
      <c r="AO131" s="2" t="s">
        <v>443</v>
      </c>
      <c r="AP131" s="192" t="s">
        <v>18</v>
      </c>
      <c r="AQ131" s="1"/>
      <c r="AR131" s="1"/>
    </row>
    <row r="132" spans="1:44">
      <c r="A132" s="2">
        <f t="shared" si="4"/>
        <v>131</v>
      </c>
      <c r="B132" s="49" t="s">
        <v>1020</v>
      </c>
      <c r="C132" s="2">
        <v>10</v>
      </c>
      <c r="D132" s="3" t="str">
        <f t="shared" si="5"/>
        <v>[5-14]</v>
      </c>
      <c r="E132" s="2"/>
      <c r="F132" s="185" t="s">
        <v>889</v>
      </c>
      <c r="G132" s="2" t="s">
        <v>988</v>
      </c>
      <c r="H132" s="40">
        <v>90092902</v>
      </c>
      <c r="I132" s="125" t="s">
        <v>114</v>
      </c>
      <c r="J132" s="185" t="s">
        <v>182</v>
      </c>
      <c r="K132" s="185" t="s">
        <v>183</v>
      </c>
      <c r="L132" s="68" t="s">
        <v>2121</v>
      </c>
      <c r="M132" s="9" t="s">
        <v>945</v>
      </c>
      <c r="N132" s="7" t="s">
        <v>2122</v>
      </c>
      <c r="O132" s="2" t="s">
        <v>2123</v>
      </c>
      <c r="P132" s="7" t="s">
        <v>769</v>
      </c>
      <c r="Q132" s="4">
        <v>45588</v>
      </c>
      <c r="R132" s="5" t="str">
        <f>_xlfn.CONCAT("S",_xlfn.ISOWEEKNUM(Table1[[#This Row],[Date de début des signes]]))</f>
        <v>S43</v>
      </c>
      <c r="S132" s="4">
        <v>45589</v>
      </c>
      <c r="T132" s="6" t="s">
        <v>820</v>
      </c>
      <c r="U132" s="6" t="s">
        <v>819</v>
      </c>
      <c r="V132" s="6" t="s">
        <v>819</v>
      </c>
      <c r="W132" s="6" t="s">
        <v>819</v>
      </c>
      <c r="X132" s="6" t="s">
        <v>906</v>
      </c>
      <c r="Y132" s="125" t="s">
        <v>819</v>
      </c>
      <c r="Z132" s="2" t="s">
        <v>819</v>
      </c>
      <c r="AA132" s="2" t="s">
        <v>819</v>
      </c>
      <c r="AB132" s="2" t="s">
        <v>819</v>
      </c>
      <c r="AC132" s="2" t="s">
        <v>819</v>
      </c>
      <c r="AD132" s="2" t="s">
        <v>819</v>
      </c>
      <c r="AE132" s="2" t="s">
        <v>819</v>
      </c>
      <c r="AF132" s="4" t="s">
        <v>820</v>
      </c>
      <c r="AG132" s="184" t="s">
        <v>2109</v>
      </c>
      <c r="AH132" s="184" t="s">
        <v>2109</v>
      </c>
      <c r="AI132" s="184" t="s">
        <v>906</v>
      </c>
      <c r="AJ132" s="4"/>
      <c r="AK132" s="2" t="s">
        <v>874</v>
      </c>
      <c r="AL132" s="184" t="s">
        <v>814</v>
      </c>
      <c r="AM132" s="2" t="s">
        <v>41</v>
      </c>
      <c r="AN132" s="2" t="s">
        <v>464</v>
      </c>
      <c r="AO132" s="2" t="s">
        <v>473</v>
      </c>
      <c r="AP132" s="192" t="s">
        <v>18</v>
      </c>
      <c r="AQ132" s="1"/>
      <c r="AR132" s="1"/>
    </row>
    <row r="133" spans="1:44">
      <c r="A133" s="2">
        <f t="shared" si="4"/>
        <v>132</v>
      </c>
      <c r="B133" s="49" t="s">
        <v>1021</v>
      </c>
      <c r="C133" s="2">
        <v>32</v>
      </c>
      <c r="D133" s="3" t="str">
        <f t="shared" si="5"/>
        <v>[15-44]</v>
      </c>
      <c r="E133" s="2"/>
      <c r="F133" s="2" t="s">
        <v>864</v>
      </c>
      <c r="G133" s="2" t="s">
        <v>1009</v>
      </c>
      <c r="H133" s="40">
        <v>98412647</v>
      </c>
      <c r="I133" s="125" t="s">
        <v>115</v>
      </c>
      <c r="J133" s="185"/>
      <c r="K133" s="185"/>
      <c r="L133" s="68" t="s">
        <v>2121</v>
      </c>
      <c r="M133" s="9" t="s">
        <v>41</v>
      </c>
      <c r="N133" s="7" t="s">
        <v>2129</v>
      </c>
      <c r="O133" s="2" t="s">
        <v>2123</v>
      </c>
      <c r="P133" s="7" t="s">
        <v>769</v>
      </c>
      <c r="Q133" s="4">
        <v>45584</v>
      </c>
      <c r="R133" s="5" t="str">
        <f>_xlfn.CONCAT("S",_xlfn.ISOWEEKNUM(Table1[[#This Row],[Date de début des signes]]))</f>
        <v>S42</v>
      </c>
      <c r="S133" s="4">
        <v>45589</v>
      </c>
      <c r="T133" s="6" t="s">
        <v>820</v>
      </c>
      <c r="U133" s="6" t="s">
        <v>819</v>
      </c>
      <c r="V133" s="6" t="s">
        <v>819</v>
      </c>
      <c r="W133" s="6" t="s">
        <v>819</v>
      </c>
      <c r="X133" s="6" t="s">
        <v>906</v>
      </c>
      <c r="Y133" s="125" t="s">
        <v>819</v>
      </c>
      <c r="Z133" s="2" t="s">
        <v>819</v>
      </c>
      <c r="AA133" s="2" t="s">
        <v>819</v>
      </c>
      <c r="AB133" s="2" t="s">
        <v>819</v>
      </c>
      <c r="AC133" s="2" t="s">
        <v>819</v>
      </c>
      <c r="AD133" s="2" t="s">
        <v>819</v>
      </c>
      <c r="AE133" s="2" t="s">
        <v>819</v>
      </c>
      <c r="AF133" s="4" t="s">
        <v>820</v>
      </c>
      <c r="AG133" s="184" t="s">
        <v>2109</v>
      </c>
      <c r="AH133" s="184" t="s">
        <v>2109</v>
      </c>
      <c r="AI133" s="184" t="s">
        <v>906</v>
      </c>
      <c r="AJ133" s="4"/>
      <c r="AK133" s="2" t="s">
        <v>874</v>
      </c>
      <c r="AL133" s="184" t="s">
        <v>814</v>
      </c>
      <c r="AM133" s="2" t="s">
        <v>294</v>
      </c>
      <c r="AN133" s="2" t="s">
        <v>318</v>
      </c>
      <c r="AO133" s="2" t="s">
        <v>356</v>
      </c>
      <c r="AP133" s="192" t="s">
        <v>18</v>
      </c>
      <c r="AQ133" s="1"/>
      <c r="AR133" s="1"/>
    </row>
    <row r="134" spans="1:44">
      <c r="A134" s="2">
        <f t="shared" si="4"/>
        <v>133</v>
      </c>
      <c r="B134" s="49" t="s">
        <v>1022</v>
      </c>
      <c r="C134" s="2">
        <v>29</v>
      </c>
      <c r="D134" s="3" t="str">
        <f t="shared" si="5"/>
        <v>[15-44]</v>
      </c>
      <c r="E134" s="2"/>
      <c r="F134" s="185" t="s">
        <v>889</v>
      </c>
      <c r="G134" s="2" t="s">
        <v>2108</v>
      </c>
      <c r="H134" s="40">
        <v>91515440</v>
      </c>
      <c r="I134" s="125" t="s">
        <v>104</v>
      </c>
      <c r="J134" s="185" t="s">
        <v>46</v>
      </c>
      <c r="K134" s="185" t="s">
        <v>47</v>
      </c>
      <c r="L134" s="68" t="s">
        <v>2121</v>
      </c>
      <c r="M134" s="9" t="s">
        <v>945</v>
      </c>
      <c r="N134" s="7" t="s">
        <v>2122</v>
      </c>
      <c r="O134" s="2" t="s">
        <v>2123</v>
      </c>
      <c r="P134" s="7" t="s">
        <v>769</v>
      </c>
      <c r="Q134" s="4">
        <v>45588</v>
      </c>
      <c r="R134" s="5" t="str">
        <f>_xlfn.CONCAT("S",_xlfn.ISOWEEKNUM(Table1[[#This Row],[Date de début des signes]]))</f>
        <v>S43</v>
      </c>
      <c r="S134" s="4">
        <v>45589</v>
      </c>
      <c r="T134" s="6" t="s">
        <v>820</v>
      </c>
      <c r="U134" s="6" t="s">
        <v>819</v>
      </c>
      <c r="V134" s="6" t="s">
        <v>819</v>
      </c>
      <c r="W134" s="6" t="s">
        <v>819</v>
      </c>
      <c r="X134" s="6" t="s">
        <v>906</v>
      </c>
      <c r="Y134" s="125" t="s">
        <v>819</v>
      </c>
      <c r="Z134" s="2" t="s">
        <v>819</v>
      </c>
      <c r="AA134" s="2" t="s">
        <v>819</v>
      </c>
      <c r="AB134" s="2" t="s">
        <v>819</v>
      </c>
      <c r="AC134" s="2" t="s">
        <v>819</v>
      </c>
      <c r="AD134" s="2" t="s">
        <v>819</v>
      </c>
      <c r="AE134" s="2" t="s">
        <v>819</v>
      </c>
      <c r="AF134" s="4" t="s">
        <v>820</v>
      </c>
      <c r="AG134" s="184" t="s">
        <v>2109</v>
      </c>
      <c r="AH134" s="184" t="s">
        <v>873</v>
      </c>
      <c r="AI134" s="184" t="s">
        <v>906</v>
      </c>
      <c r="AJ134" s="4"/>
      <c r="AK134" s="2" t="s">
        <v>874</v>
      </c>
      <c r="AL134" s="184" t="s">
        <v>813</v>
      </c>
      <c r="AM134" s="2" t="s">
        <v>41</v>
      </c>
      <c r="AN134" s="2" t="s">
        <v>441</v>
      </c>
      <c r="AO134" s="2" t="s">
        <v>443</v>
      </c>
      <c r="AP134" s="46" t="s">
        <v>10</v>
      </c>
      <c r="AQ134" s="1"/>
      <c r="AR134" s="1"/>
    </row>
    <row r="135" spans="1:44">
      <c r="A135" s="2">
        <f t="shared" si="4"/>
        <v>134</v>
      </c>
      <c r="B135" s="49" t="s">
        <v>1023</v>
      </c>
      <c r="C135" s="2">
        <v>25</v>
      </c>
      <c r="D135" s="3" t="str">
        <f t="shared" si="5"/>
        <v>[15-44]</v>
      </c>
      <c r="E135" s="2"/>
      <c r="F135" s="185" t="s">
        <v>889</v>
      </c>
      <c r="G135" s="7" t="s">
        <v>1051</v>
      </c>
      <c r="H135" s="40">
        <v>99671748</v>
      </c>
      <c r="I135" s="125" t="s">
        <v>48</v>
      </c>
      <c r="J135" s="185"/>
      <c r="K135" s="185"/>
      <c r="L135" s="68" t="s">
        <v>2121</v>
      </c>
      <c r="M135" s="9" t="s">
        <v>945</v>
      </c>
      <c r="N135" s="7" t="s">
        <v>2122</v>
      </c>
      <c r="O135" s="2" t="s">
        <v>2123</v>
      </c>
      <c r="P135" s="7" t="s">
        <v>769</v>
      </c>
      <c r="Q135" s="4">
        <v>45590</v>
      </c>
      <c r="R135" s="5" t="str">
        <f>_xlfn.CONCAT("S",_xlfn.ISOWEEKNUM(Table1[[#This Row],[Date de début des signes]]))</f>
        <v>S43</v>
      </c>
      <c r="S135" s="4">
        <v>45590</v>
      </c>
      <c r="T135" s="6" t="s">
        <v>820</v>
      </c>
      <c r="U135" s="6" t="s">
        <v>820</v>
      </c>
      <c r="V135" s="6" t="s">
        <v>819</v>
      </c>
      <c r="W135" s="6" t="s">
        <v>819</v>
      </c>
      <c r="X135" s="6" t="s">
        <v>906</v>
      </c>
      <c r="Y135" s="125" t="s">
        <v>819</v>
      </c>
      <c r="Z135" s="2" t="s">
        <v>819</v>
      </c>
      <c r="AA135" s="2" t="s">
        <v>819</v>
      </c>
      <c r="AB135" s="2" t="s">
        <v>819</v>
      </c>
      <c r="AC135" s="2" t="s">
        <v>819</v>
      </c>
      <c r="AD135" s="2" t="s">
        <v>819</v>
      </c>
      <c r="AE135" s="2" t="s">
        <v>819</v>
      </c>
      <c r="AF135" s="4" t="s">
        <v>820</v>
      </c>
      <c r="AG135" s="184" t="s">
        <v>2109</v>
      </c>
      <c r="AH135" s="184" t="s">
        <v>2109</v>
      </c>
      <c r="AI135" s="184" t="s">
        <v>906</v>
      </c>
      <c r="AJ135" s="4"/>
      <c r="AK135" s="2" t="s">
        <v>874</v>
      </c>
      <c r="AL135" s="184" t="s">
        <v>814</v>
      </c>
      <c r="AM135" s="2" t="s">
        <v>41</v>
      </c>
      <c r="AN135" s="2" t="s">
        <v>441</v>
      </c>
      <c r="AO135" s="2" t="s">
        <v>457</v>
      </c>
      <c r="AP135" s="192" t="s">
        <v>18</v>
      </c>
      <c r="AQ135" s="1"/>
      <c r="AR135" s="1"/>
    </row>
    <row r="136" spans="1:44">
      <c r="A136" s="2">
        <f t="shared" si="4"/>
        <v>135</v>
      </c>
      <c r="B136" s="49" t="s">
        <v>1024</v>
      </c>
      <c r="C136" s="2">
        <v>72</v>
      </c>
      <c r="D136" s="3" t="str">
        <f t="shared" si="5"/>
        <v>[60 et plus]</v>
      </c>
      <c r="E136" s="2"/>
      <c r="F136" s="185" t="s">
        <v>889</v>
      </c>
      <c r="G136" s="2" t="s">
        <v>1051</v>
      </c>
      <c r="H136" s="40">
        <v>93229839</v>
      </c>
      <c r="I136" s="125" t="s">
        <v>118</v>
      </c>
      <c r="J136" s="185"/>
      <c r="K136" s="185"/>
      <c r="L136" s="68" t="s">
        <v>2121</v>
      </c>
      <c r="M136" s="9" t="s">
        <v>176</v>
      </c>
      <c r="N136" s="7" t="s">
        <v>2122</v>
      </c>
      <c r="O136" s="2" t="s">
        <v>2123</v>
      </c>
      <c r="P136" s="7" t="s">
        <v>769</v>
      </c>
      <c r="Q136" s="4">
        <v>45590</v>
      </c>
      <c r="R136" s="5" t="str">
        <f>_xlfn.CONCAT("S",_xlfn.ISOWEEKNUM(Table1[[#This Row],[Date de début des signes]]))</f>
        <v>S43</v>
      </c>
      <c r="S136" s="4">
        <v>45590</v>
      </c>
      <c r="T136" s="6" t="s">
        <v>820</v>
      </c>
      <c r="U136" s="6" t="s">
        <v>820</v>
      </c>
      <c r="V136" s="6" t="s">
        <v>819</v>
      </c>
      <c r="W136" s="6" t="s">
        <v>819</v>
      </c>
      <c r="X136" s="6" t="s">
        <v>906</v>
      </c>
      <c r="Y136" s="125" t="s">
        <v>819</v>
      </c>
      <c r="Z136" s="2" t="s">
        <v>819</v>
      </c>
      <c r="AA136" s="2" t="s">
        <v>819</v>
      </c>
      <c r="AB136" s="2" t="s">
        <v>819</v>
      </c>
      <c r="AC136" s="2" t="s">
        <v>819</v>
      </c>
      <c r="AD136" s="2" t="s">
        <v>819</v>
      </c>
      <c r="AE136" s="2" t="s">
        <v>819</v>
      </c>
      <c r="AF136" s="4" t="s">
        <v>820</v>
      </c>
      <c r="AG136" s="184" t="s">
        <v>2109</v>
      </c>
      <c r="AH136" s="184" t="s">
        <v>873</v>
      </c>
      <c r="AI136" s="184" t="s">
        <v>906</v>
      </c>
      <c r="AJ136" s="4"/>
      <c r="AK136" s="2" t="s">
        <v>874</v>
      </c>
      <c r="AL136" s="184" t="s">
        <v>813</v>
      </c>
      <c r="AM136" s="2" t="s">
        <v>41</v>
      </c>
      <c r="AN136" s="2" t="s">
        <v>441</v>
      </c>
      <c r="AO136" s="2" t="s">
        <v>457</v>
      </c>
      <c r="AP136" s="46" t="s">
        <v>10</v>
      </c>
      <c r="AQ136" s="1"/>
      <c r="AR136" s="1"/>
    </row>
    <row r="137" spans="1:44">
      <c r="A137" s="2">
        <f t="shared" si="4"/>
        <v>136</v>
      </c>
      <c r="B137" s="49" t="s">
        <v>1025</v>
      </c>
      <c r="C137" s="2">
        <v>40</v>
      </c>
      <c r="D137" s="3" t="str">
        <f t="shared" si="5"/>
        <v>[15-44]</v>
      </c>
      <c r="E137" s="2"/>
      <c r="F137" s="7" t="s">
        <v>864</v>
      </c>
      <c r="G137" s="2" t="s">
        <v>971</v>
      </c>
      <c r="H137" s="40">
        <v>97917417</v>
      </c>
      <c r="I137" s="125" t="s">
        <v>104</v>
      </c>
      <c r="J137" s="185" t="s">
        <v>46</v>
      </c>
      <c r="K137" s="185" t="s">
        <v>47</v>
      </c>
      <c r="L137" s="68" t="s">
        <v>2121</v>
      </c>
      <c r="M137" s="9" t="s">
        <v>945</v>
      </c>
      <c r="N137" s="7" t="s">
        <v>2122</v>
      </c>
      <c r="O137" s="2" t="s">
        <v>2123</v>
      </c>
      <c r="P137" s="7" t="s">
        <v>769</v>
      </c>
      <c r="Q137" s="4">
        <v>45591</v>
      </c>
      <c r="R137" s="5" t="str">
        <f>_xlfn.CONCAT("S",_xlfn.ISOWEEKNUM(Table1[[#This Row],[Date de début des signes]]))</f>
        <v>S43</v>
      </c>
      <c r="S137" s="4">
        <v>45591</v>
      </c>
      <c r="T137" s="6" t="s">
        <v>820</v>
      </c>
      <c r="U137" s="6" t="s">
        <v>819</v>
      </c>
      <c r="V137" s="6" t="s">
        <v>819</v>
      </c>
      <c r="W137" s="6" t="s">
        <v>819</v>
      </c>
      <c r="X137" s="6" t="s">
        <v>906</v>
      </c>
      <c r="Y137" s="125" t="s">
        <v>819</v>
      </c>
      <c r="Z137" s="2" t="s">
        <v>819</v>
      </c>
      <c r="AA137" s="2" t="s">
        <v>819</v>
      </c>
      <c r="AB137" s="2" t="s">
        <v>819</v>
      </c>
      <c r="AC137" s="2" t="s">
        <v>819</v>
      </c>
      <c r="AD137" s="2" t="s">
        <v>819</v>
      </c>
      <c r="AE137" s="2" t="s">
        <v>819</v>
      </c>
      <c r="AF137" s="4" t="s">
        <v>820</v>
      </c>
      <c r="AG137" s="184" t="s">
        <v>2109</v>
      </c>
      <c r="AH137" s="184" t="s">
        <v>2109</v>
      </c>
      <c r="AI137" s="184" t="s">
        <v>906</v>
      </c>
      <c r="AJ137" s="4"/>
      <c r="AK137" s="2" t="s">
        <v>874</v>
      </c>
      <c r="AL137" s="184" t="s">
        <v>814</v>
      </c>
      <c r="AM137" s="2" t="s">
        <v>41</v>
      </c>
      <c r="AN137" s="2" t="s">
        <v>441</v>
      </c>
      <c r="AO137" s="2" t="s">
        <v>443</v>
      </c>
      <c r="AP137" s="192" t="s">
        <v>18</v>
      </c>
      <c r="AQ137" s="1"/>
      <c r="AR137" s="1"/>
    </row>
    <row r="138" spans="1:44">
      <c r="A138" s="2">
        <f t="shared" si="4"/>
        <v>137</v>
      </c>
      <c r="B138" s="49" t="s">
        <v>1026</v>
      </c>
      <c r="C138" s="2">
        <v>35</v>
      </c>
      <c r="D138" s="3" t="str">
        <f t="shared" si="5"/>
        <v>[15-44]</v>
      </c>
      <c r="E138" s="2"/>
      <c r="F138" s="185" t="s">
        <v>889</v>
      </c>
      <c r="G138" s="2" t="s">
        <v>2108</v>
      </c>
      <c r="H138" s="40">
        <v>99992262</v>
      </c>
      <c r="I138" s="125" t="s">
        <v>119</v>
      </c>
      <c r="J138" s="185"/>
      <c r="K138" s="185"/>
      <c r="L138" s="68" t="s">
        <v>2121</v>
      </c>
      <c r="M138" s="9" t="s">
        <v>945</v>
      </c>
      <c r="N138" s="7" t="s">
        <v>2122</v>
      </c>
      <c r="O138" s="2" t="s">
        <v>2123</v>
      </c>
      <c r="P138" s="7" t="s">
        <v>769</v>
      </c>
      <c r="Q138" s="4">
        <v>45591</v>
      </c>
      <c r="R138" s="5" t="str">
        <f>_xlfn.CONCAT("S",_xlfn.ISOWEEKNUM(Table1[[#This Row],[Date de début des signes]]))</f>
        <v>S43</v>
      </c>
      <c r="S138" s="4">
        <v>45591</v>
      </c>
      <c r="T138" s="6" t="s">
        <v>820</v>
      </c>
      <c r="U138" s="6" t="s">
        <v>820</v>
      </c>
      <c r="V138" s="6" t="s">
        <v>819</v>
      </c>
      <c r="W138" s="6" t="s">
        <v>819</v>
      </c>
      <c r="X138" s="6" t="s">
        <v>906</v>
      </c>
      <c r="Y138" s="125" t="s">
        <v>819</v>
      </c>
      <c r="Z138" s="2" t="s">
        <v>819</v>
      </c>
      <c r="AA138" s="2" t="s">
        <v>819</v>
      </c>
      <c r="AB138" s="2" t="s">
        <v>819</v>
      </c>
      <c r="AC138" s="2" t="s">
        <v>819</v>
      </c>
      <c r="AD138" s="2" t="s">
        <v>819</v>
      </c>
      <c r="AE138" s="2" t="s">
        <v>819</v>
      </c>
      <c r="AF138" s="4" t="s">
        <v>820</v>
      </c>
      <c r="AG138" s="184" t="s">
        <v>2109</v>
      </c>
      <c r="AH138" s="184" t="s">
        <v>2109</v>
      </c>
      <c r="AI138" s="184" t="s">
        <v>906</v>
      </c>
      <c r="AJ138" s="4"/>
      <c r="AK138" s="2" t="s">
        <v>874</v>
      </c>
      <c r="AL138" s="184" t="s">
        <v>814</v>
      </c>
      <c r="AM138" s="2" t="s">
        <v>41</v>
      </c>
      <c r="AN138" s="2" t="s">
        <v>464</v>
      </c>
      <c r="AO138" s="2" t="s">
        <v>473</v>
      </c>
      <c r="AP138" s="192" t="s">
        <v>18</v>
      </c>
      <c r="AQ138" s="1"/>
      <c r="AR138" s="1"/>
    </row>
    <row r="139" spans="1:44">
      <c r="A139" s="2">
        <f t="shared" si="4"/>
        <v>138</v>
      </c>
      <c r="B139" s="49" t="s">
        <v>1037</v>
      </c>
      <c r="C139" s="2">
        <v>57</v>
      </c>
      <c r="D139" s="3" t="str">
        <f t="shared" si="5"/>
        <v>[45-59]</v>
      </c>
      <c r="E139" s="2"/>
      <c r="F139" s="2" t="s">
        <v>864</v>
      </c>
      <c r="G139" s="2" t="s">
        <v>951</v>
      </c>
      <c r="H139" s="40">
        <v>92511942</v>
      </c>
      <c r="I139" s="125" t="s">
        <v>122</v>
      </c>
      <c r="J139" s="185"/>
      <c r="K139" s="185"/>
      <c r="L139" s="68" t="s">
        <v>2112</v>
      </c>
      <c r="M139" s="9" t="s">
        <v>945</v>
      </c>
      <c r="N139" s="7" t="s">
        <v>2122</v>
      </c>
      <c r="O139" s="2" t="s">
        <v>2123</v>
      </c>
      <c r="P139" s="7" t="s">
        <v>769</v>
      </c>
      <c r="Q139" s="4">
        <v>45596</v>
      </c>
      <c r="R139" s="5" t="str">
        <f>_xlfn.CONCAT("S",_xlfn.ISOWEEKNUM(Table1[[#This Row],[Date de début des signes]]))</f>
        <v>S44</v>
      </c>
      <c r="S139" s="4">
        <v>45596</v>
      </c>
      <c r="T139" s="6" t="s">
        <v>820</v>
      </c>
      <c r="U139" s="6" t="s">
        <v>820</v>
      </c>
      <c r="V139" s="6" t="s">
        <v>820</v>
      </c>
      <c r="W139" s="6" t="s">
        <v>820</v>
      </c>
      <c r="X139" s="6" t="s">
        <v>870</v>
      </c>
      <c r="Y139" s="125" t="s">
        <v>819</v>
      </c>
      <c r="Z139" s="2" t="s">
        <v>820</v>
      </c>
      <c r="AA139" s="2" t="s">
        <v>820</v>
      </c>
      <c r="AB139" s="2" t="s">
        <v>819</v>
      </c>
      <c r="AC139" s="2" t="s">
        <v>819</v>
      </c>
      <c r="AD139" s="2" t="s">
        <v>819</v>
      </c>
      <c r="AE139" s="2" t="s">
        <v>819</v>
      </c>
      <c r="AF139" s="4" t="s">
        <v>820</v>
      </c>
      <c r="AG139" s="184" t="s">
        <v>2109</v>
      </c>
      <c r="AH139" s="184" t="s">
        <v>873</v>
      </c>
      <c r="AI139" s="184" t="s">
        <v>870</v>
      </c>
      <c r="AJ139" s="4">
        <v>45601</v>
      </c>
      <c r="AK139" s="2" t="s">
        <v>874</v>
      </c>
      <c r="AL139" s="184" t="s">
        <v>813</v>
      </c>
      <c r="AM139" s="2" t="s">
        <v>41</v>
      </c>
      <c r="AN139" s="2" t="s">
        <v>441</v>
      </c>
      <c r="AO139" s="2" t="s">
        <v>443</v>
      </c>
      <c r="AP139" s="46" t="s">
        <v>10</v>
      </c>
      <c r="AQ139" s="1"/>
      <c r="AR139" s="1"/>
    </row>
    <row r="140" spans="1:44">
      <c r="A140" s="2">
        <f t="shared" si="4"/>
        <v>139</v>
      </c>
      <c r="B140" s="49" t="s">
        <v>1436</v>
      </c>
      <c r="C140" s="2">
        <v>12</v>
      </c>
      <c r="D140" s="3" t="str">
        <f t="shared" si="5"/>
        <v>[5-14]</v>
      </c>
      <c r="E140" s="2"/>
      <c r="F140" s="2" t="s">
        <v>864</v>
      </c>
      <c r="G140" s="2" t="s">
        <v>1091</v>
      </c>
      <c r="H140" s="40">
        <v>92511942</v>
      </c>
      <c r="I140" s="125" t="s">
        <v>122</v>
      </c>
      <c r="J140" s="185"/>
      <c r="K140" s="185"/>
      <c r="L140" s="68" t="s">
        <v>2112</v>
      </c>
      <c r="M140" s="9" t="s">
        <v>945</v>
      </c>
      <c r="N140" s="7" t="s">
        <v>2122</v>
      </c>
      <c r="O140" s="2" t="s">
        <v>2123</v>
      </c>
      <c r="P140" s="7" t="s">
        <v>769</v>
      </c>
      <c r="Q140" s="4">
        <v>45593</v>
      </c>
      <c r="R140" s="5" t="str">
        <f>_xlfn.CONCAT("S",_xlfn.ISOWEEKNUM(Table1[[#This Row],[Date de début des signes]]))</f>
        <v>S44</v>
      </c>
      <c r="S140" s="4">
        <v>45596</v>
      </c>
      <c r="T140" s="6" t="s">
        <v>820</v>
      </c>
      <c r="U140" s="6" t="s">
        <v>820</v>
      </c>
      <c r="V140" s="6" t="s">
        <v>819</v>
      </c>
      <c r="W140" s="6" t="s">
        <v>820</v>
      </c>
      <c r="X140" s="6" t="s">
        <v>870</v>
      </c>
      <c r="Y140" s="125" t="s">
        <v>819</v>
      </c>
      <c r="Z140" s="2" t="s">
        <v>819</v>
      </c>
      <c r="AA140" s="2" t="s">
        <v>819</v>
      </c>
      <c r="AB140" s="2" t="s">
        <v>819</v>
      </c>
      <c r="AC140" s="2" t="s">
        <v>819</v>
      </c>
      <c r="AD140" s="2" t="s">
        <v>819</v>
      </c>
      <c r="AE140" s="2" t="s">
        <v>819</v>
      </c>
      <c r="AF140" s="4" t="s">
        <v>819</v>
      </c>
      <c r="AG140" s="184" t="s">
        <v>890</v>
      </c>
      <c r="AH140" s="184" t="s">
        <v>890</v>
      </c>
      <c r="AI140" s="184" t="s">
        <v>906</v>
      </c>
      <c r="AJ140" s="4">
        <v>45593</v>
      </c>
      <c r="AK140" s="2" t="s">
        <v>879</v>
      </c>
      <c r="AL140" s="184" t="s">
        <v>814</v>
      </c>
      <c r="AM140" s="2" t="s">
        <v>41</v>
      </c>
      <c r="AN140" s="2" t="s">
        <v>441</v>
      </c>
      <c r="AO140" s="2" t="s">
        <v>443</v>
      </c>
      <c r="AP140" s="192" t="s">
        <v>18</v>
      </c>
      <c r="AQ140" s="1"/>
      <c r="AR140" s="1"/>
    </row>
    <row r="141" spans="1:44">
      <c r="A141" s="2">
        <f t="shared" si="4"/>
        <v>140</v>
      </c>
      <c r="B141" s="49" t="s">
        <v>1038</v>
      </c>
      <c r="C141" s="2">
        <v>1</v>
      </c>
      <c r="D141" s="3" t="str">
        <f t="shared" si="5"/>
        <v>[0-2]</v>
      </c>
      <c r="E141" s="2"/>
      <c r="F141" s="2" t="s">
        <v>864</v>
      </c>
      <c r="G141" s="7" t="s">
        <v>2110</v>
      </c>
      <c r="H141" s="40"/>
      <c r="I141" s="125" t="s">
        <v>123</v>
      </c>
      <c r="J141" s="185"/>
      <c r="K141" s="185"/>
      <c r="L141" s="68" t="s">
        <v>2121</v>
      </c>
      <c r="M141" s="9" t="s">
        <v>189</v>
      </c>
      <c r="N141" s="7" t="s">
        <v>2124</v>
      </c>
      <c r="O141" s="2" t="s">
        <v>2123</v>
      </c>
      <c r="P141" s="7" t="s">
        <v>769</v>
      </c>
      <c r="Q141" s="4">
        <v>45596</v>
      </c>
      <c r="R141" s="5" t="str">
        <f>_xlfn.CONCAT("S",_xlfn.ISOWEEKNUM(Table1[[#This Row],[Date de début des signes]]))</f>
        <v>S44</v>
      </c>
      <c r="S141" s="4">
        <v>45596</v>
      </c>
      <c r="T141" s="6" t="s">
        <v>820</v>
      </c>
      <c r="U141" s="6" t="s">
        <v>820</v>
      </c>
      <c r="V141" s="6" t="s">
        <v>820</v>
      </c>
      <c r="W141" s="6" t="s">
        <v>819</v>
      </c>
      <c r="X141" s="6" t="s">
        <v>906</v>
      </c>
      <c r="Y141" s="125" t="s">
        <v>819</v>
      </c>
      <c r="Z141" s="2" t="s">
        <v>819</v>
      </c>
      <c r="AA141" s="2" t="s">
        <v>819</v>
      </c>
      <c r="AB141" s="2" t="s">
        <v>819</v>
      </c>
      <c r="AC141" s="2" t="s">
        <v>819</v>
      </c>
      <c r="AD141" s="2" t="s">
        <v>819</v>
      </c>
      <c r="AE141" s="2" t="s">
        <v>819</v>
      </c>
      <c r="AF141" s="4" t="s">
        <v>820</v>
      </c>
      <c r="AG141" s="184" t="s">
        <v>2109</v>
      </c>
      <c r="AH141" s="184" t="s">
        <v>2109</v>
      </c>
      <c r="AI141" s="184" t="s">
        <v>906</v>
      </c>
      <c r="AJ141" s="4"/>
      <c r="AK141" s="2" t="s">
        <v>874</v>
      </c>
      <c r="AL141" s="184" t="s">
        <v>814</v>
      </c>
      <c r="AM141" s="2" t="s">
        <v>41</v>
      </c>
      <c r="AN141" s="2" t="s">
        <v>489</v>
      </c>
      <c r="AO141" s="2" t="s">
        <v>466</v>
      </c>
      <c r="AP141" s="192" t="s">
        <v>18</v>
      </c>
      <c r="AQ141" s="1"/>
      <c r="AR141" s="1"/>
    </row>
    <row r="142" spans="1:44">
      <c r="A142" s="2">
        <f t="shared" si="4"/>
        <v>141</v>
      </c>
      <c r="B142" s="49" t="s">
        <v>1039</v>
      </c>
      <c r="C142" s="2">
        <v>20</v>
      </c>
      <c r="D142" s="3" t="str">
        <f t="shared" si="5"/>
        <v>[15-44]</v>
      </c>
      <c r="E142" s="2"/>
      <c r="F142" s="2" t="s">
        <v>864</v>
      </c>
      <c r="G142" s="2" t="s">
        <v>2116</v>
      </c>
      <c r="H142" s="40">
        <v>92253828</v>
      </c>
      <c r="I142" s="125" t="s">
        <v>124</v>
      </c>
      <c r="J142" s="185"/>
      <c r="K142" s="185"/>
      <c r="L142" s="68" t="s">
        <v>2121</v>
      </c>
      <c r="M142" s="9" t="s">
        <v>176</v>
      </c>
      <c r="N142" s="7" t="s">
        <v>2122</v>
      </c>
      <c r="O142" s="2" t="s">
        <v>2123</v>
      </c>
      <c r="P142" s="7" t="s">
        <v>769</v>
      </c>
      <c r="Q142" s="4">
        <v>45596</v>
      </c>
      <c r="R142" s="5" t="str">
        <f>_xlfn.CONCAT("S",_xlfn.ISOWEEKNUM(Table1[[#This Row],[Date de début des signes]]))</f>
        <v>S44</v>
      </c>
      <c r="S142" s="4">
        <v>45596</v>
      </c>
      <c r="T142" s="6" t="s">
        <v>820</v>
      </c>
      <c r="U142" s="6" t="s">
        <v>820</v>
      </c>
      <c r="V142" s="6" t="s">
        <v>819</v>
      </c>
      <c r="W142" s="6" t="s">
        <v>819</v>
      </c>
      <c r="X142" s="6" t="s">
        <v>906</v>
      </c>
      <c r="Y142" s="125" t="s">
        <v>819</v>
      </c>
      <c r="Z142" s="2" t="s">
        <v>819</v>
      </c>
      <c r="AA142" s="2" t="s">
        <v>819</v>
      </c>
      <c r="AB142" s="2" t="s">
        <v>819</v>
      </c>
      <c r="AC142" s="2" t="s">
        <v>819</v>
      </c>
      <c r="AD142" s="2" t="s">
        <v>819</v>
      </c>
      <c r="AE142" s="2" t="s">
        <v>819</v>
      </c>
      <c r="AF142" s="4" t="s">
        <v>820</v>
      </c>
      <c r="AG142" s="184" t="s">
        <v>2109</v>
      </c>
      <c r="AH142" s="184" t="s">
        <v>2109</v>
      </c>
      <c r="AI142" s="184" t="s">
        <v>906</v>
      </c>
      <c r="AJ142" s="4"/>
      <c r="AK142" s="2" t="s">
        <v>874</v>
      </c>
      <c r="AL142" s="184" t="s">
        <v>814</v>
      </c>
      <c r="AM142" s="2" t="s">
        <v>41</v>
      </c>
      <c r="AN142" s="2" t="s">
        <v>441</v>
      </c>
      <c r="AO142" s="2" t="s">
        <v>457</v>
      </c>
      <c r="AP142" s="192" t="s">
        <v>18</v>
      </c>
      <c r="AQ142" s="1"/>
      <c r="AR142" s="1"/>
    </row>
    <row r="143" spans="1:44">
      <c r="A143" s="2">
        <f t="shared" si="4"/>
        <v>142</v>
      </c>
      <c r="B143" s="49" t="s">
        <v>1040</v>
      </c>
      <c r="C143" s="2">
        <v>42</v>
      </c>
      <c r="D143" s="3" t="str">
        <f t="shared" si="5"/>
        <v>[15-44]</v>
      </c>
      <c r="E143" s="2"/>
      <c r="F143" s="2" t="s">
        <v>864</v>
      </c>
      <c r="G143" s="2" t="s">
        <v>1041</v>
      </c>
      <c r="H143" s="40">
        <v>97117073</v>
      </c>
      <c r="I143" s="125" t="s">
        <v>125</v>
      </c>
      <c r="J143" s="185"/>
      <c r="K143" s="185"/>
      <c r="L143" s="68" t="s">
        <v>2121</v>
      </c>
      <c r="M143" s="9" t="s">
        <v>945</v>
      </c>
      <c r="N143" s="7" t="s">
        <v>2122</v>
      </c>
      <c r="O143" s="2" t="s">
        <v>2123</v>
      </c>
      <c r="P143" s="7" t="s">
        <v>769</v>
      </c>
      <c r="Q143" s="4">
        <v>45597</v>
      </c>
      <c r="R143" s="5" t="str">
        <f>_xlfn.CONCAT("S",_xlfn.ISOWEEKNUM(Table1[[#This Row],[Date de début des signes]]))</f>
        <v>S44</v>
      </c>
      <c r="S143" s="4">
        <v>45597</v>
      </c>
      <c r="T143" s="6" t="s">
        <v>820</v>
      </c>
      <c r="U143" s="6" t="s">
        <v>820</v>
      </c>
      <c r="V143" s="6" t="s">
        <v>820</v>
      </c>
      <c r="W143" s="6" t="s">
        <v>819</v>
      </c>
      <c r="X143" s="6" t="s">
        <v>906</v>
      </c>
      <c r="Y143" s="125" t="s">
        <v>819</v>
      </c>
      <c r="Z143" s="2" t="s">
        <v>819</v>
      </c>
      <c r="AA143" s="2" t="s">
        <v>819</v>
      </c>
      <c r="AB143" s="2" t="s">
        <v>819</v>
      </c>
      <c r="AC143" s="2" t="s">
        <v>819</v>
      </c>
      <c r="AD143" s="2" t="s">
        <v>819</v>
      </c>
      <c r="AE143" s="2" t="s">
        <v>819</v>
      </c>
      <c r="AF143" s="4" t="s">
        <v>820</v>
      </c>
      <c r="AG143" s="184" t="s">
        <v>2109</v>
      </c>
      <c r="AH143" s="184" t="s">
        <v>2109</v>
      </c>
      <c r="AI143" s="184" t="s">
        <v>870</v>
      </c>
      <c r="AJ143" s="4">
        <v>45601</v>
      </c>
      <c r="AK143" s="2" t="s">
        <v>874</v>
      </c>
      <c r="AL143" s="184" t="s">
        <v>814</v>
      </c>
      <c r="AM143" s="2" t="s">
        <v>41</v>
      </c>
      <c r="AN143" s="2" t="s">
        <v>441</v>
      </c>
      <c r="AO143" s="2" t="s">
        <v>443</v>
      </c>
      <c r="AP143" s="192" t="s">
        <v>18</v>
      </c>
      <c r="AQ143" s="1"/>
      <c r="AR143" s="1"/>
    </row>
    <row r="144" spans="1:44">
      <c r="A144" s="2">
        <f t="shared" si="4"/>
        <v>143</v>
      </c>
      <c r="B144" s="49" t="s">
        <v>1042</v>
      </c>
      <c r="C144" s="2">
        <v>26</v>
      </c>
      <c r="D144" s="3" t="str">
        <f t="shared" si="5"/>
        <v>[15-44]</v>
      </c>
      <c r="E144" s="2"/>
      <c r="F144" s="185" t="s">
        <v>889</v>
      </c>
      <c r="G144" s="2" t="s">
        <v>2108</v>
      </c>
      <c r="H144" s="40"/>
      <c r="I144" s="125" t="s">
        <v>126</v>
      </c>
      <c r="J144" s="185"/>
      <c r="K144" s="185"/>
      <c r="L144" s="49" t="s">
        <v>2121</v>
      </c>
      <c r="M144" s="9" t="s">
        <v>126</v>
      </c>
      <c r="N144" s="7" t="s">
        <v>2126</v>
      </c>
      <c r="O144" s="2" t="s">
        <v>2123</v>
      </c>
      <c r="P144" s="7" t="s">
        <v>769</v>
      </c>
      <c r="Q144" s="4">
        <v>45597</v>
      </c>
      <c r="R144" s="5" t="str">
        <f>_xlfn.CONCAT("S",_xlfn.ISOWEEKNUM(Table1[[#This Row],[Date de début des signes]]))</f>
        <v>S44</v>
      </c>
      <c r="S144" s="4">
        <v>45597</v>
      </c>
      <c r="T144" s="6" t="s">
        <v>820</v>
      </c>
      <c r="U144" s="6" t="s">
        <v>820</v>
      </c>
      <c r="V144" s="6" t="s">
        <v>820</v>
      </c>
      <c r="W144" s="6" t="s">
        <v>819</v>
      </c>
      <c r="X144" s="6" t="s">
        <v>906</v>
      </c>
      <c r="Y144" s="125" t="s">
        <v>819</v>
      </c>
      <c r="Z144" s="2" t="s">
        <v>819</v>
      </c>
      <c r="AA144" s="2" t="s">
        <v>819</v>
      </c>
      <c r="AB144" s="2" t="s">
        <v>819</v>
      </c>
      <c r="AC144" s="2" t="s">
        <v>820</v>
      </c>
      <c r="AD144" s="2" t="s">
        <v>819</v>
      </c>
      <c r="AE144" s="2" t="s">
        <v>819</v>
      </c>
      <c r="AF144" s="4" t="s">
        <v>820</v>
      </c>
      <c r="AG144" s="184" t="s">
        <v>2109</v>
      </c>
      <c r="AH144" s="184" t="s">
        <v>2109</v>
      </c>
      <c r="AI144" s="184" t="s">
        <v>870</v>
      </c>
      <c r="AJ144" s="4">
        <v>45601</v>
      </c>
      <c r="AK144" s="2" t="s">
        <v>874</v>
      </c>
      <c r="AL144" s="184" t="s">
        <v>814</v>
      </c>
      <c r="AM144" s="2" t="s">
        <v>41</v>
      </c>
      <c r="AN144" s="2" t="s">
        <v>480</v>
      </c>
      <c r="AO144" s="2" t="s">
        <v>482</v>
      </c>
      <c r="AP144" s="192" t="s">
        <v>18</v>
      </c>
      <c r="AQ144" s="1"/>
      <c r="AR144" s="1"/>
    </row>
    <row r="145" spans="1:44">
      <c r="A145" s="2">
        <f t="shared" si="4"/>
        <v>144</v>
      </c>
      <c r="B145" s="49" t="s">
        <v>1043</v>
      </c>
      <c r="C145" s="2">
        <v>56</v>
      </c>
      <c r="D145" s="3" t="str">
        <f t="shared" si="5"/>
        <v>[45-59]</v>
      </c>
      <c r="E145" s="2"/>
      <c r="F145" s="2" t="s">
        <v>864</v>
      </c>
      <c r="G145" s="2" t="s">
        <v>971</v>
      </c>
      <c r="H145" s="40">
        <v>71032104</v>
      </c>
      <c r="I145" s="125" t="s">
        <v>128</v>
      </c>
      <c r="J145" s="185"/>
      <c r="K145" s="185"/>
      <c r="L145" s="49" t="s">
        <v>2112</v>
      </c>
      <c r="M145" s="9" t="s">
        <v>176</v>
      </c>
      <c r="N145" s="7" t="s">
        <v>2122</v>
      </c>
      <c r="O145" s="2" t="s">
        <v>2123</v>
      </c>
      <c r="P145" s="7" t="s">
        <v>769</v>
      </c>
      <c r="Q145" s="4">
        <v>45596</v>
      </c>
      <c r="R145" s="5" t="str">
        <f>_xlfn.CONCAT("S",_xlfn.ISOWEEKNUM(Table1[[#This Row],[Date de début des signes]]))</f>
        <v>S44</v>
      </c>
      <c r="S145" s="4">
        <v>45597</v>
      </c>
      <c r="T145" s="6" t="s">
        <v>820</v>
      </c>
      <c r="U145" s="6" t="s">
        <v>820</v>
      </c>
      <c r="V145" s="6" t="s">
        <v>820</v>
      </c>
      <c r="W145" s="6" t="s">
        <v>820</v>
      </c>
      <c r="X145" s="6" t="s">
        <v>870</v>
      </c>
      <c r="Y145" s="125" t="s">
        <v>819</v>
      </c>
      <c r="Z145" s="2" t="s">
        <v>819</v>
      </c>
      <c r="AA145" s="2" t="s">
        <v>819</v>
      </c>
      <c r="AB145" s="2" t="s">
        <v>819</v>
      </c>
      <c r="AC145" s="2" t="s">
        <v>819</v>
      </c>
      <c r="AD145" s="2" t="s">
        <v>819</v>
      </c>
      <c r="AE145" s="2" t="s">
        <v>819</v>
      </c>
      <c r="AF145" s="4" t="s">
        <v>820</v>
      </c>
      <c r="AG145" s="184" t="s">
        <v>2109</v>
      </c>
      <c r="AH145" s="184" t="s">
        <v>2109</v>
      </c>
      <c r="AI145" s="184" t="s">
        <v>870</v>
      </c>
      <c r="AJ145" s="4">
        <v>45601</v>
      </c>
      <c r="AK145" s="2" t="s">
        <v>874</v>
      </c>
      <c r="AL145" s="184" t="s">
        <v>814</v>
      </c>
      <c r="AM145" s="2" t="s">
        <v>41</v>
      </c>
      <c r="AN145" s="2" t="s">
        <v>441</v>
      </c>
      <c r="AO145" s="2" t="s">
        <v>457</v>
      </c>
      <c r="AP145" s="192" t="s">
        <v>18</v>
      </c>
      <c r="AQ145" s="1"/>
      <c r="AR145" s="1"/>
    </row>
    <row r="146" spans="1:44">
      <c r="A146" s="2">
        <f t="shared" si="4"/>
        <v>145</v>
      </c>
      <c r="B146" s="49" t="s">
        <v>1044</v>
      </c>
      <c r="C146" s="2">
        <v>19</v>
      </c>
      <c r="D146" s="3" t="str">
        <f t="shared" si="5"/>
        <v>[15-44]</v>
      </c>
      <c r="E146" s="2"/>
      <c r="F146" s="185" t="s">
        <v>889</v>
      </c>
      <c r="G146" s="2" t="s">
        <v>988</v>
      </c>
      <c r="H146" s="40" t="s">
        <v>1045</v>
      </c>
      <c r="I146" s="125" t="s">
        <v>129</v>
      </c>
      <c r="J146" s="185" t="s">
        <v>72</v>
      </c>
      <c r="K146" s="185" t="s">
        <v>73</v>
      </c>
      <c r="L146" s="49" t="s">
        <v>2121</v>
      </c>
      <c r="M146" s="9" t="s">
        <v>945</v>
      </c>
      <c r="N146" s="7" t="s">
        <v>2122</v>
      </c>
      <c r="O146" s="2" t="s">
        <v>2123</v>
      </c>
      <c r="P146" s="7" t="s">
        <v>769</v>
      </c>
      <c r="Q146" s="4">
        <v>45597</v>
      </c>
      <c r="R146" s="5" t="str">
        <f>_xlfn.CONCAT("S",_xlfn.ISOWEEKNUM(Table1[[#This Row],[Date de début des signes]]))</f>
        <v>S44</v>
      </c>
      <c r="S146" s="4">
        <v>45598</v>
      </c>
      <c r="T146" s="6" t="s">
        <v>820</v>
      </c>
      <c r="U146" s="6" t="s">
        <v>820</v>
      </c>
      <c r="V146" s="6" t="s">
        <v>819</v>
      </c>
      <c r="W146" s="6" t="s">
        <v>820</v>
      </c>
      <c r="X146" s="6" t="s">
        <v>870</v>
      </c>
      <c r="Y146" s="125" t="s">
        <v>819</v>
      </c>
      <c r="Z146" s="2" t="s">
        <v>819</v>
      </c>
      <c r="AA146" s="2" t="s">
        <v>819</v>
      </c>
      <c r="AB146" s="2" t="s">
        <v>819</v>
      </c>
      <c r="AC146" s="2" t="s">
        <v>819</v>
      </c>
      <c r="AD146" s="2" t="s">
        <v>819</v>
      </c>
      <c r="AE146" s="2" t="s">
        <v>819</v>
      </c>
      <c r="AF146" s="4" t="s">
        <v>820</v>
      </c>
      <c r="AG146" s="184" t="s">
        <v>2109</v>
      </c>
      <c r="AH146" s="184" t="s">
        <v>2109</v>
      </c>
      <c r="AI146" s="184" t="s">
        <v>870</v>
      </c>
      <c r="AJ146" s="4">
        <v>45601</v>
      </c>
      <c r="AK146" s="2" t="s">
        <v>874</v>
      </c>
      <c r="AL146" s="184" t="s">
        <v>814</v>
      </c>
      <c r="AM146" s="2" t="s">
        <v>41</v>
      </c>
      <c r="AN146" s="2" t="s">
        <v>441</v>
      </c>
      <c r="AO146" s="2" t="s">
        <v>457</v>
      </c>
      <c r="AP146" s="192" t="s">
        <v>18</v>
      </c>
      <c r="AQ146" s="1"/>
      <c r="AR146" s="1"/>
    </row>
    <row r="147" spans="1:44">
      <c r="A147" s="2">
        <f t="shared" si="4"/>
        <v>146</v>
      </c>
      <c r="B147" s="49" t="s">
        <v>1046</v>
      </c>
      <c r="C147" s="2">
        <v>48</v>
      </c>
      <c r="D147" s="3" t="str">
        <f t="shared" si="5"/>
        <v>[45-59]</v>
      </c>
      <c r="E147" s="2"/>
      <c r="F147" s="7" t="s">
        <v>864</v>
      </c>
      <c r="G147" s="2" t="s">
        <v>1047</v>
      </c>
      <c r="H147" s="40">
        <v>70077522</v>
      </c>
      <c r="I147" s="125" t="s">
        <v>130</v>
      </c>
      <c r="J147" s="185" t="s">
        <v>184</v>
      </c>
      <c r="K147" s="185" t="s">
        <v>185</v>
      </c>
      <c r="L147" s="49" t="s">
        <v>2112</v>
      </c>
      <c r="M147" s="9" t="s">
        <v>945</v>
      </c>
      <c r="N147" s="7" t="s">
        <v>2122</v>
      </c>
      <c r="O147" s="2" t="s">
        <v>2123</v>
      </c>
      <c r="P147" s="7" t="s">
        <v>769</v>
      </c>
      <c r="Q147" s="4">
        <v>45598</v>
      </c>
      <c r="R147" s="5" t="str">
        <f>_xlfn.CONCAT("S",_xlfn.ISOWEEKNUM(Table1[[#This Row],[Date de début des signes]]))</f>
        <v>S44</v>
      </c>
      <c r="S147" s="4">
        <v>45598</v>
      </c>
      <c r="T147" s="6" t="s">
        <v>820</v>
      </c>
      <c r="U147" s="6" t="s">
        <v>820</v>
      </c>
      <c r="V147" s="6" t="s">
        <v>819</v>
      </c>
      <c r="W147" s="6" t="s">
        <v>819</v>
      </c>
      <c r="X147" s="6" t="s">
        <v>906</v>
      </c>
      <c r="Y147" s="125" t="s">
        <v>819</v>
      </c>
      <c r="Z147" s="2" t="s">
        <v>820</v>
      </c>
      <c r="AA147" s="2" t="s">
        <v>820</v>
      </c>
      <c r="AB147" s="2" t="s">
        <v>820</v>
      </c>
      <c r="AC147" s="2" t="s">
        <v>820</v>
      </c>
      <c r="AD147" s="2" t="s">
        <v>819</v>
      </c>
      <c r="AE147" s="2" t="s">
        <v>819</v>
      </c>
      <c r="AF147" s="4" t="s">
        <v>820</v>
      </c>
      <c r="AG147" s="184" t="s">
        <v>2109</v>
      </c>
      <c r="AH147" s="184" t="s">
        <v>2109</v>
      </c>
      <c r="AI147" s="184" t="s">
        <v>870</v>
      </c>
      <c r="AJ147" s="4">
        <v>45602</v>
      </c>
      <c r="AK147" s="2" t="s">
        <v>874</v>
      </c>
      <c r="AL147" s="184" t="s">
        <v>814</v>
      </c>
      <c r="AM147" s="2" t="s">
        <v>41</v>
      </c>
      <c r="AN147" s="2" t="s">
        <v>441</v>
      </c>
      <c r="AO147" s="2" t="s">
        <v>443</v>
      </c>
      <c r="AP147" s="192" t="s">
        <v>18</v>
      </c>
      <c r="AQ147" s="1"/>
      <c r="AR147" s="1"/>
    </row>
    <row r="148" spans="1:44">
      <c r="A148" s="2">
        <f t="shared" si="4"/>
        <v>147</v>
      </c>
      <c r="B148" s="49" t="s">
        <v>1048</v>
      </c>
      <c r="C148" s="2">
        <v>39</v>
      </c>
      <c r="D148" s="3" t="str">
        <f t="shared" si="5"/>
        <v>[15-44]</v>
      </c>
      <c r="E148" s="2"/>
      <c r="F148" s="185" t="s">
        <v>889</v>
      </c>
      <c r="G148" s="2" t="s">
        <v>2108</v>
      </c>
      <c r="H148" s="40">
        <v>97949465</v>
      </c>
      <c r="I148" s="125" t="s">
        <v>131</v>
      </c>
      <c r="J148" s="185" t="s">
        <v>1307</v>
      </c>
      <c r="K148" s="185" t="s">
        <v>1306</v>
      </c>
      <c r="L148" s="68" t="s">
        <v>2112</v>
      </c>
      <c r="M148" s="9" t="s">
        <v>1049</v>
      </c>
      <c r="N148" s="7" t="s">
        <v>2126</v>
      </c>
      <c r="O148" s="2" t="s">
        <v>2123</v>
      </c>
      <c r="P148" s="7" t="s">
        <v>769</v>
      </c>
      <c r="Q148" s="4">
        <v>45598</v>
      </c>
      <c r="R148" s="5" t="str">
        <f>_xlfn.CONCAT("S",_xlfn.ISOWEEKNUM(Table1[[#This Row],[Date de début des signes]]))</f>
        <v>S44</v>
      </c>
      <c r="S148" s="4">
        <v>45598</v>
      </c>
      <c r="T148" s="6" t="s">
        <v>820</v>
      </c>
      <c r="U148" s="6" t="s">
        <v>820</v>
      </c>
      <c r="V148" s="6" t="s">
        <v>819</v>
      </c>
      <c r="W148" s="6" t="s">
        <v>819</v>
      </c>
      <c r="X148" s="6" t="s">
        <v>906</v>
      </c>
      <c r="Y148" s="125" t="s">
        <v>819</v>
      </c>
      <c r="Z148" s="2" t="s">
        <v>820</v>
      </c>
      <c r="AA148" s="2" t="s">
        <v>820</v>
      </c>
      <c r="AB148" s="2" t="s">
        <v>820</v>
      </c>
      <c r="AC148" s="2" t="s">
        <v>820</v>
      </c>
      <c r="AD148" s="2" t="s">
        <v>1011</v>
      </c>
      <c r="AE148" s="2" t="s">
        <v>819</v>
      </c>
      <c r="AF148" s="4" t="s">
        <v>820</v>
      </c>
      <c r="AG148" s="184" t="s">
        <v>2109</v>
      </c>
      <c r="AH148" s="184" t="s">
        <v>873</v>
      </c>
      <c r="AI148" s="184" t="s">
        <v>870</v>
      </c>
      <c r="AJ148" s="4">
        <v>45602</v>
      </c>
      <c r="AK148" s="2" t="s">
        <v>874</v>
      </c>
      <c r="AL148" s="184" t="s">
        <v>813</v>
      </c>
      <c r="AM148" s="2" t="s">
        <v>41</v>
      </c>
      <c r="AN148" s="2" t="s">
        <v>480</v>
      </c>
      <c r="AO148" s="2" t="s">
        <v>482</v>
      </c>
      <c r="AP148" s="46" t="s">
        <v>10</v>
      </c>
      <c r="AQ148" s="1"/>
      <c r="AR148" s="1"/>
    </row>
    <row r="149" spans="1:44">
      <c r="A149" s="2">
        <f t="shared" si="4"/>
        <v>148</v>
      </c>
      <c r="B149" s="49" t="s">
        <v>1098</v>
      </c>
      <c r="C149" s="2">
        <v>24</v>
      </c>
      <c r="D149" s="3" t="str">
        <f t="shared" si="5"/>
        <v>[15-44]</v>
      </c>
      <c r="E149" s="2"/>
      <c r="F149" s="185" t="s">
        <v>889</v>
      </c>
      <c r="G149" s="2" t="s">
        <v>2108</v>
      </c>
      <c r="H149" s="40">
        <v>96656051</v>
      </c>
      <c r="I149" s="125" t="s">
        <v>129</v>
      </c>
      <c r="J149" s="185" t="s">
        <v>72</v>
      </c>
      <c r="K149" s="185" t="s">
        <v>73</v>
      </c>
      <c r="L149" s="49" t="s">
        <v>2121</v>
      </c>
      <c r="M149" s="9" t="s">
        <v>945</v>
      </c>
      <c r="N149" s="7" t="s">
        <v>2122</v>
      </c>
      <c r="O149" s="2" t="s">
        <v>2123</v>
      </c>
      <c r="P149" s="7" t="s">
        <v>769</v>
      </c>
      <c r="Q149" s="4">
        <v>45600</v>
      </c>
      <c r="R149" s="5" t="str">
        <f>_xlfn.CONCAT("S",_xlfn.ISOWEEKNUM(Table1[[#This Row],[Date de début des signes]]))</f>
        <v>S45</v>
      </c>
      <c r="S149" s="4">
        <v>45600</v>
      </c>
      <c r="T149" s="6" t="s">
        <v>820</v>
      </c>
      <c r="U149" s="6" t="s">
        <v>820</v>
      </c>
      <c r="V149" s="6" t="s">
        <v>820</v>
      </c>
      <c r="W149" s="6" t="s">
        <v>819</v>
      </c>
      <c r="X149" s="6" t="s">
        <v>906</v>
      </c>
      <c r="Y149" s="125" t="s">
        <v>819</v>
      </c>
      <c r="Z149" s="2" t="s">
        <v>819</v>
      </c>
      <c r="AA149" s="2" t="s">
        <v>819</v>
      </c>
      <c r="AB149" s="2" t="s">
        <v>819</v>
      </c>
      <c r="AC149" s="2" t="s">
        <v>819</v>
      </c>
      <c r="AD149" s="2" t="s">
        <v>819</v>
      </c>
      <c r="AE149" s="2" t="s">
        <v>819</v>
      </c>
      <c r="AF149" s="4" t="s">
        <v>820</v>
      </c>
      <c r="AG149" s="184" t="s">
        <v>1382</v>
      </c>
      <c r="AH149" s="184" t="s">
        <v>873</v>
      </c>
      <c r="AI149" s="184" t="s">
        <v>870</v>
      </c>
      <c r="AJ149" s="4">
        <v>45602</v>
      </c>
      <c r="AK149" s="2" t="s">
        <v>874</v>
      </c>
      <c r="AL149" s="184" t="s">
        <v>813</v>
      </c>
      <c r="AM149" s="2" t="s">
        <v>41</v>
      </c>
      <c r="AN149" s="2" t="s">
        <v>441</v>
      </c>
      <c r="AO149" s="2" t="s">
        <v>457</v>
      </c>
      <c r="AP149" s="46" t="s">
        <v>10</v>
      </c>
      <c r="AQ149" s="1"/>
      <c r="AR149" s="1"/>
    </row>
    <row r="150" spans="1:44">
      <c r="A150" s="2">
        <f t="shared" si="4"/>
        <v>149</v>
      </c>
      <c r="B150" s="49" t="s">
        <v>1099</v>
      </c>
      <c r="C150" s="2">
        <v>18</v>
      </c>
      <c r="D150" s="3" t="str">
        <f t="shared" si="5"/>
        <v>[15-44]</v>
      </c>
      <c r="E150" s="2"/>
      <c r="F150" s="185" t="s">
        <v>889</v>
      </c>
      <c r="G150" s="2" t="s">
        <v>988</v>
      </c>
      <c r="H150" s="40">
        <v>96197029</v>
      </c>
      <c r="I150" s="125" t="s">
        <v>167</v>
      </c>
      <c r="J150" s="185" t="s">
        <v>46</v>
      </c>
      <c r="K150" s="185" t="s">
        <v>47</v>
      </c>
      <c r="L150" s="49" t="s">
        <v>2121</v>
      </c>
      <c r="M150" s="9" t="s">
        <v>176</v>
      </c>
      <c r="N150" s="7" t="s">
        <v>2122</v>
      </c>
      <c r="O150" s="2" t="s">
        <v>2123</v>
      </c>
      <c r="P150" s="7" t="s">
        <v>769</v>
      </c>
      <c r="Q150" s="4">
        <v>45600</v>
      </c>
      <c r="R150" s="5" t="str">
        <f>_xlfn.CONCAT("S",_xlfn.ISOWEEKNUM(Table1[[#This Row],[Date de début des signes]]))</f>
        <v>S45</v>
      </c>
      <c r="S150" s="4">
        <v>45600</v>
      </c>
      <c r="T150" s="6" t="s">
        <v>820</v>
      </c>
      <c r="U150" s="6" t="s">
        <v>820</v>
      </c>
      <c r="V150" s="6" t="s">
        <v>820</v>
      </c>
      <c r="W150" s="6" t="s">
        <v>820</v>
      </c>
      <c r="X150" s="6" t="s">
        <v>870</v>
      </c>
      <c r="Y150" s="125" t="s">
        <v>819</v>
      </c>
      <c r="Z150" s="2" t="s">
        <v>819</v>
      </c>
      <c r="AA150" s="2" t="s">
        <v>819</v>
      </c>
      <c r="AB150" s="2" t="s">
        <v>819</v>
      </c>
      <c r="AC150" s="2" t="s">
        <v>819</v>
      </c>
      <c r="AD150" s="2" t="s">
        <v>819</v>
      </c>
      <c r="AE150" s="2" t="s">
        <v>819</v>
      </c>
      <c r="AF150" s="4" t="s">
        <v>820</v>
      </c>
      <c r="AG150" s="184" t="s">
        <v>1382</v>
      </c>
      <c r="AH150" s="184" t="s">
        <v>873</v>
      </c>
      <c r="AI150" s="184" t="s">
        <v>870</v>
      </c>
      <c r="AJ150" s="4">
        <v>45602</v>
      </c>
      <c r="AK150" s="2" t="s">
        <v>874</v>
      </c>
      <c r="AL150" s="184" t="s">
        <v>813</v>
      </c>
      <c r="AM150" s="2" t="s">
        <v>41</v>
      </c>
      <c r="AN150" s="2" t="s">
        <v>441</v>
      </c>
      <c r="AO150" s="2" t="s">
        <v>443</v>
      </c>
      <c r="AP150" s="46" t="s">
        <v>10</v>
      </c>
      <c r="AQ150" s="1"/>
      <c r="AR150" s="1"/>
    </row>
    <row r="151" spans="1:44">
      <c r="A151" s="2">
        <f t="shared" si="4"/>
        <v>150</v>
      </c>
      <c r="B151" s="49" t="s">
        <v>1100</v>
      </c>
      <c r="C151" s="2">
        <v>20</v>
      </c>
      <c r="D151" s="3" t="str">
        <f t="shared" si="5"/>
        <v>[15-44]</v>
      </c>
      <c r="E151" s="2"/>
      <c r="F151" s="185" t="s">
        <v>889</v>
      </c>
      <c r="G151" s="2" t="s">
        <v>1279</v>
      </c>
      <c r="H151" s="40">
        <v>96739230</v>
      </c>
      <c r="I151" s="125" t="s">
        <v>173</v>
      </c>
      <c r="J151" s="185" t="s">
        <v>174</v>
      </c>
      <c r="K151" s="185" t="s">
        <v>175</v>
      </c>
      <c r="L151" s="68" t="s">
        <v>2121</v>
      </c>
      <c r="M151" s="9" t="s">
        <v>112</v>
      </c>
      <c r="N151" s="2" t="s">
        <v>2122</v>
      </c>
      <c r="O151" s="2" t="s">
        <v>2123</v>
      </c>
      <c r="P151" s="7" t="s">
        <v>769</v>
      </c>
      <c r="Q151" s="4">
        <v>45599</v>
      </c>
      <c r="R151" s="5" t="str">
        <f>_xlfn.CONCAT("S",_xlfn.ISOWEEKNUM(Table1[[#This Row],[Date de début des signes]]))</f>
        <v>S44</v>
      </c>
      <c r="S151" s="4">
        <v>45600</v>
      </c>
      <c r="T151" s="6" t="s">
        <v>820</v>
      </c>
      <c r="U151" s="6" t="s">
        <v>820</v>
      </c>
      <c r="V151" s="6" t="s">
        <v>820</v>
      </c>
      <c r="W151" s="6" t="s">
        <v>819</v>
      </c>
      <c r="X151" s="6" t="s">
        <v>870</v>
      </c>
      <c r="Y151" s="125" t="s">
        <v>820</v>
      </c>
      <c r="Z151" s="2" t="s">
        <v>819</v>
      </c>
      <c r="AA151" s="2" t="s">
        <v>819</v>
      </c>
      <c r="AB151" s="2" t="s">
        <v>819</v>
      </c>
      <c r="AC151" s="2" t="s">
        <v>819</v>
      </c>
      <c r="AD151" s="2" t="s">
        <v>819</v>
      </c>
      <c r="AE151" s="2" t="s">
        <v>819</v>
      </c>
      <c r="AF151" s="4" t="s">
        <v>820</v>
      </c>
      <c r="AG151" s="184" t="s">
        <v>2109</v>
      </c>
      <c r="AH151" s="184" t="s">
        <v>2162</v>
      </c>
      <c r="AI151" s="184" t="s">
        <v>870</v>
      </c>
      <c r="AJ151" s="4">
        <v>45603</v>
      </c>
      <c r="AK151" s="2" t="s">
        <v>874</v>
      </c>
      <c r="AL151" s="184" t="s">
        <v>814</v>
      </c>
      <c r="AM151" s="2" t="s">
        <v>41</v>
      </c>
      <c r="AN151" s="2" t="s">
        <v>441</v>
      </c>
      <c r="AO151" s="2" t="s">
        <v>450</v>
      </c>
      <c r="AP151" s="192" t="s">
        <v>18</v>
      </c>
      <c r="AQ151" s="1"/>
      <c r="AR151" s="1"/>
    </row>
    <row r="152" spans="1:44">
      <c r="A152" s="2">
        <f t="shared" si="4"/>
        <v>151</v>
      </c>
      <c r="B152" s="49" t="s">
        <v>1101</v>
      </c>
      <c r="C152" s="2">
        <v>21</v>
      </c>
      <c r="D152" s="3" t="str">
        <f t="shared" si="5"/>
        <v>[15-44]</v>
      </c>
      <c r="E152" s="2"/>
      <c r="F152" s="7" t="s">
        <v>864</v>
      </c>
      <c r="G152" s="2" t="s">
        <v>2108</v>
      </c>
      <c r="H152" s="40">
        <v>96068627</v>
      </c>
      <c r="I152" s="125" t="s">
        <v>129</v>
      </c>
      <c r="J152" s="185" t="s">
        <v>72</v>
      </c>
      <c r="K152" s="185" t="s">
        <v>73</v>
      </c>
      <c r="L152" s="68" t="s">
        <v>2121</v>
      </c>
      <c r="M152" s="9" t="s">
        <v>945</v>
      </c>
      <c r="N152" s="2" t="s">
        <v>2122</v>
      </c>
      <c r="O152" s="2" t="s">
        <v>2123</v>
      </c>
      <c r="P152" s="7" t="s">
        <v>769</v>
      </c>
      <c r="Q152" s="4">
        <v>45599</v>
      </c>
      <c r="R152" s="5" t="str">
        <f>_xlfn.CONCAT("S",_xlfn.ISOWEEKNUM(Table1[[#This Row],[Date de début des signes]]))</f>
        <v>S44</v>
      </c>
      <c r="S152" s="4">
        <v>45600</v>
      </c>
      <c r="T152" s="6" t="s">
        <v>820</v>
      </c>
      <c r="U152" s="6" t="s">
        <v>820</v>
      </c>
      <c r="V152" s="6" t="s">
        <v>820</v>
      </c>
      <c r="W152" s="6" t="s">
        <v>820</v>
      </c>
      <c r="X152" s="6" t="s">
        <v>870</v>
      </c>
      <c r="Y152" s="125" t="s">
        <v>819</v>
      </c>
      <c r="Z152" s="2" t="s">
        <v>819</v>
      </c>
      <c r="AA152" s="2" t="s">
        <v>819</v>
      </c>
      <c r="AB152" s="2" t="s">
        <v>819</v>
      </c>
      <c r="AC152" s="2" t="s">
        <v>819</v>
      </c>
      <c r="AD152" s="2" t="s">
        <v>819</v>
      </c>
      <c r="AE152" s="2" t="s">
        <v>819</v>
      </c>
      <c r="AF152" s="4" t="s">
        <v>820</v>
      </c>
      <c r="AG152" s="184" t="s">
        <v>1382</v>
      </c>
      <c r="AH152" s="184" t="s">
        <v>873</v>
      </c>
      <c r="AI152" s="184" t="s">
        <v>870</v>
      </c>
      <c r="AJ152" s="4">
        <v>45603</v>
      </c>
      <c r="AK152" s="2" t="s">
        <v>874</v>
      </c>
      <c r="AL152" s="184" t="s">
        <v>813</v>
      </c>
      <c r="AM152" s="2" t="s">
        <v>41</v>
      </c>
      <c r="AN152" s="2" t="s">
        <v>441</v>
      </c>
      <c r="AO152" s="2" t="s">
        <v>457</v>
      </c>
      <c r="AP152" s="46" t="s">
        <v>10</v>
      </c>
      <c r="AQ152" s="1"/>
      <c r="AR152" s="1"/>
    </row>
    <row r="153" spans="1:44">
      <c r="A153" s="2">
        <f t="shared" si="4"/>
        <v>152</v>
      </c>
      <c r="B153" s="49" t="s">
        <v>1102</v>
      </c>
      <c r="C153" s="2">
        <v>6</v>
      </c>
      <c r="D153" s="3" t="str">
        <f t="shared" si="5"/>
        <v>[5-14]</v>
      </c>
      <c r="E153" s="2"/>
      <c r="F153" s="7" t="s">
        <v>864</v>
      </c>
      <c r="G153" s="2" t="s">
        <v>988</v>
      </c>
      <c r="H153" s="40">
        <v>99796064</v>
      </c>
      <c r="I153" s="125" t="s">
        <v>176</v>
      </c>
      <c r="J153" s="185" t="s">
        <v>81</v>
      </c>
      <c r="K153" s="185" t="s">
        <v>82</v>
      </c>
      <c r="L153" s="49" t="s">
        <v>2121</v>
      </c>
      <c r="M153" s="9" t="s">
        <v>176</v>
      </c>
      <c r="N153" s="2" t="s">
        <v>2122</v>
      </c>
      <c r="O153" s="2" t="s">
        <v>2123</v>
      </c>
      <c r="P153" s="7" t="s">
        <v>769</v>
      </c>
      <c r="Q153" s="4">
        <v>45599</v>
      </c>
      <c r="R153" s="5" t="str">
        <f>_xlfn.CONCAT("S",_xlfn.ISOWEEKNUM(Table1[[#This Row],[Date de début des signes]]))</f>
        <v>S44</v>
      </c>
      <c r="S153" s="4">
        <v>45600</v>
      </c>
      <c r="T153" s="6" t="s">
        <v>820</v>
      </c>
      <c r="U153" s="6" t="s">
        <v>820</v>
      </c>
      <c r="V153" s="6" t="s">
        <v>819</v>
      </c>
      <c r="W153" s="6" t="s">
        <v>819</v>
      </c>
      <c r="X153" s="6" t="s">
        <v>906</v>
      </c>
      <c r="Y153" s="125" t="s">
        <v>819</v>
      </c>
      <c r="Z153" s="2" t="s">
        <v>819</v>
      </c>
      <c r="AA153" s="2" t="s">
        <v>819</v>
      </c>
      <c r="AB153" s="2" t="s">
        <v>819</v>
      </c>
      <c r="AC153" s="2" t="s">
        <v>819</v>
      </c>
      <c r="AD153" s="2" t="s">
        <v>819</v>
      </c>
      <c r="AE153" s="2" t="s">
        <v>819</v>
      </c>
      <c r="AF153" s="4" t="s">
        <v>820</v>
      </c>
      <c r="AG153" s="184" t="s">
        <v>2109</v>
      </c>
      <c r="AH153" s="184" t="s">
        <v>2109</v>
      </c>
      <c r="AI153" s="184" t="s">
        <v>906</v>
      </c>
      <c r="AJ153" s="4">
        <v>45603</v>
      </c>
      <c r="AK153" s="2" t="s">
        <v>874</v>
      </c>
      <c r="AL153" s="184" t="s">
        <v>814</v>
      </c>
      <c r="AM153" s="2" t="s">
        <v>41</v>
      </c>
      <c r="AN153" s="2" t="s">
        <v>441</v>
      </c>
      <c r="AO153" s="2" t="s">
        <v>457</v>
      </c>
      <c r="AP153" s="192" t="s">
        <v>18</v>
      </c>
      <c r="AQ153" s="1"/>
      <c r="AR153" s="1"/>
    </row>
    <row r="154" spans="1:44">
      <c r="A154" s="2">
        <f t="shared" si="4"/>
        <v>153</v>
      </c>
      <c r="B154" s="49" t="s">
        <v>1103</v>
      </c>
      <c r="C154" s="2">
        <v>20</v>
      </c>
      <c r="D154" s="3" t="str">
        <f t="shared" si="5"/>
        <v>[15-44]</v>
      </c>
      <c r="E154" s="2"/>
      <c r="F154" s="2" t="s">
        <v>864</v>
      </c>
      <c r="G154" s="2" t="s">
        <v>1104</v>
      </c>
      <c r="H154" s="40">
        <v>99517496</v>
      </c>
      <c r="I154" s="125" t="s">
        <v>177</v>
      </c>
      <c r="J154" s="185" t="s">
        <v>72</v>
      </c>
      <c r="K154" s="185" t="s">
        <v>73</v>
      </c>
      <c r="L154" s="68" t="s">
        <v>2121</v>
      </c>
      <c r="M154" s="9" t="s">
        <v>177</v>
      </c>
      <c r="N154" s="2" t="s">
        <v>2122</v>
      </c>
      <c r="O154" s="2" t="s">
        <v>2123</v>
      </c>
      <c r="P154" s="7" t="s">
        <v>769</v>
      </c>
      <c r="Q154" s="4">
        <v>45598</v>
      </c>
      <c r="R154" s="5" t="str">
        <f>_xlfn.CONCAT("S",_xlfn.ISOWEEKNUM(Table1[[#This Row],[Date de début des signes]]))</f>
        <v>S44</v>
      </c>
      <c r="S154" s="4">
        <v>45601</v>
      </c>
      <c r="T154" s="6" t="s">
        <v>820</v>
      </c>
      <c r="U154" s="6" t="s">
        <v>820</v>
      </c>
      <c r="V154" s="6" t="s">
        <v>819</v>
      </c>
      <c r="W154" s="6" t="s">
        <v>820</v>
      </c>
      <c r="X154" s="6" t="s">
        <v>870</v>
      </c>
      <c r="Y154" s="125" t="s">
        <v>819</v>
      </c>
      <c r="Z154" s="2" t="s">
        <v>819</v>
      </c>
      <c r="AA154" s="2" t="s">
        <v>819</v>
      </c>
      <c r="AB154" s="2" t="s">
        <v>819</v>
      </c>
      <c r="AC154" s="2" t="s">
        <v>819</v>
      </c>
      <c r="AD154" s="2" t="s">
        <v>819</v>
      </c>
      <c r="AE154" s="2" t="s">
        <v>819</v>
      </c>
      <c r="AF154" s="4" t="s">
        <v>820</v>
      </c>
      <c r="AG154" s="184" t="s">
        <v>1382</v>
      </c>
      <c r="AH154" s="184" t="s">
        <v>873</v>
      </c>
      <c r="AI154" s="184" t="s">
        <v>870</v>
      </c>
      <c r="AJ154" s="4">
        <v>45603</v>
      </c>
      <c r="AK154" s="2" t="s">
        <v>874</v>
      </c>
      <c r="AL154" s="184" t="s">
        <v>813</v>
      </c>
      <c r="AM154" s="2" t="s">
        <v>41</v>
      </c>
      <c r="AN154" s="2" t="s">
        <v>441</v>
      </c>
      <c r="AO154" s="2" t="s">
        <v>443</v>
      </c>
      <c r="AP154" s="46" t="s">
        <v>10</v>
      </c>
      <c r="AQ154" s="1"/>
      <c r="AR154" s="1"/>
    </row>
    <row r="155" spans="1:44">
      <c r="A155" s="2">
        <f t="shared" si="4"/>
        <v>154</v>
      </c>
      <c r="B155" s="49" t="s">
        <v>1105</v>
      </c>
      <c r="C155" s="49">
        <v>19</v>
      </c>
      <c r="D155" s="3" t="str">
        <f t="shared" si="5"/>
        <v>[15-44]</v>
      </c>
      <c r="E155" s="49"/>
      <c r="F155" s="7" t="s">
        <v>864</v>
      </c>
      <c r="G155" s="49" t="s">
        <v>1112</v>
      </c>
      <c r="H155" s="51">
        <v>98148309</v>
      </c>
      <c r="I155" s="127" t="s">
        <v>167</v>
      </c>
      <c r="J155" s="185" t="s">
        <v>46</v>
      </c>
      <c r="K155" s="185" t="s">
        <v>47</v>
      </c>
      <c r="L155" s="68" t="s">
        <v>2121</v>
      </c>
      <c r="M155" s="49" t="s">
        <v>176</v>
      </c>
      <c r="N155" s="7" t="s">
        <v>2122</v>
      </c>
      <c r="O155" s="2" t="s">
        <v>2123</v>
      </c>
      <c r="P155" s="7" t="s">
        <v>769</v>
      </c>
      <c r="Q155" s="52">
        <v>45601</v>
      </c>
      <c r="R155" s="5" t="str">
        <f>_xlfn.CONCAT("S",_xlfn.ISOWEEKNUM(Table1[[#This Row],[Date de début des signes]]))</f>
        <v>S45</v>
      </c>
      <c r="S155" s="53">
        <v>45601</v>
      </c>
      <c r="T155" s="50" t="s">
        <v>820</v>
      </c>
      <c r="U155" s="50" t="s">
        <v>820</v>
      </c>
      <c r="V155" s="50" t="s">
        <v>819</v>
      </c>
      <c r="W155" s="50" t="s">
        <v>819</v>
      </c>
      <c r="X155" s="50" t="s">
        <v>906</v>
      </c>
      <c r="Y155" s="127" t="s">
        <v>819</v>
      </c>
      <c r="Z155" s="49" t="s">
        <v>819</v>
      </c>
      <c r="AA155" s="49" t="s">
        <v>819</v>
      </c>
      <c r="AB155" s="49" t="s">
        <v>819</v>
      </c>
      <c r="AC155" s="49" t="s">
        <v>819</v>
      </c>
      <c r="AD155" s="49" t="s">
        <v>819</v>
      </c>
      <c r="AE155" s="52" t="s">
        <v>819</v>
      </c>
      <c r="AF155" s="52" t="s">
        <v>820</v>
      </c>
      <c r="AG155" s="184" t="s">
        <v>1382</v>
      </c>
      <c r="AH155" s="184" t="s">
        <v>873</v>
      </c>
      <c r="AI155" s="184" t="s">
        <v>870</v>
      </c>
      <c r="AJ155" s="52">
        <v>45603</v>
      </c>
      <c r="AK155" s="2" t="s">
        <v>874</v>
      </c>
      <c r="AL155" s="184" t="s">
        <v>813</v>
      </c>
      <c r="AM155" s="2" t="s">
        <v>41</v>
      </c>
      <c r="AN155" s="2" t="s">
        <v>441</v>
      </c>
      <c r="AO155" s="2" t="s">
        <v>443</v>
      </c>
      <c r="AP155" s="46" t="s">
        <v>10</v>
      </c>
      <c r="AQ155" s="1"/>
      <c r="AR155" s="1"/>
    </row>
    <row r="156" spans="1:44">
      <c r="A156" s="2">
        <f t="shared" si="4"/>
        <v>155</v>
      </c>
      <c r="B156" s="49" t="s">
        <v>1106</v>
      </c>
      <c r="C156" s="49">
        <v>45</v>
      </c>
      <c r="D156" s="3" t="str">
        <f t="shared" si="5"/>
        <v>[45-59]</v>
      </c>
      <c r="E156" s="49"/>
      <c r="F156" s="7" t="s">
        <v>864</v>
      </c>
      <c r="G156" s="49" t="s">
        <v>2130</v>
      </c>
      <c r="H156" s="51"/>
      <c r="I156" s="127" t="s">
        <v>167</v>
      </c>
      <c r="J156" s="185" t="s">
        <v>46</v>
      </c>
      <c r="K156" s="185" t="s">
        <v>47</v>
      </c>
      <c r="L156" s="49" t="s">
        <v>2121</v>
      </c>
      <c r="M156" s="49" t="s">
        <v>176</v>
      </c>
      <c r="N156" s="7" t="s">
        <v>2122</v>
      </c>
      <c r="O156" s="2" t="s">
        <v>2123</v>
      </c>
      <c r="P156" s="7" t="s">
        <v>769</v>
      </c>
      <c r="Q156" s="52">
        <v>45601</v>
      </c>
      <c r="R156" s="5" t="str">
        <f>_xlfn.CONCAT("S",_xlfn.ISOWEEKNUM(Table1[[#This Row],[Date de début des signes]]))</f>
        <v>S45</v>
      </c>
      <c r="S156" s="53">
        <v>45601</v>
      </c>
      <c r="T156" s="50" t="s">
        <v>820</v>
      </c>
      <c r="U156" s="50" t="s">
        <v>820</v>
      </c>
      <c r="V156" s="50" t="s">
        <v>819</v>
      </c>
      <c r="W156" s="50" t="s">
        <v>819</v>
      </c>
      <c r="X156" s="50" t="s">
        <v>906</v>
      </c>
      <c r="Y156" s="127" t="s">
        <v>819</v>
      </c>
      <c r="Z156" s="49" t="s">
        <v>819</v>
      </c>
      <c r="AA156" s="49" t="s">
        <v>819</v>
      </c>
      <c r="AB156" s="49" t="s">
        <v>819</v>
      </c>
      <c r="AC156" s="49" t="s">
        <v>819</v>
      </c>
      <c r="AD156" s="49" t="s">
        <v>819</v>
      </c>
      <c r="AE156" s="52" t="s">
        <v>819</v>
      </c>
      <c r="AF156" s="52" t="s">
        <v>820</v>
      </c>
      <c r="AG156" s="184" t="s">
        <v>2109</v>
      </c>
      <c r="AH156" s="184" t="s">
        <v>2109</v>
      </c>
      <c r="AI156" s="184" t="s">
        <v>870</v>
      </c>
      <c r="AJ156" s="52">
        <v>45603</v>
      </c>
      <c r="AK156" s="2" t="s">
        <v>874</v>
      </c>
      <c r="AL156" s="184" t="s">
        <v>814</v>
      </c>
      <c r="AM156" s="2" t="s">
        <v>41</v>
      </c>
      <c r="AN156" s="2" t="s">
        <v>441</v>
      </c>
      <c r="AO156" s="2" t="s">
        <v>443</v>
      </c>
      <c r="AP156" s="192" t="s">
        <v>18</v>
      </c>
      <c r="AQ156" s="1"/>
      <c r="AR156" s="1"/>
    </row>
    <row r="157" spans="1:44">
      <c r="A157" s="2">
        <f t="shared" si="4"/>
        <v>156</v>
      </c>
      <c r="B157" s="49" t="s">
        <v>1107</v>
      </c>
      <c r="C157" s="49">
        <v>27</v>
      </c>
      <c r="D157" s="3" t="str">
        <f t="shared" si="5"/>
        <v>[15-44]</v>
      </c>
      <c r="E157" s="49"/>
      <c r="F157" s="185" t="s">
        <v>889</v>
      </c>
      <c r="G157" s="49" t="s">
        <v>2130</v>
      </c>
      <c r="H157" s="51">
        <v>91773032</v>
      </c>
      <c r="I157" s="127" t="s">
        <v>167</v>
      </c>
      <c r="J157" s="185" t="s">
        <v>46</v>
      </c>
      <c r="K157" s="185" t="s">
        <v>47</v>
      </c>
      <c r="L157" s="49" t="s">
        <v>2121</v>
      </c>
      <c r="M157" s="49" t="s">
        <v>176</v>
      </c>
      <c r="N157" s="7" t="s">
        <v>2122</v>
      </c>
      <c r="O157" s="2" t="s">
        <v>2123</v>
      </c>
      <c r="P157" s="7" t="s">
        <v>769</v>
      </c>
      <c r="Q157" s="52">
        <v>45601</v>
      </c>
      <c r="R157" s="5" t="str">
        <f>_xlfn.CONCAT("S",_xlfn.ISOWEEKNUM(Table1[[#This Row],[Date de début des signes]]))</f>
        <v>S45</v>
      </c>
      <c r="S157" s="53">
        <v>45601</v>
      </c>
      <c r="T157" s="50" t="s">
        <v>820</v>
      </c>
      <c r="U157" s="50" t="s">
        <v>820</v>
      </c>
      <c r="V157" s="50" t="s">
        <v>819</v>
      </c>
      <c r="W157" s="50" t="s">
        <v>819</v>
      </c>
      <c r="X157" s="50" t="s">
        <v>906</v>
      </c>
      <c r="Y157" s="127" t="s">
        <v>819</v>
      </c>
      <c r="Z157" s="49" t="s">
        <v>819</v>
      </c>
      <c r="AA157" s="49" t="s">
        <v>819</v>
      </c>
      <c r="AB157" s="49" t="s">
        <v>819</v>
      </c>
      <c r="AC157" s="49" t="s">
        <v>819</v>
      </c>
      <c r="AD157" s="49" t="s">
        <v>819</v>
      </c>
      <c r="AE157" s="52" t="s">
        <v>819</v>
      </c>
      <c r="AF157" s="52" t="s">
        <v>820</v>
      </c>
      <c r="AG157" s="184" t="s">
        <v>1382</v>
      </c>
      <c r="AH157" s="184" t="s">
        <v>2109</v>
      </c>
      <c r="AI157" s="184" t="s">
        <v>870</v>
      </c>
      <c r="AJ157" s="52">
        <v>45603</v>
      </c>
      <c r="AK157" s="2" t="s">
        <v>874</v>
      </c>
      <c r="AL157" s="184" t="s">
        <v>814</v>
      </c>
      <c r="AM157" s="2" t="s">
        <v>41</v>
      </c>
      <c r="AN157" s="2" t="s">
        <v>441</v>
      </c>
      <c r="AO157" s="2" t="s">
        <v>443</v>
      </c>
      <c r="AP157" s="192" t="s">
        <v>18</v>
      </c>
      <c r="AQ157" s="1"/>
      <c r="AR157" s="1"/>
    </row>
    <row r="158" spans="1:44">
      <c r="A158" s="2">
        <f t="shared" si="4"/>
        <v>157</v>
      </c>
      <c r="B158" s="49" t="s">
        <v>1108</v>
      </c>
      <c r="C158" s="49">
        <v>27</v>
      </c>
      <c r="D158" s="3" t="str">
        <f t="shared" si="5"/>
        <v>[15-44]</v>
      </c>
      <c r="E158" s="49"/>
      <c r="F158" s="7" t="s">
        <v>864</v>
      </c>
      <c r="G158" s="49" t="s">
        <v>2130</v>
      </c>
      <c r="H158" s="51">
        <v>91773032</v>
      </c>
      <c r="I158" s="127" t="s">
        <v>167</v>
      </c>
      <c r="J158" s="185" t="s">
        <v>46</v>
      </c>
      <c r="K158" s="185" t="s">
        <v>47</v>
      </c>
      <c r="L158" s="49" t="s">
        <v>2121</v>
      </c>
      <c r="M158" s="49" t="s">
        <v>176</v>
      </c>
      <c r="N158" s="7" t="s">
        <v>2122</v>
      </c>
      <c r="O158" s="2" t="s">
        <v>2123</v>
      </c>
      <c r="P158" s="7" t="s">
        <v>769</v>
      </c>
      <c r="Q158" s="52">
        <v>45601</v>
      </c>
      <c r="R158" s="5" t="str">
        <f>_xlfn.CONCAT("S",_xlfn.ISOWEEKNUM(Table1[[#This Row],[Date de début des signes]]))</f>
        <v>S45</v>
      </c>
      <c r="S158" s="53">
        <v>45601</v>
      </c>
      <c r="T158" s="50" t="s">
        <v>820</v>
      </c>
      <c r="U158" s="50" t="s">
        <v>820</v>
      </c>
      <c r="V158" s="50" t="s">
        <v>819</v>
      </c>
      <c r="W158" s="50" t="s">
        <v>819</v>
      </c>
      <c r="X158" s="50" t="s">
        <v>906</v>
      </c>
      <c r="Y158" s="127" t="s">
        <v>819</v>
      </c>
      <c r="Z158" s="49" t="s">
        <v>819</v>
      </c>
      <c r="AA158" s="49" t="s">
        <v>819</v>
      </c>
      <c r="AB158" s="49" t="s">
        <v>819</v>
      </c>
      <c r="AC158" s="49" t="s">
        <v>819</v>
      </c>
      <c r="AD158" s="49" t="s">
        <v>819</v>
      </c>
      <c r="AE158" s="52" t="s">
        <v>819</v>
      </c>
      <c r="AF158" s="52" t="s">
        <v>820</v>
      </c>
      <c r="AG158" s="184" t="s">
        <v>2109</v>
      </c>
      <c r="AH158" s="184" t="s">
        <v>2109</v>
      </c>
      <c r="AI158" s="184" t="s">
        <v>870</v>
      </c>
      <c r="AJ158" s="52">
        <v>45603</v>
      </c>
      <c r="AK158" s="2" t="s">
        <v>874</v>
      </c>
      <c r="AL158" s="184" t="s">
        <v>814</v>
      </c>
      <c r="AM158" s="2" t="s">
        <v>41</v>
      </c>
      <c r="AN158" s="2" t="s">
        <v>441</v>
      </c>
      <c r="AO158" s="2" t="s">
        <v>443</v>
      </c>
      <c r="AP158" s="192" t="s">
        <v>18</v>
      </c>
      <c r="AQ158" s="1"/>
      <c r="AR158" s="1"/>
    </row>
    <row r="159" spans="1:44">
      <c r="A159" s="2">
        <f t="shared" si="4"/>
        <v>158</v>
      </c>
      <c r="B159" s="49" t="s">
        <v>1109</v>
      </c>
      <c r="C159" s="49">
        <v>48</v>
      </c>
      <c r="D159" s="3" t="str">
        <f t="shared" si="5"/>
        <v>[45-59]</v>
      </c>
      <c r="E159" s="49"/>
      <c r="F159" s="49" t="s">
        <v>864</v>
      </c>
      <c r="G159" s="49" t="s">
        <v>1110</v>
      </c>
      <c r="H159" s="51">
        <v>90858693</v>
      </c>
      <c r="I159" s="127" t="s">
        <v>178</v>
      </c>
      <c r="J159" s="185" t="s">
        <v>169</v>
      </c>
      <c r="K159" s="185" t="s">
        <v>170</v>
      </c>
      <c r="L159" s="49" t="s">
        <v>2121</v>
      </c>
      <c r="M159" s="49" t="s">
        <v>168</v>
      </c>
      <c r="N159" s="7" t="s">
        <v>2128</v>
      </c>
      <c r="O159" s="2" t="s">
        <v>2123</v>
      </c>
      <c r="P159" s="7" t="s">
        <v>769</v>
      </c>
      <c r="Q159" s="52">
        <v>45599</v>
      </c>
      <c r="R159" s="5" t="str">
        <f>_xlfn.CONCAT("S",_xlfn.ISOWEEKNUM(Table1[[#This Row],[Date de début des signes]]))</f>
        <v>S44</v>
      </c>
      <c r="S159" s="53">
        <v>45600</v>
      </c>
      <c r="T159" s="50" t="s">
        <v>820</v>
      </c>
      <c r="U159" s="50" t="s">
        <v>820</v>
      </c>
      <c r="V159" s="50" t="s">
        <v>819</v>
      </c>
      <c r="W159" s="50" t="s">
        <v>819</v>
      </c>
      <c r="X159" s="50" t="s">
        <v>906</v>
      </c>
      <c r="Y159" s="127" t="s">
        <v>819</v>
      </c>
      <c r="Z159" s="49" t="s">
        <v>819</v>
      </c>
      <c r="AA159" s="49" t="s">
        <v>819</v>
      </c>
      <c r="AB159" s="49" t="s">
        <v>819</v>
      </c>
      <c r="AC159" s="49" t="s">
        <v>819</v>
      </c>
      <c r="AD159" s="49" t="s">
        <v>819</v>
      </c>
      <c r="AE159" s="52" t="s">
        <v>819</v>
      </c>
      <c r="AF159" s="52" t="s">
        <v>820</v>
      </c>
      <c r="AG159" s="184" t="s">
        <v>1382</v>
      </c>
      <c r="AH159" s="184" t="s">
        <v>873</v>
      </c>
      <c r="AI159" s="184" t="s">
        <v>870</v>
      </c>
      <c r="AJ159" s="52">
        <v>45608</v>
      </c>
      <c r="AK159" s="2" t="s">
        <v>874</v>
      </c>
      <c r="AL159" s="184" t="s">
        <v>813</v>
      </c>
      <c r="AM159" s="2" t="s">
        <v>41</v>
      </c>
      <c r="AN159" s="2" t="s">
        <v>489</v>
      </c>
      <c r="AO159" s="2" t="s">
        <v>491</v>
      </c>
      <c r="AP159" s="46" t="s">
        <v>10</v>
      </c>
      <c r="AQ159" s="1"/>
      <c r="AR159" s="1"/>
    </row>
    <row r="160" spans="1:44">
      <c r="A160" s="2">
        <f t="shared" si="4"/>
        <v>159</v>
      </c>
      <c r="B160" s="49" t="s">
        <v>1111</v>
      </c>
      <c r="C160" s="49">
        <v>80</v>
      </c>
      <c r="D160" s="3" t="str">
        <f t="shared" si="5"/>
        <v>[60 et plus]</v>
      </c>
      <c r="E160" s="49"/>
      <c r="F160" s="7" t="s">
        <v>864</v>
      </c>
      <c r="G160" s="49" t="s">
        <v>1112</v>
      </c>
      <c r="H160" s="51">
        <v>91750075</v>
      </c>
      <c r="I160" s="127" t="s">
        <v>179</v>
      </c>
      <c r="J160" s="185" t="s">
        <v>180</v>
      </c>
      <c r="K160" s="185" t="s">
        <v>181</v>
      </c>
      <c r="L160" s="68" t="s">
        <v>2121</v>
      </c>
      <c r="M160" s="49" t="s">
        <v>945</v>
      </c>
      <c r="N160" s="7" t="s">
        <v>2122</v>
      </c>
      <c r="O160" s="2" t="s">
        <v>2123</v>
      </c>
      <c r="P160" s="7" t="s">
        <v>769</v>
      </c>
      <c r="Q160" s="52">
        <v>45602</v>
      </c>
      <c r="R160" s="5" t="str">
        <f>_xlfn.CONCAT("S",_xlfn.ISOWEEKNUM(Table1[[#This Row],[Date de début des signes]]))</f>
        <v>S45</v>
      </c>
      <c r="S160" s="53">
        <v>45602</v>
      </c>
      <c r="T160" s="50" t="s">
        <v>820</v>
      </c>
      <c r="U160" s="50" t="s">
        <v>820</v>
      </c>
      <c r="V160" s="50" t="s">
        <v>819</v>
      </c>
      <c r="W160" s="50" t="s">
        <v>819</v>
      </c>
      <c r="X160" s="50" t="s">
        <v>906</v>
      </c>
      <c r="Y160" s="127" t="s">
        <v>819</v>
      </c>
      <c r="Z160" s="49" t="s">
        <v>819</v>
      </c>
      <c r="AA160" s="49" t="s">
        <v>819</v>
      </c>
      <c r="AB160" s="49" t="s">
        <v>819</v>
      </c>
      <c r="AC160" s="49" t="s">
        <v>819</v>
      </c>
      <c r="AD160" s="49" t="s">
        <v>819</v>
      </c>
      <c r="AE160" s="52" t="s">
        <v>819</v>
      </c>
      <c r="AF160" s="52" t="s">
        <v>820</v>
      </c>
      <c r="AG160" s="184" t="s">
        <v>2109</v>
      </c>
      <c r="AH160" s="184" t="s">
        <v>2109</v>
      </c>
      <c r="AI160" s="184" t="s">
        <v>870</v>
      </c>
      <c r="AJ160" s="52">
        <v>45603</v>
      </c>
      <c r="AK160" s="2" t="s">
        <v>874</v>
      </c>
      <c r="AL160" s="184" t="s">
        <v>814</v>
      </c>
      <c r="AM160" s="2" t="s">
        <v>35</v>
      </c>
      <c r="AN160" s="2" t="s">
        <v>528</v>
      </c>
      <c r="AO160" s="2" t="s">
        <v>530</v>
      </c>
      <c r="AP160" s="192" t="s">
        <v>18</v>
      </c>
      <c r="AQ160" s="1"/>
      <c r="AR160" s="1"/>
    </row>
    <row r="161" spans="1:44">
      <c r="A161" s="2">
        <f t="shared" si="4"/>
        <v>160</v>
      </c>
      <c r="B161" s="49" t="s">
        <v>1437</v>
      </c>
      <c r="C161" s="49">
        <v>47</v>
      </c>
      <c r="D161" s="3" t="str">
        <f t="shared" si="5"/>
        <v>[45-59]</v>
      </c>
      <c r="E161" s="49"/>
      <c r="F161" s="49" t="s">
        <v>864</v>
      </c>
      <c r="G161" s="49" t="s">
        <v>2108</v>
      </c>
      <c r="H161" s="51"/>
      <c r="I161" s="127" t="s">
        <v>114</v>
      </c>
      <c r="J161" s="185" t="s">
        <v>182</v>
      </c>
      <c r="K161" s="185" t="s">
        <v>183</v>
      </c>
      <c r="L161" s="49" t="s">
        <v>2121</v>
      </c>
      <c r="M161" s="49" t="s">
        <v>945</v>
      </c>
      <c r="N161" s="7" t="s">
        <v>2122</v>
      </c>
      <c r="O161" s="2" t="s">
        <v>2123</v>
      </c>
      <c r="P161" s="7" t="s">
        <v>769</v>
      </c>
      <c r="Q161" s="52">
        <v>45600</v>
      </c>
      <c r="R161" s="5" t="str">
        <f>_xlfn.CONCAT("S",_xlfn.ISOWEEKNUM(Table1[[#This Row],[Date de début des signes]]))</f>
        <v>S45</v>
      </c>
      <c r="S161" s="53">
        <v>45602</v>
      </c>
      <c r="T161" s="50" t="s">
        <v>820</v>
      </c>
      <c r="U161" s="50" t="s">
        <v>820</v>
      </c>
      <c r="V161" s="50" t="s">
        <v>820</v>
      </c>
      <c r="W161" s="50" t="s">
        <v>819</v>
      </c>
      <c r="X161" s="50" t="s">
        <v>906</v>
      </c>
      <c r="Y161" s="127" t="s">
        <v>819</v>
      </c>
      <c r="Z161" s="49" t="s">
        <v>819</v>
      </c>
      <c r="AA161" s="49" t="s">
        <v>819</v>
      </c>
      <c r="AB161" s="49" t="s">
        <v>819</v>
      </c>
      <c r="AC161" s="49" t="s">
        <v>819</v>
      </c>
      <c r="AD161" s="49" t="s">
        <v>819</v>
      </c>
      <c r="AE161" s="52" t="s">
        <v>819</v>
      </c>
      <c r="AF161" s="52" t="s">
        <v>820</v>
      </c>
      <c r="AG161" s="184" t="s">
        <v>1382</v>
      </c>
      <c r="AH161" s="184" t="s">
        <v>873</v>
      </c>
      <c r="AI161" s="184" t="s">
        <v>870</v>
      </c>
      <c r="AJ161" s="52">
        <v>45604</v>
      </c>
      <c r="AK161" s="2" t="s">
        <v>874</v>
      </c>
      <c r="AL161" s="184" t="s">
        <v>813</v>
      </c>
      <c r="AM161" s="2" t="s">
        <v>41</v>
      </c>
      <c r="AN161" s="2" t="s">
        <v>464</v>
      </c>
      <c r="AO161" s="2" t="s">
        <v>473</v>
      </c>
      <c r="AP161" s="46" t="s">
        <v>10</v>
      </c>
      <c r="AQ161" s="1"/>
      <c r="AR161" s="1"/>
    </row>
    <row r="162" spans="1:44">
      <c r="A162" s="2">
        <f t="shared" si="4"/>
        <v>161</v>
      </c>
      <c r="B162" s="49" t="s">
        <v>1113</v>
      </c>
      <c r="C162" s="49">
        <v>42</v>
      </c>
      <c r="D162" s="3" t="str">
        <f t="shared" si="5"/>
        <v>[15-44]</v>
      </c>
      <c r="E162" s="49"/>
      <c r="F162" s="7" t="s">
        <v>864</v>
      </c>
      <c r="G162" s="49" t="s">
        <v>2130</v>
      </c>
      <c r="H162" s="51"/>
      <c r="I162" s="127" t="s">
        <v>130</v>
      </c>
      <c r="J162" s="185" t="s">
        <v>184</v>
      </c>
      <c r="K162" s="185" t="s">
        <v>185</v>
      </c>
      <c r="L162" s="49" t="s">
        <v>2121</v>
      </c>
      <c r="M162" s="49" t="s">
        <v>945</v>
      </c>
      <c r="N162" s="7" t="s">
        <v>2122</v>
      </c>
      <c r="O162" s="2" t="s">
        <v>2123</v>
      </c>
      <c r="P162" s="7" t="s">
        <v>769</v>
      </c>
      <c r="Q162" s="52">
        <v>45600</v>
      </c>
      <c r="R162" s="5" t="str">
        <f>_xlfn.CONCAT("S",_xlfn.ISOWEEKNUM(Table1[[#This Row],[Date de début des signes]]))</f>
        <v>S45</v>
      </c>
      <c r="S162" s="53">
        <v>45602</v>
      </c>
      <c r="T162" s="50" t="s">
        <v>820</v>
      </c>
      <c r="U162" s="50" t="s">
        <v>820</v>
      </c>
      <c r="V162" s="50" t="s">
        <v>820</v>
      </c>
      <c r="W162" s="50" t="s">
        <v>820</v>
      </c>
      <c r="X162" s="50" t="s">
        <v>906</v>
      </c>
      <c r="Y162" s="127" t="s">
        <v>819</v>
      </c>
      <c r="Z162" s="49" t="s">
        <v>819</v>
      </c>
      <c r="AA162" s="49" t="s">
        <v>819</v>
      </c>
      <c r="AB162" s="49" t="s">
        <v>819</v>
      </c>
      <c r="AC162" s="49" t="s">
        <v>819</v>
      </c>
      <c r="AD162" s="49" t="s">
        <v>819</v>
      </c>
      <c r="AE162" s="52" t="s">
        <v>819</v>
      </c>
      <c r="AF162" s="52" t="s">
        <v>820</v>
      </c>
      <c r="AG162" s="184" t="s">
        <v>1382</v>
      </c>
      <c r="AH162" s="184" t="s">
        <v>873</v>
      </c>
      <c r="AI162" s="184" t="s">
        <v>870</v>
      </c>
      <c r="AJ162" s="52">
        <v>45608</v>
      </c>
      <c r="AK162" s="2" t="s">
        <v>874</v>
      </c>
      <c r="AL162" s="184" t="s">
        <v>813</v>
      </c>
      <c r="AM162" s="2" t="s">
        <v>41</v>
      </c>
      <c r="AN162" s="2" t="s">
        <v>441</v>
      </c>
      <c r="AO162" s="2" t="s">
        <v>443</v>
      </c>
      <c r="AP162" s="46" t="s">
        <v>10</v>
      </c>
      <c r="AQ162" s="1"/>
      <c r="AR162" s="1"/>
    </row>
    <row r="163" spans="1:44">
      <c r="A163" s="2">
        <f t="shared" si="4"/>
        <v>162</v>
      </c>
      <c r="B163" s="49" t="s">
        <v>1114</v>
      </c>
      <c r="C163" s="49">
        <v>75</v>
      </c>
      <c r="D163" s="3" t="str">
        <f t="shared" si="5"/>
        <v>[60 et plus]</v>
      </c>
      <c r="E163" s="49"/>
      <c r="F163" s="185" t="s">
        <v>889</v>
      </c>
      <c r="G163" s="49" t="s">
        <v>1051</v>
      </c>
      <c r="H163" s="51"/>
      <c r="I163" s="127" t="s">
        <v>186</v>
      </c>
      <c r="J163" s="185" t="s">
        <v>187</v>
      </c>
      <c r="K163" s="185" t="s">
        <v>188</v>
      </c>
      <c r="L163" s="49" t="s">
        <v>2121</v>
      </c>
      <c r="M163" s="49" t="s">
        <v>186</v>
      </c>
      <c r="N163" s="49" t="s">
        <v>2128</v>
      </c>
      <c r="O163" s="2" t="s">
        <v>2123</v>
      </c>
      <c r="P163" s="7" t="s">
        <v>769</v>
      </c>
      <c r="Q163" s="52">
        <v>45602</v>
      </c>
      <c r="R163" s="5" t="str">
        <f>_xlfn.CONCAT("S",_xlfn.ISOWEEKNUM(Table1[[#This Row],[Date de début des signes]]))</f>
        <v>S45</v>
      </c>
      <c r="S163" s="53">
        <v>45603</v>
      </c>
      <c r="T163" s="50" t="s">
        <v>820</v>
      </c>
      <c r="U163" s="50" t="s">
        <v>820</v>
      </c>
      <c r="V163" s="50" t="s">
        <v>820</v>
      </c>
      <c r="W163" s="50" t="s">
        <v>820</v>
      </c>
      <c r="X163" s="50" t="s">
        <v>906</v>
      </c>
      <c r="Y163" s="127" t="s">
        <v>819</v>
      </c>
      <c r="Z163" s="49" t="s">
        <v>819</v>
      </c>
      <c r="AA163" s="49" t="s">
        <v>819</v>
      </c>
      <c r="AB163" s="49" t="s">
        <v>819</v>
      </c>
      <c r="AC163" s="49" t="s">
        <v>819</v>
      </c>
      <c r="AD163" s="49" t="s">
        <v>819</v>
      </c>
      <c r="AE163" s="52" t="s">
        <v>819</v>
      </c>
      <c r="AF163" s="52" t="s">
        <v>820</v>
      </c>
      <c r="AG163" s="184" t="s">
        <v>2109</v>
      </c>
      <c r="AH163" s="184" t="s">
        <v>2109</v>
      </c>
      <c r="AI163" s="184" t="s">
        <v>906</v>
      </c>
      <c r="AJ163" s="52">
        <v>45603</v>
      </c>
      <c r="AK163" s="2" t="s">
        <v>874</v>
      </c>
      <c r="AL163" s="184" t="s">
        <v>814</v>
      </c>
      <c r="AM163" s="2" t="s">
        <v>41</v>
      </c>
      <c r="AN163" s="2" t="s">
        <v>489</v>
      </c>
      <c r="AO163" s="2" t="s">
        <v>466</v>
      </c>
      <c r="AP163" s="192" t="s">
        <v>18</v>
      </c>
      <c r="AQ163" s="1"/>
      <c r="AR163" s="1"/>
    </row>
    <row r="164" spans="1:44" s="70" customFormat="1">
      <c r="A164" s="2">
        <f t="shared" si="4"/>
        <v>163</v>
      </c>
      <c r="B164" s="49" t="s">
        <v>1115</v>
      </c>
      <c r="C164" s="49">
        <v>28</v>
      </c>
      <c r="D164" s="3" t="str">
        <f t="shared" si="5"/>
        <v>[15-44]</v>
      </c>
      <c r="E164" s="49"/>
      <c r="F164" s="185" t="s">
        <v>889</v>
      </c>
      <c r="G164" s="49" t="s">
        <v>2108</v>
      </c>
      <c r="H164" s="51"/>
      <c r="I164" s="127" t="s">
        <v>167</v>
      </c>
      <c r="J164" s="185" t="s">
        <v>46</v>
      </c>
      <c r="K164" s="185" t="s">
        <v>47</v>
      </c>
      <c r="L164" s="49" t="s">
        <v>2121</v>
      </c>
      <c r="M164" s="49" t="s">
        <v>176</v>
      </c>
      <c r="N164" s="7" t="s">
        <v>2122</v>
      </c>
      <c r="O164" s="2" t="s">
        <v>2123</v>
      </c>
      <c r="P164" s="60" t="s">
        <v>769</v>
      </c>
      <c r="Q164" s="52">
        <v>45602</v>
      </c>
      <c r="R164" s="5" t="str">
        <f>_xlfn.CONCAT("S",_xlfn.ISOWEEKNUM(Table1[[#This Row],[Date de début des signes]]))</f>
        <v>S45</v>
      </c>
      <c r="S164" s="53">
        <v>45603</v>
      </c>
      <c r="T164" s="50" t="s">
        <v>820</v>
      </c>
      <c r="U164" s="50" t="s">
        <v>820</v>
      </c>
      <c r="V164" s="50" t="s">
        <v>820</v>
      </c>
      <c r="W164" s="50" t="s">
        <v>820</v>
      </c>
      <c r="X164" s="50" t="s">
        <v>870</v>
      </c>
      <c r="Y164" s="127" t="s">
        <v>819</v>
      </c>
      <c r="Z164" s="49" t="s">
        <v>820</v>
      </c>
      <c r="AA164" s="49" t="s">
        <v>819</v>
      </c>
      <c r="AB164" s="49" t="s">
        <v>819</v>
      </c>
      <c r="AC164" s="49" t="s">
        <v>819</v>
      </c>
      <c r="AD164" s="49" t="s">
        <v>819</v>
      </c>
      <c r="AE164" s="52" t="s">
        <v>819</v>
      </c>
      <c r="AF164" s="52" t="s">
        <v>820</v>
      </c>
      <c r="AG164" s="184" t="s">
        <v>1382</v>
      </c>
      <c r="AH164" s="184" t="s">
        <v>873</v>
      </c>
      <c r="AI164" s="184" t="s">
        <v>870</v>
      </c>
      <c r="AJ164" s="52">
        <v>45609</v>
      </c>
      <c r="AK164" s="2" t="s">
        <v>874</v>
      </c>
      <c r="AL164" s="184" t="s">
        <v>813</v>
      </c>
      <c r="AM164" s="49" t="s">
        <v>41</v>
      </c>
      <c r="AN164" s="49" t="s">
        <v>441</v>
      </c>
      <c r="AO164" s="49" t="s">
        <v>443</v>
      </c>
      <c r="AP164" s="46" t="s">
        <v>10</v>
      </c>
    </row>
    <row r="165" spans="1:44">
      <c r="A165" s="2">
        <f t="shared" si="4"/>
        <v>164</v>
      </c>
      <c r="B165" s="49" t="s">
        <v>1116</v>
      </c>
      <c r="C165" s="49">
        <v>4</v>
      </c>
      <c r="D165" s="3" t="str">
        <f t="shared" si="5"/>
        <v>[2-4]</v>
      </c>
      <c r="E165" s="49"/>
      <c r="F165" s="185" t="s">
        <v>889</v>
      </c>
      <c r="G165" s="49" t="s">
        <v>988</v>
      </c>
      <c r="H165" s="51"/>
      <c r="I165" s="127" t="s">
        <v>167</v>
      </c>
      <c r="J165" s="185" t="s">
        <v>46</v>
      </c>
      <c r="K165" s="185" t="s">
        <v>47</v>
      </c>
      <c r="L165" s="49" t="s">
        <v>2121</v>
      </c>
      <c r="M165" s="49" t="s">
        <v>176</v>
      </c>
      <c r="N165" s="7" t="s">
        <v>2122</v>
      </c>
      <c r="O165" s="2" t="s">
        <v>2123</v>
      </c>
      <c r="P165" s="7" t="s">
        <v>769</v>
      </c>
      <c r="Q165" s="52">
        <v>45603</v>
      </c>
      <c r="R165" s="5" t="str">
        <f>_xlfn.CONCAT("S",_xlfn.ISOWEEKNUM(Table1[[#This Row],[Date de début des signes]]))</f>
        <v>S45</v>
      </c>
      <c r="S165" s="53">
        <v>45603</v>
      </c>
      <c r="T165" s="50" t="s">
        <v>820</v>
      </c>
      <c r="U165" s="50" t="s">
        <v>820</v>
      </c>
      <c r="V165" s="50" t="s">
        <v>820</v>
      </c>
      <c r="W165" s="50" t="s">
        <v>820</v>
      </c>
      <c r="X165" s="50" t="s">
        <v>906</v>
      </c>
      <c r="Y165" s="127" t="s">
        <v>819</v>
      </c>
      <c r="Z165" s="49" t="s">
        <v>820</v>
      </c>
      <c r="AA165" s="49" t="s">
        <v>819</v>
      </c>
      <c r="AB165" s="49" t="s">
        <v>819</v>
      </c>
      <c r="AC165" s="49" t="s">
        <v>819</v>
      </c>
      <c r="AD165" s="49" t="s">
        <v>819</v>
      </c>
      <c r="AE165" s="52" t="s">
        <v>819</v>
      </c>
      <c r="AF165" s="52" t="s">
        <v>820</v>
      </c>
      <c r="AG165" s="184" t="s">
        <v>1382</v>
      </c>
      <c r="AH165" s="184" t="s">
        <v>873</v>
      </c>
      <c r="AI165" s="184" t="s">
        <v>870</v>
      </c>
      <c r="AJ165" s="52">
        <v>45604</v>
      </c>
      <c r="AK165" s="2" t="s">
        <v>874</v>
      </c>
      <c r="AL165" s="184" t="s">
        <v>813</v>
      </c>
      <c r="AM165" s="2" t="s">
        <v>41</v>
      </c>
      <c r="AN165" s="2" t="s">
        <v>441</v>
      </c>
      <c r="AO165" s="2" t="s">
        <v>443</v>
      </c>
      <c r="AP165" s="46" t="s">
        <v>10</v>
      </c>
      <c r="AQ165" s="1"/>
      <c r="AR165" s="1"/>
    </row>
    <row r="166" spans="1:44">
      <c r="A166" s="2">
        <f t="shared" si="4"/>
        <v>165</v>
      </c>
      <c r="B166" s="49" t="s">
        <v>1117</v>
      </c>
      <c r="C166" s="49">
        <v>8</v>
      </c>
      <c r="D166" s="3" t="str">
        <f t="shared" si="5"/>
        <v>[5-14]</v>
      </c>
      <c r="E166" s="49"/>
      <c r="F166" s="7" t="s">
        <v>864</v>
      </c>
      <c r="G166" s="49" t="s">
        <v>988</v>
      </c>
      <c r="H166" s="51">
        <v>90911069</v>
      </c>
      <c r="I166" s="127" t="s">
        <v>167</v>
      </c>
      <c r="J166" s="185" t="s">
        <v>46</v>
      </c>
      <c r="K166" s="185" t="s">
        <v>47</v>
      </c>
      <c r="L166" s="68" t="s">
        <v>2121</v>
      </c>
      <c r="M166" s="49" t="s">
        <v>176</v>
      </c>
      <c r="N166" s="49" t="s">
        <v>2122</v>
      </c>
      <c r="O166" s="2" t="s">
        <v>2123</v>
      </c>
      <c r="P166" s="7" t="s">
        <v>769</v>
      </c>
      <c r="Q166" s="52">
        <v>45603</v>
      </c>
      <c r="R166" s="5" t="str">
        <f>_xlfn.CONCAT("S",_xlfn.ISOWEEKNUM(Table1[[#This Row],[Date de début des signes]]))</f>
        <v>S45</v>
      </c>
      <c r="S166" s="53">
        <v>45603</v>
      </c>
      <c r="T166" s="50" t="s">
        <v>820</v>
      </c>
      <c r="U166" s="50" t="s">
        <v>820</v>
      </c>
      <c r="V166" s="50" t="s">
        <v>820</v>
      </c>
      <c r="W166" s="50" t="s">
        <v>820</v>
      </c>
      <c r="X166" s="50" t="s">
        <v>870</v>
      </c>
      <c r="Y166" s="127" t="s">
        <v>819</v>
      </c>
      <c r="Z166" s="49" t="s">
        <v>820</v>
      </c>
      <c r="AA166" s="49" t="s">
        <v>819</v>
      </c>
      <c r="AB166" s="49" t="s">
        <v>819</v>
      </c>
      <c r="AC166" s="49" t="s">
        <v>819</v>
      </c>
      <c r="AD166" s="49" t="s">
        <v>819</v>
      </c>
      <c r="AE166" s="52" t="s">
        <v>819</v>
      </c>
      <c r="AF166" s="52" t="s">
        <v>820</v>
      </c>
      <c r="AG166" s="184" t="s">
        <v>1382</v>
      </c>
      <c r="AH166" s="184" t="s">
        <v>873</v>
      </c>
      <c r="AI166" s="184" t="s">
        <v>870</v>
      </c>
      <c r="AJ166" s="52">
        <v>45606</v>
      </c>
      <c r="AK166" s="2" t="s">
        <v>874</v>
      </c>
      <c r="AL166" s="184" t="s">
        <v>813</v>
      </c>
      <c r="AM166" s="2" t="s">
        <v>41</v>
      </c>
      <c r="AN166" s="2" t="s">
        <v>441</v>
      </c>
      <c r="AO166" s="2" t="s">
        <v>443</v>
      </c>
      <c r="AP166" s="46" t="s">
        <v>10</v>
      </c>
      <c r="AQ166" s="1"/>
      <c r="AR166" s="1"/>
    </row>
    <row r="167" spans="1:44">
      <c r="A167" s="2">
        <f t="shared" si="4"/>
        <v>166</v>
      </c>
      <c r="B167" s="49" t="s">
        <v>1118</v>
      </c>
      <c r="C167" s="49">
        <v>12</v>
      </c>
      <c r="D167" s="3" t="str">
        <f t="shared" si="5"/>
        <v>[5-14]</v>
      </c>
      <c r="E167" s="49"/>
      <c r="F167" s="49" t="s">
        <v>864</v>
      </c>
      <c r="G167" s="49" t="s">
        <v>988</v>
      </c>
      <c r="H167" s="51"/>
      <c r="I167" s="127" t="s">
        <v>167</v>
      </c>
      <c r="J167" s="185" t="s">
        <v>46</v>
      </c>
      <c r="K167" s="185" t="s">
        <v>47</v>
      </c>
      <c r="L167" s="68" t="s">
        <v>2121</v>
      </c>
      <c r="M167" s="49" t="s">
        <v>176</v>
      </c>
      <c r="N167" s="49" t="s">
        <v>2122</v>
      </c>
      <c r="O167" s="2" t="s">
        <v>2123</v>
      </c>
      <c r="P167" s="7" t="s">
        <v>769</v>
      </c>
      <c r="Q167" s="52">
        <v>45603</v>
      </c>
      <c r="R167" s="5" t="str">
        <f>_xlfn.CONCAT("S",_xlfn.ISOWEEKNUM(Table1[[#This Row],[Date de début des signes]]))</f>
        <v>S45</v>
      </c>
      <c r="S167" s="53">
        <v>45603</v>
      </c>
      <c r="T167" s="50" t="s">
        <v>820</v>
      </c>
      <c r="U167" s="50" t="s">
        <v>820</v>
      </c>
      <c r="V167" s="50" t="s">
        <v>820</v>
      </c>
      <c r="W167" s="50" t="s">
        <v>820</v>
      </c>
      <c r="X167" s="50" t="s">
        <v>906</v>
      </c>
      <c r="Y167" s="127" t="s">
        <v>819</v>
      </c>
      <c r="Z167" s="49" t="s">
        <v>820</v>
      </c>
      <c r="AA167" s="49" t="s">
        <v>819</v>
      </c>
      <c r="AB167" s="49" t="s">
        <v>819</v>
      </c>
      <c r="AC167" s="49" t="s">
        <v>819</v>
      </c>
      <c r="AD167" s="49" t="s">
        <v>819</v>
      </c>
      <c r="AE167" s="52" t="s">
        <v>819</v>
      </c>
      <c r="AF167" s="52" t="s">
        <v>820</v>
      </c>
      <c r="AG167" s="184" t="s">
        <v>1382</v>
      </c>
      <c r="AH167" s="184" t="s">
        <v>873</v>
      </c>
      <c r="AI167" s="184" t="s">
        <v>870</v>
      </c>
      <c r="AJ167" s="52">
        <v>45606</v>
      </c>
      <c r="AK167" s="2" t="s">
        <v>874</v>
      </c>
      <c r="AL167" s="184" t="s">
        <v>813</v>
      </c>
      <c r="AM167" s="2" t="s">
        <v>41</v>
      </c>
      <c r="AN167" s="2" t="s">
        <v>441</v>
      </c>
      <c r="AO167" s="2" t="s">
        <v>443</v>
      </c>
      <c r="AP167" s="46" t="s">
        <v>10</v>
      </c>
      <c r="AQ167" s="1"/>
      <c r="AR167" s="1"/>
    </row>
    <row r="168" spans="1:44">
      <c r="A168" s="2">
        <f t="shared" si="4"/>
        <v>167</v>
      </c>
      <c r="B168" s="49" t="s">
        <v>1119</v>
      </c>
      <c r="C168" s="49">
        <v>18</v>
      </c>
      <c r="D168" s="3" t="str">
        <f t="shared" si="5"/>
        <v>[15-44]</v>
      </c>
      <c r="E168" s="49"/>
      <c r="F168" s="49" t="s">
        <v>864</v>
      </c>
      <c r="G168" s="49" t="s">
        <v>2130</v>
      </c>
      <c r="H168" s="51"/>
      <c r="I168" s="127" t="s">
        <v>189</v>
      </c>
      <c r="J168" s="185" t="s">
        <v>190</v>
      </c>
      <c r="K168" s="185" t="s">
        <v>191</v>
      </c>
      <c r="L168" s="68" t="s">
        <v>2121</v>
      </c>
      <c r="M168" s="49" t="s">
        <v>189</v>
      </c>
      <c r="N168" s="49" t="s">
        <v>2124</v>
      </c>
      <c r="O168" s="2" t="s">
        <v>2123</v>
      </c>
      <c r="P168" s="7" t="s">
        <v>769</v>
      </c>
      <c r="Q168" s="52">
        <v>45600</v>
      </c>
      <c r="R168" s="5" t="str">
        <f>_xlfn.CONCAT("S",_xlfn.ISOWEEKNUM(Table1[[#This Row],[Date de début des signes]]))</f>
        <v>S45</v>
      </c>
      <c r="S168" s="53">
        <v>45603</v>
      </c>
      <c r="T168" s="50" t="s">
        <v>820</v>
      </c>
      <c r="U168" s="50" t="s">
        <v>820</v>
      </c>
      <c r="V168" s="50" t="s">
        <v>820</v>
      </c>
      <c r="W168" s="50" t="s">
        <v>820</v>
      </c>
      <c r="X168" s="50" t="s">
        <v>906</v>
      </c>
      <c r="Y168" s="127" t="s">
        <v>819</v>
      </c>
      <c r="Z168" s="49" t="s">
        <v>819</v>
      </c>
      <c r="AA168" s="49" t="s">
        <v>819</v>
      </c>
      <c r="AB168" s="49" t="s">
        <v>819</v>
      </c>
      <c r="AC168" s="49" t="s">
        <v>819</v>
      </c>
      <c r="AD168" s="49" t="s">
        <v>819</v>
      </c>
      <c r="AE168" s="52" t="s">
        <v>819</v>
      </c>
      <c r="AF168" s="52" t="s">
        <v>820</v>
      </c>
      <c r="AG168" s="184" t="s">
        <v>2109</v>
      </c>
      <c r="AH168" s="184" t="s">
        <v>2109</v>
      </c>
      <c r="AI168" s="184" t="s">
        <v>906</v>
      </c>
      <c r="AJ168" s="52">
        <v>45603</v>
      </c>
      <c r="AK168" s="2" t="s">
        <v>874</v>
      </c>
      <c r="AL168" s="184" t="s">
        <v>814</v>
      </c>
      <c r="AM168" s="2" t="s">
        <v>41</v>
      </c>
      <c r="AN168" s="2" t="s">
        <v>489</v>
      </c>
      <c r="AO168" s="2" t="s">
        <v>466</v>
      </c>
      <c r="AP168" s="192" t="s">
        <v>18</v>
      </c>
      <c r="AQ168" s="1"/>
      <c r="AR168" s="1"/>
    </row>
    <row r="169" spans="1:44">
      <c r="A169" s="2">
        <f t="shared" si="4"/>
        <v>168</v>
      </c>
      <c r="B169" s="54" t="s">
        <v>1120</v>
      </c>
      <c r="C169" s="54">
        <v>27</v>
      </c>
      <c r="D169" s="3" t="str">
        <f t="shared" si="5"/>
        <v>[15-44]</v>
      </c>
      <c r="E169" s="54"/>
      <c r="F169" s="54" t="s">
        <v>864</v>
      </c>
      <c r="G169" s="54" t="s">
        <v>1121</v>
      </c>
      <c r="H169" s="55"/>
      <c r="I169" s="128" t="s">
        <v>192</v>
      </c>
      <c r="J169" s="185" t="s">
        <v>193</v>
      </c>
      <c r="K169" s="185" t="s">
        <v>194</v>
      </c>
      <c r="L169" s="68" t="s">
        <v>2121</v>
      </c>
      <c r="M169" s="54" t="s">
        <v>192</v>
      </c>
      <c r="N169" s="54" t="s">
        <v>2126</v>
      </c>
      <c r="O169" s="2" t="s">
        <v>2123</v>
      </c>
      <c r="P169" s="7" t="s">
        <v>769</v>
      </c>
      <c r="Q169" s="57">
        <v>45596</v>
      </c>
      <c r="R169" s="5" t="str">
        <f>_xlfn.CONCAT("S",_xlfn.ISOWEEKNUM(Table1[[#This Row],[Date de début des signes]]))</f>
        <v>S44</v>
      </c>
      <c r="S169" s="58">
        <v>45603</v>
      </c>
      <c r="T169" s="56" t="s">
        <v>820</v>
      </c>
      <c r="U169" s="56" t="s">
        <v>820</v>
      </c>
      <c r="V169" s="56" t="s">
        <v>820</v>
      </c>
      <c r="W169" s="56" t="s">
        <v>820</v>
      </c>
      <c r="X169" s="56" t="s">
        <v>906</v>
      </c>
      <c r="Y169" s="128" t="s">
        <v>819</v>
      </c>
      <c r="Z169" s="54" t="s">
        <v>819</v>
      </c>
      <c r="AA169" s="54" t="s">
        <v>819</v>
      </c>
      <c r="AB169" s="54" t="s">
        <v>819</v>
      </c>
      <c r="AC169" s="54" t="s">
        <v>819</v>
      </c>
      <c r="AD169" s="54" t="s">
        <v>819</v>
      </c>
      <c r="AE169" s="57" t="s">
        <v>819</v>
      </c>
      <c r="AF169" s="57" t="s">
        <v>820</v>
      </c>
      <c r="AG169" s="184" t="s">
        <v>2109</v>
      </c>
      <c r="AH169" s="184" t="s">
        <v>2109</v>
      </c>
      <c r="AI169" s="184" t="s">
        <v>906</v>
      </c>
      <c r="AJ169" s="57">
        <v>45602</v>
      </c>
      <c r="AK169" s="2" t="s">
        <v>874</v>
      </c>
      <c r="AL169" s="184" t="s">
        <v>814</v>
      </c>
      <c r="AM169" s="2" t="s">
        <v>41</v>
      </c>
      <c r="AN169" s="2" t="s">
        <v>480</v>
      </c>
      <c r="AO169" s="2" t="s">
        <v>482</v>
      </c>
      <c r="AP169" s="192" t="s">
        <v>18</v>
      </c>
      <c r="AQ169" s="1"/>
      <c r="AR169" s="1"/>
    </row>
    <row r="170" spans="1:44" s="70" customFormat="1">
      <c r="A170" s="2">
        <f t="shared" si="4"/>
        <v>169</v>
      </c>
      <c r="B170" s="49" t="s">
        <v>1122</v>
      </c>
      <c r="C170" s="49">
        <v>19</v>
      </c>
      <c r="D170" s="3" t="str">
        <f t="shared" si="5"/>
        <v>[15-44]</v>
      </c>
      <c r="E170" s="49"/>
      <c r="F170" s="49" t="s">
        <v>864</v>
      </c>
      <c r="G170" s="49" t="s">
        <v>1123</v>
      </c>
      <c r="H170" s="51"/>
      <c r="I170" s="127" t="s">
        <v>168</v>
      </c>
      <c r="J170" s="185" t="s">
        <v>169</v>
      </c>
      <c r="K170" s="185" t="s">
        <v>170</v>
      </c>
      <c r="L170" s="68" t="s">
        <v>2121</v>
      </c>
      <c r="M170" s="49" t="s">
        <v>168</v>
      </c>
      <c r="N170" s="49" t="s">
        <v>2128</v>
      </c>
      <c r="O170" s="49" t="s">
        <v>2123</v>
      </c>
      <c r="P170" s="52" t="s">
        <v>769</v>
      </c>
      <c r="Q170" s="52">
        <v>45602</v>
      </c>
      <c r="R170" s="5" t="str">
        <f>_xlfn.CONCAT("S",_xlfn.ISOWEEKNUM(Table1[[#This Row],[Date de début des signes]]))</f>
        <v>S45</v>
      </c>
      <c r="S170" s="53">
        <v>45603</v>
      </c>
      <c r="T170" s="50" t="s">
        <v>820</v>
      </c>
      <c r="U170" s="50" t="s">
        <v>820</v>
      </c>
      <c r="V170" s="50" t="s">
        <v>820</v>
      </c>
      <c r="W170" s="50" t="s">
        <v>820</v>
      </c>
      <c r="X170" s="50" t="s">
        <v>906</v>
      </c>
      <c r="Y170" s="127" t="s">
        <v>819</v>
      </c>
      <c r="Z170" s="49" t="s">
        <v>819</v>
      </c>
      <c r="AA170" s="49" t="s">
        <v>819</v>
      </c>
      <c r="AB170" s="49" t="s">
        <v>819</v>
      </c>
      <c r="AC170" s="49" t="s">
        <v>819</v>
      </c>
      <c r="AD170" s="52" t="s">
        <v>819</v>
      </c>
      <c r="AE170" s="49" t="s">
        <v>819</v>
      </c>
      <c r="AF170" s="52" t="s">
        <v>820</v>
      </c>
      <c r="AG170" s="184" t="s">
        <v>2109</v>
      </c>
      <c r="AH170" s="184" t="s">
        <v>2109</v>
      </c>
      <c r="AI170" s="184" t="s">
        <v>906</v>
      </c>
      <c r="AJ170" s="52">
        <v>45603</v>
      </c>
      <c r="AK170" s="2" t="s">
        <v>874</v>
      </c>
      <c r="AL170" s="184" t="s">
        <v>814</v>
      </c>
      <c r="AM170" s="49" t="s">
        <v>41</v>
      </c>
      <c r="AN170" s="49" t="s">
        <v>489</v>
      </c>
      <c r="AO170" s="49" t="s">
        <v>491</v>
      </c>
      <c r="AP170" s="192" t="s">
        <v>18</v>
      </c>
    </row>
    <row r="171" spans="1:44" s="70" customFormat="1">
      <c r="A171" s="2">
        <f t="shared" si="4"/>
        <v>170</v>
      </c>
      <c r="B171" s="49" t="s">
        <v>1124</v>
      </c>
      <c r="C171" s="49">
        <v>23</v>
      </c>
      <c r="D171" s="3" t="str">
        <f t="shared" si="5"/>
        <v>[15-44]</v>
      </c>
      <c r="E171" s="49"/>
      <c r="F171" s="185" t="s">
        <v>889</v>
      </c>
      <c r="G171" s="49" t="s">
        <v>1125</v>
      </c>
      <c r="H171" s="51"/>
      <c r="I171" s="127" t="s">
        <v>195</v>
      </c>
      <c r="J171" s="185" t="s">
        <v>196</v>
      </c>
      <c r="K171" s="185" t="s">
        <v>197</v>
      </c>
      <c r="L171" s="68" t="s">
        <v>2112</v>
      </c>
      <c r="M171" s="49" t="s">
        <v>945</v>
      </c>
      <c r="N171" s="49" t="s">
        <v>2122</v>
      </c>
      <c r="O171" s="49" t="s">
        <v>2123</v>
      </c>
      <c r="P171" s="52" t="s">
        <v>769</v>
      </c>
      <c r="Q171" s="52">
        <v>45604</v>
      </c>
      <c r="R171" s="5" t="str">
        <f>_xlfn.CONCAT("S",_xlfn.ISOWEEKNUM(Table1[[#This Row],[Date de début des signes]]))</f>
        <v>S45</v>
      </c>
      <c r="S171" s="53">
        <v>45604</v>
      </c>
      <c r="T171" s="50" t="s">
        <v>820</v>
      </c>
      <c r="U171" s="50" t="s">
        <v>820</v>
      </c>
      <c r="V171" s="50" t="s">
        <v>819</v>
      </c>
      <c r="W171" s="50" t="s">
        <v>819</v>
      </c>
      <c r="X171" s="50" t="s">
        <v>906</v>
      </c>
      <c r="Y171" s="127" t="s">
        <v>1126</v>
      </c>
      <c r="Z171" s="49" t="s">
        <v>819</v>
      </c>
      <c r="AA171" s="49" t="s">
        <v>819</v>
      </c>
      <c r="AB171" s="49" t="s">
        <v>819</v>
      </c>
      <c r="AC171" s="49" t="s">
        <v>819</v>
      </c>
      <c r="AD171" s="52" t="s">
        <v>819</v>
      </c>
      <c r="AE171" s="49" t="s">
        <v>819</v>
      </c>
      <c r="AF171" s="52" t="s">
        <v>820</v>
      </c>
      <c r="AG171" s="184" t="s">
        <v>2109</v>
      </c>
      <c r="AH171" s="184" t="s">
        <v>873</v>
      </c>
      <c r="AI171" s="184" t="s">
        <v>870</v>
      </c>
      <c r="AJ171" s="52">
        <v>45609</v>
      </c>
      <c r="AK171" s="2" t="s">
        <v>874</v>
      </c>
      <c r="AL171" s="184" t="s">
        <v>813</v>
      </c>
      <c r="AM171" s="49" t="s">
        <v>41</v>
      </c>
      <c r="AN171" s="49" t="s">
        <v>464</v>
      </c>
      <c r="AO171" s="49" t="s">
        <v>473</v>
      </c>
      <c r="AP171" s="46" t="s">
        <v>10</v>
      </c>
    </row>
    <row r="172" spans="1:44">
      <c r="A172" s="2">
        <f t="shared" si="4"/>
        <v>171</v>
      </c>
      <c r="B172" s="49" t="s">
        <v>1127</v>
      </c>
      <c r="C172" s="49">
        <v>37</v>
      </c>
      <c r="D172" s="3" t="str">
        <f t="shared" si="5"/>
        <v>[15-44]</v>
      </c>
      <c r="E172" s="49"/>
      <c r="F172" s="49" t="s">
        <v>864</v>
      </c>
      <c r="G172" s="49" t="s">
        <v>2119</v>
      </c>
      <c r="H172" s="51">
        <v>96818252</v>
      </c>
      <c r="I172" s="127" t="s">
        <v>167</v>
      </c>
      <c r="J172" s="185" t="s">
        <v>46</v>
      </c>
      <c r="K172" s="185" t="s">
        <v>47</v>
      </c>
      <c r="L172" s="68" t="s">
        <v>2112</v>
      </c>
      <c r="M172" s="49" t="s">
        <v>176</v>
      </c>
      <c r="N172" s="7" t="s">
        <v>2122</v>
      </c>
      <c r="O172" s="2" t="s">
        <v>2123</v>
      </c>
      <c r="P172" s="7" t="s">
        <v>769</v>
      </c>
      <c r="Q172" s="52">
        <v>45604</v>
      </c>
      <c r="R172" s="5" t="str">
        <f>_xlfn.CONCAT("S",_xlfn.ISOWEEKNUM(Table1[[#This Row],[Date de début des signes]]))</f>
        <v>S45</v>
      </c>
      <c r="S172" s="53">
        <v>45604</v>
      </c>
      <c r="T172" s="50" t="s">
        <v>820</v>
      </c>
      <c r="U172" s="50" t="s">
        <v>820</v>
      </c>
      <c r="V172" s="50" t="s">
        <v>819</v>
      </c>
      <c r="W172" s="50" t="s">
        <v>819</v>
      </c>
      <c r="X172" s="50" t="s">
        <v>906</v>
      </c>
      <c r="Y172" s="127" t="s">
        <v>819</v>
      </c>
      <c r="Z172" s="49" t="s">
        <v>819</v>
      </c>
      <c r="AA172" s="49" t="s">
        <v>819</v>
      </c>
      <c r="AB172" s="49" t="s">
        <v>819</v>
      </c>
      <c r="AC172" s="49" t="s">
        <v>819</v>
      </c>
      <c r="AD172" s="52" t="s">
        <v>819</v>
      </c>
      <c r="AE172" s="49" t="s">
        <v>819</v>
      </c>
      <c r="AF172" s="52" t="s">
        <v>820</v>
      </c>
      <c r="AG172" s="184" t="s">
        <v>2109</v>
      </c>
      <c r="AH172" s="184" t="s">
        <v>2109</v>
      </c>
      <c r="AI172" s="184" t="s">
        <v>870</v>
      </c>
      <c r="AJ172" s="52">
        <v>45606</v>
      </c>
      <c r="AK172" s="2" t="s">
        <v>874</v>
      </c>
      <c r="AL172" s="184" t="s">
        <v>814</v>
      </c>
      <c r="AM172" s="2" t="s">
        <v>41</v>
      </c>
      <c r="AN172" s="2" t="s">
        <v>441</v>
      </c>
      <c r="AO172" s="2" t="s">
        <v>443</v>
      </c>
      <c r="AP172" s="192" t="s">
        <v>18</v>
      </c>
      <c r="AQ172" s="1"/>
      <c r="AR172" s="1"/>
    </row>
    <row r="173" spans="1:44">
      <c r="A173" s="2">
        <f t="shared" si="4"/>
        <v>172</v>
      </c>
      <c r="B173" s="49" t="s">
        <v>1128</v>
      </c>
      <c r="C173" s="49">
        <v>8</v>
      </c>
      <c r="D173" s="3" t="str">
        <f t="shared" si="5"/>
        <v>[5-14]</v>
      </c>
      <c r="E173" s="49"/>
      <c r="F173" s="49" t="s">
        <v>864</v>
      </c>
      <c r="G173" s="49" t="s">
        <v>988</v>
      </c>
      <c r="H173" s="51">
        <v>96818252</v>
      </c>
      <c r="I173" s="127" t="s">
        <v>167</v>
      </c>
      <c r="J173" s="185" t="s">
        <v>46</v>
      </c>
      <c r="K173" s="185" t="s">
        <v>47</v>
      </c>
      <c r="L173" s="68" t="s">
        <v>2112</v>
      </c>
      <c r="M173" s="49" t="s">
        <v>176</v>
      </c>
      <c r="N173" s="7" t="s">
        <v>2122</v>
      </c>
      <c r="O173" s="2" t="s">
        <v>2123</v>
      </c>
      <c r="P173" s="7" t="s">
        <v>769</v>
      </c>
      <c r="Q173" s="52">
        <v>45605</v>
      </c>
      <c r="R173" s="5" t="str">
        <f>_xlfn.CONCAT("S",_xlfn.ISOWEEKNUM(Table1[[#This Row],[Date de début des signes]]))</f>
        <v>S45</v>
      </c>
      <c r="S173" s="53">
        <v>45605</v>
      </c>
      <c r="T173" s="50" t="s">
        <v>820</v>
      </c>
      <c r="U173" s="50" t="s">
        <v>820</v>
      </c>
      <c r="V173" s="50" t="s">
        <v>819</v>
      </c>
      <c r="W173" s="50" t="s">
        <v>820</v>
      </c>
      <c r="X173" s="50" t="s">
        <v>906</v>
      </c>
      <c r="Y173" s="127" t="s">
        <v>819</v>
      </c>
      <c r="Z173" s="49" t="s">
        <v>819</v>
      </c>
      <c r="AA173" s="49" t="s">
        <v>819</v>
      </c>
      <c r="AB173" s="49" t="s">
        <v>819</v>
      </c>
      <c r="AC173" s="49" t="s">
        <v>819</v>
      </c>
      <c r="AD173" s="52" t="s">
        <v>819</v>
      </c>
      <c r="AE173" s="49" t="s">
        <v>819</v>
      </c>
      <c r="AF173" s="52" t="s">
        <v>820</v>
      </c>
      <c r="AG173" s="184" t="s">
        <v>2109</v>
      </c>
      <c r="AH173" s="184" t="s">
        <v>2109</v>
      </c>
      <c r="AI173" s="184" t="s">
        <v>870</v>
      </c>
      <c r="AJ173" s="52">
        <v>45606</v>
      </c>
      <c r="AK173" s="2" t="s">
        <v>874</v>
      </c>
      <c r="AL173" s="184" t="s">
        <v>814</v>
      </c>
      <c r="AM173" s="2" t="s">
        <v>41</v>
      </c>
      <c r="AN173" s="2" t="s">
        <v>441</v>
      </c>
      <c r="AO173" s="2" t="s">
        <v>443</v>
      </c>
      <c r="AP173" s="192" t="s">
        <v>18</v>
      </c>
      <c r="AQ173" s="1"/>
      <c r="AR173" s="1"/>
    </row>
    <row r="174" spans="1:44" s="70" customFormat="1">
      <c r="A174" s="2">
        <f t="shared" si="4"/>
        <v>173</v>
      </c>
      <c r="B174" s="49" t="s">
        <v>1129</v>
      </c>
      <c r="C174" s="49">
        <v>65</v>
      </c>
      <c r="D174" s="3" t="str">
        <f t="shared" si="5"/>
        <v>[60 et plus]</v>
      </c>
      <c r="E174" s="49"/>
      <c r="F174" s="185" t="s">
        <v>889</v>
      </c>
      <c r="G174" s="49" t="s">
        <v>1051</v>
      </c>
      <c r="H174" s="51">
        <v>99088334</v>
      </c>
      <c r="I174" s="127" t="s">
        <v>167</v>
      </c>
      <c r="J174" s="185" t="s">
        <v>46</v>
      </c>
      <c r="K174" s="185" t="s">
        <v>47</v>
      </c>
      <c r="L174" s="68" t="s">
        <v>2112</v>
      </c>
      <c r="M174" s="49" t="s">
        <v>176</v>
      </c>
      <c r="N174" s="49" t="s">
        <v>2122</v>
      </c>
      <c r="O174" s="49" t="s">
        <v>2123</v>
      </c>
      <c r="P174" s="52" t="s">
        <v>769</v>
      </c>
      <c r="Q174" s="52">
        <v>45605</v>
      </c>
      <c r="R174" s="5" t="str">
        <f>_xlfn.CONCAT("S",_xlfn.ISOWEEKNUM(Table1[[#This Row],[Date de début des signes]]))</f>
        <v>S45</v>
      </c>
      <c r="S174" s="53">
        <v>45605</v>
      </c>
      <c r="T174" s="50" t="s">
        <v>820</v>
      </c>
      <c r="U174" s="50" t="s">
        <v>820</v>
      </c>
      <c r="V174" s="50" t="s">
        <v>819</v>
      </c>
      <c r="W174" s="50" t="s">
        <v>819</v>
      </c>
      <c r="X174" s="50" t="s">
        <v>906</v>
      </c>
      <c r="Y174" s="127" t="s">
        <v>819</v>
      </c>
      <c r="Z174" s="49" t="s">
        <v>819</v>
      </c>
      <c r="AA174" s="49" t="s">
        <v>819</v>
      </c>
      <c r="AB174" s="49" t="s">
        <v>819</v>
      </c>
      <c r="AC174" s="49" t="s">
        <v>819</v>
      </c>
      <c r="AD174" s="52" t="s">
        <v>819</v>
      </c>
      <c r="AE174" s="49" t="s">
        <v>819</v>
      </c>
      <c r="AF174" s="52" t="s">
        <v>820</v>
      </c>
      <c r="AG174" s="184" t="s">
        <v>2109</v>
      </c>
      <c r="AH174" s="184" t="s">
        <v>2109</v>
      </c>
      <c r="AI174" s="184" t="s">
        <v>870</v>
      </c>
      <c r="AJ174" s="52">
        <v>45606</v>
      </c>
      <c r="AK174" s="2" t="s">
        <v>874</v>
      </c>
      <c r="AL174" s="184" t="s">
        <v>814</v>
      </c>
      <c r="AM174" s="49" t="s">
        <v>41</v>
      </c>
      <c r="AN174" s="49" t="s">
        <v>441</v>
      </c>
      <c r="AO174" s="2" t="s">
        <v>443</v>
      </c>
      <c r="AP174" s="192" t="s">
        <v>18</v>
      </c>
    </row>
    <row r="175" spans="1:44" s="70" customFormat="1">
      <c r="A175" s="2">
        <f t="shared" si="4"/>
        <v>174</v>
      </c>
      <c r="B175" s="49" t="s">
        <v>1130</v>
      </c>
      <c r="C175" s="49">
        <v>36</v>
      </c>
      <c r="D175" s="3" t="str">
        <f t="shared" si="5"/>
        <v>[15-44]</v>
      </c>
      <c r="E175" s="49"/>
      <c r="F175" s="7" t="s">
        <v>864</v>
      </c>
      <c r="G175" s="49" t="s">
        <v>1131</v>
      </c>
      <c r="H175" s="51">
        <v>98601400</v>
      </c>
      <c r="I175" s="125" t="s">
        <v>168</v>
      </c>
      <c r="J175" s="185" t="s">
        <v>169</v>
      </c>
      <c r="K175" s="185" t="s">
        <v>170</v>
      </c>
      <c r="L175" s="68" t="s">
        <v>2121</v>
      </c>
      <c r="M175" s="49" t="s">
        <v>168</v>
      </c>
      <c r="N175" s="49" t="s">
        <v>2128</v>
      </c>
      <c r="O175" s="49" t="s">
        <v>2123</v>
      </c>
      <c r="P175" s="52" t="s">
        <v>769</v>
      </c>
      <c r="Q175" s="52">
        <v>45604</v>
      </c>
      <c r="R175" s="5" t="str">
        <f>_xlfn.CONCAT("S",_xlfn.ISOWEEKNUM(Table1[[#This Row],[Date de début des signes]]))</f>
        <v>S45</v>
      </c>
      <c r="S175" s="53">
        <v>45605</v>
      </c>
      <c r="T175" s="50" t="s">
        <v>820</v>
      </c>
      <c r="U175" s="50" t="s">
        <v>820</v>
      </c>
      <c r="V175" s="50" t="s">
        <v>819</v>
      </c>
      <c r="W175" s="50" t="s">
        <v>819</v>
      </c>
      <c r="X175" s="50" t="s">
        <v>870</v>
      </c>
      <c r="Y175" s="127" t="s">
        <v>819</v>
      </c>
      <c r="Z175" s="49" t="s">
        <v>819</v>
      </c>
      <c r="AA175" s="49" t="s">
        <v>819</v>
      </c>
      <c r="AB175" s="49" t="s">
        <v>819</v>
      </c>
      <c r="AC175" s="49" t="s">
        <v>819</v>
      </c>
      <c r="AD175" s="52" t="s">
        <v>819</v>
      </c>
      <c r="AE175" s="49" t="s">
        <v>819</v>
      </c>
      <c r="AF175" s="52" t="s">
        <v>820</v>
      </c>
      <c r="AG175" s="184" t="s">
        <v>2109</v>
      </c>
      <c r="AH175" s="184" t="s">
        <v>2109</v>
      </c>
      <c r="AI175" s="184" t="s">
        <v>870</v>
      </c>
      <c r="AJ175" s="52">
        <v>45607</v>
      </c>
      <c r="AK175" s="2" t="s">
        <v>874</v>
      </c>
      <c r="AL175" s="184" t="s">
        <v>814</v>
      </c>
      <c r="AM175" s="49" t="s">
        <v>41</v>
      </c>
      <c r="AN175" s="49" t="s">
        <v>489</v>
      </c>
      <c r="AO175" s="49" t="s">
        <v>491</v>
      </c>
      <c r="AP175" s="192" t="s">
        <v>18</v>
      </c>
    </row>
    <row r="176" spans="1:44" s="70" customFormat="1">
      <c r="A176" s="2">
        <f t="shared" si="4"/>
        <v>175</v>
      </c>
      <c r="B176" s="49" t="s">
        <v>1132</v>
      </c>
      <c r="C176" s="49">
        <v>50</v>
      </c>
      <c r="D176" s="3" t="str">
        <f t="shared" si="5"/>
        <v>[45-59]</v>
      </c>
      <c r="E176" s="49"/>
      <c r="F176" s="49" t="s">
        <v>864</v>
      </c>
      <c r="G176" s="49" t="s">
        <v>971</v>
      </c>
      <c r="H176" s="51">
        <v>98674691</v>
      </c>
      <c r="I176" s="127" t="s">
        <v>80</v>
      </c>
      <c r="J176" s="185" t="s">
        <v>81</v>
      </c>
      <c r="K176" s="185" t="s">
        <v>82</v>
      </c>
      <c r="L176" s="68" t="s">
        <v>2112</v>
      </c>
      <c r="M176" s="49" t="s">
        <v>176</v>
      </c>
      <c r="N176" s="7" t="s">
        <v>2122</v>
      </c>
      <c r="O176" s="2" t="s">
        <v>2123</v>
      </c>
      <c r="P176" s="7" t="s">
        <v>769</v>
      </c>
      <c r="Q176" s="52">
        <v>45605</v>
      </c>
      <c r="R176" s="5" t="str">
        <f>_xlfn.CONCAT("S",_xlfn.ISOWEEKNUM(Table1[[#This Row],[Date de début des signes]]))</f>
        <v>S45</v>
      </c>
      <c r="S176" s="53">
        <v>45605</v>
      </c>
      <c r="T176" s="50" t="s">
        <v>820</v>
      </c>
      <c r="U176" s="50" t="s">
        <v>820</v>
      </c>
      <c r="V176" s="50" t="s">
        <v>819</v>
      </c>
      <c r="W176" s="50" t="s">
        <v>819</v>
      </c>
      <c r="X176" s="50" t="s">
        <v>870</v>
      </c>
      <c r="Y176" s="127" t="s">
        <v>819</v>
      </c>
      <c r="Z176" s="49" t="s">
        <v>819</v>
      </c>
      <c r="AA176" s="49" t="s">
        <v>819</v>
      </c>
      <c r="AB176" s="49" t="s">
        <v>819</v>
      </c>
      <c r="AC176" s="49" t="s">
        <v>819</v>
      </c>
      <c r="AD176" s="52" t="s">
        <v>819</v>
      </c>
      <c r="AE176" s="49" t="s">
        <v>819</v>
      </c>
      <c r="AF176" s="52" t="s">
        <v>820</v>
      </c>
      <c r="AG176" s="184" t="s">
        <v>1382</v>
      </c>
      <c r="AH176" s="184" t="s">
        <v>873</v>
      </c>
      <c r="AI176" s="184" t="s">
        <v>870</v>
      </c>
      <c r="AJ176" s="52">
        <v>45607</v>
      </c>
      <c r="AK176" s="2" t="s">
        <v>874</v>
      </c>
      <c r="AL176" s="184" t="s">
        <v>813</v>
      </c>
      <c r="AM176" s="49" t="s">
        <v>41</v>
      </c>
      <c r="AN176" s="49" t="s">
        <v>464</v>
      </c>
      <c r="AO176" s="49" t="s">
        <v>473</v>
      </c>
      <c r="AP176" s="46" t="s">
        <v>10</v>
      </c>
    </row>
    <row r="177" spans="1:44" s="70" customFormat="1">
      <c r="A177" s="2">
        <f t="shared" si="4"/>
        <v>176</v>
      </c>
      <c r="B177" s="54" t="s">
        <v>1133</v>
      </c>
      <c r="C177" s="54">
        <v>39</v>
      </c>
      <c r="D177" s="3" t="str">
        <f t="shared" si="5"/>
        <v>[15-44]</v>
      </c>
      <c r="E177" s="54"/>
      <c r="F177" s="54" t="s">
        <v>864</v>
      </c>
      <c r="G177" s="54" t="s">
        <v>971</v>
      </c>
      <c r="H177" s="55"/>
      <c r="I177" s="128" t="s">
        <v>80</v>
      </c>
      <c r="J177" s="185" t="s">
        <v>81</v>
      </c>
      <c r="K177" s="185" t="s">
        <v>82</v>
      </c>
      <c r="L177" s="68" t="s">
        <v>2112</v>
      </c>
      <c r="M177" s="54" t="s">
        <v>176</v>
      </c>
      <c r="N177" s="54" t="s">
        <v>2122</v>
      </c>
      <c r="O177" s="2" t="s">
        <v>2123</v>
      </c>
      <c r="P177" s="7" t="s">
        <v>769</v>
      </c>
      <c r="Q177" s="57">
        <v>45605</v>
      </c>
      <c r="R177" s="5" t="str">
        <f>_xlfn.CONCAT("S",_xlfn.ISOWEEKNUM(Table1[[#This Row],[Date de début des signes]]))</f>
        <v>S45</v>
      </c>
      <c r="S177" s="58">
        <v>45605</v>
      </c>
      <c r="T177" s="56" t="s">
        <v>820</v>
      </c>
      <c r="U177" s="56" t="s">
        <v>820</v>
      </c>
      <c r="V177" s="56" t="s">
        <v>819</v>
      </c>
      <c r="W177" s="56" t="s">
        <v>820</v>
      </c>
      <c r="X177" s="56" t="s">
        <v>870</v>
      </c>
      <c r="Y177" s="128" t="s">
        <v>819</v>
      </c>
      <c r="Z177" s="54" t="s">
        <v>819</v>
      </c>
      <c r="AA177" s="54" t="s">
        <v>819</v>
      </c>
      <c r="AB177" s="54" t="s">
        <v>819</v>
      </c>
      <c r="AC177" s="54" t="s">
        <v>819</v>
      </c>
      <c r="AD177" s="57" t="s">
        <v>819</v>
      </c>
      <c r="AE177" s="54" t="s">
        <v>819</v>
      </c>
      <c r="AF177" s="57" t="s">
        <v>820</v>
      </c>
      <c r="AG177" s="184" t="s">
        <v>1382</v>
      </c>
      <c r="AH177" s="184" t="s">
        <v>873</v>
      </c>
      <c r="AI177" s="184" t="s">
        <v>870</v>
      </c>
      <c r="AJ177" s="57">
        <v>45607</v>
      </c>
      <c r="AK177" s="2" t="s">
        <v>874</v>
      </c>
      <c r="AL177" s="184" t="s">
        <v>813</v>
      </c>
      <c r="AM177" s="49" t="s">
        <v>41</v>
      </c>
      <c r="AN177" s="49" t="s">
        <v>464</v>
      </c>
      <c r="AO177" s="49" t="s">
        <v>473</v>
      </c>
      <c r="AP177" s="46" t="s">
        <v>10</v>
      </c>
    </row>
    <row r="178" spans="1:44">
      <c r="A178" s="2">
        <f t="shared" si="4"/>
        <v>177</v>
      </c>
      <c r="B178" s="49" t="s">
        <v>1239</v>
      </c>
      <c r="C178" s="49">
        <v>20</v>
      </c>
      <c r="D178" s="3" t="str">
        <f t="shared" si="5"/>
        <v>[15-44]</v>
      </c>
      <c r="E178" s="49"/>
      <c r="F178" s="185" t="s">
        <v>889</v>
      </c>
      <c r="G178" s="49" t="s">
        <v>971</v>
      </c>
      <c r="H178" s="51">
        <v>96822776</v>
      </c>
      <c r="I178" s="127" t="s">
        <v>80</v>
      </c>
      <c r="J178" s="185" t="s">
        <v>81</v>
      </c>
      <c r="K178" s="185" t="s">
        <v>82</v>
      </c>
      <c r="L178" s="68" t="s">
        <v>2121</v>
      </c>
      <c r="M178" s="50" t="s">
        <v>176</v>
      </c>
      <c r="N178" s="7" t="s">
        <v>2122</v>
      </c>
      <c r="O178" s="2" t="s">
        <v>2123</v>
      </c>
      <c r="P178" s="49" t="s">
        <v>769</v>
      </c>
      <c r="Q178" s="52">
        <v>45605</v>
      </c>
      <c r="R178" s="5" t="str">
        <f>_xlfn.CONCAT("S",_xlfn.ISOWEEKNUM(Table1[[#This Row],[Date de début des signes]]))</f>
        <v>S45</v>
      </c>
      <c r="S178" s="52">
        <v>45605</v>
      </c>
      <c r="T178" s="50" t="s">
        <v>820</v>
      </c>
      <c r="U178" s="50" t="s">
        <v>820</v>
      </c>
      <c r="V178" s="50" t="s">
        <v>819</v>
      </c>
      <c r="W178" s="50" t="s">
        <v>820</v>
      </c>
      <c r="X178" s="50" t="s">
        <v>870</v>
      </c>
      <c r="Y178" s="127" t="s">
        <v>819</v>
      </c>
      <c r="Z178" s="49" t="s">
        <v>819</v>
      </c>
      <c r="AA178" s="49" t="s">
        <v>819</v>
      </c>
      <c r="AB178" s="49" t="s">
        <v>819</v>
      </c>
      <c r="AC178" s="49" t="s">
        <v>819</v>
      </c>
      <c r="AD178" s="49" t="s">
        <v>819</v>
      </c>
      <c r="AE178" s="49" t="s">
        <v>819</v>
      </c>
      <c r="AF178" s="52" t="s">
        <v>820</v>
      </c>
      <c r="AG178" s="184" t="s">
        <v>1382</v>
      </c>
      <c r="AH178" s="184" t="s">
        <v>873</v>
      </c>
      <c r="AI178" s="184" t="s">
        <v>870</v>
      </c>
      <c r="AJ178" s="52">
        <v>45607</v>
      </c>
      <c r="AK178" s="2" t="s">
        <v>874</v>
      </c>
      <c r="AL178" s="184" t="s">
        <v>813</v>
      </c>
      <c r="AM178" s="49" t="s">
        <v>41</v>
      </c>
      <c r="AN178" s="49" t="s">
        <v>464</v>
      </c>
      <c r="AO178" s="2" t="s">
        <v>473</v>
      </c>
      <c r="AP178" s="46" t="s">
        <v>10</v>
      </c>
      <c r="AQ178" s="1"/>
      <c r="AR178" s="1"/>
    </row>
    <row r="179" spans="1:44">
      <c r="A179" s="2">
        <f t="shared" si="4"/>
        <v>178</v>
      </c>
      <c r="B179" s="49" t="s">
        <v>1240</v>
      </c>
      <c r="C179" s="49">
        <v>40</v>
      </c>
      <c r="D179" s="3" t="str">
        <f t="shared" si="5"/>
        <v>[15-44]</v>
      </c>
      <c r="E179" s="49"/>
      <c r="F179" s="185" t="s">
        <v>889</v>
      </c>
      <c r="G179" s="49" t="s">
        <v>1000</v>
      </c>
      <c r="H179" s="51">
        <v>96332698</v>
      </c>
      <c r="I179" s="127" t="s">
        <v>167</v>
      </c>
      <c r="J179" s="185" t="s">
        <v>46</v>
      </c>
      <c r="K179" s="185" t="s">
        <v>47</v>
      </c>
      <c r="L179" s="68" t="s">
        <v>2112</v>
      </c>
      <c r="M179" s="50" t="s">
        <v>176</v>
      </c>
      <c r="N179" s="49" t="s">
        <v>2122</v>
      </c>
      <c r="O179" s="2" t="s">
        <v>2123</v>
      </c>
      <c r="P179" s="49" t="s">
        <v>769</v>
      </c>
      <c r="Q179" s="52">
        <v>45605</v>
      </c>
      <c r="R179" s="5" t="str">
        <f>_xlfn.CONCAT("S",_xlfn.ISOWEEKNUM(Table1[[#This Row],[Date de début des signes]]))</f>
        <v>S45</v>
      </c>
      <c r="S179" s="52">
        <v>45605</v>
      </c>
      <c r="T179" s="50" t="s">
        <v>820</v>
      </c>
      <c r="U179" s="50" t="s">
        <v>820</v>
      </c>
      <c r="V179" s="50" t="s">
        <v>819</v>
      </c>
      <c r="W179" s="50" t="s">
        <v>870</v>
      </c>
      <c r="X179" s="50" t="s">
        <v>870</v>
      </c>
      <c r="Y179" s="127" t="s">
        <v>819</v>
      </c>
      <c r="Z179" s="49" t="s">
        <v>819</v>
      </c>
      <c r="AA179" s="49" t="s">
        <v>819</v>
      </c>
      <c r="AB179" s="49" t="s">
        <v>819</v>
      </c>
      <c r="AC179" s="49" t="s">
        <v>819</v>
      </c>
      <c r="AD179" s="49" t="s">
        <v>819</v>
      </c>
      <c r="AE179" s="49" t="s">
        <v>819</v>
      </c>
      <c r="AF179" s="52" t="s">
        <v>820</v>
      </c>
      <c r="AG179" s="184" t="s">
        <v>1382</v>
      </c>
      <c r="AH179" s="184" t="s">
        <v>873</v>
      </c>
      <c r="AI179" s="184" t="s">
        <v>870</v>
      </c>
      <c r="AJ179" s="52">
        <v>45607</v>
      </c>
      <c r="AK179" s="2" t="s">
        <v>874</v>
      </c>
      <c r="AL179" s="184" t="s">
        <v>813</v>
      </c>
      <c r="AM179" s="2" t="s">
        <v>41</v>
      </c>
      <c r="AN179" s="2" t="s">
        <v>441</v>
      </c>
      <c r="AO179" s="2" t="s">
        <v>443</v>
      </c>
      <c r="AP179" s="46" t="s">
        <v>10</v>
      </c>
      <c r="AQ179" s="1"/>
      <c r="AR179" s="1"/>
    </row>
    <row r="180" spans="1:44">
      <c r="A180" s="2">
        <f t="shared" si="4"/>
        <v>179</v>
      </c>
      <c r="B180" s="49" t="s">
        <v>1241</v>
      </c>
      <c r="C180" s="49">
        <v>13</v>
      </c>
      <c r="D180" s="3" t="str">
        <f t="shared" si="5"/>
        <v>[5-14]</v>
      </c>
      <c r="E180" s="49"/>
      <c r="F180" s="49" t="s">
        <v>864</v>
      </c>
      <c r="G180" s="49" t="s">
        <v>988</v>
      </c>
      <c r="H180" s="51"/>
      <c r="I180" s="127" t="s">
        <v>167</v>
      </c>
      <c r="J180" s="185" t="s">
        <v>46</v>
      </c>
      <c r="K180" s="185" t="s">
        <v>47</v>
      </c>
      <c r="L180" s="68" t="s">
        <v>2112</v>
      </c>
      <c r="M180" s="50" t="s">
        <v>176</v>
      </c>
      <c r="N180" s="7" t="s">
        <v>2122</v>
      </c>
      <c r="O180" s="2" t="s">
        <v>2123</v>
      </c>
      <c r="P180" s="49" t="s">
        <v>769</v>
      </c>
      <c r="Q180" s="52">
        <v>45606</v>
      </c>
      <c r="R180" s="5" t="str">
        <f>_xlfn.CONCAT("S",_xlfn.ISOWEEKNUM(Table1[[#This Row],[Date de début des signes]]))</f>
        <v>S45</v>
      </c>
      <c r="S180" s="52">
        <v>45607</v>
      </c>
      <c r="T180" s="50" t="s">
        <v>820</v>
      </c>
      <c r="U180" s="50" t="s">
        <v>820</v>
      </c>
      <c r="V180" s="50" t="s">
        <v>819</v>
      </c>
      <c r="W180" s="50" t="s">
        <v>820</v>
      </c>
      <c r="X180" s="50" t="s">
        <v>870</v>
      </c>
      <c r="Y180" s="127" t="s">
        <v>819</v>
      </c>
      <c r="Z180" s="49" t="s">
        <v>819</v>
      </c>
      <c r="AA180" s="49" t="s">
        <v>819</v>
      </c>
      <c r="AB180" s="49" t="s">
        <v>819</v>
      </c>
      <c r="AC180" s="49" t="s">
        <v>819</v>
      </c>
      <c r="AD180" s="49" t="s">
        <v>819</v>
      </c>
      <c r="AE180" s="49" t="s">
        <v>819</v>
      </c>
      <c r="AF180" s="52" t="s">
        <v>820</v>
      </c>
      <c r="AG180" s="184" t="s">
        <v>1382</v>
      </c>
      <c r="AH180" s="184" t="s">
        <v>873</v>
      </c>
      <c r="AI180" s="184" t="s">
        <v>870</v>
      </c>
      <c r="AJ180" s="52">
        <v>45609</v>
      </c>
      <c r="AK180" s="2" t="s">
        <v>874</v>
      </c>
      <c r="AL180" s="184" t="s">
        <v>813</v>
      </c>
      <c r="AM180" s="49" t="s">
        <v>41</v>
      </c>
      <c r="AN180" s="49" t="s">
        <v>441</v>
      </c>
      <c r="AO180" s="2" t="s">
        <v>443</v>
      </c>
      <c r="AP180" s="46" t="s">
        <v>10</v>
      </c>
      <c r="AQ180" s="1"/>
      <c r="AR180" s="1"/>
    </row>
    <row r="181" spans="1:44">
      <c r="A181" s="2">
        <f t="shared" si="4"/>
        <v>180</v>
      </c>
      <c r="B181" s="49" t="s">
        <v>1243</v>
      </c>
      <c r="C181" s="49">
        <v>11</v>
      </c>
      <c r="D181" s="3" t="str">
        <f t="shared" si="5"/>
        <v>[5-14]</v>
      </c>
      <c r="E181" s="49"/>
      <c r="F181" s="185" t="s">
        <v>889</v>
      </c>
      <c r="G181" s="49" t="s">
        <v>988</v>
      </c>
      <c r="H181" s="51"/>
      <c r="I181" s="127" t="s">
        <v>167</v>
      </c>
      <c r="J181" s="185" t="s">
        <v>46</v>
      </c>
      <c r="K181" s="185" t="s">
        <v>47</v>
      </c>
      <c r="L181" s="68" t="s">
        <v>2112</v>
      </c>
      <c r="M181" s="50" t="s">
        <v>176</v>
      </c>
      <c r="N181" s="49" t="s">
        <v>2122</v>
      </c>
      <c r="O181" s="2" t="s">
        <v>2123</v>
      </c>
      <c r="P181" s="49" t="s">
        <v>769</v>
      </c>
      <c r="Q181" s="52">
        <v>45605</v>
      </c>
      <c r="R181" s="5" t="str">
        <f>_xlfn.CONCAT("S",_xlfn.ISOWEEKNUM(Table1[[#This Row],[Date de début des signes]]))</f>
        <v>S45</v>
      </c>
      <c r="S181" s="52">
        <v>45607</v>
      </c>
      <c r="T181" s="50" t="s">
        <v>820</v>
      </c>
      <c r="U181" s="50" t="s">
        <v>820</v>
      </c>
      <c r="V181" s="50" t="s">
        <v>819</v>
      </c>
      <c r="W181" s="50" t="s">
        <v>819</v>
      </c>
      <c r="X181" s="50" t="s">
        <v>906</v>
      </c>
      <c r="Y181" s="127" t="s">
        <v>819</v>
      </c>
      <c r="Z181" s="49" t="s">
        <v>819</v>
      </c>
      <c r="AA181" s="49" t="s">
        <v>819</v>
      </c>
      <c r="AB181" s="49" t="s">
        <v>819</v>
      </c>
      <c r="AC181" s="49" t="s">
        <v>819</v>
      </c>
      <c r="AD181" s="49" t="s">
        <v>819</v>
      </c>
      <c r="AE181" s="49" t="s">
        <v>819</v>
      </c>
      <c r="AF181" s="52" t="s">
        <v>820</v>
      </c>
      <c r="AG181" s="184" t="s">
        <v>2109</v>
      </c>
      <c r="AH181" s="184" t="s">
        <v>2109</v>
      </c>
      <c r="AI181" s="184" t="s">
        <v>870</v>
      </c>
      <c r="AJ181" s="52">
        <v>45609</v>
      </c>
      <c r="AK181" s="2" t="s">
        <v>874</v>
      </c>
      <c r="AL181" s="184" t="s">
        <v>814</v>
      </c>
      <c r="AM181" s="49" t="s">
        <v>41</v>
      </c>
      <c r="AN181" s="49" t="s">
        <v>441</v>
      </c>
      <c r="AO181" s="49" t="s">
        <v>443</v>
      </c>
      <c r="AP181" s="192" t="s">
        <v>18</v>
      </c>
      <c r="AQ181" s="1"/>
      <c r="AR181" s="1"/>
    </row>
    <row r="182" spans="1:44">
      <c r="A182" s="2">
        <f t="shared" si="4"/>
        <v>181</v>
      </c>
      <c r="B182" s="49" t="s">
        <v>1244</v>
      </c>
      <c r="C182" s="49">
        <v>19</v>
      </c>
      <c r="D182" s="3" t="str">
        <f t="shared" si="5"/>
        <v>[15-44]</v>
      </c>
      <c r="E182" s="49"/>
      <c r="F182" s="7" t="s">
        <v>864</v>
      </c>
      <c r="G182" s="49" t="s">
        <v>971</v>
      </c>
      <c r="H182" s="51"/>
      <c r="I182" s="127" t="s">
        <v>80</v>
      </c>
      <c r="J182" s="185" t="s">
        <v>81</v>
      </c>
      <c r="K182" s="185" t="s">
        <v>82</v>
      </c>
      <c r="L182" s="68" t="s">
        <v>2112</v>
      </c>
      <c r="M182" s="50" t="s">
        <v>176</v>
      </c>
      <c r="N182" s="49" t="s">
        <v>2122</v>
      </c>
      <c r="O182" s="2" t="s">
        <v>2123</v>
      </c>
      <c r="P182" s="49" t="s">
        <v>769</v>
      </c>
      <c r="Q182" s="52">
        <v>45605</v>
      </c>
      <c r="R182" s="5" t="str">
        <f>_xlfn.CONCAT("S",_xlfn.ISOWEEKNUM(Table1[[#This Row],[Date de début des signes]]))</f>
        <v>S45</v>
      </c>
      <c r="S182" s="52">
        <v>45608</v>
      </c>
      <c r="T182" s="50" t="s">
        <v>820</v>
      </c>
      <c r="U182" s="50" t="s">
        <v>820</v>
      </c>
      <c r="V182" s="50" t="s">
        <v>819</v>
      </c>
      <c r="W182" s="50" t="s">
        <v>820</v>
      </c>
      <c r="X182" s="50" t="s">
        <v>870</v>
      </c>
      <c r="Y182" s="127" t="s">
        <v>819</v>
      </c>
      <c r="Z182" s="49" t="s">
        <v>819</v>
      </c>
      <c r="AA182" s="49" t="s">
        <v>819</v>
      </c>
      <c r="AB182" s="49" t="s">
        <v>819</v>
      </c>
      <c r="AC182" s="49" t="s">
        <v>819</v>
      </c>
      <c r="AD182" s="49" t="s">
        <v>819</v>
      </c>
      <c r="AE182" s="49" t="s">
        <v>819</v>
      </c>
      <c r="AF182" s="52" t="s">
        <v>820</v>
      </c>
      <c r="AG182" s="184" t="s">
        <v>1382</v>
      </c>
      <c r="AH182" s="184" t="s">
        <v>873</v>
      </c>
      <c r="AI182" s="184" t="s">
        <v>870</v>
      </c>
      <c r="AJ182" s="52">
        <v>45610</v>
      </c>
      <c r="AK182" s="2" t="s">
        <v>874</v>
      </c>
      <c r="AL182" s="184" t="s">
        <v>813</v>
      </c>
      <c r="AM182" s="49" t="s">
        <v>41</v>
      </c>
      <c r="AN182" s="49" t="s">
        <v>464</v>
      </c>
      <c r="AO182" s="49" t="s">
        <v>473</v>
      </c>
      <c r="AP182" s="46" t="s">
        <v>10</v>
      </c>
      <c r="AQ182" s="1"/>
      <c r="AR182" s="1"/>
    </row>
    <row r="183" spans="1:44">
      <c r="A183" s="2">
        <f t="shared" si="4"/>
        <v>182</v>
      </c>
      <c r="B183" s="49" t="s">
        <v>1245</v>
      </c>
      <c r="C183" s="49">
        <v>35</v>
      </c>
      <c r="D183" s="3" t="str">
        <f t="shared" si="5"/>
        <v>[15-44]</v>
      </c>
      <c r="E183" s="49"/>
      <c r="F183" s="185" t="s">
        <v>889</v>
      </c>
      <c r="G183" s="49" t="s">
        <v>2108</v>
      </c>
      <c r="H183" s="51"/>
      <c r="I183" s="127" t="s">
        <v>1246</v>
      </c>
      <c r="J183" s="185" t="s">
        <v>169</v>
      </c>
      <c r="K183" s="185" t="s">
        <v>170</v>
      </c>
      <c r="L183" s="49" t="s">
        <v>2121</v>
      </c>
      <c r="M183" s="50" t="s">
        <v>168</v>
      </c>
      <c r="N183" s="49" t="s">
        <v>2128</v>
      </c>
      <c r="O183" s="2" t="s">
        <v>2123</v>
      </c>
      <c r="P183" s="49" t="s">
        <v>769</v>
      </c>
      <c r="Q183" s="52">
        <v>45607</v>
      </c>
      <c r="R183" s="5" t="str">
        <f>_xlfn.CONCAT("S",_xlfn.ISOWEEKNUM(Table1[[#This Row],[Date de début des signes]]))</f>
        <v>S46</v>
      </c>
      <c r="S183" s="52">
        <v>45609</v>
      </c>
      <c r="T183" s="50" t="s">
        <v>820</v>
      </c>
      <c r="U183" s="50" t="s">
        <v>820</v>
      </c>
      <c r="V183" s="50" t="s">
        <v>819</v>
      </c>
      <c r="W183" s="50" t="s">
        <v>819</v>
      </c>
      <c r="X183" s="50" t="s">
        <v>906</v>
      </c>
      <c r="Y183" s="127" t="s">
        <v>819</v>
      </c>
      <c r="Z183" s="49" t="s">
        <v>819</v>
      </c>
      <c r="AA183" s="49" t="s">
        <v>819</v>
      </c>
      <c r="AB183" s="49" t="s">
        <v>819</v>
      </c>
      <c r="AC183" s="49" t="s">
        <v>819</v>
      </c>
      <c r="AD183" s="49" t="s">
        <v>819</v>
      </c>
      <c r="AE183" s="49" t="s">
        <v>819</v>
      </c>
      <c r="AF183" s="52" t="s">
        <v>820</v>
      </c>
      <c r="AG183" s="184" t="s">
        <v>2109</v>
      </c>
      <c r="AH183" s="184" t="s">
        <v>2109</v>
      </c>
      <c r="AI183" s="184" t="s">
        <v>906</v>
      </c>
      <c r="AJ183" s="52">
        <v>45611</v>
      </c>
      <c r="AK183" s="2" t="s">
        <v>874</v>
      </c>
      <c r="AL183" s="184" t="s">
        <v>814</v>
      </c>
      <c r="AM183" s="49" t="s">
        <v>41</v>
      </c>
      <c r="AN183" s="49" t="s">
        <v>489</v>
      </c>
      <c r="AO183" s="49" t="s">
        <v>491</v>
      </c>
      <c r="AP183" s="192" t="s">
        <v>18</v>
      </c>
      <c r="AQ183" s="1"/>
      <c r="AR183" s="1"/>
    </row>
    <row r="184" spans="1:44">
      <c r="A184" s="2">
        <f t="shared" si="4"/>
        <v>183</v>
      </c>
      <c r="B184" s="49" t="s">
        <v>1247</v>
      </c>
      <c r="C184" s="49">
        <v>33</v>
      </c>
      <c r="D184" s="3" t="str">
        <f t="shared" si="5"/>
        <v>[15-44]</v>
      </c>
      <c r="E184" s="49"/>
      <c r="F184" s="7" t="s">
        <v>864</v>
      </c>
      <c r="G184" s="49" t="s">
        <v>1279</v>
      </c>
      <c r="H184" s="51"/>
      <c r="I184" s="127" t="s">
        <v>1248</v>
      </c>
      <c r="J184" s="185" t="s">
        <v>169</v>
      </c>
      <c r="K184" s="185" t="s">
        <v>170</v>
      </c>
      <c r="L184" s="49" t="s">
        <v>2112</v>
      </c>
      <c r="M184" s="50" t="s">
        <v>168</v>
      </c>
      <c r="N184" s="49" t="s">
        <v>2128</v>
      </c>
      <c r="O184" s="2" t="s">
        <v>2123</v>
      </c>
      <c r="P184" s="49" t="s">
        <v>769</v>
      </c>
      <c r="Q184" s="52">
        <v>45608</v>
      </c>
      <c r="R184" s="5" t="str">
        <f>_xlfn.CONCAT("S",_xlfn.ISOWEEKNUM(Table1[[#This Row],[Date de début des signes]]))</f>
        <v>S46</v>
      </c>
      <c r="S184" s="52">
        <v>45609</v>
      </c>
      <c r="T184" s="50" t="s">
        <v>820</v>
      </c>
      <c r="U184" s="50" t="s">
        <v>819</v>
      </c>
      <c r="V184" s="50" t="s">
        <v>819</v>
      </c>
      <c r="W184" s="50" t="s">
        <v>819</v>
      </c>
      <c r="X184" s="50" t="s">
        <v>906</v>
      </c>
      <c r="Y184" s="127" t="s">
        <v>819</v>
      </c>
      <c r="Z184" s="49" t="s">
        <v>819</v>
      </c>
      <c r="AA184" s="49" t="s">
        <v>819</v>
      </c>
      <c r="AB184" s="49" t="s">
        <v>819</v>
      </c>
      <c r="AC184" s="49" t="s">
        <v>819</v>
      </c>
      <c r="AD184" s="49" t="s">
        <v>819</v>
      </c>
      <c r="AE184" s="49" t="s">
        <v>819</v>
      </c>
      <c r="AF184" s="52" t="s">
        <v>820</v>
      </c>
      <c r="AG184" s="184" t="s">
        <v>2109</v>
      </c>
      <c r="AH184" s="184" t="s">
        <v>2109</v>
      </c>
      <c r="AI184" s="184" t="s">
        <v>906</v>
      </c>
      <c r="AJ184" s="52">
        <v>45611</v>
      </c>
      <c r="AK184" s="2" t="s">
        <v>874</v>
      </c>
      <c r="AL184" s="184" t="s">
        <v>814</v>
      </c>
      <c r="AM184" s="49" t="s">
        <v>41</v>
      </c>
      <c r="AN184" s="49" t="s">
        <v>489</v>
      </c>
      <c r="AO184" s="49" t="s">
        <v>491</v>
      </c>
      <c r="AP184" s="192" t="s">
        <v>18</v>
      </c>
      <c r="AQ184" s="1"/>
      <c r="AR184" s="1"/>
    </row>
    <row r="185" spans="1:44">
      <c r="A185" s="2">
        <f t="shared" si="4"/>
        <v>184</v>
      </c>
      <c r="B185" s="49" t="s">
        <v>1249</v>
      </c>
      <c r="C185" s="49">
        <v>10</v>
      </c>
      <c r="D185" s="3" t="str">
        <f t="shared" si="5"/>
        <v>[5-14]</v>
      </c>
      <c r="E185" s="49"/>
      <c r="F185" s="185" t="s">
        <v>889</v>
      </c>
      <c r="G185" s="49" t="s">
        <v>988</v>
      </c>
      <c r="H185" s="51"/>
      <c r="I185" s="127" t="s">
        <v>1250</v>
      </c>
      <c r="J185" s="185" t="s">
        <v>169</v>
      </c>
      <c r="K185" s="185" t="s">
        <v>170</v>
      </c>
      <c r="L185" s="68" t="s">
        <v>2112</v>
      </c>
      <c r="M185" s="50" t="s">
        <v>186</v>
      </c>
      <c r="N185" s="7" t="s">
        <v>2128</v>
      </c>
      <c r="O185" s="2" t="s">
        <v>2123</v>
      </c>
      <c r="P185" s="49" t="s">
        <v>769</v>
      </c>
      <c r="Q185" s="52">
        <v>45609</v>
      </c>
      <c r="R185" s="5" t="str">
        <f>_xlfn.CONCAT("S",_xlfn.ISOWEEKNUM(Table1[[#This Row],[Date de début des signes]]))</f>
        <v>S46</v>
      </c>
      <c r="S185" s="52">
        <v>45609</v>
      </c>
      <c r="T185" s="50" t="s">
        <v>820</v>
      </c>
      <c r="U185" s="50" t="s">
        <v>819</v>
      </c>
      <c r="V185" s="50" t="s">
        <v>819</v>
      </c>
      <c r="W185" s="50" t="s">
        <v>819</v>
      </c>
      <c r="X185" s="50" t="s">
        <v>906</v>
      </c>
      <c r="Y185" s="127" t="s">
        <v>819</v>
      </c>
      <c r="Z185" s="49" t="s">
        <v>819</v>
      </c>
      <c r="AA185" s="49" t="s">
        <v>819</v>
      </c>
      <c r="AB185" s="49" t="s">
        <v>819</v>
      </c>
      <c r="AC185" s="49" t="s">
        <v>819</v>
      </c>
      <c r="AD185" s="49" t="s">
        <v>819</v>
      </c>
      <c r="AE185" s="49" t="s">
        <v>819</v>
      </c>
      <c r="AF185" s="52" t="s">
        <v>820</v>
      </c>
      <c r="AG185" s="184" t="s">
        <v>2109</v>
      </c>
      <c r="AH185" s="184" t="s">
        <v>2109</v>
      </c>
      <c r="AI185" s="184" t="s">
        <v>906</v>
      </c>
      <c r="AJ185" s="52">
        <v>45611</v>
      </c>
      <c r="AK185" s="2" t="s">
        <v>874</v>
      </c>
      <c r="AL185" s="184" t="s">
        <v>814</v>
      </c>
      <c r="AM185" s="2" t="s">
        <v>41</v>
      </c>
      <c r="AN185" s="2" t="s">
        <v>489</v>
      </c>
      <c r="AO185" s="2" t="s">
        <v>491</v>
      </c>
      <c r="AP185" s="192" t="s">
        <v>18</v>
      </c>
      <c r="AQ185" s="1"/>
      <c r="AR185" s="1"/>
    </row>
    <row r="186" spans="1:44">
      <c r="A186" s="2">
        <f t="shared" si="4"/>
        <v>185</v>
      </c>
      <c r="B186" s="49" t="s">
        <v>1251</v>
      </c>
      <c r="C186" s="49">
        <v>26</v>
      </c>
      <c r="D186" s="3" t="str">
        <f t="shared" si="5"/>
        <v>[15-44]</v>
      </c>
      <c r="E186" s="49"/>
      <c r="F186" s="185" t="s">
        <v>889</v>
      </c>
      <c r="G186" s="49" t="s">
        <v>1051</v>
      </c>
      <c r="H186" s="51"/>
      <c r="I186" s="127" t="s">
        <v>1252</v>
      </c>
      <c r="J186" s="185" t="s">
        <v>190</v>
      </c>
      <c r="K186" s="185" t="s">
        <v>191</v>
      </c>
      <c r="L186" s="68" t="s">
        <v>2112</v>
      </c>
      <c r="M186" s="50" t="s">
        <v>189</v>
      </c>
      <c r="N186" s="7" t="s">
        <v>2124</v>
      </c>
      <c r="O186" s="2" t="s">
        <v>2123</v>
      </c>
      <c r="P186" s="49" t="s">
        <v>769</v>
      </c>
      <c r="Q186" s="52">
        <v>45609</v>
      </c>
      <c r="R186" s="5" t="str">
        <f>_xlfn.CONCAT("S",_xlfn.ISOWEEKNUM(Table1[[#This Row],[Date de début des signes]]))</f>
        <v>S46</v>
      </c>
      <c r="S186" s="52">
        <v>45609</v>
      </c>
      <c r="T186" s="50" t="s">
        <v>820</v>
      </c>
      <c r="U186" s="50" t="s">
        <v>819</v>
      </c>
      <c r="V186" s="50" t="s">
        <v>819</v>
      </c>
      <c r="W186" s="50" t="s">
        <v>819</v>
      </c>
      <c r="X186" s="50" t="s">
        <v>906</v>
      </c>
      <c r="Y186" s="127" t="s">
        <v>819</v>
      </c>
      <c r="Z186" s="49" t="s">
        <v>819</v>
      </c>
      <c r="AA186" s="49" t="s">
        <v>819</v>
      </c>
      <c r="AB186" s="49" t="s">
        <v>819</v>
      </c>
      <c r="AC186" s="49" t="s">
        <v>819</v>
      </c>
      <c r="AD186" s="49" t="s">
        <v>819</v>
      </c>
      <c r="AE186" s="49" t="s">
        <v>819</v>
      </c>
      <c r="AF186" s="52" t="s">
        <v>820</v>
      </c>
      <c r="AG186" s="184" t="s">
        <v>2109</v>
      </c>
      <c r="AH186" s="184" t="s">
        <v>2109</v>
      </c>
      <c r="AI186" s="184" t="s">
        <v>906</v>
      </c>
      <c r="AJ186" s="52">
        <v>45611</v>
      </c>
      <c r="AK186" s="2" t="s">
        <v>874</v>
      </c>
      <c r="AL186" s="184" t="s">
        <v>814</v>
      </c>
      <c r="AM186" s="49" t="s">
        <v>41</v>
      </c>
      <c r="AN186" s="49" t="s">
        <v>464</v>
      </c>
      <c r="AO186" s="49" t="s">
        <v>466</v>
      </c>
      <c r="AP186" s="192" t="s">
        <v>18</v>
      </c>
      <c r="AQ186" s="1"/>
      <c r="AR186" s="1"/>
    </row>
    <row r="187" spans="1:44">
      <c r="A187" s="2">
        <f t="shared" si="4"/>
        <v>186</v>
      </c>
      <c r="B187" s="49" t="s">
        <v>1253</v>
      </c>
      <c r="C187" s="49">
        <v>64</v>
      </c>
      <c r="D187" s="3" t="str">
        <f t="shared" si="5"/>
        <v>[60 et plus]</v>
      </c>
      <c r="E187" s="49"/>
      <c r="F187" s="7" t="s">
        <v>864</v>
      </c>
      <c r="G187" s="49" t="s">
        <v>1254</v>
      </c>
      <c r="H187" s="51"/>
      <c r="I187" s="127" t="s">
        <v>80</v>
      </c>
      <c r="J187" s="185" t="s">
        <v>81</v>
      </c>
      <c r="K187" s="185" t="s">
        <v>82</v>
      </c>
      <c r="L187" s="68" t="s">
        <v>2112</v>
      </c>
      <c r="M187" s="50" t="s">
        <v>176</v>
      </c>
      <c r="N187" s="7" t="s">
        <v>2122</v>
      </c>
      <c r="O187" s="2" t="s">
        <v>2123</v>
      </c>
      <c r="P187" s="49" t="s">
        <v>769</v>
      </c>
      <c r="Q187" s="52">
        <v>45610</v>
      </c>
      <c r="R187" s="5" t="str">
        <f>_xlfn.CONCAT("S",_xlfn.ISOWEEKNUM(Table1[[#This Row],[Date de début des signes]]))</f>
        <v>S46</v>
      </c>
      <c r="S187" s="52">
        <v>45610</v>
      </c>
      <c r="T187" s="50" t="s">
        <v>820</v>
      </c>
      <c r="U187" s="50" t="s">
        <v>819</v>
      </c>
      <c r="V187" s="50" t="s">
        <v>819</v>
      </c>
      <c r="W187" s="50" t="s">
        <v>819</v>
      </c>
      <c r="X187" s="50" t="s">
        <v>906</v>
      </c>
      <c r="Y187" s="127" t="s">
        <v>819</v>
      </c>
      <c r="Z187" s="49" t="s">
        <v>819</v>
      </c>
      <c r="AA187" s="49" t="s">
        <v>819</v>
      </c>
      <c r="AB187" s="49" t="s">
        <v>819</v>
      </c>
      <c r="AC187" s="49" t="s">
        <v>819</v>
      </c>
      <c r="AD187" s="49" t="s">
        <v>819</v>
      </c>
      <c r="AE187" s="49" t="s">
        <v>819</v>
      </c>
      <c r="AF187" s="52" t="s">
        <v>820</v>
      </c>
      <c r="AG187" s="184" t="s">
        <v>1382</v>
      </c>
      <c r="AH187" s="184" t="s">
        <v>873</v>
      </c>
      <c r="AI187" s="184" t="s">
        <v>906</v>
      </c>
      <c r="AJ187" s="52"/>
      <c r="AK187" s="2" t="s">
        <v>879</v>
      </c>
      <c r="AL187" s="184" t="s">
        <v>813</v>
      </c>
      <c r="AM187" s="49" t="s">
        <v>41</v>
      </c>
      <c r="AN187" s="49" t="s">
        <v>464</v>
      </c>
      <c r="AO187" s="49" t="s">
        <v>473</v>
      </c>
      <c r="AP187" s="46" t="s">
        <v>10</v>
      </c>
      <c r="AQ187" s="1"/>
      <c r="AR187" s="1"/>
    </row>
    <row r="188" spans="1:44">
      <c r="A188" s="2">
        <f t="shared" si="4"/>
        <v>187</v>
      </c>
      <c r="B188" s="49" t="s">
        <v>1255</v>
      </c>
      <c r="C188" s="49">
        <v>45</v>
      </c>
      <c r="D188" s="3" t="str">
        <f t="shared" si="5"/>
        <v>[45-59]</v>
      </c>
      <c r="E188" s="49"/>
      <c r="F188" s="7" t="s">
        <v>864</v>
      </c>
      <c r="G188" s="49" t="s">
        <v>2119</v>
      </c>
      <c r="H188" s="51"/>
      <c r="I188" s="127" t="s">
        <v>1256</v>
      </c>
      <c r="J188" s="185" t="s">
        <v>169</v>
      </c>
      <c r="K188" s="185" t="s">
        <v>170</v>
      </c>
      <c r="L188" s="68" t="s">
        <v>2112</v>
      </c>
      <c r="M188" s="50" t="s">
        <v>1257</v>
      </c>
      <c r="N188" s="7" t="s">
        <v>2128</v>
      </c>
      <c r="O188" s="2" t="s">
        <v>2123</v>
      </c>
      <c r="P188" s="49" t="s">
        <v>769</v>
      </c>
      <c r="Q188" s="52">
        <v>45608</v>
      </c>
      <c r="R188" s="5" t="str">
        <f>_xlfn.CONCAT("S",_xlfn.ISOWEEKNUM(Table1[[#This Row],[Date de début des signes]]))</f>
        <v>S46</v>
      </c>
      <c r="S188" s="52">
        <v>45610</v>
      </c>
      <c r="T188" s="50" t="s">
        <v>820</v>
      </c>
      <c r="U188" s="50" t="s">
        <v>820</v>
      </c>
      <c r="V188" s="50" t="s">
        <v>819</v>
      </c>
      <c r="W188" s="50" t="s">
        <v>819</v>
      </c>
      <c r="X188" s="50" t="s">
        <v>906</v>
      </c>
      <c r="Y188" s="127" t="s">
        <v>819</v>
      </c>
      <c r="Z188" s="49" t="s">
        <v>819</v>
      </c>
      <c r="AA188" s="49" t="s">
        <v>819</v>
      </c>
      <c r="AB188" s="49" t="s">
        <v>819</v>
      </c>
      <c r="AC188" s="49" t="s">
        <v>819</v>
      </c>
      <c r="AD188" s="49" t="s">
        <v>819</v>
      </c>
      <c r="AE188" s="49" t="s">
        <v>819</v>
      </c>
      <c r="AF188" s="52" t="s">
        <v>820</v>
      </c>
      <c r="AG188" s="184" t="s">
        <v>2109</v>
      </c>
      <c r="AH188" s="184" t="s">
        <v>2109</v>
      </c>
      <c r="AI188" s="184" t="s">
        <v>906</v>
      </c>
      <c r="AJ188" s="52">
        <v>45613</v>
      </c>
      <c r="AK188" s="2" t="s">
        <v>874</v>
      </c>
      <c r="AL188" s="184" t="s">
        <v>814</v>
      </c>
      <c r="AM188" s="49" t="s">
        <v>41</v>
      </c>
      <c r="AN188" s="49" t="s">
        <v>489</v>
      </c>
      <c r="AO188" s="49" t="s">
        <v>491</v>
      </c>
      <c r="AP188" s="192" t="s">
        <v>18</v>
      </c>
      <c r="AQ188" s="1"/>
      <c r="AR188" s="1"/>
    </row>
    <row r="189" spans="1:44">
      <c r="A189" s="2">
        <f t="shared" si="4"/>
        <v>188</v>
      </c>
      <c r="B189" s="49" t="s">
        <v>1258</v>
      </c>
      <c r="C189" s="49">
        <v>34</v>
      </c>
      <c r="D189" s="3" t="str">
        <f t="shared" si="5"/>
        <v>[15-44]</v>
      </c>
      <c r="E189" s="49"/>
      <c r="F189" s="185" t="s">
        <v>889</v>
      </c>
      <c r="G189" s="49" t="s">
        <v>1051</v>
      </c>
      <c r="H189" s="51"/>
      <c r="I189" s="127" t="s">
        <v>192</v>
      </c>
      <c r="J189" s="185" t="s">
        <v>193</v>
      </c>
      <c r="K189" s="185" t="s">
        <v>194</v>
      </c>
      <c r="L189" s="49" t="s">
        <v>2121</v>
      </c>
      <c r="M189" s="50" t="s">
        <v>192</v>
      </c>
      <c r="N189" s="49" t="s">
        <v>2126</v>
      </c>
      <c r="O189" s="2" t="s">
        <v>2123</v>
      </c>
      <c r="P189" s="49" t="s">
        <v>769</v>
      </c>
      <c r="Q189" s="52">
        <v>45610</v>
      </c>
      <c r="R189" s="5" t="str">
        <f>_xlfn.CONCAT("S",_xlfn.ISOWEEKNUM(Table1[[#This Row],[Date de début des signes]]))</f>
        <v>S46</v>
      </c>
      <c r="S189" s="52">
        <v>45610</v>
      </c>
      <c r="T189" s="50" t="s">
        <v>820</v>
      </c>
      <c r="U189" s="50" t="s">
        <v>819</v>
      </c>
      <c r="V189" s="50" t="s">
        <v>819</v>
      </c>
      <c r="W189" s="50" t="s">
        <v>819</v>
      </c>
      <c r="X189" s="50" t="s">
        <v>906</v>
      </c>
      <c r="Y189" s="127" t="s">
        <v>819</v>
      </c>
      <c r="Z189" s="49" t="s">
        <v>819</v>
      </c>
      <c r="AA189" s="49" t="s">
        <v>819</v>
      </c>
      <c r="AB189" s="49" t="s">
        <v>819</v>
      </c>
      <c r="AC189" s="49" t="s">
        <v>819</v>
      </c>
      <c r="AD189" s="49" t="s">
        <v>819</v>
      </c>
      <c r="AE189" s="49" t="s">
        <v>819</v>
      </c>
      <c r="AF189" s="52" t="s">
        <v>820</v>
      </c>
      <c r="AG189" s="184" t="s">
        <v>2109</v>
      </c>
      <c r="AH189" s="184" t="s">
        <v>2109</v>
      </c>
      <c r="AI189" s="184" t="s">
        <v>906</v>
      </c>
      <c r="AJ189" s="52">
        <v>45613</v>
      </c>
      <c r="AK189" s="2" t="s">
        <v>874</v>
      </c>
      <c r="AL189" s="184" t="s">
        <v>814</v>
      </c>
      <c r="AM189" s="49" t="s">
        <v>41</v>
      </c>
      <c r="AN189" s="49" t="s">
        <v>480</v>
      </c>
      <c r="AO189" s="49" t="s">
        <v>482</v>
      </c>
      <c r="AP189" s="192" t="s">
        <v>18</v>
      </c>
      <c r="AQ189" s="1"/>
      <c r="AR189" s="1"/>
    </row>
    <row r="190" spans="1:44">
      <c r="A190" s="2">
        <f t="shared" si="4"/>
        <v>189</v>
      </c>
      <c r="B190" s="49" t="s">
        <v>1259</v>
      </c>
      <c r="C190" s="49">
        <v>64</v>
      </c>
      <c r="D190" s="3" t="str">
        <f t="shared" si="5"/>
        <v>[60 et plus]</v>
      </c>
      <c r="E190" s="49"/>
      <c r="F190" s="49" t="s">
        <v>864</v>
      </c>
      <c r="G190" s="49" t="s">
        <v>951</v>
      </c>
      <c r="H190" s="51"/>
      <c r="I190" s="127" t="s">
        <v>1260</v>
      </c>
      <c r="J190" s="185" t="s">
        <v>1307</v>
      </c>
      <c r="K190" s="185" t="s">
        <v>1306</v>
      </c>
      <c r="L190" s="49" t="s">
        <v>2121</v>
      </c>
      <c r="M190" s="50" t="s">
        <v>1049</v>
      </c>
      <c r="N190" s="49" t="s">
        <v>2126</v>
      </c>
      <c r="O190" s="2" t="s">
        <v>2123</v>
      </c>
      <c r="P190" s="49" t="s">
        <v>769</v>
      </c>
      <c r="Q190" s="52">
        <v>45611</v>
      </c>
      <c r="R190" s="5" t="str">
        <f>_xlfn.CONCAT("S",_xlfn.ISOWEEKNUM(Table1[[#This Row],[Date de début des signes]]))</f>
        <v>S46</v>
      </c>
      <c r="S190" s="52">
        <v>45612</v>
      </c>
      <c r="T190" s="50" t="s">
        <v>820</v>
      </c>
      <c r="U190" s="50" t="s">
        <v>820</v>
      </c>
      <c r="V190" s="50" t="s">
        <v>819</v>
      </c>
      <c r="W190" s="50" t="s">
        <v>819</v>
      </c>
      <c r="X190" s="50" t="s">
        <v>906</v>
      </c>
      <c r="Y190" s="127" t="s">
        <v>819</v>
      </c>
      <c r="Z190" s="49" t="s">
        <v>819</v>
      </c>
      <c r="AA190" s="49" t="s">
        <v>819</v>
      </c>
      <c r="AB190" s="49" t="s">
        <v>819</v>
      </c>
      <c r="AC190" s="49" t="s">
        <v>819</v>
      </c>
      <c r="AD190" s="49" t="s">
        <v>819</v>
      </c>
      <c r="AE190" s="49" t="s">
        <v>819</v>
      </c>
      <c r="AF190" s="52" t="s">
        <v>820</v>
      </c>
      <c r="AG190" s="184" t="s">
        <v>2109</v>
      </c>
      <c r="AH190" s="184" t="s">
        <v>2109</v>
      </c>
      <c r="AI190" s="184" t="s">
        <v>906</v>
      </c>
      <c r="AJ190" s="52">
        <v>45613</v>
      </c>
      <c r="AK190" s="2" t="s">
        <v>874</v>
      </c>
      <c r="AL190" s="184" t="s">
        <v>814</v>
      </c>
      <c r="AM190" s="49" t="s">
        <v>41</v>
      </c>
      <c r="AN190" s="49" t="s">
        <v>480</v>
      </c>
      <c r="AO190" s="49" t="s">
        <v>482</v>
      </c>
      <c r="AP190" s="192" t="s">
        <v>18</v>
      </c>
      <c r="AQ190" s="1"/>
      <c r="AR190" s="1"/>
    </row>
    <row r="191" spans="1:44">
      <c r="A191" s="2">
        <f t="shared" si="4"/>
        <v>190</v>
      </c>
      <c r="B191" s="49" t="s">
        <v>1261</v>
      </c>
      <c r="C191" s="49">
        <v>19</v>
      </c>
      <c r="D191" s="3" t="str">
        <f t="shared" si="5"/>
        <v>[15-44]</v>
      </c>
      <c r="E191" s="49"/>
      <c r="F191" s="49" t="s">
        <v>864</v>
      </c>
      <c r="G191" s="49" t="s">
        <v>1262</v>
      </c>
      <c r="H191" s="51"/>
      <c r="I191" s="127" t="s">
        <v>126</v>
      </c>
      <c r="J191" s="185" t="s">
        <v>1305</v>
      </c>
      <c r="K191" s="185" t="s">
        <v>1306</v>
      </c>
      <c r="L191" s="49" t="s">
        <v>2121</v>
      </c>
      <c r="M191" s="50" t="s">
        <v>126</v>
      </c>
      <c r="N191" s="7" t="s">
        <v>2126</v>
      </c>
      <c r="O191" s="2" t="s">
        <v>2123</v>
      </c>
      <c r="P191" s="49" t="s">
        <v>769</v>
      </c>
      <c r="Q191" s="52">
        <v>45612</v>
      </c>
      <c r="R191" s="5" t="str">
        <f>_xlfn.CONCAT("S",_xlfn.ISOWEEKNUM(Table1[[#This Row],[Date de début des signes]]))</f>
        <v>S46</v>
      </c>
      <c r="S191" s="52">
        <v>45612</v>
      </c>
      <c r="T191" s="50" t="s">
        <v>820</v>
      </c>
      <c r="U191" s="50" t="s">
        <v>820</v>
      </c>
      <c r="V191" s="50" t="s">
        <v>819</v>
      </c>
      <c r="W191" s="50" t="s">
        <v>819</v>
      </c>
      <c r="X191" s="50" t="s">
        <v>906</v>
      </c>
      <c r="Y191" s="127" t="s">
        <v>819</v>
      </c>
      <c r="Z191" s="49" t="s">
        <v>819</v>
      </c>
      <c r="AA191" s="49" t="s">
        <v>819</v>
      </c>
      <c r="AB191" s="49" t="s">
        <v>819</v>
      </c>
      <c r="AC191" s="49" t="s">
        <v>819</v>
      </c>
      <c r="AD191" s="49" t="s">
        <v>819</v>
      </c>
      <c r="AE191" s="49" t="s">
        <v>819</v>
      </c>
      <c r="AF191" s="52" t="s">
        <v>820</v>
      </c>
      <c r="AG191" s="184" t="s">
        <v>1382</v>
      </c>
      <c r="AH191" s="184" t="s">
        <v>873</v>
      </c>
      <c r="AI191" s="184" t="s">
        <v>870</v>
      </c>
      <c r="AJ191" s="52">
        <v>45614</v>
      </c>
      <c r="AK191" s="2" t="s">
        <v>874</v>
      </c>
      <c r="AL191" s="184" t="s">
        <v>813</v>
      </c>
      <c r="AM191" s="2" t="s">
        <v>41</v>
      </c>
      <c r="AN191" s="2" t="s">
        <v>480</v>
      </c>
      <c r="AO191" s="2" t="s">
        <v>482</v>
      </c>
      <c r="AP191" s="46" t="s">
        <v>10</v>
      </c>
      <c r="AQ191" s="1"/>
      <c r="AR191" s="1"/>
    </row>
    <row r="192" spans="1:44">
      <c r="A192" s="2">
        <f t="shared" si="4"/>
        <v>191</v>
      </c>
      <c r="B192" s="54" t="s">
        <v>1263</v>
      </c>
      <c r="C192" s="54">
        <v>37</v>
      </c>
      <c r="D192" s="3" t="str">
        <f t="shared" si="5"/>
        <v>[15-44]</v>
      </c>
      <c r="E192" s="54"/>
      <c r="F192" s="7" t="s">
        <v>864</v>
      </c>
      <c r="G192" s="54" t="s">
        <v>2108</v>
      </c>
      <c r="H192" s="55"/>
      <c r="I192" s="128" t="s">
        <v>1264</v>
      </c>
      <c r="J192" s="185" t="s">
        <v>1307</v>
      </c>
      <c r="K192" s="185" t="s">
        <v>1306</v>
      </c>
      <c r="L192" s="49" t="s">
        <v>2121</v>
      </c>
      <c r="M192" s="56" t="s">
        <v>192</v>
      </c>
      <c r="N192" s="54" t="s">
        <v>2126</v>
      </c>
      <c r="O192" s="2" t="s">
        <v>2123</v>
      </c>
      <c r="P192" s="54" t="s">
        <v>769</v>
      </c>
      <c r="Q192" s="57">
        <v>45610</v>
      </c>
      <c r="R192" s="5" t="str">
        <f>_xlfn.CONCAT("S",_xlfn.ISOWEEKNUM(Table1[[#This Row],[Date de début des signes]]))</f>
        <v>S46</v>
      </c>
      <c r="S192" s="57">
        <v>45612</v>
      </c>
      <c r="T192" s="56" t="s">
        <v>820</v>
      </c>
      <c r="U192" s="56" t="s">
        <v>820</v>
      </c>
      <c r="V192" s="56" t="s">
        <v>819</v>
      </c>
      <c r="W192" s="56" t="s">
        <v>819</v>
      </c>
      <c r="X192" s="56" t="s">
        <v>906</v>
      </c>
      <c r="Y192" s="128" t="s">
        <v>819</v>
      </c>
      <c r="Z192" s="54" t="s">
        <v>819</v>
      </c>
      <c r="AA192" s="54" t="s">
        <v>819</v>
      </c>
      <c r="AB192" s="54" t="s">
        <v>819</v>
      </c>
      <c r="AC192" s="54" t="s">
        <v>819</v>
      </c>
      <c r="AD192" s="54" t="s">
        <v>819</v>
      </c>
      <c r="AE192" s="54" t="s">
        <v>819</v>
      </c>
      <c r="AF192" s="57" t="s">
        <v>820</v>
      </c>
      <c r="AG192" s="184" t="s">
        <v>2109</v>
      </c>
      <c r="AH192" s="184" t="s">
        <v>2109</v>
      </c>
      <c r="AI192" s="184" t="s">
        <v>870</v>
      </c>
      <c r="AJ192" s="57">
        <v>45614</v>
      </c>
      <c r="AK192" s="2" t="s">
        <v>874</v>
      </c>
      <c r="AL192" s="184" t="s">
        <v>814</v>
      </c>
      <c r="AM192" s="49" t="s">
        <v>41</v>
      </c>
      <c r="AN192" s="49" t="s">
        <v>480</v>
      </c>
      <c r="AO192" s="49" t="s">
        <v>482</v>
      </c>
      <c r="AP192" s="192" t="s">
        <v>18</v>
      </c>
      <c r="AQ192" s="1"/>
      <c r="AR192" s="1"/>
    </row>
    <row r="193" spans="1:44">
      <c r="A193" s="2">
        <f t="shared" si="4"/>
        <v>192</v>
      </c>
      <c r="B193" s="49" t="s">
        <v>1280</v>
      </c>
      <c r="C193" s="85">
        <v>21</v>
      </c>
      <c r="D193" s="3" t="str">
        <f t="shared" si="5"/>
        <v>[15-44]</v>
      </c>
      <c r="E193" s="49"/>
      <c r="F193" s="85" t="s">
        <v>864</v>
      </c>
      <c r="G193" s="85" t="s">
        <v>1281</v>
      </c>
      <c r="H193" s="86"/>
      <c r="I193" s="129" t="s">
        <v>1282</v>
      </c>
      <c r="J193" s="185" t="s">
        <v>1299</v>
      </c>
      <c r="K193" s="185" t="s">
        <v>1300</v>
      </c>
      <c r="L193" s="68" t="s">
        <v>2121</v>
      </c>
      <c r="M193" s="87" t="s">
        <v>112</v>
      </c>
      <c r="N193" s="85" t="s">
        <v>2122</v>
      </c>
      <c r="O193" s="85" t="s">
        <v>2123</v>
      </c>
      <c r="P193" s="85" t="s">
        <v>769</v>
      </c>
      <c r="Q193" s="88">
        <v>45613</v>
      </c>
      <c r="R193" s="5" t="str">
        <f>_xlfn.CONCAT("S",_xlfn.ISOWEEKNUM(Table1[[#This Row],[Date de début des signes]]))</f>
        <v>S46</v>
      </c>
      <c r="S193" s="88">
        <v>45613</v>
      </c>
      <c r="T193" s="87" t="s">
        <v>820</v>
      </c>
      <c r="U193" s="87" t="s">
        <v>819</v>
      </c>
      <c r="V193" s="87" t="s">
        <v>819</v>
      </c>
      <c r="W193" s="87" t="s">
        <v>819</v>
      </c>
      <c r="X193" s="87" t="s">
        <v>906</v>
      </c>
      <c r="Y193" s="129" t="s">
        <v>819</v>
      </c>
      <c r="Z193" s="85" t="s">
        <v>819</v>
      </c>
      <c r="AA193" s="85" t="s">
        <v>819</v>
      </c>
      <c r="AB193" s="85" t="s">
        <v>819</v>
      </c>
      <c r="AC193" s="85" t="s">
        <v>819</v>
      </c>
      <c r="AD193" s="85" t="s">
        <v>819</v>
      </c>
      <c r="AE193" s="85" t="s">
        <v>819</v>
      </c>
      <c r="AF193" s="88" t="s">
        <v>820</v>
      </c>
      <c r="AG193" s="184" t="s">
        <v>2109</v>
      </c>
      <c r="AH193" s="184" t="s">
        <v>2109</v>
      </c>
      <c r="AI193" s="184" t="s">
        <v>906</v>
      </c>
      <c r="AJ193" s="88">
        <v>45614</v>
      </c>
      <c r="AK193" s="2" t="s">
        <v>874</v>
      </c>
      <c r="AL193" s="184" t="s">
        <v>814</v>
      </c>
      <c r="AM193" s="2" t="s">
        <v>41</v>
      </c>
      <c r="AN193" s="2" t="s">
        <v>441</v>
      </c>
      <c r="AO193" s="2" t="s">
        <v>450</v>
      </c>
      <c r="AP193" s="192" t="s">
        <v>18</v>
      </c>
      <c r="AQ193" s="1"/>
      <c r="AR193" s="1"/>
    </row>
    <row r="194" spans="1:44">
      <c r="A194" s="2">
        <f t="shared" si="4"/>
        <v>193</v>
      </c>
      <c r="B194" s="54" t="s">
        <v>1283</v>
      </c>
      <c r="C194" s="89">
        <v>63</v>
      </c>
      <c r="D194" s="3" t="str">
        <f t="shared" si="5"/>
        <v>[60 et plus]</v>
      </c>
      <c r="E194" s="54"/>
      <c r="F194" s="89" t="s">
        <v>864</v>
      </c>
      <c r="G194" s="89" t="s">
        <v>1121</v>
      </c>
      <c r="H194" s="90"/>
      <c r="I194" s="130" t="s">
        <v>112</v>
      </c>
      <c r="J194" s="185" t="s">
        <v>1301</v>
      </c>
      <c r="K194" s="185" t="s">
        <v>1302</v>
      </c>
      <c r="L194" s="68" t="s">
        <v>2121</v>
      </c>
      <c r="M194" s="91" t="s">
        <v>112</v>
      </c>
      <c r="N194" s="89" t="s">
        <v>2122</v>
      </c>
      <c r="O194" s="89" t="s">
        <v>2123</v>
      </c>
      <c r="P194" s="89" t="s">
        <v>769</v>
      </c>
      <c r="Q194" s="92">
        <v>45613</v>
      </c>
      <c r="R194" s="5" t="str">
        <f>_xlfn.CONCAT("S",_xlfn.ISOWEEKNUM(Table1[[#This Row],[Date de début des signes]]))</f>
        <v>S46</v>
      </c>
      <c r="S194" s="92">
        <v>45613</v>
      </c>
      <c r="T194" s="91" t="s">
        <v>820</v>
      </c>
      <c r="U194" s="91" t="s">
        <v>820</v>
      </c>
      <c r="V194" s="91" t="s">
        <v>819</v>
      </c>
      <c r="W194" s="91" t="s">
        <v>819</v>
      </c>
      <c r="X194" s="91" t="s">
        <v>906</v>
      </c>
      <c r="Y194" s="130" t="s">
        <v>819</v>
      </c>
      <c r="Z194" s="89" t="s">
        <v>819</v>
      </c>
      <c r="AA194" s="89" t="s">
        <v>819</v>
      </c>
      <c r="AB194" s="89" t="s">
        <v>819</v>
      </c>
      <c r="AC194" s="89" t="s">
        <v>819</v>
      </c>
      <c r="AD194" s="89" t="s">
        <v>819</v>
      </c>
      <c r="AE194" s="89" t="s">
        <v>819</v>
      </c>
      <c r="AF194" s="92" t="s">
        <v>820</v>
      </c>
      <c r="AG194" s="184" t="s">
        <v>2109</v>
      </c>
      <c r="AH194" s="184" t="s">
        <v>2109</v>
      </c>
      <c r="AI194" s="184" t="s">
        <v>870</v>
      </c>
      <c r="AJ194" s="92">
        <v>45614</v>
      </c>
      <c r="AK194" s="2" t="s">
        <v>874</v>
      </c>
      <c r="AL194" s="184" t="s">
        <v>814</v>
      </c>
      <c r="AM194" s="54" t="s">
        <v>41</v>
      </c>
      <c r="AN194" s="54" t="s">
        <v>441</v>
      </c>
      <c r="AO194" s="19" t="s">
        <v>450</v>
      </c>
      <c r="AP194" s="192" t="s">
        <v>18</v>
      </c>
      <c r="AQ194" s="1"/>
      <c r="AR194" s="1"/>
    </row>
    <row r="195" spans="1:44">
      <c r="A195" s="2">
        <f t="shared" ref="A195:A258" si="6">A194+1</f>
        <v>194</v>
      </c>
      <c r="B195" s="49" t="s">
        <v>1290</v>
      </c>
      <c r="C195" s="49">
        <v>12</v>
      </c>
      <c r="D195" s="3" t="str">
        <f t="shared" ref="D195:D258" si="7">IF(C195="","",IF(C195&lt;=2,"[0-2]",IF(C195&lt;=4,"[2-4]",IF(C195&lt;=14,"[5-14]",IF(C195&lt;=44,"[15-44]",IF(C195&lt;=59,"[45-59]",IF(C195&gt;=60,"[60 et plus]")))))))</f>
        <v>[5-14]</v>
      </c>
      <c r="E195" s="49"/>
      <c r="F195" s="49" t="s">
        <v>864</v>
      </c>
      <c r="G195" s="49" t="s">
        <v>988</v>
      </c>
      <c r="H195" s="51"/>
      <c r="I195" s="127" t="s">
        <v>130</v>
      </c>
      <c r="J195" s="185" t="s">
        <v>184</v>
      </c>
      <c r="K195" s="185" t="s">
        <v>185</v>
      </c>
      <c r="L195" s="68" t="s">
        <v>2121</v>
      </c>
      <c r="M195" s="50" t="s">
        <v>945</v>
      </c>
      <c r="N195" s="7" t="s">
        <v>2122</v>
      </c>
      <c r="O195" s="2" t="s">
        <v>2123</v>
      </c>
      <c r="P195" s="49" t="s">
        <v>769</v>
      </c>
      <c r="Q195" s="52">
        <v>45615</v>
      </c>
      <c r="R195" s="5" t="str">
        <f>_xlfn.CONCAT("S",_xlfn.ISOWEEKNUM(Table1[[#This Row],[Date de début des signes]]))</f>
        <v>S47</v>
      </c>
      <c r="S195" s="52">
        <v>45615</v>
      </c>
      <c r="T195" s="50" t="s">
        <v>820</v>
      </c>
      <c r="U195" s="50" t="s">
        <v>820</v>
      </c>
      <c r="V195" s="50" t="s">
        <v>819</v>
      </c>
      <c r="W195" s="50" t="s">
        <v>819</v>
      </c>
      <c r="X195" s="50" t="s">
        <v>906</v>
      </c>
      <c r="Y195" s="127" t="s">
        <v>819</v>
      </c>
      <c r="Z195" s="49" t="s">
        <v>819</v>
      </c>
      <c r="AA195" s="49" t="s">
        <v>819</v>
      </c>
      <c r="AB195" s="49" t="s">
        <v>819</v>
      </c>
      <c r="AC195" s="49" t="s">
        <v>819</v>
      </c>
      <c r="AD195" s="49" t="s">
        <v>819</v>
      </c>
      <c r="AE195" s="49" t="s">
        <v>819</v>
      </c>
      <c r="AF195" s="52" t="s">
        <v>820</v>
      </c>
      <c r="AG195" s="184" t="s">
        <v>2109</v>
      </c>
      <c r="AH195" s="184" t="s">
        <v>2109</v>
      </c>
      <c r="AI195" s="184" t="s">
        <v>870</v>
      </c>
      <c r="AJ195" s="52">
        <v>45615</v>
      </c>
      <c r="AK195" s="2" t="s">
        <v>874</v>
      </c>
      <c r="AL195" s="184" t="s">
        <v>814</v>
      </c>
      <c r="AM195" s="49" t="s">
        <v>41</v>
      </c>
      <c r="AN195" s="49" t="s">
        <v>441</v>
      </c>
      <c r="AO195" s="49" t="s">
        <v>443</v>
      </c>
      <c r="AP195" s="192" t="s">
        <v>18</v>
      </c>
      <c r="AQ195" s="1"/>
      <c r="AR195" s="1"/>
    </row>
    <row r="196" spans="1:44">
      <c r="A196" s="2">
        <f t="shared" si="6"/>
        <v>195</v>
      </c>
      <c r="B196" s="49" t="s">
        <v>1291</v>
      </c>
      <c r="C196" s="49">
        <v>71</v>
      </c>
      <c r="D196" s="3" t="str">
        <f t="shared" si="7"/>
        <v>[60 et plus]</v>
      </c>
      <c r="E196" s="49"/>
      <c r="F196" s="49" t="s">
        <v>864</v>
      </c>
      <c r="G196" s="49" t="s">
        <v>951</v>
      </c>
      <c r="H196" s="51"/>
      <c r="I196" s="127" t="s">
        <v>1292</v>
      </c>
      <c r="J196" s="185" t="s">
        <v>1305</v>
      </c>
      <c r="K196" s="185" t="s">
        <v>1306</v>
      </c>
      <c r="L196" s="68" t="s">
        <v>2121</v>
      </c>
      <c r="M196" s="50" t="s">
        <v>1292</v>
      </c>
      <c r="N196" s="7" t="s">
        <v>2126</v>
      </c>
      <c r="O196" s="2" t="s">
        <v>2123</v>
      </c>
      <c r="P196" s="49" t="s">
        <v>769</v>
      </c>
      <c r="Q196" s="52">
        <v>45616</v>
      </c>
      <c r="R196" s="5" t="str">
        <f>_xlfn.CONCAT("S",_xlfn.ISOWEEKNUM(Table1[[#This Row],[Date de début des signes]]))</f>
        <v>S47</v>
      </c>
      <c r="S196" s="52">
        <v>45616</v>
      </c>
      <c r="T196" s="50" t="s">
        <v>820</v>
      </c>
      <c r="U196" s="50" t="s">
        <v>820</v>
      </c>
      <c r="V196" s="50" t="s">
        <v>819</v>
      </c>
      <c r="W196" s="50" t="s">
        <v>819</v>
      </c>
      <c r="X196" s="50" t="s">
        <v>906</v>
      </c>
      <c r="Y196" s="127" t="s">
        <v>819</v>
      </c>
      <c r="Z196" s="49" t="s">
        <v>819</v>
      </c>
      <c r="AA196" s="49" t="s">
        <v>819</v>
      </c>
      <c r="AB196" s="49" t="s">
        <v>819</v>
      </c>
      <c r="AC196" s="49" t="s">
        <v>819</v>
      </c>
      <c r="AD196" s="49" t="s">
        <v>819</v>
      </c>
      <c r="AE196" s="49" t="s">
        <v>819</v>
      </c>
      <c r="AF196" s="52" t="s">
        <v>820</v>
      </c>
      <c r="AG196" s="184" t="s">
        <v>2109</v>
      </c>
      <c r="AH196" s="184" t="s">
        <v>2109</v>
      </c>
      <c r="AI196" s="184" t="s">
        <v>870</v>
      </c>
      <c r="AJ196" s="52">
        <v>45616</v>
      </c>
      <c r="AK196" s="2" t="s">
        <v>874</v>
      </c>
      <c r="AL196" s="184" t="s">
        <v>814</v>
      </c>
      <c r="AM196" s="49" t="s">
        <v>41</v>
      </c>
      <c r="AN196" s="49" t="s">
        <v>480</v>
      </c>
      <c r="AO196" s="49" t="s">
        <v>482</v>
      </c>
      <c r="AP196" s="192" t="s">
        <v>18</v>
      </c>
      <c r="AQ196" s="1"/>
      <c r="AR196" s="1"/>
    </row>
    <row r="197" spans="1:44">
      <c r="A197" s="2">
        <f t="shared" si="6"/>
        <v>196</v>
      </c>
      <c r="B197" s="49" t="s">
        <v>1329</v>
      </c>
      <c r="C197" s="49">
        <v>75</v>
      </c>
      <c r="D197" s="3" t="str">
        <f t="shared" si="7"/>
        <v>[60 et plus]</v>
      </c>
      <c r="E197" s="49"/>
      <c r="F197" s="49" t="s">
        <v>864</v>
      </c>
      <c r="G197" s="49" t="s">
        <v>951</v>
      </c>
      <c r="H197" s="51"/>
      <c r="I197" s="127" t="s">
        <v>112</v>
      </c>
      <c r="J197" s="185" t="s">
        <v>1301</v>
      </c>
      <c r="K197" s="185" t="s">
        <v>1302</v>
      </c>
      <c r="L197" s="68" t="s">
        <v>2121</v>
      </c>
      <c r="M197" s="50" t="s">
        <v>112</v>
      </c>
      <c r="N197" s="7" t="s">
        <v>2122</v>
      </c>
      <c r="O197" s="2" t="s">
        <v>2123</v>
      </c>
      <c r="P197" s="49" t="s">
        <v>769</v>
      </c>
      <c r="Q197" s="52">
        <v>45617</v>
      </c>
      <c r="R197" s="5" t="str">
        <f>_xlfn.CONCAT("S",_xlfn.ISOWEEKNUM(Table1[[#This Row],[Date de début des signes]]))</f>
        <v>S47</v>
      </c>
      <c r="S197" s="52">
        <v>45617</v>
      </c>
      <c r="T197" s="50" t="s">
        <v>820</v>
      </c>
      <c r="U197" s="50" t="s">
        <v>820</v>
      </c>
      <c r="V197" s="50" t="s">
        <v>819</v>
      </c>
      <c r="W197" s="50" t="s">
        <v>819</v>
      </c>
      <c r="X197" s="50" t="s">
        <v>906</v>
      </c>
      <c r="Y197" s="127" t="s">
        <v>819</v>
      </c>
      <c r="Z197" s="49" t="s">
        <v>819</v>
      </c>
      <c r="AA197" s="49" t="s">
        <v>819</v>
      </c>
      <c r="AB197" s="49" t="s">
        <v>819</v>
      </c>
      <c r="AC197" s="49" t="s">
        <v>819</v>
      </c>
      <c r="AD197" s="49" t="s">
        <v>819</v>
      </c>
      <c r="AE197" s="49" t="s">
        <v>819</v>
      </c>
      <c r="AF197" s="52" t="s">
        <v>820</v>
      </c>
      <c r="AG197" s="184" t="s">
        <v>2109</v>
      </c>
      <c r="AH197" s="184" t="s">
        <v>2109</v>
      </c>
      <c r="AI197" s="184" t="s">
        <v>906</v>
      </c>
      <c r="AJ197" s="52">
        <v>45617</v>
      </c>
      <c r="AK197" s="2" t="s">
        <v>874</v>
      </c>
      <c r="AL197" s="184" t="s">
        <v>814</v>
      </c>
      <c r="AM197" s="49" t="s">
        <v>41</v>
      </c>
      <c r="AN197" s="49" t="s">
        <v>441</v>
      </c>
      <c r="AO197" s="49" t="s">
        <v>450</v>
      </c>
      <c r="AP197" s="192" t="s">
        <v>18</v>
      </c>
      <c r="AQ197" s="1"/>
      <c r="AR197" s="1"/>
    </row>
    <row r="198" spans="1:44">
      <c r="A198" s="2">
        <f t="shared" si="6"/>
        <v>197</v>
      </c>
      <c r="B198" s="49" t="s">
        <v>1330</v>
      </c>
      <c r="C198" s="49">
        <v>20</v>
      </c>
      <c r="D198" s="3" t="str">
        <f t="shared" si="7"/>
        <v>[15-44]</v>
      </c>
      <c r="E198" s="49"/>
      <c r="F198" s="49" t="s">
        <v>864</v>
      </c>
      <c r="G198" s="49" t="s">
        <v>1331</v>
      </c>
      <c r="H198" s="51"/>
      <c r="I198" s="127" t="s">
        <v>96</v>
      </c>
      <c r="J198" s="185"/>
      <c r="K198" s="185"/>
      <c r="L198" s="49" t="s">
        <v>2121</v>
      </c>
      <c r="M198" s="50" t="s">
        <v>1005</v>
      </c>
      <c r="N198" s="7" t="s">
        <v>2124</v>
      </c>
      <c r="O198" s="2" t="s">
        <v>2123</v>
      </c>
      <c r="P198" s="49" t="s">
        <v>769</v>
      </c>
      <c r="Q198" s="52">
        <v>45616</v>
      </c>
      <c r="R198" s="5" t="str">
        <f>_xlfn.CONCAT("S",_xlfn.ISOWEEKNUM(Table1[[#This Row],[Date de début des signes]]))</f>
        <v>S47</v>
      </c>
      <c r="S198" s="52">
        <v>45617</v>
      </c>
      <c r="T198" s="50" t="s">
        <v>820</v>
      </c>
      <c r="U198" s="50" t="s">
        <v>820</v>
      </c>
      <c r="V198" s="50" t="s">
        <v>819</v>
      </c>
      <c r="W198" s="50" t="s">
        <v>819</v>
      </c>
      <c r="X198" s="50" t="s">
        <v>906</v>
      </c>
      <c r="Y198" s="127" t="s">
        <v>819</v>
      </c>
      <c r="Z198" s="49" t="s">
        <v>819</v>
      </c>
      <c r="AA198" s="49" t="s">
        <v>819</v>
      </c>
      <c r="AB198" s="49" t="s">
        <v>819</v>
      </c>
      <c r="AC198" s="49" t="s">
        <v>819</v>
      </c>
      <c r="AD198" s="49" t="s">
        <v>819</v>
      </c>
      <c r="AE198" s="49" t="s">
        <v>819</v>
      </c>
      <c r="AF198" s="52" t="s">
        <v>820</v>
      </c>
      <c r="AG198" s="184" t="s">
        <v>2109</v>
      </c>
      <c r="AH198" s="184" t="s">
        <v>2109</v>
      </c>
      <c r="AI198" s="184" t="s">
        <v>906</v>
      </c>
      <c r="AJ198" s="52">
        <v>45617</v>
      </c>
      <c r="AK198" s="2" t="s">
        <v>874</v>
      </c>
      <c r="AL198" s="184" t="s">
        <v>814</v>
      </c>
      <c r="AM198" s="49" t="s">
        <v>41</v>
      </c>
      <c r="AN198" s="49" t="s">
        <v>464</v>
      </c>
      <c r="AO198" s="49" t="s">
        <v>473</v>
      </c>
      <c r="AP198" s="192" t="s">
        <v>18</v>
      </c>
      <c r="AQ198" s="1"/>
      <c r="AR198" s="1"/>
    </row>
    <row r="199" spans="1:44">
      <c r="A199" s="2">
        <f t="shared" si="6"/>
        <v>198</v>
      </c>
      <c r="B199" s="49" t="s">
        <v>1332</v>
      </c>
      <c r="C199" s="49">
        <v>35</v>
      </c>
      <c r="D199" s="3" t="str">
        <f t="shared" si="7"/>
        <v>[15-44]</v>
      </c>
      <c r="E199" s="49"/>
      <c r="F199" s="49" t="s">
        <v>864</v>
      </c>
      <c r="G199" s="49" t="s">
        <v>2119</v>
      </c>
      <c r="H199" s="51"/>
      <c r="I199" s="127" t="s">
        <v>1333</v>
      </c>
      <c r="J199" s="185" t="s">
        <v>184</v>
      </c>
      <c r="K199" s="185" t="s">
        <v>185</v>
      </c>
      <c r="L199" s="68" t="s">
        <v>2121</v>
      </c>
      <c r="M199" s="50" t="s">
        <v>1333</v>
      </c>
      <c r="N199" s="7" t="s">
        <v>2122</v>
      </c>
      <c r="O199" s="2" t="s">
        <v>2123</v>
      </c>
      <c r="P199" s="49" t="s">
        <v>769</v>
      </c>
      <c r="Q199" s="52">
        <v>45617</v>
      </c>
      <c r="R199" s="5" t="str">
        <f>_xlfn.CONCAT("S",_xlfn.ISOWEEKNUM(Table1[[#This Row],[Date de début des signes]]))</f>
        <v>S47</v>
      </c>
      <c r="S199" s="52">
        <v>45618</v>
      </c>
      <c r="T199" s="50" t="s">
        <v>820</v>
      </c>
      <c r="U199" s="50" t="s">
        <v>820</v>
      </c>
      <c r="V199" s="50" t="s">
        <v>819</v>
      </c>
      <c r="W199" s="50" t="s">
        <v>819</v>
      </c>
      <c r="X199" s="50" t="s">
        <v>906</v>
      </c>
      <c r="Y199" s="127" t="s">
        <v>819</v>
      </c>
      <c r="Z199" s="49" t="s">
        <v>819</v>
      </c>
      <c r="AA199" s="49" t="s">
        <v>819</v>
      </c>
      <c r="AB199" s="49" t="s">
        <v>819</v>
      </c>
      <c r="AC199" s="49" t="s">
        <v>819</v>
      </c>
      <c r="AD199" s="49" t="s">
        <v>819</v>
      </c>
      <c r="AE199" s="49" t="s">
        <v>819</v>
      </c>
      <c r="AF199" s="52" t="s">
        <v>820</v>
      </c>
      <c r="AG199" s="184" t="s">
        <v>2109</v>
      </c>
      <c r="AH199" s="184" t="s">
        <v>2109</v>
      </c>
      <c r="AI199" s="184" t="s">
        <v>906</v>
      </c>
      <c r="AJ199" s="52">
        <v>45619</v>
      </c>
      <c r="AK199" s="2" t="s">
        <v>874</v>
      </c>
      <c r="AL199" s="184" t="s">
        <v>814</v>
      </c>
      <c r="AM199" s="49" t="s">
        <v>41</v>
      </c>
      <c r="AN199" s="49" t="s">
        <v>441</v>
      </c>
      <c r="AO199" s="49" t="s">
        <v>450</v>
      </c>
      <c r="AP199" s="192" t="s">
        <v>18</v>
      </c>
      <c r="AQ199" s="1"/>
      <c r="AR199" s="1"/>
    </row>
    <row r="200" spans="1:44">
      <c r="A200" s="2">
        <f t="shared" si="6"/>
        <v>199</v>
      </c>
      <c r="B200" s="49" t="s">
        <v>1334</v>
      </c>
      <c r="C200" s="105">
        <v>8</v>
      </c>
      <c r="D200" s="3" t="str">
        <f t="shared" si="7"/>
        <v>[5-14]</v>
      </c>
      <c r="E200" s="49"/>
      <c r="F200" s="49" t="s">
        <v>864</v>
      </c>
      <c r="G200" s="49" t="s">
        <v>988</v>
      </c>
      <c r="H200" s="51"/>
      <c r="I200" s="127" t="s">
        <v>126</v>
      </c>
      <c r="J200" s="185"/>
      <c r="K200" s="185"/>
      <c r="L200" s="68" t="s">
        <v>2121</v>
      </c>
      <c r="M200" s="50" t="s">
        <v>126</v>
      </c>
      <c r="N200" s="7" t="s">
        <v>2126</v>
      </c>
      <c r="O200" s="2" t="s">
        <v>2123</v>
      </c>
      <c r="P200" s="49" t="s">
        <v>769</v>
      </c>
      <c r="Q200" s="52">
        <v>45623</v>
      </c>
      <c r="R200" s="5" t="str">
        <f>_xlfn.CONCAT("S",_xlfn.ISOWEEKNUM(Table1[[#This Row],[Date de début des signes]]))</f>
        <v>S48</v>
      </c>
      <c r="S200" s="52">
        <v>45623</v>
      </c>
      <c r="T200" s="50" t="s">
        <v>820</v>
      </c>
      <c r="U200" s="50" t="s">
        <v>820</v>
      </c>
      <c r="V200" s="50" t="s">
        <v>819</v>
      </c>
      <c r="W200" s="50" t="s">
        <v>819</v>
      </c>
      <c r="X200" s="50" t="s">
        <v>906</v>
      </c>
      <c r="Y200" s="127" t="s">
        <v>819</v>
      </c>
      <c r="Z200" s="49" t="s">
        <v>819</v>
      </c>
      <c r="AA200" s="49" t="s">
        <v>819</v>
      </c>
      <c r="AB200" s="49" t="s">
        <v>819</v>
      </c>
      <c r="AC200" s="49" t="s">
        <v>819</v>
      </c>
      <c r="AD200" s="49" t="s">
        <v>819</v>
      </c>
      <c r="AE200" s="49" t="s">
        <v>819</v>
      </c>
      <c r="AF200" s="52" t="s">
        <v>820</v>
      </c>
      <c r="AG200" s="184" t="s">
        <v>1382</v>
      </c>
      <c r="AH200" s="184" t="s">
        <v>873</v>
      </c>
      <c r="AI200" s="184" t="s">
        <v>870</v>
      </c>
      <c r="AJ200" s="52"/>
      <c r="AK200" s="2" t="s">
        <v>874</v>
      </c>
      <c r="AL200" s="184" t="s">
        <v>813</v>
      </c>
      <c r="AM200" s="49" t="s">
        <v>41</v>
      </c>
      <c r="AN200" s="49" t="s">
        <v>480</v>
      </c>
      <c r="AO200" s="49" t="s">
        <v>482</v>
      </c>
      <c r="AP200" s="46" t="s">
        <v>10</v>
      </c>
      <c r="AQ200" s="1"/>
      <c r="AR200" s="1"/>
    </row>
    <row r="201" spans="1:44">
      <c r="A201" s="2">
        <f t="shared" si="6"/>
        <v>200</v>
      </c>
      <c r="B201" s="49" t="s">
        <v>1336</v>
      </c>
      <c r="C201" s="49">
        <v>70</v>
      </c>
      <c r="D201" s="3" t="str">
        <f t="shared" si="7"/>
        <v>[60 et plus]</v>
      </c>
      <c r="E201" s="49"/>
      <c r="F201" s="185" t="s">
        <v>889</v>
      </c>
      <c r="G201" s="49" t="s">
        <v>1051</v>
      </c>
      <c r="H201" s="51"/>
      <c r="I201" s="127" t="s">
        <v>126</v>
      </c>
      <c r="J201" s="185"/>
      <c r="K201" s="185"/>
      <c r="L201" s="49" t="s">
        <v>2121</v>
      </c>
      <c r="M201" s="50" t="s">
        <v>126</v>
      </c>
      <c r="N201" s="7" t="s">
        <v>2126</v>
      </c>
      <c r="O201" s="2" t="s">
        <v>2123</v>
      </c>
      <c r="P201" s="49" t="s">
        <v>769</v>
      </c>
      <c r="Q201" s="52">
        <v>45623</v>
      </c>
      <c r="R201" s="5" t="str">
        <f>_xlfn.CONCAT("S",_xlfn.ISOWEEKNUM(Table1[[#This Row],[Date de début des signes]]))</f>
        <v>S48</v>
      </c>
      <c r="S201" s="52">
        <v>45623</v>
      </c>
      <c r="T201" s="50" t="s">
        <v>820</v>
      </c>
      <c r="U201" s="50" t="s">
        <v>820</v>
      </c>
      <c r="V201" s="50" t="s">
        <v>819</v>
      </c>
      <c r="W201" s="50" t="s">
        <v>819</v>
      </c>
      <c r="X201" s="50" t="s">
        <v>906</v>
      </c>
      <c r="Y201" s="127" t="s">
        <v>819</v>
      </c>
      <c r="Z201" s="49" t="s">
        <v>819</v>
      </c>
      <c r="AA201" s="49" t="s">
        <v>819</v>
      </c>
      <c r="AB201" s="49" t="s">
        <v>819</v>
      </c>
      <c r="AC201" s="49" t="s">
        <v>819</v>
      </c>
      <c r="AD201" s="49" t="s">
        <v>819</v>
      </c>
      <c r="AE201" s="49" t="s">
        <v>819</v>
      </c>
      <c r="AF201" s="52" t="s">
        <v>820</v>
      </c>
      <c r="AG201" s="184" t="s">
        <v>1382</v>
      </c>
      <c r="AH201" s="184" t="s">
        <v>873</v>
      </c>
      <c r="AI201" s="184" t="s">
        <v>870</v>
      </c>
      <c r="AJ201" s="52">
        <v>45626</v>
      </c>
      <c r="AK201" s="2" t="s">
        <v>874</v>
      </c>
      <c r="AL201" s="184" t="s">
        <v>813</v>
      </c>
      <c r="AM201" s="49" t="s">
        <v>41</v>
      </c>
      <c r="AN201" s="49" t="s">
        <v>480</v>
      </c>
      <c r="AO201" s="49" t="s">
        <v>482</v>
      </c>
      <c r="AP201" s="46" t="s">
        <v>10</v>
      </c>
      <c r="AQ201" s="1"/>
      <c r="AR201" s="1"/>
    </row>
    <row r="202" spans="1:44">
      <c r="A202" s="2">
        <f t="shared" si="6"/>
        <v>201</v>
      </c>
      <c r="B202" s="49" t="s">
        <v>1337</v>
      </c>
      <c r="C202" s="49">
        <v>8</v>
      </c>
      <c r="D202" s="3" t="str">
        <f t="shared" si="7"/>
        <v>[5-14]</v>
      </c>
      <c r="E202" s="49"/>
      <c r="F202" s="49" t="s">
        <v>864</v>
      </c>
      <c r="G202" s="49" t="s">
        <v>988</v>
      </c>
      <c r="H202" s="51"/>
      <c r="I202" s="127" t="s">
        <v>126</v>
      </c>
      <c r="J202" s="185"/>
      <c r="K202" s="185"/>
      <c r="L202" s="49" t="s">
        <v>2112</v>
      </c>
      <c r="M202" s="50" t="s">
        <v>126</v>
      </c>
      <c r="N202" s="7" t="s">
        <v>2126</v>
      </c>
      <c r="O202" s="2" t="s">
        <v>2123</v>
      </c>
      <c r="P202" s="49" t="s">
        <v>769</v>
      </c>
      <c r="Q202" s="52">
        <v>45624</v>
      </c>
      <c r="R202" s="5" t="str">
        <f>_xlfn.CONCAT("S",_xlfn.ISOWEEKNUM(Table1[[#This Row],[Date de début des signes]]))</f>
        <v>S48</v>
      </c>
      <c r="S202" s="52">
        <v>45624</v>
      </c>
      <c r="T202" s="50" t="s">
        <v>820</v>
      </c>
      <c r="U202" s="50" t="s">
        <v>819</v>
      </c>
      <c r="V202" s="50" t="s">
        <v>819</v>
      </c>
      <c r="W202" s="50" t="s">
        <v>819</v>
      </c>
      <c r="X202" s="50" t="s">
        <v>906</v>
      </c>
      <c r="Y202" s="127" t="s">
        <v>819</v>
      </c>
      <c r="Z202" s="49" t="s">
        <v>819</v>
      </c>
      <c r="AA202" s="49" t="s">
        <v>819</v>
      </c>
      <c r="AB202" s="49" t="s">
        <v>819</v>
      </c>
      <c r="AC202" s="49" t="s">
        <v>819</v>
      </c>
      <c r="AD202" s="49" t="s">
        <v>819</v>
      </c>
      <c r="AE202" s="49" t="s">
        <v>819</v>
      </c>
      <c r="AF202" s="52" t="s">
        <v>820</v>
      </c>
      <c r="AG202" s="184" t="s">
        <v>2109</v>
      </c>
      <c r="AH202" s="184" t="s">
        <v>873</v>
      </c>
      <c r="AI202" s="184" t="s">
        <v>870</v>
      </c>
      <c r="AJ202" s="52">
        <v>45626</v>
      </c>
      <c r="AK202" s="2" t="s">
        <v>874</v>
      </c>
      <c r="AL202" s="184" t="s">
        <v>813</v>
      </c>
      <c r="AM202" s="49" t="s">
        <v>41</v>
      </c>
      <c r="AN202" s="49" t="s">
        <v>480</v>
      </c>
      <c r="AO202" s="49" t="s">
        <v>482</v>
      </c>
      <c r="AP202" s="46" t="s">
        <v>10</v>
      </c>
      <c r="AQ202" s="1"/>
      <c r="AR202" s="1"/>
    </row>
    <row r="203" spans="1:44">
      <c r="A203" s="2">
        <f t="shared" si="6"/>
        <v>202</v>
      </c>
      <c r="B203" s="49" t="s">
        <v>1338</v>
      </c>
      <c r="C203" s="49">
        <v>80</v>
      </c>
      <c r="D203" s="3" t="str">
        <f t="shared" si="7"/>
        <v>[60 et plus]</v>
      </c>
      <c r="E203" s="49"/>
      <c r="F203" s="185" t="s">
        <v>889</v>
      </c>
      <c r="G203" s="49" t="s">
        <v>1051</v>
      </c>
      <c r="H203" s="51"/>
      <c r="I203" s="127" t="s">
        <v>126</v>
      </c>
      <c r="J203" s="185"/>
      <c r="K203" s="185"/>
      <c r="L203" s="49" t="s">
        <v>2112</v>
      </c>
      <c r="M203" s="50" t="s">
        <v>126</v>
      </c>
      <c r="N203" s="49" t="s">
        <v>2126</v>
      </c>
      <c r="O203" s="2" t="s">
        <v>2123</v>
      </c>
      <c r="P203" s="49" t="s">
        <v>769</v>
      </c>
      <c r="Q203" s="52">
        <v>45620</v>
      </c>
      <c r="R203" s="5" t="str">
        <f>_xlfn.CONCAT("S",_xlfn.ISOWEEKNUM(Table1[[#This Row],[Date de début des signes]]))</f>
        <v>S47</v>
      </c>
      <c r="S203" s="52">
        <v>45624</v>
      </c>
      <c r="T203" s="50" t="s">
        <v>820</v>
      </c>
      <c r="U203" s="50" t="s">
        <v>819</v>
      </c>
      <c r="V203" s="50" t="s">
        <v>819</v>
      </c>
      <c r="W203" s="50" t="s">
        <v>819</v>
      </c>
      <c r="X203" s="50" t="s">
        <v>906</v>
      </c>
      <c r="Y203" s="127" t="s">
        <v>819</v>
      </c>
      <c r="Z203" s="49" t="s">
        <v>819</v>
      </c>
      <c r="AA203" s="49" t="s">
        <v>819</v>
      </c>
      <c r="AB203" s="49" t="s">
        <v>819</v>
      </c>
      <c r="AC203" s="49" t="s">
        <v>819</v>
      </c>
      <c r="AD203" s="49" t="s">
        <v>819</v>
      </c>
      <c r="AE203" s="49" t="s">
        <v>819</v>
      </c>
      <c r="AF203" s="52" t="s">
        <v>820</v>
      </c>
      <c r="AG203" s="184" t="s">
        <v>2109</v>
      </c>
      <c r="AH203" s="184" t="s">
        <v>873</v>
      </c>
      <c r="AI203" s="184" t="s">
        <v>906</v>
      </c>
      <c r="AJ203" s="52"/>
      <c r="AK203" s="2" t="s">
        <v>874</v>
      </c>
      <c r="AL203" s="184" t="s">
        <v>813</v>
      </c>
      <c r="AM203" s="49" t="s">
        <v>41</v>
      </c>
      <c r="AN203" s="49" t="s">
        <v>480</v>
      </c>
      <c r="AO203" s="49" t="s">
        <v>482</v>
      </c>
      <c r="AP203" s="46" t="s">
        <v>10</v>
      </c>
      <c r="AQ203" s="1"/>
      <c r="AR203" s="1"/>
    </row>
    <row r="204" spans="1:44">
      <c r="A204" s="2">
        <f t="shared" si="6"/>
        <v>203</v>
      </c>
      <c r="B204" s="54" t="s">
        <v>1339</v>
      </c>
      <c r="C204" s="54">
        <v>0</v>
      </c>
      <c r="D204" s="3" t="str">
        <f t="shared" si="7"/>
        <v>[0-2]</v>
      </c>
      <c r="E204" s="54" t="s">
        <v>1340</v>
      </c>
      <c r="F204" s="54" t="s">
        <v>864</v>
      </c>
      <c r="G204" s="54" t="s">
        <v>2110</v>
      </c>
      <c r="H204" s="55"/>
      <c r="I204" s="128" t="s">
        <v>1341</v>
      </c>
      <c r="J204" s="185" t="s">
        <v>169</v>
      </c>
      <c r="K204" s="185" t="s">
        <v>170</v>
      </c>
      <c r="L204" s="54" t="s">
        <v>2121</v>
      </c>
      <c r="M204" s="56" t="s">
        <v>168</v>
      </c>
      <c r="N204" s="54" t="s">
        <v>2128</v>
      </c>
      <c r="O204" s="2" t="s">
        <v>2123</v>
      </c>
      <c r="P204" s="54" t="s">
        <v>769</v>
      </c>
      <c r="Q204" s="57">
        <v>45623</v>
      </c>
      <c r="R204" s="5" t="str">
        <f>_xlfn.CONCAT("S",_xlfn.ISOWEEKNUM(Table1[[#This Row],[Date de début des signes]]))</f>
        <v>S48</v>
      </c>
      <c r="S204" s="57">
        <v>45624</v>
      </c>
      <c r="T204" s="56" t="s">
        <v>820</v>
      </c>
      <c r="U204" s="56" t="s">
        <v>819</v>
      </c>
      <c r="V204" s="56" t="s">
        <v>819</v>
      </c>
      <c r="W204" s="56" t="s">
        <v>819</v>
      </c>
      <c r="X204" s="56" t="s">
        <v>906</v>
      </c>
      <c r="Y204" s="128" t="s">
        <v>819</v>
      </c>
      <c r="Z204" s="54" t="s">
        <v>819</v>
      </c>
      <c r="AA204" s="54" t="s">
        <v>819</v>
      </c>
      <c r="AB204" s="54" t="s">
        <v>819</v>
      </c>
      <c r="AC204" s="54" t="s">
        <v>819</v>
      </c>
      <c r="AD204" s="54" t="s">
        <v>819</v>
      </c>
      <c r="AE204" s="54" t="s">
        <v>819</v>
      </c>
      <c r="AF204" s="57" t="s">
        <v>820</v>
      </c>
      <c r="AG204" s="184" t="s">
        <v>2109</v>
      </c>
      <c r="AH204" s="184" t="s">
        <v>873</v>
      </c>
      <c r="AI204" s="184" t="s">
        <v>870</v>
      </c>
      <c r="AJ204" s="57"/>
      <c r="AK204" s="2" t="s">
        <v>874</v>
      </c>
      <c r="AL204" s="184" t="s">
        <v>813</v>
      </c>
      <c r="AM204" s="54" t="s">
        <v>41</v>
      </c>
      <c r="AN204" s="54" t="s">
        <v>489</v>
      </c>
      <c r="AO204" s="54" t="s">
        <v>491</v>
      </c>
      <c r="AP204" s="46" t="s">
        <v>10</v>
      </c>
      <c r="AQ204" s="1"/>
      <c r="AR204" s="1"/>
    </row>
    <row r="205" spans="1:44">
      <c r="A205" s="2">
        <f t="shared" si="6"/>
        <v>204</v>
      </c>
      <c r="B205" s="54" t="s">
        <v>1342</v>
      </c>
      <c r="C205" s="89">
        <v>35</v>
      </c>
      <c r="D205" s="3" t="str">
        <f t="shared" si="7"/>
        <v>[15-44]</v>
      </c>
      <c r="E205" s="89"/>
      <c r="F205" s="185" t="s">
        <v>889</v>
      </c>
      <c r="G205" s="89" t="s">
        <v>2108</v>
      </c>
      <c r="H205" s="90"/>
      <c r="I205" s="130" t="s">
        <v>114</v>
      </c>
      <c r="J205" s="185"/>
      <c r="K205" s="185"/>
      <c r="L205" s="68" t="s">
        <v>2121</v>
      </c>
      <c r="M205" s="91" t="s">
        <v>945</v>
      </c>
      <c r="N205" s="89" t="s">
        <v>2122</v>
      </c>
      <c r="O205" s="89" t="s">
        <v>2123</v>
      </c>
      <c r="P205" s="89" t="s">
        <v>769</v>
      </c>
      <c r="Q205" s="92">
        <v>45624</v>
      </c>
      <c r="R205" s="5" t="str">
        <f>_xlfn.CONCAT("S",_xlfn.ISOWEEKNUM(Table1[[#This Row],[Date de début des signes]]))</f>
        <v>S48</v>
      </c>
      <c r="S205" s="92">
        <v>45624</v>
      </c>
      <c r="T205" s="91" t="s">
        <v>820</v>
      </c>
      <c r="U205" s="91" t="s">
        <v>819</v>
      </c>
      <c r="V205" s="91" t="s">
        <v>819</v>
      </c>
      <c r="W205" s="91" t="s">
        <v>819</v>
      </c>
      <c r="X205" s="91" t="s">
        <v>906</v>
      </c>
      <c r="Y205" s="130" t="s">
        <v>819</v>
      </c>
      <c r="Z205" s="89" t="s">
        <v>819</v>
      </c>
      <c r="AA205" s="89" t="s">
        <v>819</v>
      </c>
      <c r="AB205" s="89" t="s">
        <v>819</v>
      </c>
      <c r="AC205" s="89" t="s">
        <v>819</v>
      </c>
      <c r="AD205" s="89" t="s">
        <v>819</v>
      </c>
      <c r="AE205" s="89" t="s">
        <v>819</v>
      </c>
      <c r="AF205" s="92" t="s">
        <v>820</v>
      </c>
      <c r="AG205" s="184" t="s">
        <v>2109</v>
      </c>
      <c r="AH205" s="184" t="s">
        <v>2109</v>
      </c>
      <c r="AI205" s="184" t="s">
        <v>906</v>
      </c>
      <c r="AJ205" s="92"/>
      <c r="AK205" s="54" t="s">
        <v>874</v>
      </c>
      <c r="AL205" s="184" t="s">
        <v>814</v>
      </c>
      <c r="AM205" s="2" t="s">
        <v>41</v>
      </c>
      <c r="AN205" s="89" t="s">
        <v>464</v>
      </c>
      <c r="AO205" s="89" t="s">
        <v>473</v>
      </c>
      <c r="AP205" s="192" t="s">
        <v>18</v>
      </c>
      <c r="AQ205" s="1"/>
      <c r="AR205" s="1"/>
    </row>
    <row r="206" spans="1:44">
      <c r="A206" s="2">
        <f t="shared" si="6"/>
        <v>205</v>
      </c>
      <c r="B206" s="49" t="s">
        <v>1343</v>
      </c>
      <c r="C206" s="49">
        <v>15</v>
      </c>
      <c r="D206" s="3" t="str">
        <f t="shared" si="7"/>
        <v>[15-44]</v>
      </c>
      <c r="E206" s="49"/>
      <c r="F206" s="185" t="s">
        <v>889</v>
      </c>
      <c r="G206" s="49" t="s">
        <v>988</v>
      </c>
      <c r="H206" s="51"/>
      <c r="I206" s="127" t="s">
        <v>167</v>
      </c>
      <c r="J206" s="185" t="s">
        <v>46</v>
      </c>
      <c r="K206" s="185" t="s">
        <v>47</v>
      </c>
      <c r="L206" s="68" t="s">
        <v>2121</v>
      </c>
      <c r="M206" s="50" t="s">
        <v>176</v>
      </c>
      <c r="N206" s="7" t="s">
        <v>2122</v>
      </c>
      <c r="O206" s="2" t="s">
        <v>2123</v>
      </c>
      <c r="P206" s="49" t="s">
        <v>769</v>
      </c>
      <c r="Q206" s="52">
        <v>45625</v>
      </c>
      <c r="R206" s="5" t="str">
        <f>_xlfn.CONCAT("S",_xlfn.ISOWEEKNUM(Table1[[#This Row],[Date de début des signes]]))</f>
        <v>S48</v>
      </c>
      <c r="S206" s="52">
        <v>45625</v>
      </c>
      <c r="T206" s="50" t="s">
        <v>820</v>
      </c>
      <c r="U206" s="50" t="s">
        <v>820</v>
      </c>
      <c r="V206" s="50" t="s">
        <v>820</v>
      </c>
      <c r="W206" s="50" t="s">
        <v>819</v>
      </c>
      <c r="X206" s="50" t="s">
        <v>906</v>
      </c>
      <c r="Y206" s="127" t="s">
        <v>819</v>
      </c>
      <c r="Z206" s="49" t="s">
        <v>819</v>
      </c>
      <c r="AA206" s="49" t="s">
        <v>819</v>
      </c>
      <c r="AB206" s="49" t="s">
        <v>819</v>
      </c>
      <c r="AC206" s="49" t="s">
        <v>819</v>
      </c>
      <c r="AD206" s="49" t="s">
        <v>819</v>
      </c>
      <c r="AE206" s="49" t="s">
        <v>819</v>
      </c>
      <c r="AF206" s="52" t="s">
        <v>820</v>
      </c>
      <c r="AG206" s="184" t="s">
        <v>2109</v>
      </c>
      <c r="AH206" s="184" t="s">
        <v>873</v>
      </c>
      <c r="AI206" s="184" t="s">
        <v>870</v>
      </c>
      <c r="AJ206" s="52"/>
      <c r="AK206" s="54" t="s">
        <v>874</v>
      </c>
      <c r="AL206" s="184" t="s">
        <v>813</v>
      </c>
      <c r="AM206" s="49" t="s">
        <v>41</v>
      </c>
      <c r="AN206" s="49" t="s">
        <v>441</v>
      </c>
      <c r="AO206" s="49" t="s">
        <v>443</v>
      </c>
      <c r="AP206" s="46" t="s">
        <v>10</v>
      </c>
      <c r="AQ206" s="1"/>
      <c r="AR206" s="1"/>
    </row>
    <row r="207" spans="1:44">
      <c r="A207" s="2">
        <f t="shared" si="6"/>
        <v>206</v>
      </c>
      <c r="B207" s="49" t="s">
        <v>1344</v>
      </c>
      <c r="C207" s="49">
        <v>39</v>
      </c>
      <c r="D207" s="3" t="str">
        <f t="shared" si="7"/>
        <v>[15-44]</v>
      </c>
      <c r="E207" s="49"/>
      <c r="F207" s="185" t="s">
        <v>889</v>
      </c>
      <c r="G207" s="49" t="s">
        <v>1051</v>
      </c>
      <c r="H207" s="51"/>
      <c r="I207" s="127" t="s">
        <v>1345</v>
      </c>
      <c r="J207" s="185" t="s">
        <v>81</v>
      </c>
      <c r="K207" s="185" t="s">
        <v>82</v>
      </c>
      <c r="L207" s="68" t="s">
        <v>2121</v>
      </c>
      <c r="M207" s="50" t="s">
        <v>176</v>
      </c>
      <c r="N207" s="7" t="s">
        <v>2122</v>
      </c>
      <c r="O207" s="2" t="s">
        <v>2123</v>
      </c>
      <c r="P207" s="49" t="s">
        <v>769</v>
      </c>
      <c r="Q207" s="52">
        <v>45625</v>
      </c>
      <c r="R207" s="5" t="str">
        <f>_xlfn.CONCAT("S",_xlfn.ISOWEEKNUM(Table1[[#This Row],[Date de début des signes]]))</f>
        <v>S48</v>
      </c>
      <c r="S207" s="52">
        <v>45625</v>
      </c>
      <c r="T207" s="50" t="s">
        <v>820</v>
      </c>
      <c r="U207" s="50" t="s">
        <v>820</v>
      </c>
      <c r="V207" s="50" t="s">
        <v>819</v>
      </c>
      <c r="W207" s="50" t="s">
        <v>819</v>
      </c>
      <c r="X207" s="50" t="s">
        <v>906</v>
      </c>
      <c r="Y207" s="127" t="s">
        <v>819</v>
      </c>
      <c r="Z207" s="49" t="s">
        <v>819</v>
      </c>
      <c r="AA207" s="49" t="s">
        <v>819</v>
      </c>
      <c r="AB207" s="49" t="s">
        <v>819</v>
      </c>
      <c r="AC207" s="49" t="s">
        <v>819</v>
      </c>
      <c r="AD207" s="49" t="s">
        <v>819</v>
      </c>
      <c r="AE207" s="49" t="s">
        <v>819</v>
      </c>
      <c r="AF207" s="52" t="s">
        <v>820</v>
      </c>
      <c r="AG207" s="184" t="s">
        <v>2109</v>
      </c>
      <c r="AH207" s="184" t="s">
        <v>873</v>
      </c>
      <c r="AI207" s="184" t="s">
        <v>870</v>
      </c>
      <c r="AJ207" s="52">
        <v>45626</v>
      </c>
      <c r="AK207" s="54" t="s">
        <v>874</v>
      </c>
      <c r="AL207" s="184" t="s">
        <v>813</v>
      </c>
      <c r="AM207" s="49" t="s">
        <v>41</v>
      </c>
      <c r="AN207" s="49" t="s">
        <v>441</v>
      </c>
      <c r="AO207" s="49" t="s">
        <v>457</v>
      </c>
      <c r="AP207" s="192" t="s">
        <v>18</v>
      </c>
      <c r="AQ207" s="1"/>
      <c r="AR207" s="1"/>
    </row>
    <row r="208" spans="1:44">
      <c r="A208" s="2">
        <f t="shared" si="6"/>
        <v>207</v>
      </c>
      <c r="B208" s="54" t="s">
        <v>1346</v>
      </c>
      <c r="C208" s="112">
        <v>80</v>
      </c>
      <c r="D208" s="3" t="str">
        <f t="shared" si="7"/>
        <v>[60 et plus]</v>
      </c>
      <c r="E208" s="54"/>
      <c r="F208" s="54" t="s">
        <v>864</v>
      </c>
      <c r="G208" s="54" t="s">
        <v>951</v>
      </c>
      <c r="H208" s="55"/>
      <c r="I208" s="128" t="s">
        <v>126</v>
      </c>
      <c r="J208" s="185"/>
      <c r="K208" s="185"/>
      <c r="L208" s="68" t="s">
        <v>2112</v>
      </c>
      <c r="M208" s="56" t="s">
        <v>126</v>
      </c>
      <c r="N208" s="7" t="s">
        <v>2126</v>
      </c>
      <c r="O208" s="2" t="s">
        <v>2123</v>
      </c>
      <c r="P208" s="54" t="s">
        <v>769</v>
      </c>
      <c r="Q208" s="57">
        <v>45625</v>
      </c>
      <c r="R208" s="5" t="str">
        <f>_xlfn.CONCAT("S",_xlfn.ISOWEEKNUM(Table1[[#This Row],[Date de début des signes]]))</f>
        <v>S48</v>
      </c>
      <c r="S208" s="57">
        <v>45626</v>
      </c>
      <c r="T208" s="56" t="s">
        <v>820</v>
      </c>
      <c r="U208" s="56" t="s">
        <v>820</v>
      </c>
      <c r="V208" s="56" t="s">
        <v>819</v>
      </c>
      <c r="W208" s="56" t="s">
        <v>819</v>
      </c>
      <c r="X208" s="56" t="s">
        <v>906</v>
      </c>
      <c r="Y208" s="128" t="s">
        <v>819</v>
      </c>
      <c r="Z208" s="54" t="s">
        <v>819</v>
      </c>
      <c r="AA208" s="54" t="s">
        <v>819</v>
      </c>
      <c r="AB208" s="54" t="s">
        <v>819</v>
      </c>
      <c r="AC208" s="54" t="s">
        <v>819</v>
      </c>
      <c r="AD208" s="54" t="s">
        <v>819</v>
      </c>
      <c r="AE208" s="54" t="s">
        <v>819</v>
      </c>
      <c r="AF208" s="57" t="s">
        <v>820</v>
      </c>
      <c r="AG208" s="184" t="s">
        <v>2109</v>
      </c>
      <c r="AH208" s="184" t="s">
        <v>2109</v>
      </c>
      <c r="AI208" s="184" t="s">
        <v>906</v>
      </c>
      <c r="AJ208" s="57"/>
      <c r="AK208" s="54" t="s">
        <v>874</v>
      </c>
      <c r="AL208" s="184" t="s">
        <v>814</v>
      </c>
      <c r="AM208" s="49" t="s">
        <v>41</v>
      </c>
      <c r="AN208" s="49" t="s">
        <v>480</v>
      </c>
      <c r="AO208" s="49" t="s">
        <v>482</v>
      </c>
      <c r="AP208" s="192" t="s">
        <v>18</v>
      </c>
      <c r="AQ208" s="1"/>
      <c r="AR208" s="1"/>
    </row>
    <row r="209" spans="1:44">
      <c r="A209" s="2">
        <f t="shared" si="6"/>
        <v>208</v>
      </c>
      <c r="B209" s="49" t="s">
        <v>1347</v>
      </c>
      <c r="C209" s="49">
        <v>48</v>
      </c>
      <c r="D209" s="3" t="str">
        <f t="shared" si="7"/>
        <v>[45-59]</v>
      </c>
      <c r="E209" s="49"/>
      <c r="F209" s="49" t="s">
        <v>864</v>
      </c>
      <c r="G209" s="49" t="s">
        <v>1348</v>
      </c>
      <c r="H209" s="51"/>
      <c r="I209" s="127" t="s">
        <v>126</v>
      </c>
      <c r="J209" s="185"/>
      <c r="K209" s="185"/>
      <c r="L209" s="68" t="s">
        <v>2112</v>
      </c>
      <c r="M209" s="50" t="s">
        <v>126</v>
      </c>
      <c r="N209" s="49" t="s">
        <v>2126</v>
      </c>
      <c r="O209" s="49" t="s">
        <v>2123</v>
      </c>
      <c r="P209" s="49" t="s">
        <v>769</v>
      </c>
      <c r="Q209" s="52">
        <v>45625</v>
      </c>
      <c r="R209" s="5" t="str">
        <f>_xlfn.CONCAT("S",_xlfn.ISOWEEKNUM(Table1[[#This Row],[Date de début des signes]]))</f>
        <v>S48</v>
      </c>
      <c r="S209" s="52">
        <v>45626</v>
      </c>
      <c r="T209" s="50" t="s">
        <v>820</v>
      </c>
      <c r="U209" s="50" t="s">
        <v>820</v>
      </c>
      <c r="V209" s="50" t="s">
        <v>819</v>
      </c>
      <c r="W209" s="50" t="s">
        <v>820</v>
      </c>
      <c r="X209" s="50" t="s">
        <v>906</v>
      </c>
      <c r="Y209" s="127" t="s">
        <v>819</v>
      </c>
      <c r="Z209" s="49" t="s">
        <v>819</v>
      </c>
      <c r="AA209" s="49" t="s">
        <v>819</v>
      </c>
      <c r="AB209" s="49" t="s">
        <v>819</v>
      </c>
      <c r="AC209" s="49" t="s">
        <v>819</v>
      </c>
      <c r="AD209" s="49" t="s">
        <v>819</v>
      </c>
      <c r="AE209" s="49" t="s">
        <v>819</v>
      </c>
      <c r="AF209" s="52" t="s">
        <v>820</v>
      </c>
      <c r="AG209" s="184" t="s">
        <v>2109</v>
      </c>
      <c r="AH209" s="184" t="s">
        <v>1060</v>
      </c>
      <c r="AI209" s="184" t="s">
        <v>906</v>
      </c>
      <c r="AJ209" s="52">
        <v>45626</v>
      </c>
      <c r="AK209" s="54" t="s">
        <v>874</v>
      </c>
      <c r="AL209" s="184" t="s">
        <v>814</v>
      </c>
      <c r="AM209" s="49" t="s">
        <v>41</v>
      </c>
      <c r="AN209" s="49" t="s">
        <v>480</v>
      </c>
      <c r="AO209" s="2" t="s">
        <v>482</v>
      </c>
      <c r="AP209" s="192" t="s">
        <v>18</v>
      </c>
      <c r="AQ209" s="1"/>
      <c r="AR209" s="1"/>
    </row>
    <row r="210" spans="1:44">
      <c r="A210" s="2">
        <f t="shared" si="6"/>
        <v>209</v>
      </c>
      <c r="B210" s="49" t="s">
        <v>1349</v>
      </c>
      <c r="C210" s="61">
        <v>2</v>
      </c>
      <c r="D210" s="3" t="str">
        <f t="shared" si="7"/>
        <v>[0-2]</v>
      </c>
      <c r="E210" s="61" t="s">
        <v>2131</v>
      </c>
      <c r="F210" s="61" t="s">
        <v>864</v>
      </c>
      <c r="G210" s="61" t="s">
        <v>2110</v>
      </c>
      <c r="H210" s="62"/>
      <c r="I210" s="131" t="s">
        <v>1350</v>
      </c>
      <c r="J210" s="185" t="s">
        <v>169</v>
      </c>
      <c r="K210" s="185" t="s">
        <v>170</v>
      </c>
      <c r="L210" s="68" t="s">
        <v>2112</v>
      </c>
      <c r="M210" s="63" t="s">
        <v>168</v>
      </c>
      <c r="N210" s="61" t="s">
        <v>2128</v>
      </c>
      <c r="O210" s="61" t="s">
        <v>2123</v>
      </c>
      <c r="P210" s="61" t="s">
        <v>769</v>
      </c>
      <c r="Q210" s="64">
        <v>45625</v>
      </c>
      <c r="R210" s="5" t="str">
        <f>_xlfn.CONCAT("S",_xlfn.ISOWEEKNUM(Table1[[#This Row],[Date de début des signes]]))</f>
        <v>S48</v>
      </c>
      <c r="S210" s="64">
        <v>45626</v>
      </c>
      <c r="T210" s="63" t="s">
        <v>820</v>
      </c>
      <c r="U210" s="63" t="s">
        <v>820</v>
      </c>
      <c r="V210" s="63" t="s">
        <v>819</v>
      </c>
      <c r="W210" s="63" t="s">
        <v>819</v>
      </c>
      <c r="X210" s="63" t="s">
        <v>906</v>
      </c>
      <c r="Y210" s="131" t="s">
        <v>819</v>
      </c>
      <c r="Z210" s="61" t="s">
        <v>819</v>
      </c>
      <c r="AA210" s="61" t="s">
        <v>819</v>
      </c>
      <c r="AB210" s="61" t="s">
        <v>819</v>
      </c>
      <c r="AC210" s="61" t="s">
        <v>819</v>
      </c>
      <c r="AD210" s="61" t="s">
        <v>819</v>
      </c>
      <c r="AE210" s="61" t="s">
        <v>819</v>
      </c>
      <c r="AF210" s="64" t="s">
        <v>820</v>
      </c>
      <c r="AG210" s="184" t="s">
        <v>2109</v>
      </c>
      <c r="AH210" s="184" t="s">
        <v>2109</v>
      </c>
      <c r="AI210" s="184" t="s">
        <v>870</v>
      </c>
      <c r="AJ210" s="64"/>
      <c r="AK210" s="49" t="s">
        <v>874</v>
      </c>
      <c r="AL210" s="184" t="s">
        <v>814</v>
      </c>
      <c r="AM210" s="49" t="s">
        <v>41</v>
      </c>
      <c r="AN210" s="49" t="s">
        <v>489</v>
      </c>
      <c r="AO210" s="49" t="s">
        <v>491</v>
      </c>
      <c r="AP210" s="192" t="s">
        <v>18</v>
      </c>
      <c r="AQ210" s="1"/>
      <c r="AR210" s="1"/>
    </row>
    <row r="211" spans="1:44">
      <c r="A211" s="2">
        <f t="shared" si="6"/>
        <v>210</v>
      </c>
      <c r="B211" s="49" t="s">
        <v>1351</v>
      </c>
      <c r="C211" s="61">
        <v>82</v>
      </c>
      <c r="D211" s="3" t="str">
        <f t="shared" si="7"/>
        <v>[60 et plus]</v>
      </c>
      <c r="E211" s="61"/>
      <c r="F211" s="185" t="s">
        <v>889</v>
      </c>
      <c r="G211" s="61" t="s">
        <v>1051</v>
      </c>
      <c r="H211" s="62"/>
      <c r="I211" s="131" t="s">
        <v>126</v>
      </c>
      <c r="J211" s="185"/>
      <c r="K211" s="185"/>
      <c r="L211" s="68" t="s">
        <v>2112</v>
      </c>
      <c r="M211" s="65" t="s">
        <v>126</v>
      </c>
      <c r="N211" s="61" t="s">
        <v>2126</v>
      </c>
      <c r="O211" s="61" t="s">
        <v>2123</v>
      </c>
      <c r="P211" s="61" t="s">
        <v>769</v>
      </c>
      <c r="Q211" s="64">
        <v>45625</v>
      </c>
      <c r="R211" s="5" t="str">
        <f>_xlfn.CONCAT("S",_xlfn.ISOWEEKNUM(Table1[[#This Row],[Date de début des signes]]))</f>
        <v>S48</v>
      </c>
      <c r="S211" s="64">
        <v>45626</v>
      </c>
      <c r="T211" s="63" t="s">
        <v>820</v>
      </c>
      <c r="U211" s="63" t="s">
        <v>819</v>
      </c>
      <c r="V211" s="63" t="s">
        <v>819</v>
      </c>
      <c r="W211" s="63" t="s">
        <v>819</v>
      </c>
      <c r="X211" s="63" t="s">
        <v>906</v>
      </c>
      <c r="Y211" s="131" t="s">
        <v>819</v>
      </c>
      <c r="Z211" s="61" t="s">
        <v>819</v>
      </c>
      <c r="AA211" s="61" t="s">
        <v>819</v>
      </c>
      <c r="AB211" s="61" t="s">
        <v>819</v>
      </c>
      <c r="AC211" s="61" t="s">
        <v>819</v>
      </c>
      <c r="AD211" s="61" t="s">
        <v>819</v>
      </c>
      <c r="AE211" s="61" t="s">
        <v>819</v>
      </c>
      <c r="AF211" s="64" t="s">
        <v>820</v>
      </c>
      <c r="AG211" s="184" t="s">
        <v>2109</v>
      </c>
      <c r="AH211" s="184" t="s">
        <v>2109</v>
      </c>
      <c r="AI211" s="184" t="s">
        <v>906</v>
      </c>
      <c r="AJ211" s="64"/>
      <c r="AK211" s="49" t="s">
        <v>879</v>
      </c>
      <c r="AL211" s="184" t="s">
        <v>814</v>
      </c>
      <c r="AM211" s="49" t="s">
        <v>41</v>
      </c>
      <c r="AN211" s="49" t="s">
        <v>480</v>
      </c>
      <c r="AO211" s="49" t="s">
        <v>482</v>
      </c>
      <c r="AP211" s="192" t="s">
        <v>18</v>
      </c>
      <c r="AQ211" s="1"/>
      <c r="AR211" s="1"/>
    </row>
    <row r="212" spans="1:44">
      <c r="A212" s="2">
        <f t="shared" si="6"/>
        <v>211</v>
      </c>
      <c r="B212" s="49" t="s">
        <v>1383</v>
      </c>
      <c r="C212" s="61">
        <v>69</v>
      </c>
      <c r="D212" s="3" t="str">
        <f t="shared" si="7"/>
        <v>[60 et plus]</v>
      </c>
      <c r="E212" s="61"/>
      <c r="F212" s="61" t="s">
        <v>864</v>
      </c>
      <c r="G212" s="61" t="s">
        <v>2119</v>
      </c>
      <c r="H212" s="62"/>
      <c r="I212" s="131" t="s">
        <v>168</v>
      </c>
      <c r="J212" s="185" t="s">
        <v>169</v>
      </c>
      <c r="K212" s="185" t="s">
        <v>170</v>
      </c>
      <c r="L212" s="68" t="s">
        <v>2121</v>
      </c>
      <c r="M212" s="63" t="s">
        <v>168</v>
      </c>
      <c r="N212" s="61" t="s">
        <v>2128</v>
      </c>
      <c r="O212" s="61" t="s">
        <v>2123</v>
      </c>
      <c r="P212" s="61" t="s">
        <v>769</v>
      </c>
      <c r="Q212" s="64">
        <v>45626</v>
      </c>
      <c r="R212" s="5" t="str">
        <f>_xlfn.CONCAT("S",_xlfn.ISOWEEKNUM(Table1[[#This Row],[Date de début des signes]]))</f>
        <v>S48</v>
      </c>
      <c r="S212" s="64">
        <v>45627</v>
      </c>
      <c r="T212" s="63" t="s">
        <v>820</v>
      </c>
      <c r="U212" s="63" t="s">
        <v>820</v>
      </c>
      <c r="V212" s="63" t="s">
        <v>820</v>
      </c>
      <c r="W212" s="63" t="s">
        <v>819</v>
      </c>
      <c r="X212" s="63" t="s">
        <v>906</v>
      </c>
      <c r="Y212" s="131" t="s">
        <v>819</v>
      </c>
      <c r="Z212" s="61" t="s">
        <v>819</v>
      </c>
      <c r="AA212" s="61" t="s">
        <v>819</v>
      </c>
      <c r="AB212" s="61" t="s">
        <v>819</v>
      </c>
      <c r="AC212" s="61" t="s">
        <v>819</v>
      </c>
      <c r="AD212" s="61" t="s">
        <v>819</v>
      </c>
      <c r="AE212" s="61" t="s">
        <v>819</v>
      </c>
      <c r="AF212" s="64" t="s">
        <v>820</v>
      </c>
      <c r="AG212" s="184" t="s">
        <v>2109</v>
      </c>
      <c r="AH212" s="184" t="s">
        <v>2109</v>
      </c>
      <c r="AI212" s="184" t="s">
        <v>870</v>
      </c>
      <c r="AJ212" s="64"/>
      <c r="AK212" s="49" t="s">
        <v>874</v>
      </c>
      <c r="AL212" s="184" t="s">
        <v>814</v>
      </c>
      <c r="AM212" s="49" t="s">
        <v>41</v>
      </c>
      <c r="AN212" s="49" t="s">
        <v>489</v>
      </c>
      <c r="AO212" s="49" t="s">
        <v>491</v>
      </c>
      <c r="AP212" s="192" t="s">
        <v>18</v>
      </c>
      <c r="AQ212" s="1"/>
      <c r="AR212" s="1"/>
    </row>
    <row r="213" spans="1:44">
      <c r="A213" s="2">
        <f t="shared" si="6"/>
        <v>212</v>
      </c>
      <c r="B213" s="49" t="s">
        <v>1384</v>
      </c>
      <c r="C213" s="61">
        <v>3</v>
      </c>
      <c r="D213" s="3" t="str">
        <f t="shared" si="7"/>
        <v>[2-4]</v>
      </c>
      <c r="E213" s="61"/>
      <c r="F213" s="185" t="s">
        <v>889</v>
      </c>
      <c r="G213" s="61" t="s">
        <v>988</v>
      </c>
      <c r="H213" s="62"/>
      <c r="I213" s="131" t="s">
        <v>50</v>
      </c>
      <c r="J213" s="185" t="s">
        <v>184</v>
      </c>
      <c r="K213" s="185" t="s">
        <v>185</v>
      </c>
      <c r="L213" s="68" t="s">
        <v>2121</v>
      </c>
      <c r="M213" s="63" t="s">
        <v>945</v>
      </c>
      <c r="N213" s="61" t="s">
        <v>2122</v>
      </c>
      <c r="O213" s="61" t="s">
        <v>2123</v>
      </c>
      <c r="P213" s="61" t="s">
        <v>769</v>
      </c>
      <c r="Q213" s="64">
        <v>45626</v>
      </c>
      <c r="R213" s="5" t="str">
        <f>_xlfn.CONCAT("S",_xlfn.ISOWEEKNUM(Table1[[#This Row],[Date de début des signes]]))</f>
        <v>S48</v>
      </c>
      <c r="S213" s="64">
        <v>45627</v>
      </c>
      <c r="T213" s="63" t="s">
        <v>820</v>
      </c>
      <c r="U213" s="63" t="s">
        <v>820</v>
      </c>
      <c r="V213" s="63" t="s">
        <v>819</v>
      </c>
      <c r="W213" s="63" t="s">
        <v>819</v>
      </c>
      <c r="X213" s="63" t="s">
        <v>906</v>
      </c>
      <c r="Y213" s="131" t="s">
        <v>819</v>
      </c>
      <c r="Z213" s="61" t="s">
        <v>819</v>
      </c>
      <c r="AA213" s="61" t="s">
        <v>819</v>
      </c>
      <c r="AB213" s="61" t="s">
        <v>819</v>
      </c>
      <c r="AC213" s="61" t="s">
        <v>819</v>
      </c>
      <c r="AD213" s="61" t="s">
        <v>819</v>
      </c>
      <c r="AE213" s="61" t="s">
        <v>819</v>
      </c>
      <c r="AF213" s="64" t="s">
        <v>820</v>
      </c>
      <c r="AG213" s="184" t="s">
        <v>2109</v>
      </c>
      <c r="AH213" s="184" t="s">
        <v>2163</v>
      </c>
      <c r="AI213" s="184" t="s">
        <v>906</v>
      </c>
      <c r="AJ213" s="64">
        <v>45627</v>
      </c>
      <c r="AK213" s="49" t="s">
        <v>874</v>
      </c>
      <c r="AL213" s="184" t="s">
        <v>814</v>
      </c>
      <c r="AM213" s="49" t="s">
        <v>41</v>
      </c>
      <c r="AN213" s="49" t="s">
        <v>441</v>
      </c>
      <c r="AO213" s="49" t="s">
        <v>457</v>
      </c>
      <c r="AP213" s="192" t="s">
        <v>18</v>
      </c>
      <c r="AQ213" s="1"/>
      <c r="AR213" s="1"/>
    </row>
    <row r="214" spans="1:44">
      <c r="A214" s="2">
        <f t="shared" si="6"/>
        <v>213</v>
      </c>
      <c r="B214" s="49" t="s">
        <v>1385</v>
      </c>
      <c r="C214" s="61">
        <v>6</v>
      </c>
      <c r="D214" s="3" t="str">
        <f t="shared" si="7"/>
        <v>[5-14]</v>
      </c>
      <c r="E214" s="61"/>
      <c r="F214" s="185" t="s">
        <v>889</v>
      </c>
      <c r="G214" s="61" t="s">
        <v>988</v>
      </c>
      <c r="H214" s="62"/>
      <c r="I214" s="131" t="s">
        <v>104</v>
      </c>
      <c r="J214" s="185" t="s">
        <v>46</v>
      </c>
      <c r="K214" s="185" t="s">
        <v>47</v>
      </c>
      <c r="L214" s="49" t="s">
        <v>2121</v>
      </c>
      <c r="M214" s="63" t="s">
        <v>945</v>
      </c>
      <c r="N214" s="61" t="s">
        <v>2122</v>
      </c>
      <c r="O214" s="61" t="s">
        <v>2123</v>
      </c>
      <c r="P214" s="61" t="s">
        <v>769</v>
      </c>
      <c r="Q214" s="64">
        <v>45626</v>
      </c>
      <c r="R214" s="5" t="str">
        <f>_xlfn.CONCAT("S",_xlfn.ISOWEEKNUM(Table1[[#This Row],[Date de début des signes]]))</f>
        <v>S48</v>
      </c>
      <c r="S214" s="64">
        <v>45628</v>
      </c>
      <c r="T214" s="63" t="s">
        <v>820</v>
      </c>
      <c r="U214" s="63" t="s">
        <v>820</v>
      </c>
      <c r="V214" s="63" t="s">
        <v>819</v>
      </c>
      <c r="W214" s="63" t="s">
        <v>819</v>
      </c>
      <c r="X214" s="63" t="s">
        <v>906</v>
      </c>
      <c r="Y214" s="131" t="s">
        <v>819</v>
      </c>
      <c r="Z214" s="61" t="s">
        <v>819</v>
      </c>
      <c r="AA214" s="61" t="s">
        <v>819</v>
      </c>
      <c r="AB214" s="61" t="s">
        <v>819</v>
      </c>
      <c r="AC214" s="61" t="s">
        <v>819</v>
      </c>
      <c r="AD214" s="61" t="s">
        <v>819</v>
      </c>
      <c r="AE214" s="61" t="s">
        <v>819</v>
      </c>
      <c r="AF214" s="64" t="s">
        <v>820</v>
      </c>
      <c r="AG214" s="184" t="s">
        <v>2109</v>
      </c>
      <c r="AH214" s="184" t="s">
        <v>2109</v>
      </c>
      <c r="AI214" s="184" t="s">
        <v>906</v>
      </c>
      <c r="AJ214" s="64">
        <v>45628</v>
      </c>
      <c r="AK214" s="2" t="s">
        <v>874</v>
      </c>
      <c r="AL214" s="184" t="s">
        <v>814</v>
      </c>
      <c r="AM214" s="49" t="s">
        <v>41</v>
      </c>
      <c r="AN214" s="49" t="s">
        <v>441</v>
      </c>
      <c r="AO214" s="49" t="s">
        <v>443</v>
      </c>
      <c r="AP214" s="192" t="s">
        <v>18</v>
      </c>
      <c r="AQ214" s="1"/>
      <c r="AR214" s="1"/>
    </row>
    <row r="215" spans="1:44">
      <c r="A215" s="2">
        <f t="shared" si="6"/>
        <v>214</v>
      </c>
      <c r="B215" s="49" t="s">
        <v>1387</v>
      </c>
      <c r="C215" s="61">
        <v>12</v>
      </c>
      <c r="D215" s="3" t="str">
        <f t="shared" si="7"/>
        <v>[5-14]</v>
      </c>
      <c r="E215" s="61"/>
      <c r="F215" s="185" t="s">
        <v>889</v>
      </c>
      <c r="G215" s="61" t="s">
        <v>988</v>
      </c>
      <c r="H215" s="62"/>
      <c r="I215" s="131" t="s">
        <v>168</v>
      </c>
      <c r="J215" s="185" t="s">
        <v>169</v>
      </c>
      <c r="K215" s="185" t="s">
        <v>170</v>
      </c>
      <c r="L215" s="49" t="s">
        <v>2112</v>
      </c>
      <c r="M215" s="63" t="s">
        <v>168</v>
      </c>
      <c r="N215" s="61" t="s">
        <v>2128</v>
      </c>
      <c r="O215" s="61" t="s">
        <v>2123</v>
      </c>
      <c r="P215" s="61" t="s">
        <v>769</v>
      </c>
      <c r="Q215" s="64">
        <v>45627</v>
      </c>
      <c r="R215" s="5" t="str">
        <f>_xlfn.CONCAT("S",_xlfn.ISOWEEKNUM(Table1[[#This Row],[Date de début des signes]]))</f>
        <v>S48</v>
      </c>
      <c r="S215" s="64">
        <v>45628</v>
      </c>
      <c r="T215" s="63" t="s">
        <v>820</v>
      </c>
      <c r="U215" s="63" t="s">
        <v>820</v>
      </c>
      <c r="V215" s="63" t="s">
        <v>819</v>
      </c>
      <c r="W215" s="63" t="s">
        <v>819</v>
      </c>
      <c r="X215" s="63" t="s">
        <v>906</v>
      </c>
      <c r="Y215" s="131" t="s">
        <v>819</v>
      </c>
      <c r="Z215" s="61" t="s">
        <v>819</v>
      </c>
      <c r="AA215" s="61" t="s">
        <v>819</v>
      </c>
      <c r="AB215" s="61" t="s">
        <v>819</v>
      </c>
      <c r="AC215" s="61" t="s">
        <v>819</v>
      </c>
      <c r="AD215" s="61" t="s">
        <v>819</v>
      </c>
      <c r="AE215" s="61" t="s">
        <v>819</v>
      </c>
      <c r="AF215" s="64" t="s">
        <v>820</v>
      </c>
      <c r="AG215" s="184" t="s">
        <v>2109</v>
      </c>
      <c r="AH215" s="184" t="s">
        <v>2109</v>
      </c>
      <c r="AI215" s="184" t="s">
        <v>906</v>
      </c>
      <c r="AJ215" s="64">
        <v>45628</v>
      </c>
      <c r="AK215" s="49" t="s">
        <v>874</v>
      </c>
      <c r="AL215" s="184" t="s">
        <v>814</v>
      </c>
      <c r="AM215" s="49" t="s">
        <v>41</v>
      </c>
      <c r="AN215" s="49" t="s">
        <v>489</v>
      </c>
      <c r="AO215" s="49" t="s">
        <v>491</v>
      </c>
      <c r="AP215" s="192" t="s">
        <v>18</v>
      </c>
      <c r="AQ215" s="1"/>
      <c r="AR215" s="1"/>
    </row>
    <row r="216" spans="1:44">
      <c r="A216" s="2">
        <f t="shared" si="6"/>
        <v>215</v>
      </c>
      <c r="B216" s="49" t="s">
        <v>1388</v>
      </c>
      <c r="C216" s="61">
        <v>17</v>
      </c>
      <c r="D216" s="3" t="str">
        <f t="shared" si="7"/>
        <v>[15-44]</v>
      </c>
      <c r="E216" s="61"/>
      <c r="F216" s="61" t="s">
        <v>864</v>
      </c>
      <c r="G216" s="61" t="s">
        <v>988</v>
      </c>
      <c r="H216" s="62"/>
      <c r="I216" s="131" t="s">
        <v>1389</v>
      </c>
      <c r="J216" s="185" t="s">
        <v>184</v>
      </c>
      <c r="K216" s="185" t="s">
        <v>185</v>
      </c>
      <c r="L216" s="68" t="s">
        <v>2121</v>
      </c>
      <c r="M216" s="63" t="s">
        <v>945</v>
      </c>
      <c r="N216" s="61" t="s">
        <v>2122</v>
      </c>
      <c r="O216" s="61" t="s">
        <v>2123</v>
      </c>
      <c r="P216" s="61" t="s">
        <v>769</v>
      </c>
      <c r="Q216" s="64">
        <v>45629</v>
      </c>
      <c r="R216" s="5" t="str">
        <f>_xlfn.CONCAT("S",_xlfn.ISOWEEKNUM(Table1[[#This Row],[Date de début des signes]]))</f>
        <v>S49</v>
      </c>
      <c r="S216" s="64">
        <v>45629</v>
      </c>
      <c r="T216" s="63" t="s">
        <v>820</v>
      </c>
      <c r="U216" s="63" t="s">
        <v>820</v>
      </c>
      <c r="V216" s="63" t="s">
        <v>819</v>
      </c>
      <c r="W216" s="63" t="s">
        <v>819</v>
      </c>
      <c r="X216" s="63" t="s">
        <v>906</v>
      </c>
      <c r="Y216" s="116" t="s">
        <v>819</v>
      </c>
      <c r="Z216" s="61" t="s">
        <v>819</v>
      </c>
      <c r="AA216" s="61" t="s">
        <v>819</v>
      </c>
      <c r="AB216" s="61" t="s">
        <v>819</v>
      </c>
      <c r="AC216" s="61" t="s">
        <v>819</v>
      </c>
      <c r="AD216" s="61" t="s">
        <v>819</v>
      </c>
      <c r="AE216" s="61" t="s">
        <v>819</v>
      </c>
      <c r="AF216" s="66" t="s">
        <v>820</v>
      </c>
      <c r="AG216" s="184" t="s">
        <v>2109</v>
      </c>
      <c r="AH216" s="184" t="s">
        <v>2109</v>
      </c>
      <c r="AI216" s="184" t="s">
        <v>906</v>
      </c>
      <c r="AJ216" s="64">
        <v>45630</v>
      </c>
      <c r="AK216" s="49" t="s">
        <v>874</v>
      </c>
      <c r="AL216" s="184" t="s">
        <v>814</v>
      </c>
      <c r="AM216" s="49" t="s">
        <v>41</v>
      </c>
      <c r="AN216" s="49" t="s">
        <v>441</v>
      </c>
      <c r="AO216" s="49" t="s">
        <v>443</v>
      </c>
      <c r="AP216" s="192" t="s">
        <v>18</v>
      </c>
      <c r="AQ216" s="1"/>
      <c r="AR216" s="1"/>
    </row>
    <row r="217" spans="1:44">
      <c r="A217" s="2">
        <f t="shared" si="6"/>
        <v>216</v>
      </c>
      <c r="B217" s="49" t="s">
        <v>1390</v>
      </c>
      <c r="C217" s="61">
        <v>0</v>
      </c>
      <c r="D217" s="3" t="str">
        <f t="shared" si="7"/>
        <v>[0-2]</v>
      </c>
      <c r="E217" s="61" t="s">
        <v>1391</v>
      </c>
      <c r="F217" s="185" t="s">
        <v>889</v>
      </c>
      <c r="G217" s="61" t="s">
        <v>2110</v>
      </c>
      <c r="H217" s="62"/>
      <c r="I217" s="131" t="s">
        <v>109</v>
      </c>
      <c r="J217" s="185" t="s">
        <v>174</v>
      </c>
      <c r="K217" s="185" t="s">
        <v>175</v>
      </c>
      <c r="L217" s="68" t="s">
        <v>2121</v>
      </c>
      <c r="M217" s="65" t="s">
        <v>112</v>
      </c>
      <c r="N217" s="61" t="s">
        <v>2122</v>
      </c>
      <c r="O217" s="61" t="s">
        <v>2123</v>
      </c>
      <c r="P217" s="61" t="s">
        <v>769</v>
      </c>
      <c r="Q217" s="64">
        <v>45630</v>
      </c>
      <c r="R217" s="5" t="str">
        <f>_xlfn.CONCAT("S",_xlfn.ISOWEEKNUM(Table1[[#This Row],[Date de début des signes]]))</f>
        <v>S49</v>
      </c>
      <c r="S217" s="64">
        <v>45630</v>
      </c>
      <c r="T217" s="63" t="s">
        <v>820</v>
      </c>
      <c r="U217" s="63" t="s">
        <v>820</v>
      </c>
      <c r="V217" s="63" t="s">
        <v>819</v>
      </c>
      <c r="W217" s="63" t="s">
        <v>819</v>
      </c>
      <c r="X217" s="63" t="s">
        <v>906</v>
      </c>
      <c r="Y217" s="116" t="s">
        <v>819</v>
      </c>
      <c r="Z217" s="61" t="s">
        <v>819</v>
      </c>
      <c r="AA217" s="61" t="s">
        <v>819</v>
      </c>
      <c r="AB217" s="61" t="s">
        <v>819</v>
      </c>
      <c r="AC217" s="61" t="s">
        <v>819</v>
      </c>
      <c r="AD217" s="61" t="s">
        <v>819</v>
      </c>
      <c r="AE217" s="61" t="s">
        <v>819</v>
      </c>
      <c r="AF217" s="64" t="s">
        <v>820</v>
      </c>
      <c r="AG217" s="184" t="s">
        <v>1382</v>
      </c>
      <c r="AH217" s="184" t="s">
        <v>2109</v>
      </c>
      <c r="AI217" s="184" t="s">
        <v>870</v>
      </c>
      <c r="AJ217" s="64"/>
      <c r="AK217" s="49" t="s">
        <v>874</v>
      </c>
      <c r="AL217" s="184" t="s">
        <v>814</v>
      </c>
      <c r="AM217" s="49" t="s">
        <v>41</v>
      </c>
      <c r="AN217" s="49" t="s">
        <v>441</v>
      </c>
      <c r="AO217" s="49" t="s">
        <v>450</v>
      </c>
      <c r="AP217" s="192" t="s">
        <v>18</v>
      </c>
      <c r="AQ217" s="1"/>
      <c r="AR217" s="1"/>
    </row>
    <row r="218" spans="1:44">
      <c r="A218" s="2">
        <f t="shared" si="6"/>
        <v>217</v>
      </c>
      <c r="B218" s="49" t="s">
        <v>1392</v>
      </c>
      <c r="C218" s="61">
        <v>24</v>
      </c>
      <c r="D218" s="3" t="str">
        <f t="shared" si="7"/>
        <v>[15-44]</v>
      </c>
      <c r="E218" s="61"/>
      <c r="F218" s="185" t="s">
        <v>889</v>
      </c>
      <c r="G218" s="60" t="s">
        <v>1000</v>
      </c>
      <c r="H218" s="84"/>
      <c r="I218" s="116" t="s">
        <v>109</v>
      </c>
      <c r="J218" s="185" t="s">
        <v>174</v>
      </c>
      <c r="K218" s="185" t="s">
        <v>175</v>
      </c>
      <c r="L218" s="68" t="s">
        <v>2112</v>
      </c>
      <c r="M218" s="63" t="s">
        <v>112</v>
      </c>
      <c r="N218" s="61" t="s">
        <v>2122</v>
      </c>
      <c r="O218" s="61" t="s">
        <v>2123</v>
      </c>
      <c r="P218" s="61" t="s">
        <v>769</v>
      </c>
      <c r="Q218" s="64">
        <v>45630</v>
      </c>
      <c r="R218" s="5" t="str">
        <f>_xlfn.CONCAT("S",_xlfn.ISOWEEKNUM(Table1[[#This Row],[Date de début des signes]]))</f>
        <v>S49</v>
      </c>
      <c r="S218" s="64">
        <v>45630</v>
      </c>
      <c r="T218" s="65" t="s">
        <v>819</v>
      </c>
      <c r="U218" s="65" t="s">
        <v>819</v>
      </c>
      <c r="V218" s="65" t="s">
        <v>819</v>
      </c>
      <c r="W218" s="65" t="s">
        <v>819</v>
      </c>
      <c r="X218" s="65" t="s">
        <v>906</v>
      </c>
      <c r="Y218" s="116" t="s">
        <v>819</v>
      </c>
      <c r="Z218" s="61" t="s">
        <v>819</v>
      </c>
      <c r="AA218" s="61" t="s">
        <v>819</v>
      </c>
      <c r="AB218" s="61" t="s">
        <v>819</v>
      </c>
      <c r="AC218" s="61" t="s">
        <v>819</v>
      </c>
      <c r="AD218" s="60" t="s">
        <v>819</v>
      </c>
      <c r="AE218" s="60" t="s">
        <v>819</v>
      </c>
      <c r="AF218" s="66" t="s">
        <v>820</v>
      </c>
      <c r="AG218" s="184" t="s">
        <v>2109</v>
      </c>
      <c r="AH218" s="184" t="s">
        <v>2109</v>
      </c>
      <c r="AI218" s="184" t="s">
        <v>906</v>
      </c>
      <c r="AJ218" s="66">
        <v>45630</v>
      </c>
      <c r="AK218" s="49" t="s">
        <v>874</v>
      </c>
      <c r="AL218" s="184" t="s">
        <v>814</v>
      </c>
      <c r="AM218" s="49" t="s">
        <v>41</v>
      </c>
      <c r="AN218" s="49" t="s">
        <v>441</v>
      </c>
      <c r="AO218" s="49" t="s">
        <v>450</v>
      </c>
      <c r="AP218" s="192" t="s">
        <v>18</v>
      </c>
      <c r="AQ218" s="1"/>
      <c r="AR218" s="1"/>
    </row>
    <row r="219" spans="1:44">
      <c r="A219" s="2">
        <f t="shared" si="6"/>
        <v>218</v>
      </c>
      <c r="B219" s="49" t="s">
        <v>1393</v>
      </c>
      <c r="C219" s="61">
        <v>30</v>
      </c>
      <c r="D219" s="3" t="str">
        <f t="shared" si="7"/>
        <v>[15-44]</v>
      </c>
      <c r="E219" s="61"/>
      <c r="F219" s="185" t="s">
        <v>889</v>
      </c>
      <c r="G219" s="60" t="s">
        <v>967</v>
      </c>
      <c r="H219" s="84"/>
      <c r="I219" s="116" t="s">
        <v>1345</v>
      </c>
      <c r="J219" s="185" t="s">
        <v>81</v>
      </c>
      <c r="K219" s="185" t="s">
        <v>82</v>
      </c>
      <c r="L219" s="68" t="s">
        <v>2112</v>
      </c>
      <c r="M219" s="63" t="s">
        <v>176</v>
      </c>
      <c r="N219" s="61" t="s">
        <v>2122</v>
      </c>
      <c r="O219" s="61" t="s">
        <v>2123</v>
      </c>
      <c r="P219" s="61" t="s">
        <v>769</v>
      </c>
      <c r="Q219" s="64">
        <v>45631</v>
      </c>
      <c r="R219" s="5" t="str">
        <f>_xlfn.CONCAT("S",_xlfn.ISOWEEKNUM(Table1[[#This Row],[Date de début des signes]]))</f>
        <v>S49</v>
      </c>
      <c r="S219" s="64">
        <v>45631</v>
      </c>
      <c r="T219" s="65" t="s">
        <v>820</v>
      </c>
      <c r="U219" s="65" t="s">
        <v>820</v>
      </c>
      <c r="V219" s="65" t="s">
        <v>820</v>
      </c>
      <c r="W219" s="65" t="s">
        <v>819</v>
      </c>
      <c r="X219" s="65" t="s">
        <v>819</v>
      </c>
      <c r="Y219" s="116" t="s">
        <v>819</v>
      </c>
      <c r="Z219" s="61" t="s">
        <v>819</v>
      </c>
      <c r="AA219" s="61" t="s">
        <v>819</v>
      </c>
      <c r="AB219" s="61" t="s">
        <v>819</v>
      </c>
      <c r="AC219" s="61" t="s">
        <v>819</v>
      </c>
      <c r="AD219" s="60" t="s">
        <v>819</v>
      </c>
      <c r="AE219" s="60" t="s">
        <v>819</v>
      </c>
      <c r="AF219" s="66" t="s">
        <v>820</v>
      </c>
      <c r="AG219" s="184" t="s">
        <v>2109</v>
      </c>
      <c r="AH219" s="184" t="s">
        <v>2109</v>
      </c>
      <c r="AI219" s="184" t="s">
        <v>820</v>
      </c>
      <c r="AJ219" s="66"/>
      <c r="AK219" s="49" t="s">
        <v>874</v>
      </c>
      <c r="AL219" s="184" t="s">
        <v>814</v>
      </c>
      <c r="AM219" s="49" t="s">
        <v>41</v>
      </c>
      <c r="AN219" s="49" t="s">
        <v>441</v>
      </c>
      <c r="AO219" s="49" t="s">
        <v>457</v>
      </c>
      <c r="AP219" s="192" t="s">
        <v>18</v>
      </c>
      <c r="AQ219" s="1"/>
      <c r="AR219" s="1"/>
    </row>
    <row r="220" spans="1:44">
      <c r="A220" s="2">
        <f t="shared" si="6"/>
        <v>219</v>
      </c>
      <c r="B220" s="49" t="s">
        <v>1394</v>
      </c>
      <c r="C220" s="61">
        <v>19</v>
      </c>
      <c r="D220" s="3" t="str">
        <f t="shared" si="7"/>
        <v>[15-44]</v>
      </c>
      <c r="E220" s="61"/>
      <c r="F220" s="185" t="s">
        <v>889</v>
      </c>
      <c r="G220" s="60" t="s">
        <v>967</v>
      </c>
      <c r="H220" s="84"/>
      <c r="I220" s="116" t="s">
        <v>1395</v>
      </c>
      <c r="J220" s="185" t="s">
        <v>1411</v>
      </c>
      <c r="K220" s="185" t="s">
        <v>1306</v>
      </c>
      <c r="L220" s="68" t="s">
        <v>2112</v>
      </c>
      <c r="M220" s="63" t="s">
        <v>1049</v>
      </c>
      <c r="N220" s="61" t="s">
        <v>2126</v>
      </c>
      <c r="O220" s="61" t="s">
        <v>2123</v>
      </c>
      <c r="P220" s="61" t="s">
        <v>769</v>
      </c>
      <c r="Q220" s="64">
        <v>45631</v>
      </c>
      <c r="R220" s="5" t="str">
        <f>_xlfn.CONCAT("S",_xlfn.ISOWEEKNUM(Table1[[#This Row],[Date de début des signes]]))</f>
        <v>S49</v>
      </c>
      <c r="S220" s="64">
        <v>45631</v>
      </c>
      <c r="T220" s="65" t="s">
        <v>820</v>
      </c>
      <c r="U220" s="65" t="s">
        <v>820</v>
      </c>
      <c r="V220" s="65" t="s">
        <v>820</v>
      </c>
      <c r="W220" s="65" t="s">
        <v>819</v>
      </c>
      <c r="X220" s="65" t="s">
        <v>819</v>
      </c>
      <c r="Y220" s="116" t="s">
        <v>819</v>
      </c>
      <c r="Z220" s="61" t="s">
        <v>819</v>
      </c>
      <c r="AA220" s="61" t="s">
        <v>819</v>
      </c>
      <c r="AB220" s="61" t="s">
        <v>819</v>
      </c>
      <c r="AC220" s="61" t="s">
        <v>819</v>
      </c>
      <c r="AD220" s="60" t="s">
        <v>819</v>
      </c>
      <c r="AE220" s="60" t="s">
        <v>819</v>
      </c>
      <c r="AF220" s="66" t="s">
        <v>820</v>
      </c>
      <c r="AG220" s="184" t="s">
        <v>2109</v>
      </c>
      <c r="AH220" s="184" t="s">
        <v>2109</v>
      </c>
      <c r="AI220" s="184" t="s">
        <v>819</v>
      </c>
      <c r="AJ220" s="66">
        <v>45631</v>
      </c>
      <c r="AK220" s="49" t="s">
        <v>874</v>
      </c>
      <c r="AL220" s="184" t="s">
        <v>814</v>
      </c>
      <c r="AM220" s="49" t="s">
        <v>41</v>
      </c>
      <c r="AN220" s="49" t="s">
        <v>480</v>
      </c>
      <c r="AO220" s="49" t="s">
        <v>482</v>
      </c>
      <c r="AP220" s="192" t="s">
        <v>18</v>
      </c>
      <c r="AQ220" s="1"/>
      <c r="AR220" s="1"/>
    </row>
    <row r="221" spans="1:44">
      <c r="A221" s="2">
        <f t="shared" si="6"/>
        <v>220</v>
      </c>
      <c r="B221" s="49" t="s">
        <v>1396</v>
      </c>
      <c r="C221" s="61">
        <v>33</v>
      </c>
      <c r="D221" s="3" t="str">
        <f t="shared" si="7"/>
        <v>[15-44]</v>
      </c>
      <c r="E221" s="61"/>
      <c r="F221" s="60" t="s">
        <v>864</v>
      </c>
      <c r="G221" s="60" t="s">
        <v>1254</v>
      </c>
      <c r="H221" s="62"/>
      <c r="I221" s="116" t="s">
        <v>1395</v>
      </c>
      <c r="J221" s="185" t="s">
        <v>1411</v>
      </c>
      <c r="K221" s="185" t="s">
        <v>1306</v>
      </c>
      <c r="L221" s="68" t="s">
        <v>2112</v>
      </c>
      <c r="M221" s="65" t="s">
        <v>1049</v>
      </c>
      <c r="N221" s="61" t="s">
        <v>2126</v>
      </c>
      <c r="O221" s="61" t="s">
        <v>2123</v>
      </c>
      <c r="P221" s="61" t="s">
        <v>769</v>
      </c>
      <c r="Q221" s="64">
        <v>45631</v>
      </c>
      <c r="R221" s="5" t="str">
        <f>_xlfn.CONCAT("S",_xlfn.ISOWEEKNUM(Table1[[#This Row],[Date de début des signes]]))</f>
        <v>S49</v>
      </c>
      <c r="S221" s="64">
        <v>45631</v>
      </c>
      <c r="T221" s="65" t="s">
        <v>820</v>
      </c>
      <c r="U221" s="65" t="s">
        <v>820</v>
      </c>
      <c r="V221" s="65" t="s">
        <v>820</v>
      </c>
      <c r="W221" s="65" t="s">
        <v>819</v>
      </c>
      <c r="X221" s="65" t="s">
        <v>819</v>
      </c>
      <c r="Y221" s="116" t="s">
        <v>819</v>
      </c>
      <c r="Z221" s="61" t="s">
        <v>819</v>
      </c>
      <c r="AA221" s="60" t="s">
        <v>819</v>
      </c>
      <c r="AB221" s="60" t="s">
        <v>819</v>
      </c>
      <c r="AC221" s="60" t="s">
        <v>819</v>
      </c>
      <c r="AD221" s="61" t="s">
        <v>819</v>
      </c>
      <c r="AE221" s="60" t="s">
        <v>819</v>
      </c>
      <c r="AF221" s="66" t="s">
        <v>820</v>
      </c>
      <c r="AG221" s="184" t="s">
        <v>2109</v>
      </c>
      <c r="AH221" s="184" t="s">
        <v>2109</v>
      </c>
      <c r="AI221" s="184" t="s">
        <v>819</v>
      </c>
      <c r="AJ221" s="66">
        <v>45631</v>
      </c>
      <c r="AK221" s="49" t="s">
        <v>874</v>
      </c>
      <c r="AL221" s="184" t="s">
        <v>814</v>
      </c>
      <c r="AM221" s="49" t="s">
        <v>41</v>
      </c>
      <c r="AN221" s="49" t="s">
        <v>480</v>
      </c>
      <c r="AO221" s="49" t="s">
        <v>482</v>
      </c>
      <c r="AP221" s="192" t="s">
        <v>18</v>
      </c>
      <c r="AQ221" s="1"/>
      <c r="AR221" s="1"/>
    </row>
    <row r="222" spans="1:44">
      <c r="A222" s="2">
        <f t="shared" si="6"/>
        <v>221</v>
      </c>
      <c r="B222" s="49" t="s">
        <v>1398</v>
      </c>
      <c r="C222" s="61">
        <v>19</v>
      </c>
      <c r="D222" s="3" t="str">
        <f t="shared" si="7"/>
        <v>[15-44]</v>
      </c>
      <c r="E222" s="61"/>
      <c r="F222" s="60" t="s">
        <v>864</v>
      </c>
      <c r="G222" s="60" t="s">
        <v>988</v>
      </c>
      <c r="H222" s="62">
        <v>90782123</v>
      </c>
      <c r="I222" s="116" t="s">
        <v>1399</v>
      </c>
      <c r="J222" s="185" t="s">
        <v>1407</v>
      </c>
      <c r="K222" s="185" t="s">
        <v>1408</v>
      </c>
      <c r="L222" s="68" t="s">
        <v>833</v>
      </c>
      <c r="M222" s="63" t="s">
        <v>1156</v>
      </c>
      <c r="N222" s="61" t="s">
        <v>253</v>
      </c>
      <c r="O222" s="184" t="s">
        <v>777</v>
      </c>
      <c r="P222" s="61" t="s">
        <v>14</v>
      </c>
      <c r="Q222" s="64">
        <v>45626</v>
      </c>
      <c r="R222" s="5" t="str">
        <f>_xlfn.CONCAT("S",_xlfn.ISOWEEKNUM(Table1[[#This Row],[Date de début des signes]]))</f>
        <v>S48</v>
      </c>
      <c r="S222" s="64">
        <v>45626</v>
      </c>
      <c r="T222" s="65" t="s">
        <v>870</v>
      </c>
      <c r="U222" s="65" t="s">
        <v>870</v>
      </c>
      <c r="V222" s="65" t="s">
        <v>870</v>
      </c>
      <c r="W222" s="65" t="s">
        <v>906</v>
      </c>
      <c r="X222" s="65" t="s">
        <v>906</v>
      </c>
      <c r="Y222" s="116" t="s">
        <v>1400</v>
      </c>
      <c r="Z222" s="61" t="s">
        <v>906</v>
      </c>
      <c r="AA222" s="60" t="s">
        <v>906</v>
      </c>
      <c r="AB222" s="60" t="s">
        <v>906</v>
      </c>
      <c r="AC222" s="60" t="s">
        <v>906</v>
      </c>
      <c r="AD222" s="60" t="s">
        <v>871</v>
      </c>
      <c r="AE222" s="60" t="s">
        <v>870</v>
      </c>
      <c r="AF222" s="66" t="s">
        <v>870</v>
      </c>
      <c r="AG222" s="184" t="s">
        <v>2109</v>
      </c>
      <c r="AH222" s="184" t="s">
        <v>2109</v>
      </c>
      <c r="AI222" s="184" t="s">
        <v>870</v>
      </c>
      <c r="AJ222" s="66">
        <v>45631</v>
      </c>
      <c r="AK222" s="49" t="s">
        <v>874</v>
      </c>
      <c r="AL222" s="184" t="s">
        <v>814</v>
      </c>
      <c r="AM222" s="49" t="s">
        <v>228</v>
      </c>
      <c r="AN222" s="49" t="s">
        <v>253</v>
      </c>
      <c r="AO222" s="49" t="s">
        <v>255</v>
      </c>
      <c r="AP222" s="192" t="s">
        <v>18</v>
      </c>
      <c r="AQ222" s="1"/>
      <c r="AR222" s="1"/>
    </row>
    <row r="223" spans="1:44">
      <c r="A223" s="2">
        <f t="shared" si="6"/>
        <v>222</v>
      </c>
      <c r="B223" s="49" t="s">
        <v>1401</v>
      </c>
      <c r="C223" s="61">
        <v>35</v>
      </c>
      <c r="D223" s="3" t="str">
        <f t="shared" si="7"/>
        <v>[15-44]</v>
      </c>
      <c r="E223" s="61"/>
      <c r="F223" s="60" t="s">
        <v>864</v>
      </c>
      <c r="G223" s="60" t="s">
        <v>865</v>
      </c>
      <c r="H223" s="62"/>
      <c r="I223" s="116" t="s">
        <v>1402</v>
      </c>
      <c r="J223" s="185" t="s">
        <v>1409</v>
      </c>
      <c r="K223" s="185" t="s">
        <v>1410</v>
      </c>
      <c r="L223" s="68" t="s">
        <v>833</v>
      </c>
      <c r="M223" s="63" t="s">
        <v>993</v>
      </c>
      <c r="N223" s="61" t="s">
        <v>230</v>
      </c>
      <c r="O223" s="184" t="s">
        <v>777</v>
      </c>
      <c r="P223" s="61" t="s">
        <v>14</v>
      </c>
      <c r="Q223" s="64">
        <v>45628</v>
      </c>
      <c r="R223" s="5" t="str">
        <f>_xlfn.CONCAT("S",_xlfn.ISOWEEKNUM(Table1[[#This Row],[Date de début des signes]]))</f>
        <v>S49</v>
      </c>
      <c r="S223" s="64">
        <v>45628</v>
      </c>
      <c r="T223" s="65" t="s">
        <v>870</v>
      </c>
      <c r="U223" s="65" t="s">
        <v>870</v>
      </c>
      <c r="V223" s="65" t="s">
        <v>870</v>
      </c>
      <c r="W223" s="65" t="s">
        <v>870</v>
      </c>
      <c r="X223" s="65" t="s">
        <v>870</v>
      </c>
      <c r="Y223" s="116" t="s">
        <v>1403</v>
      </c>
      <c r="Z223" s="61" t="s">
        <v>906</v>
      </c>
      <c r="AA223" s="60" t="s">
        <v>906</v>
      </c>
      <c r="AB223" s="60" t="s">
        <v>906</v>
      </c>
      <c r="AC223" s="60" t="s">
        <v>906</v>
      </c>
      <c r="AD223" s="60" t="s">
        <v>940</v>
      </c>
      <c r="AE223" s="60" t="s">
        <v>870</v>
      </c>
      <c r="AF223" s="66" t="s">
        <v>870</v>
      </c>
      <c r="AG223" s="184" t="s">
        <v>2109</v>
      </c>
      <c r="AH223" s="184" t="s">
        <v>2109</v>
      </c>
      <c r="AI223" s="184" t="s">
        <v>870</v>
      </c>
      <c r="AJ223" s="66">
        <v>45632</v>
      </c>
      <c r="AK223" s="49" t="s">
        <v>874</v>
      </c>
      <c r="AL223" s="184" t="s">
        <v>814</v>
      </c>
      <c r="AM223" s="49" t="s">
        <v>228</v>
      </c>
      <c r="AN223" s="49" t="s">
        <v>230</v>
      </c>
      <c r="AO223" s="49" t="s">
        <v>228</v>
      </c>
      <c r="AP223" s="192" t="s">
        <v>18</v>
      </c>
      <c r="AQ223" s="1"/>
      <c r="AR223" s="1"/>
    </row>
    <row r="224" spans="1:44">
      <c r="A224" s="2">
        <f t="shared" si="6"/>
        <v>223</v>
      </c>
      <c r="B224" s="49" t="s">
        <v>1426</v>
      </c>
      <c r="C224" s="61">
        <v>25</v>
      </c>
      <c r="D224" s="3" t="str">
        <f t="shared" si="7"/>
        <v>[15-44]</v>
      </c>
      <c r="E224" s="61"/>
      <c r="F224" s="60" t="s">
        <v>864</v>
      </c>
      <c r="G224" s="60" t="s">
        <v>1429</v>
      </c>
      <c r="H224" s="62"/>
      <c r="I224" s="116" t="s">
        <v>50</v>
      </c>
      <c r="J224" s="185" t="s">
        <v>184</v>
      </c>
      <c r="K224" s="185" t="s">
        <v>185</v>
      </c>
      <c r="L224" s="106" t="s">
        <v>2121</v>
      </c>
      <c r="M224" s="65" t="s">
        <v>1430</v>
      </c>
      <c r="N224" s="61" t="s">
        <v>2122</v>
      </c>
      <c r="O224" s="61" t="s">
        <v>2123</v>
      </c>
      <c r="P224" s="61" t="s">
        <v>769</v>
      </c>
      <c r="Q224" s="64">
        <v>45635</v>
      </c>
      <c r="R224" s="5" t="str">
        <f>_xlfn.CONCAT("S",_xlfn.ISOWEEKNUM(Table1[[#This Row],[Date de début des signes]]))</f>
        <v>S50</v>
      </c>
      <c r="S224" s="64">
        <v>45636</v>
      </c>
      <c r="T224" s="65" t="s">
        <v>820</v>
      </c>
      <c r="U224" s="65" t="s">
        <v>819</v>
      </c>
      <c r="V224" s="65" t="s">
        <v>820</v>
      </c>
      <c r="W224" s="65" t="s">
        <v>819</v>
      </c>
      <c r="X224" s="65" t="s">
        <v>819</v>
      </c>
      <c r="Y224" s="116" t="s">
        <v>819</v>
      </c>
      <c r="Z224" s="61" t="s">
        <v>819</v>
      </c>
      <c r="AA224" s="61" t="s">
        <v>819</v>
      </c>
      <c r="AB224" s="61" t="s">
        <v>819</v>
      </c>
      <c r="AC224" s="60" t="s">
        <v>819</v>
      </c>
      <c r="AD224" s="61" t="s">
        <v>819</v>
      </c>
      <c r="AE224" s="60" t="s">
        <v>819</v>
      </c>
      <c r="AF224" s="66" t="s">
        <v>820</v>
      </c>
      <c r="AG224" s="184" t="s">
        <v>2109</v>
      </c>
      <c r="AH224" s="184" t="s">
        <v>2109</v>
      </c>
      <c r="AI224" s="184" t="s">
        <v>820</v>
      </c>
      <c r="AJ224" s="64">
        <v>45637</v>
      </c>
      <c r="AK224" s="2" t="s">
        <v>874</v>
      </c>
      <c r="AL224" s="184" t="s">
        <v>814</v>
      </c>
      <c r="AM224" s="49" t="s">
        <v>41</v>
      </c>
      <c r="AN224" s="49" t="s">
        <v>441</v>
      </c>
      <c r="AO224" s="49" t="s">
        <v>457</v>
      </c>
      <c r="AP224" s="192" t="s">
        <v>18</v>
      </c>
      <c r="AQ224" s="1"/>
      <c r="AR224" s="1"/>
    </row>
    <row r="225" spans="1:44">
      <c r="A225" s="2">
        <f t="shared" si="6"/>
        <v>224</v>
      </c>
      <c r="B225" s="49" t="s">
        <v>1427</v>
      </c>
      <c r="C225" s="61">
        <v>60</v>
      </c>
      <c r="D225" s="3" t="str">
        <f t="shared" si="7"/>
        <v>[60 et plus]</v>
      </c>
      <c r="E225" s="61"/>
      <c r="F225" s="185" t="s">
        <v>889</v>
      </c>
      <c r="G225" s="60" t="s">
        <v>967</v>
      </c>
      <c r="H225" s="84"/>
      <c r="I225" s="116" t="s">
        <v>1431</v>
      </c>
      <c r="J225" s="185" t="s">
        <v>187</v>
      </c>
      <c r="K225" s="185" t="s">
        <v>188</v>
      </c>
      <c r="L225" s="68" t="s">
        <v>2121</v>
      </c>
      <c r="M225" s="65" t="s">
        <v>186</v>
      </c>
      <c r="N225" s="61" t="s">
        <v>2128</v>
      </c>
      <c r="O225" s="61" t="s">
        <v>2123</v>
      </c>
      <c r="P225" s="61" t="s">
        <v>769</v>
      </c>
      <c r="Q225" s="64">
        <v>45635</v>
      </c>
      <c r="R225" s="5" t="str">
        <f>_xlfn.CONCAT("S",_xlfn.ISOWEEKNUM(Table1[[#This Row],[Date de début des signes]]))</f>
        <v>S50</v>
      </c>
      <c r="S225" s="64">
        <v>45636</v>
      </c>
      <c r="T225" s="65" t="s">
        <v>820</v>
      </c>
      <c r="U225" s="65" t="s">
        <v>819</v>
      </c>
      <c r="V225" s="65" t="s">
        <v>820</v>
      </c>
      <c r="W225" s="65" t="s">
        <v>819</v>
      </c>
      <c r="X225" s="65" t="s">
        <v>819</v>
      </c>
      <c r="Y225" s="116" t="s">
        <v>819</v>
      </c>
      <c r="Z225" s="61" t="s">
        <v>819</v>
      </c>
      <c r="AA225" s="60" t="s">
        <v>819</v>
      </c>
      <c r="AB225" s="60" t="s">
        <v>819</v>
      </c>
      <c r="AC225" s="60" t="s">
        <v>819</v>
      </c>
      <c r="AD225" s="60" t="s">
        <v>819</v>
      </c>
      <c r="AE225" s="60" t="s">
        <v>819</v>
      </c>
      <c r="AF225" s="66" t="s">
        <v>820</v>
      </c>
      <c r="AG225" s="184" t="s">
        <v>2109</v>
      </c>
      <c r="AH225" s="184" t="s">
        <v>2109</v>
      </c>
      <c r="AI225" s="184" t="s">
        <v>820</v>
      </c>
      <c r="AJ225" s="64"/>
      <c r="AK225" s="49" t="s">
        <v>874</v>
      </c>
      <c r="AL225" s="184" t="s">
        <v>814</v>
      </c>
      <c r="AM225" s="49" t="s">
        <v>41</v>
      </c>
      <c r="AN225" s="49" t="s">
        <v>489</v>
      </c>
      <c r="AO225" s="49" t="s">
        <v>491</v>
      </c>
      <c r="AP225" s="192" t="s">
        <v>18</v>
      </c>
      <c r="AQ225" s="1"/>
      <c r="AR225" s="1"/>
    </row>
    <row r="226" spans="1:44">
      <c r="A226" s="2">
        <f t="shared" si="6"/>
        <v>225</v>
      </c>
      <c r="B226" s="49" t="s">
        <v>1428</v>
      </c>
      <c r="C226" s="61">
        <v>3</v>
      </c>
      <c r="D226" s="3" t="str">
        <f t="shared" si="7"/>
        <v>[2-4]</v>
      </c>
      <c r="E226" s="61" t="s">
        <v>1432</v>
      </c>
      <c r="F226" s="185" t="s">
        <v>889</v>
      </c>
      <c r="G226" s="60" t="s">
        <v>967</v>
      </c>
      <c r="H226" s="62"/>
      <c r="I226" s="116" t="s">
        <v>101</v>
      </c>
      <c r="J226" s="185" t="s">
        <v>1301</v>
      </c>
      <c r="K226" s="185" t="s">
        <v>1302</v>
      </c>
      <c r="L226" s="68" t="s">
        <v>2121</v>
      </c>
      <c r="M226" s="65" t="s">
        <v>112</v>
      </c>
      <c r="N226" s="61" t="s">
        <v>2122</v>
      </c>
      <c r="O226" s="61" t="s">
        <v>2123</v>
      </c>
      <c r="P226" s="61" t="s">
        <v>769</v>
      </c>
      <c r="Q226" s="64">
        <v>45633</v>
      </c>
      <c r="R226" s="5" t="str">
        <f>_xlfn.CONCAT("S",_xlfn.ISOWEEKNUM(Table1[[#This Row],[Date de début des signes]]))</f>
        <v>S49</v>
      </c>
      <c r="S226" s="64">
        <v>45637</v>
      </c>
      <c r="T226" s="65" t="s">
        <v>820</v>
      </c>
      <c r="U226" s="65" t="s">
        <v>819</v>
      </c>
      <c r="V226" s="65" t="s">
        <v>820</v>
      </c>
      <c r="W226" s="65" t="s">
        <v>819</v>
      </c>
      <c r="X226" s="65" t="s">
        <v>819</v>
      </c>
      <c r="Y226" s="116" t="s">
        <v>819</v>
      </c>
      <c r="Z226" s="60" t="s">
        <v>819</v>
      </c>
      <c r="AA226" s="60" t="s">
        <v>819</v>
      </c>
      <c r="AB226" s="60" t="s">
        <v>819</v>
      </c>
      <c r="AC226" s="60" t="s">
        <v>819</v>
      </c>
      <c r="AD226" s="60" t="s">
        <v>819</v>
      </c>
      <c r="AE226" s="60" t="s">
        <v>819</v>
      </c>
      <c r="AF226" s="66" t="s">
        <v>820</v>
      </c>
      <c r="AG226" s="184" t="s">
        <v>2109</v>
      </c>
      <c r="AH226" s="184" t="s">
        <v>2109</v>
      </c>
      <c r="AI226" s="184" t="s">
        <v>819</v>
      </c>
      <c r="AJ226" s="64">
        <v>45637</v>
      </c>
      <c r="AK226" s="49" t="s">
        <v>874</v>
      </c>
      <c r="AL226" s="184" t="s">
        <v>814</v>
      </c>
      <c r="AM226" s="49" t="s">
        <v>41</v>
      </c>
      <c r="AN226" s="49" t="s">
        <v>441</v>
      </c>
      <c r="AO226" s="49" t="s">
        <v>450</v>
      </c>
      <c r="AP226" s="192" t="s">
        <v>18</v>
      </c>
      <c r="AQ226" s="1"/>
      <c r="AR226" s="1"/>
    </row>
    <row r="227" spans="1:44">
      <c r="A227" s="2">
        <f t="shared" si="6"/>
        <v>226</v>
      </c>
      <c r="B227" s="49" t="s">
        <v>1425</v>
      </c>
      <c r="C227" s="61">
        <v>23</v>
      </c>
      <c r="D227" s="3" t="str">
        <f t="shared" si="7"/>
        <v>[15-44]</v>
      </c>
      <c r="E227" s="61"/>
      <c r="F227" s="60" t="s">
        <v>864</v>
      </c>
      <c r="G227" s="60" t="s">
        <v>883</v>
      </c>
      <c r="H227" s="62"/>
      <c r="I227" s="116" t="s">
        <v>91</v>
      </c>
      <c r="J227" s="185" t="s">
        <v>11</v>
      </c>
      <c r="K227" s="185" t="s">
        <v>12</v>
      </c>
      <c r="L227" s="68" t="s">
        <v>833</v>
      </c>
      <c r="M227" s="65" t="s">
        <v>1277</v>
      </c>
      <c r="N227" s="61" t="s">
        <v>286</v>
      </c>
      <c r="O227" s="190" t="s">
        <v>13</v>
      </c>
      <c r="P227" s="61" t="s">
        <v>14</v>
      </c>
      <c r="Q227" s="64">
        <v>45637</v>
      </c>
      <c r="R227" s="5" t="str">
        <f>_xlfn.CONCAT("S",_xlfn.ISOWEEKNUM(Table1[[#This Row],[Date de début des signes]]))</f>
        <v>S50</v>
      </c>
      <c r="S227" s="64">
        <v>45638</v>
      </c>
      <c r="T227" s="65" t="s">
        <v>870</v>
      </c>
      <c r="U227" s="65" t="s">
        <v>868</v>
      </c>
      <c r="V227" s="65" t="s">
        <v>870</v>
      </c>
      <c r="W227" s="65" t="s">
        <v>870</v>
      </c>
      <c r="X227" s="65" t="s">
        <v>906</v>
      </c>
      <c r="Y227" s="116"/>
      <c r="Z227" s="60" t="s">
        <v>868</v>
      </c>
      <c r="AA227" s="60" t="s">
        <v>868</v>
      </c>
      <c r="AB227" s="60" t="s">
        <v>870</v>
      </c>
      <c r="AC227" s="60" t="s">
        <v>868</v>
      </c>
      <c r="AD227" s="60" t="s">
        <v>894</v>
      </c>
      <c r="AE227" s="60" t="s">
        <v>868</v>
      </c>
      <c r="AF227" s="66" t="s">
        <v>870</v>
      </c>
      <c r="AG227" s="184" t="s">
        <v>2109</v>
      </c>
      <c r="AH227" s="184" t="s">
        <v>2109</v>
      </c>
      <c r="AI227" s="184" t="s">
        <v>906</v>
      </c>
      <c r="AJ227" s="66">
        <v>45638</v>
      </c>
      <c r="AK227" s="49" t="s">
        <v>874</v>
      </c>
      <c r="AL227" s="184" t="s">
        <v>814</v>
      </c>
      <c r="AM227" s="49" t="s">
        <v>13</v>
      </c>
      <c r="AN227" s="49" t="s">
        <v>278</v>
      </c>
      <c r="AO227" s="49" t="s">
        <v>280</v>
      </c>
      <c r="AP227" s="192" t="s">
        <v>18</v>
      </c>
      <c r="AQ227" s="1"/>
      <c r="AR227" s="1"/>
    </row>
    <row r="228" spans="1:44">
      <c r="A228" s="2">
        <f t="shared" si="6"/>
        <v>227</v>
      </c>
      <c r="B228" s="49" t="s">
        <v>1442</v>
      </c>
      <c r="C228" s="61">
        <v>22</v>
      </c>
      <c r="D228" s="3" t="str">
        <f t="shared" si="7"/>
        <v>[15-44]</v>
      </c>
      <c r="E228" s="61"/>
      <c r="F228" s="60" t="s">
        <v>864</v>
      </c>
      <c r="G228" s="60" t="s">
        <v>1443</v>
      </c>
      <c r="H228" s="62" t="s">
        <v>1444</v>
      </c>
      <c r="I228" s="116" t="s">
        <v>1445</v>
      </c>
      <c r="J228" s="185" t="s">
        <v>1458</v>
      </c>
      <c r="K228" s="185" t="s">
        <v>1459</v>
      </c>
      <c r="L228" s="68" t="s">
        <v>833</v>
      </c>
      <c r="M228" s="63" t="s">
        <v>993</v>
      </c>
      <c r="N228" s="61" t="s">
        <v>253</v>
      </c>
      <c r="O228" s="184" t="s">
        <v>777</v>
      </c>
      <c r="P228" s="61" t="s">
        <v>14</v>
      </c>
      <c r="Q228" s="64">
        <v>45642</v>
      </c>
      <c r="R228" s="5" t="str">
        <f>_xlfn.CONCAT("S",_xlfn.ISOWEEKNUM(Table1[[#This Row],[Date de début des signes]]))</f>
        <v>S51</v>
      </c>
      <c r="S228" s="64">
        <v>45643</v>
      </c>
      <c r="T228" s="65" t="s">
        <v>870</v>
      </c>
      <c r="U228" s="65" t="s">
        <v>870</v>
      </c>
      <c r="V228" s="65" t="s">
        <v>870</v>
      </c>
      <c r="W228" s="65" t="s">
        <v>870</v>
      </c>
      <c r="X228" s="65" t="s">
        <v>870</v>
      </c>
      <c r="Y228" s="116" t="s">
        <v>1446</v>
      </c>
      <c r="Z228" s="60" t="s">
        <v>1143</v>
      </c>
      <c r="AA228" s="60" t="s">
        <v>906</v>
      </c>
      <c r="AB228" s="60" t="s">
        <v>870</v>
      </c>
      <c r="AC228" s="60" t="s">
        <v>906</v>
      </c>
      <c r="AD228" s="60" t="s">
        <v>871</v>
      </c>
      <c r="AE228" s="60" t="s">
        <v>906</v>
      </c>
      <c r="AF228" s="66" t="s">
        <v>870</v>
      </c>
      <c r="AG228" s="184" t="s">
        <v>1382</v>
      </c>
      <c r="AH228" s="184" t="s">
        <v>873</v>
      </c>
      <c r="AI228" s="184" t="s">
        <v>870</v>
      </c>
      <c r="AJ228" s="66">
        <v>45643</v>
      </c>
      <c r="AK228" s="49" t="s">
        <v>879</v>
      </c>
      <c r="AL228" s="184" t="s">
        <v>813</v>
      </c>
      <c r="AM228" s="49" t="s">
        <v>228</v>
      </c>
      <c r="AN228" s="49" t="s">
        <v>253</v>
      </c>
      <c r="AO228" s="49" t="s">
        <v>255</v>
      </c>
      <c r="AP228" s="46" t="s">
        <v>10</v>
      </c>
      <c r="AQ228" s="1"/>
      <c r="AR228" s="1"/>
    </row>
    <row r="229" spans="1:44">
      <c r="A229" s="2">
        <f t="shared" si="6"/>
        <v>228</v>
      </c>
      <c r="B229" s="49" t="s">
        <v>1447</v>
      </c>
      <c r="C229" s="61">
        <v>33</v>
      </c>
      <c r="D229" s="3" t="str">
        <f t="shared" si="7"/>
        <v>[15-44]</v>
      </c>
      <c r="E229" s="61"/>
      <c r="F229" s="60" t="s">
        <v>864</v>
      </c>
      <c r="G229" s="60" t="s">
        <v>1448</v>
      </c>
      <c r="H229" s="84" t="s">
        <v>1449</v>
      </c>
      <c r="I229" s="116" t="s">
        <v>1273</v>
      </c>
      <c r="J229" s="61" t="s">
        <v>1629</v>
      </c>
      <c r="K229" s="61" t="s">
        <v>1630</v>
      </c>
      <c r="L229" s="68" t="s">
        <v>833</v>
      </c>
      <c r="M229" s="63" t="s">
        <v>1156</v>
      </c>
      <c r="N229" s="61" t="s">
        <v>253</v>
      </c>
      <c r="O229" s="184" t="s">
        <v>777</v>
      </c>
      <c r="P229" s="61" t="s">
        <v>14</v>
      </c>
      <c r="Q229" s="64">
        <v>45643</v>
      </c>
      <c r="R229" s="5" t="str">
        <f>_xlfn.CONCAT("S",_xlfn.ISOWEEKNUM(Table1[[#This Row],[Date de début des signes]]))</f>
        <v>S51</v>
      </c>
      <c r="S229" s="64">
        <v>45643</v>
      </c>
      <c r="T229" s="65" t="s">
        <v>870</v>
      </c>
      <c r="U229" s="65" t="s">
        <v>870</v>
      </c>
      <c r="V229" s="65" t="s">
        <v>870</v>
      </c>
      <c r="W229" s="65" t="s">
        <v>870</v>
      </c>
      <c r="X229" s="65" t="s">
        <v>870</v>
      </c>
      <c r="Y229" s="116" t="s">
        <v>1450</v>
      </c>
      <c r="Z229" s="60" t="s">
        <v>1143</v>
      </c>
      <c r="AA229" s="60" t="s">
        <v>906</v>
      </c>
      <c r="AB229" s="60" t="s">
        <v>870</v>
      </c>
      <c r="AC229" s="60" t="s">
        <v>906</v>
      </c>
      <c r="AD229" s="60" t="s">
        <v>871</v>
      </c>
      <c r="AE229" s="60" t="s">
        <v>870</v>
      </c>
      <c r="AF229" s="66" t="s">
        <v>870</v>
      </c>
      <c r="AG229" s="184" t="s">
        <v>1382</v>
      </c>
      <c r="AH229" s="184" t="s">
        <v>873</v>
      </c>
      <c r="AI229" s="184" t="s">
        <v>870</v>
      </c>
      <c r="AJ229" s="113">
        <v>45643</v>
      </c>
      <c r="AK229" s="2" t="s">
        <v>879</v>
      </c>
      <c r="AL229" s="184" t="s">
        <v>813</v>
      </c>
      <c r="AM229" s="49" t="s">
        <v>228</v>
      </c>
      <c r="AN229" s="49" t="s">
        <v>230</v>
      </c>
      <c r="AO229" s="49" t="s">
        <v>228</v>
      </c>
      <c r="AP229" s="46" t="s">
        <v>10</v>
      </c>
      <c r="AQ229" s="1"/>
      <c r="AR229" s="1"/>
    </row>
    <row r="230" spans="1:44" ht="30">
      <c r="A230" s="2">
        <f t="shared" si="6"/>
        <v>229</v>
      </c>
      <c r="B230" s="49" t="s">
        <v>1451</v>
      </c>
      <c r="C230" s="61">
        <v>13</v>
      </c>
      <c r="D230" s="3" t="str">
        <f t="shared" si="7"/>
        <v>[5-14]</v>
      </c>
      <c r="E230" s="61"/>
      <c r="F230" s="60" t="s">
        <v>864</v>
      </c>
      <c r="G230" s="60" t="s">
        <v>988</v>
      </c>
      <c r="H230" s="84" t="s">
        <v>1452</v>
      </c>
      <c r="I230" s="116" t="s">
        <v>1453</v>
      </c>
      <c r="J230" s="185" t="s">
        <v>1462</v>
      </c>
      <c r="K230" s="185" t="s">
        <v>1465</v>
      </c>
      <c r="L230" s="68" t="s">
        <v>833</v>
      </c>
      <c r="M230" s="65" t="s">
        <v>1918</v>
      </c>
      <c r="N230" s="61" t="s">
        <v>230</v>
      </c>
      <c r="O230" s="184" t="s">
        <v>777</v>
      </c>
      <c r="P230" s="61" t="s">
        <v>14</v>
      </c>
      <c r="Q230" s="64">
        <v>45639</v>
      </c>
      <c r="R230" s="5" t="str">
        <f>_xlfn.CONCAT("S",_xlfn.ISOWEEKNUM(Table1[[#This Row],[Date de début des signes]]))</f>
        <v>S50</v>
      </c>
      <c r="S230" s="64">
        <v>45643</v>
      </c>
      <c r="T230" s="65" t="s">
        <v>870</v>
      </c>
      <c r="U230" s="65" t="s">
        <v>870</v>
      </c>
      <c r="V230" s="65" t="s">
        <v>870</v>
      </c>
      <c r="W230" s="65" t="s">
        <v>870</v>
      </c>
      <c r="X230" s="65" t="s">
        <v>870</v>
      </c>
      <c r="Y230" s="116" t="s">
        <v>1454</v>
      </c>
      <c r="Z230" s="60" t="s">
        <v>1143</v>
      </c>
      <c r="AA230" s="60" t="s">
        <v>906</v>
      </c>
      <c r="AB230" s="60" t="s">
        <v>906</v>
      </c>
      <c r="AC230" s="60" t="s">
        <v>906</v>
      </c>
      <c r="AD230" s="60" t="s">
        <v>871</v>
      </c>
      <c r="AE230" s="60" t="s">
        <v>906</v>
      </c>
      <c r="AF230" s="66" t="s">
        <v>870</v>
      </c>
      <c r="AG230" s="184" t="s">
        <v>2109</v>
      </c>
      <c r="AH230" s="184" t="s">
        <v>2109</v>
      </c>
      <c r="AI230" s="184" t="s">
        <v>870</v>
      </c>
      <c r="AJ230" s="113">
        <v>45650</v>
      </c>
      <c r="AK230" s="2" t="s">
        <v>874</v>
      </c>
      <c r="AL230" s="184" t="s">
        <v>814</v>
      </c>
      <c r="AM230" s="49" t="s">
        <v>228</v>
      </c>
      <c r="AN230" s="49" t="s">
        <v>237</v>
      </c>
      <c r="AO230" s="49" t="s">
        <v>239</v>
      </c>
      <c r="AP230" s="192" t="s">
        <v>18</v>
      </c>
      <c r="AQ230" s="1"/>
      <c r="AR230" s="1"/>
    </row>
    <row r="231" spans="1:44">
      <c r="A231" s="2">
        <f t="shared" si="6"/>
        <v>230</v>
      </c>
      <c r="B231" s="49" t="s">
        <v>1455</v>
      </c>
      <c r="C231" s="61">
        <v>18</v>
      </c>
      <c r="D231" s="3" t="str">
        <f t="shared" si="7"/>
        <v>[15-44]</v>
      </c>
      <c r="E231" s="61"/>
      <c r="F231" s="60" t="s">
        <v>864</v>
      </c>
      <c r="G231" s="60" t="s">
        <v>1456</v>
      </c>
      <c r="H231" s="84" t="s">
        <v>1457</v>
      </c>
      <c r="I231" s="116" t="s">
        <v>1445</v>
      </c>
      <c r="J231" s="185" t="s">
        <v>1461</v>
      </c>
      <c r="K231" s="185" t="s">
        <v>1464</v>
      </c>
      <c r="L231" s="68" t="s">
        <v>833</v>
      </c>
      <c r="M231" s="65" t="s">
        <v>1156</v>
      </c>
      <c r="N231" s="61" t="s">
        <v>253</v>
      </c>
      <c r="O231" s="184" t="s">
        <v>777</v>
      </c>
      <c r="P231" s="61" t="s">
        <v>14</v>
      </c>
      <c r="Q231" s="64">
        <v>45643</v>
      </c>
      <c r="R231" s="5" t="str">
        <f>_xlfn.CONCAT("S",_xlfn.ISOWEEKNUM(Table1[[#This Row],[Date de début des signes]]))</f>
        <v>S51</v>
      </c>
      <c r="S231" s="64">
        <v>45644</v>
      </c>
      <c r="T231" s="65" t="s">
        <v>870</v>
      </c>
      <c r="U231" s="65" t="s">
        <v>870</v>
      </c>
      <c r="V231" s="65" t="s">
        <v>870</v>
      </c>
      <c r="W231" s="65" t="s">
        <v>906</v>
      </c>
      <c r="X231" s="65" t="s">
        <v>906</v>
      </c>
      <c r="Y231" s="116" t="s">
        <v>1454</v>
      </c>
      <c r="Z231" s="60" t="s">
        <v>1143</v>
      </c>
      <c r="AA231" s="60" t="s">
        <v>906</v>
      </c>
      <c r="AB231" s="60" t="s">
        <v>870</v>
      </c>
      <c r="AC231" s="60" t="s">
        <v>906</v>
      </c>
      <c r="AD231" s="60" t="s">
        <v>871</v>
      </c>
      <c r="AE231" s="60" t="s">
        <v>906</v>
      </c>
      <c r="AF231" s="66" t="s">
        <v>870</v>
      </c>
      <c r="AG231" s="184" t="s">
        <v>1382</v>
      </c>
      <c r="AH231" s="184" t="s">
        <v>873</v>
      </c>
      <c r="AI231" s="184" t="s">
        <v>870</v>
      </c>
      <c r="AJ231" s="64">
        <v>45650</v>
      </c>
      <c r="AK231" s="49" t="s">
        <v>874</v>
      </c>
      <c r="AL231" s="184" t="s">
        <v>813</v>
      </c>
      <c r="AM231" s="49" t="s">
        <v>228</v>
      </c>
      <c r="AN231" s="49" t="s">
        <v>253</v>
      </c>
      <c r="AO231" s="49" t="s">
        <v>255</v>
      </c>
      <c r="AP231" s="192" t="s">
        <v>18</v>
      </c>
      <c r="AQ231" s="1"/>
      <c r="AR231" s="1"/>
    </row>
    <row r="232" spans="1:44">
      <c r="A232" s="2">
        <f t="shared" si="6"/>
        <v>231</v>
      </c>
      <c r="B232" s="49" t="s">
        <v>1475</v>
      </c>
      <c r="C232" s="61">
        <v>10</v>
      </c>
      <c r="D232" s="3" t="str">
        <f t="shared" si="7"/>
        <v>[5-14]</v>
      </c>
      <c r="E232" s="61"/>
      <c r="F232" s="185" t="s">
        <v>889</v>
      </c>
      <c r="G232" s="60" t="s">
        <v>988</v>
      </c>
      <c r="H232" s="84" t="s">
        <v>1480</v>
      </c>
      <c r="I232" s="116" t="s">
        <v>1481</v>
      </c>
      <c r="J232" s="185" t="s">
        <v>1495</v>
      </c>
      <c r="K232" s="185" t="s">
        <v>1496</v>
      </c>
      <c r="L232" s="68" t="s">
        <v>833</v>
      </c>
      <c r="M232" s="65" t="s">
        <v>1482</v>
      </c>
      <c r="N232" s="61" t="s">
        <v>269</v>
      </c>
      <c r="O232" s="184" t="s">
        <v>777</v>
      </c>
      <c r="P232" s="61" t="s">
        <v>14</v>
      </c>
      <c r="Q232" s="64">
        <v>45646</v>
      </c>
      <c r="R232" s="5" t="str">
        <f>_xlfn.CONCAT("S",_xlfn.ISOWEEKNUM(Table1[[#This Row],[Date de début des signes]]))</f>
        <v>S51</v>
      </c>
      <c r="S232" s="64">
        <v>45646</v>
      </c>
      <c r="T232" s="65" t="s">
        <v>870</v>
      </c>
      <c r="U232" s="65" t="s">
        <v>870</v>
      </c>
      <c r="V232" s="65" t="s">
        <v>870</v>
      </c>
      <c r="W232" s="65" t="s">
        <v>870</v>
      </c>
      <c r="X232" s="65" t="s">
        <v>906</v>
      </c>
      <c r="Y232" s="116" t="s">
        <v>1483</v>
      </c>
      <c r="Z232" s="60" t="s">
        <v>1143</v>
      </c>
      <c r="AA232" s="60" t="s">
        <v>906</v>
      </c>
      <c r="AB232" s="60" t="s">
        <v>870</v>
      </c>
      <c r="AC232" s="60" t="s">
        <v>906</v>
      </c>
      <c r="AD232" s="60" t="s">
        <v>1484</v>
      </c>
      <c r="AE232" s="60" t="s">
        <v>906</v>
      </c>
      <c r="AF232" s="66" t="s">
        <v>870</v>
      </c>
      <c r="AG232" s="184" t="s">
        <v>1382</v>
      </c>
      <c r="AH232" s="184" t="s">
        <v>2109</v>
      </c>
      <c r="AI232" s="184" t="s">
        <v>870</v>
      </c>
      <c r="AJ232" s="64">
        <v>45649</v>
      </c>
      <c r="AK232" s="49" t="s">
        <v>874</v>
      </c>
      <c r="AL232" s="184" t="s">
        <v>814</v>
      </c>
      <c r="AM232" s="49" t="s">
        <v>228</v>
      </c>
      <c r="AN232" s="49" t="s">
        <v>269</v>
      </c>
      <c r="AO232" s="49" t="s">
        <v>271</v>
      </c>
      <c r="AP232" s="192" t="s">
        <v>18</v>
      </c>
      <c r="AQ232" s="1"/>
      <c r="AR232" s="1"/>
    </row>
    <row r="233" spans="1:44">
      <c r="A233" s="2">
        <f t="shared" si="6"/>
        <v>232</v>
      </c>
      <c r="B233" s="49" t="s">
        <v>1476</v>
      </c>
      <c r="C233" s="61">
        <v>27</v>
      </c>
      <c r="D233" s="3" t="str">
        <f t="shared" si="7"/>
        <v>[15-44]</v>
      </c>
      <c r="E233" s="61"/>
      <c r="F233" s="60" t="s">
        <v>864</v>
      </c>
      <c r="G233" s="60" t="s">
        <v>1485</v>
      </c>
      <c r="H233" s="84" t="s">
        <v>1486</v>
      </c>
      <c r="I233" s="116" t="s">
        <v>1273</v>
      </c>
      <c r="J233" s="106" t="s">
        <v>1629</v>
      </c>
      <c r="K233" s="61" t="s">
        <v>1630</v>
      </c>
      <c r="L233" s="68" t="s">
        <v>833</v>
      </c>
      <c r="M233" s="65" t="s">
        <v>1156</v>
      </c>
      <c r="N233" s="60" t="s">
        <v>253</v>
      </c>
      <c r="O233" s="184" t="s">
        <v>777</v>
      </c>
      <c r="P233" s="61" t="s">
        <v>14</v>
      </c>
      <c r="Q233" s="64">
        <v>45643</v>
      </c>
      <c r="R233" s="5" t="str">
        <f>_xlfn.CONCAT("S",_xlfn.ISOWEEKNUM(Table1[[#This Row],[Date de début des signes]]))</f>
        <v>S51</v>
      </c>
      <c r="S233" s="64">
        <v>45646</v>
      </c>
      <c r="T233" s="65" t="s">
        <v>870</v>
      </c>
      <c r="U233" s="65" t="s">
        <v>870</v>
      </c>
      <c r="V233" s="65" t="s">
        <v>870</v>
      </c>
      <c r="W233" s="65" t="s">
        <v>870</v>
      </c>
      <c r="X233" s="65" t="s">
        <v>870</v>
      </c>
      <c r="Y233" s="116" t="s">
        <v>1454</v>
      </c>
      <c r="Z233" s="60" t="s">
        <v>1143</v>
      </c>
      <c r="AA233" s="60" t="s">
        <v>906</v>
      </c>
      <c r="AB233" s="60" t="s">
        <v>870</v>
      </c>
      <c r="AC233" s="60" t="s">
        <v>906</v>
      </c>
      <c r="AD233" s="60" t="s">
        <v>871</v>
      </c>
      <c r="AE233" s="60" t="s">
        <v>870</v>
      </c>
      <c r="AF233" s="66" t="s">
        <v>870</v>
      </c>
      <c r="AG233" s="184" t="s">
        <v>1382</v>
      </c>
      <c r="AH233" s="184" t="s">
        <v>873</v>
      </c>
      <c r="AI233" s="184" t="s">
        <v>870</v>
      </c>
      <c r="AJ233" s="64">
        <v>45650</v>
      </c>
      <c r="AK233" s="49" t="s">
        <v>874</v>
      </c>
      <c r="AL233" s="184" t="s">
        <v>813</v>
      </c>
      <c r="AM233" s="49" t="s">
        <v>228</v>
      </c>
      <c r="AN233" s="49" t="s">
        <v>230</v>
      </c>
      <c r="AO233" s="49" t="s">
        <v>228</v>
      </c>
      <c r="AP233" s="46" t="s">
        <v>10</v>
      </c>
      <c r="AQ233" s="1"/>
      <c r="AR233" s="1"/>
    </row>
    <row r="234" spans="1:44">
      <c r="A234" s="2">
        <f t="shared" si="6"/>
        <v>233</v>
      </c>
      <c r="B234" s="49" t="s">
        <v>1477</v>
      </c>
      <c r="C234" s="61">
        <v>24</v>
      </c>
      <c r="D234" s="3" t="str">
        <f t="shared" si="7"/>
        <v>[15-44]</v>
      </c>
      <c r="E234" s="61"/>
      <c r="F234" s="60" t="s">
        <v>864</v>
      </c>
      <c r="G234" s="60" t="s">
        <v>996</v>
      </c>
      <c r="H234" s="84" t="s">
        <v>1487</v>
      </c>
      <c r="I234" s="116" t="s">
        <v>1273</v>
      </c>
      <c r="J234" s="61" t="s">
        <v>1629</v>
      </c>
      <c r="K234" s="61" t="s">
        <v>1630</v>
      </c>
      <c r="L234" s="68" t="s">
        <v>833</v>
      </c>
      <c r="M234" s="65" t="s">
        <v>1156</v>
      </c>
      <c r="N234" s="61" t="s">
        <v>253</v>
      </c>
      <c r="O234" s="184" t="s">
        <v>777</v>
      </c>
      <c r="P234" s="61" t="s">
        <v>14</v>
      </c>
      <c r="Q234" s="64">
        <v>45647</v>
      </c>
      <c r="R234" s="5" t="str">
        <f>_xlfn.CONCAT("S",_xlfn.ISOWEEKNUM(Table1[[#This Row],[Date de début des signes]]))</f>
        <v>S51</v>
      </c>
      <c r="S234" s="64">
        <v>45647</v>
      </c>
      <c r="T234" s="65" t="s">
        <v>870</v>
      </c>
      <c r="U234" s="65" t="s">
        <v>906</v>
      </c>
      <c r="V234" s="65" t="s">
        <v>870</v>
      </c>
      <c r="W234" s="65" t="s">
        <v>906</v>
      </c>
      <c r="X234" s="65" t="s">
        <v>906</v>
      </c>
      <c r="Y234" s="116" t="s">
        <v>1454</v>
      </c>
      <c r="Z234" s="60" t="s">
        <v>1143</v>
      </c>
      <c r="AA234" s="60" t="s">
        <v>1488</v>
      </c>
      <c r="AB234" s="60" t="s">
        <v>1489</v>
      </c>
      <c r="AC234" s="60" t="s">
        <v>906</v>
      </c>
      <c r="AD234" s="60" t="s">
        <v>940</v>
      </c>
      <c r="AE234" s="60" t="s">
        <v>870</v>
      </c>
      <c r="AF234" s="66" t="s">
        <v>870</v>
      </c>
      <c r="AG234" s="184" t="s">
        <v>1382</v>
      </c>
      <c r="AH234" s="184" t="s">
        <v>873</v>
      </c>
      <c r="AI234" s="184" t="s">
        <v>870</v>
      </c>
      <c r="AJ234" s="64">
        <v>45650</v>
      </c>
      <c r="AK234" s="49" t="s">
        <v>874</v>
      </c>
      <c r="AL234" s="184" t="s">
        <v>813</v>
      </c>
      <c r="AM234" s="49" t="s">
        <v>228</v>
      </c>
      <c r="AN234" s="49" t="s">
        <v>230</v>
      </c>
      <c r="AO234" s="49" t="s">
        <v>228</v>
      </c>
      <c r="AP234" s="46" t="s">
        <v>10</v>
      </c>
      <c r="AQ234" s="1"/>
      <c r="AR234" s="1"/>
    </row>
    <row r="235" spans="1:44" ht="30">
      <c r="A235" s="2">
        <f t="shared" si="6"/>
        <v>234</v>
      </c>
      <c r="B235" s="49" t="s">
        <v>2132</v>
      </c>
      <c r="C235" s="61">
        <v>9</v>
      </c>
      <c r="D235" s="3" t="str">
        <f t="shared" si="7"/>
        <v>[5-14]</v>
      </c>
      <c r="E235" s="61"/>
      <c r="F235" s="185" t="s">
        <v>889</v>
      </c>
      <c r="G235" s="60" t="s">
        <v>988</v>
      </c>
      <c r="H235" s="84">
        <v>70042601</v>
      </c>
      <c r="I235" s="116" t="s">
        <v>1445</v>
      </c>
      <c r="J235" s="185"/>
      <c r="K235" s="185"/>
      <c r="L235" s="68" t="s">
        <v>833</v>
      </c>
      <c r="M235" s="65" t="s">
        <v>1490</v>
      </c>
      <c r="N235" s="61" t="s">
        <v>253</v>
      </c>
      <c r="O235" s="184" t="s">
        <v>777</v>
      </c>
      <c r="P235" s="61" t="s">
        <v>14</v>
      </c>
      <c r="Q235" s="64">
        <v>45647</v>
      </c>
      <c r="R235" s="5" t="str">
        <f>_xlfn.CONCAT("S",_xlfn.ISOWEEKNUM(Table1[[#This Row],[Date de début des signes]]))</f>
        <v>S51</v>
      </c>
      <c r="S235" s="64">
        <v>45647</v>
      </c>
      <c r="T235" s="65" t="s">
        <v>870</v>
      </c>
      <c r="U235" s="65" t="s">
        <v>870</v>
      </c>
      <c r="V235" s="65" t="s">
        <v>870</v>
      </c>
      <c r="W235" s="65" t="s">
        <v>870</v>
      </c>
      <c r="X235" s="65" t="s">
        <v>870</v>
      </c>
      <c r="Y235" s="116" t="s">
        <v>1364</v>
      </c>
      <c r="Z235" s="60" t="s">
        <v>1489</v>
      </c>
      <c r="AA235" s="60" t="s">
        <v>906</v>
      </c>
      <c r="AB235" s="60" t="s">
        <v>1489</v>
      </c>
      <c r="AC235" s="60" t="s">
        <v>906</v>
      </c>
      <c r="AD235" s="60" t="s">
        <v>871</v>
      </c>
      <c r="AE235" s="60" t="s">
        <v>870</v>
      </c>
      <c r="AF235" s="66" t="s">
        <v>870</v>
      </c>
      <c r="AG235" s="184" t="s">
        <v>1382</v>
      </c>
      <c r="AH235" s="184" t="s">
        <v>873</v>
      </c>
      <c r="AI235" s="184" t="s">
        <v>870</v>
      </c>
      <c r="AJ235" s="64">
        <v>45650</v>
      </c>
      <c r="AK235" s="49" t="s">
        <v>874</v>
      </c>
      <c r="AL235" s="184" t="s">
        <v>813</v>
      </c>
      <c r="AM235" s="49" t="s">
        <v>228</v>
      </c>
      <c r="AN235" s="49" t="s">
        <v>253</v>
      </c>
      <c r="AO235" s="49" t="s">
        <v>255</v>
      </c>
      <c r="AP235" s="46" t="s">
        <v>10</v>
      </c>
      <c r="AQ235" s="1"/>
      <c r="AR235" s="1"/>
    </row>
    <row r="236" spans="1:44">
      <c r="A236" s="2">
        <f t="shared" si="6"/>
        <v>235</v>
      </c>
      <c r="B236" s="49" t="s">
        <v>1478</v>
      </c>
      <c r="C236" s="61">
        <v>25</v>
      </c>
      <c r="D236" s="3" t="str">
        <f t="shared" si="7"/>
        <v>[15-44]</v>
      </c>
      <c r="E236" s="61"/>
      <c r="F236" s="185" t="s">
        <v>889</v>
      </c>
      <c r="G236" s="60" t="s">
        <v>1051</v>
      </c>
      <c r="H236" s="62" t="s">
        <v>1491</v>
      </c>
      <c r="I236" s="116" t="s">
        <v>1273</v>
      </c>
      <c r="J236" s="61" t="s">
        <v>1629</v>
      </c>
      <c r="K236" s="61" t="s">
        <v>1630</v>
      </c>
      <c r="L236" s="68" t="s">
        <v>833</v>
      </c>
      <c r="M236" s="65" t="s">
        <v>1156</v>
      </c>
      <c r="N236" s="61" t="s">
        <v>253</v>
      </c>
      <c r="O236" s="184" t="s">
        <v>777</v>
      </c>
      <c r="P236" s="61" t="s">
        <v>14</v>
      </c>
      <c r="Q236" s="64">
        <v>45646</v>
      </c>
      <c r="R236" s="5" t="str">
        <f>_xlfn.CONCAT("S",_xlfn.ISOWEEKNUM(Table1[[#This Row],[Date de début des signes]]))</f>
        <v>S51</v>
      </c>
      <c r="S236" s="64">
        <v>45647</v>
      </c>
      <c r="T236" s="65" t="s">
        <v>870</v>
      </c>
      <c r="U236" s="65" t="s">
        <v>906</v>
      </c>
      <c r="V236" s="65" t="s">
        <v>870</v>
      </c>
      <c r="W236" s="65" t="s">
        <v>906</v>
      </c>
      <c r="X236" s="65" t="s">
        <v>906</v>
      </c>
      <c r="Y236" s="116" t="s">
        <v>1492</v>
      </c>
      <c r="Z236" s="60" t="s">
        <v>1489</v>
      </c>
      <c r="AA236" s="60" t="s">
        <v>1489</v>
      </c>
      <c r="AB236" s="60" t="s">
        <v>1489</v>
      </c>
      <c r="AC236" s="60" t="s">
        <v>906</v>
      </c>
      <c r="AD236" s="60" t="s">
        <v>871</v>
      </c>
      <c r="AE236" s="60" t="s">
        <v>1493</v>
      </c>
      <c r="AF236" s="66" t="s">
        <v>870</v>
      </c>
      <c r="AG236" s="184" t="s">
        <v>2109</v>
      </c>
      <c r="AH236" s="184" t="s">
        <v>2109</v>
      </c>
      <c r="AI236" s="184" t="s">
        <v>906</v>
      </c>
      <c r="AJ236" s="64">
        <v>45647</v>
      </c>
      <c r="AK236" s="49" t="s">
        <v>874</v>
      </c>
      <c r="AL236" s="184" t="s">
        <v>814</v>
      </c>
      <c r="AM236" s="49" t="s">
        <v>228</v>
      </c>
      <c r="AN236" s="49" t="s">
        <v>230</v>
      </c>
      <c r="AO236" s="49" t="s">
        <v>228</v>
      </c>
      <c r="AP236" s="192" t="s">
        <v>18</v>
      </c>
      <c r="AQ236" s="1"/>
      <c r="AR236" s="1"/>
    </row>
    <row r="237" spans="1:44">
      <c r="A237" s="2">
        <f t="shared" si="6"/>
        <v>236</v>
      </c>
      <c r="B237" s="49" t="s">
        <v>1479</v>
      </c>
      <c r="C237" s="61">
        <v>30</v>
      </c>
      <c r="D237" s="3" t="str">
        <f t="shared" si="7"/>
        <v>[15-44]</v>
      </c>
      <c r="E237" s="61"/>
      <c r="F237" s="185" t="s">
        <v>889</v>
      </c>
      <c r="G237" s="60" t="s">
        <v>1051</v>
      </c>
      <c r="H237" s="84" t="s">
        <v>1494</v>
      </c>
      <c r="I237" s="116" t="s">
        <v>1273</v>
      </c>
      <c r="J237" s="61" t="s">
        <v>1629</v>
      </c>
      <c r="K237" s="61" t="s">
        <v>1630</v>
      </c>
      <c r="L237" s="68" t="s">
        <v>833</v>
      </c>
      <c r="M237" s="65" t="s">
        <v>1156</v>
      </c>
      <c r="N237" s="61" t="s">
        <v>253</v>
      </c>
      <c r="O237" s="184" t="s">
        <v>777</v>
      </c>
      <c r="P237" s="61" t="s">
        <v>14</v>
      </c>
      <c r="Q237" s="64">
        <v>45646</v>
      </c>
      <c r="R237" s="5" t="str">
        <f>_xlfn.CONCAT("S",_xlfn.ISOWEEKNUM(Table1[[#This Row],[Date de début des signes]]))</f>
        <v>S51</v>
      </c>
      <c r="S237" s="64">
        <v>45648</v>
      </c>
      <c r="T237" s="65" t="s">
        <v>870</v>
      </c>
      <c r="U237" s="65" t="s">
        <v>906</v>
      </c>
      <c r="V237" s="65" t="s">
        <v>906</v>
      </c>
      <c r="W237" s="65" t="s">
        <v>906</v>
      </c>
      <c r="X237" s="65" t="s">
        <v>906</v>
      </c>
      <c r="Y237" s="116" t="s">
        <v>1364</v>
      </c>
      <c r="Z237" s="60" t="s">
        <v>906</v>
      </c>
      <c r="AA237" s="60" t="s">
        <v>906</v>
      </c>
      <c r="AB237" s="60" t="s">
        <v>906</v>
      </c>
      <c r="AC237" s="60" t="s">
        <v>906</v>
      </c>
      <c r="AD237" s="60" t="s">
        <v>940</v>
      </c>
      <c r="AE237" s="60" t="s">
        <v>1493</v>
      </c>
      <c r="AF237" s="66" t="s">
        <v>870</v>
      </c>
      <c r="AG237" s="184" t="s">
        <v>2109</v>
      </c>
      <c r="AH237" s="184" t="s">
        <v>2109</v>
      </c>
      <c r="AI237" s="184" t="s">
        <v>906</v>
      </c>
      <c r="AJ237" s="64">
        <v>45648</v>
      </c>
      <c r="AK237" s="49" t="s">
        <v>874</v>
      </c>
      <c r="AL237" s="184" t="s">
        <v>814</v>
      </c>
      <c r="AM237" s="49" t="s">
        <v>228</v>
      </c>
      <c r="AN237" s="49" t="s">
        <v>230</v>
      </c>
      <c r="AO237" s="49" t="s">
        <v>228</v>
      </c>
      <c r="AP237" s="192" t="s">
        <v>18</v>
      </c>
      <c r="AQ237" s="1"/>
      <c r="AR237" s="1"/>
    </row>
    <row r="238" spans="1:44">
      <c r="A238" s="2">
        <f t="shared" si="6"/>
        <v>237</v>
      </c>
      <c r="B238" s="49" t="s">
        <v>2133</v>
      </c>
      <c r="C238" s="61">
        <v>35</v>
      </c>
      <c r="D238" s="3" t="str">
        <f t="shared" si="7"/>
        <v>[15-44]</v>
      </c>
      <c r="E238" s="61"/>
      <c r="F238" s="185" t="s">
        <v>889</v>
      </c>
      <c r="G238" s="60" t="s">
        <v>1051</v>
      </c>
      <c r="H238" s="84" t="s">
        <v>2134</v>
      </c>
      <c r="I238" s="116" t="s">
        <v>1273</v>
      </c>
      <c r="J238" s="61" t="s">
        <v>1629</v>
      </c>
      <c r="K238" s="61" t="s">
        <v>1630</v>
      </c>
      <c r="L238" s="68" t="s">
        <v>833</v>
      </c>
      <c r="M238" s="65" t="s">
        <v>1156</v>
      </c>
      <c r="N238" s="61" t="s">
        <v>253</v>
      </c>
      <c r="O238" s="184" t="s">
        <v>777</v>
      </c>
      <c r="P238" s="61" t="s">
        <v>14</v>
      </c>
      <c r="Q238" s="64">
        <v>45646</v>
      </c>
      <c r="R238" s="5" t="str">
        <f>_xlfn.CONCAT("S",_xlfn.ISOWEEKNUM(Table1[[#This Row],[Date de début des signes]]))</f>
        <v>S51</v>
      </c>
      <c r="S238" s="64">
        <v>45648</v>
      </c>
      <c r="T238" s="65" t="s">
        <v>870</v>
      </c>
      <c r="U238" s="65" t="s">
        <v>906</v>
      </c>
      <c r="V238" s="65" t="s">
        <v>906</v>
      </c>
      <c r="W238" s="65" t="s">
        <v>870</v>
      </c>
      <c r="X238" s="65" t="s">
        <v>906</v>
      </c>
      <c r="Y238" s="116" t="s">
        <v>1364</v>
      </c>
      <c r="Z238" s="60" t="s">
        <v>1489</v>
      </c>
      <c r="AA238" s="60" t="s">
        <v>906</v>
      </c>
      <c r="AB238" s="60" t="s">
        <v>906</v>
      </c>
      <c r="AC238" s="60" t="s">
        <v>906</v>
      </c>
      <c r="AD238" s="60" t="s">
        <v>871</v>
      </c>
      <c r="AE238" s="60" t="s">
        <v>1493</v>
      </c>
      <c r="AF238" s="66" t="s">
        <v>870</v>
      </c>
      <c r="AG238" s="184" t="s">
        <v>1382</v>
      </c>
      <c r="AH238" s="184" t="s">
        <v>873</v>
      </c>
      <c r="AI238" s="184" t="s">
        <v>870</v>
      </c>
      <c r="AJ238" s="64">
        <v>45648</v>
      </c>
      <c r="AK238" s="49" t="s">
        <v>874</v>
      </c>
      <c r="AL238" s="184" t="s">
        <v>813</v>
      </c>
      <c r="AM238" s="49" t="s">
        <v>228</v>
      </c>
      <c r="AN238" s="49" t="s">
        <v>230</v>
      </c>
      <c r="AO238" s="49" t="s">
        <v>228</v>
      </c>
      <c r="AP238" s="46" t="s">
        <v>10</v>
      </c>
      <c r="AQ238" s="1"/>
      <c r="AR238" s="1"/>
    </row>
    <row r="239" spans="1:44">
      <c r="A239" s="2">
        <f t="shared" si="6"/>
        <v>238</v>
      </c>
      <c r="B239" s="49" t="s">
        <v>1472</v>
      </c>
      <c r="C239" s="61">
        <v>11</v>
      </c>
      <c r="D239" s="3" t="str">
        <f t="shared" si="7"/>
        <v>[5-14]</v>
      </c>
      <c r="E239" s="61"/>
      <c r="F239" s="60" t="s">
        <v>864</v>
      </c>
      <c r="G239" s="60" t="s">
        <v>996</v>
      </c>
      <c r="H239" s="84" t="s">
        <v>1494</v>
      </c>
      <c r="I239" s="116" t="s">
        <v>1273</v>
      </c>
      <c r="J239" s="61" t="s">
        <v>1629</v>
      </c>
      <c r="K239" s="61" t="s">
        <v>1630</v>
      </c>
      <c r="L239" s="68" t="s">
        <v>833</v>
      </c>
      <c r="M239" s="65" t="s">
        <v>1156</v>
      </c>
      <c r="N239" s="61" t="s">
        <v>253</v>
      </c>
      <c r="O239" s="184" t="s">
        <v>777</v>
      </c>
      <c r="P239" s="61" t="s">
        <v>14</v>
      </c>
      <c r="Q239" s="64">
        <v>45648</v>
      </c>
      <c r="R239" s="5" t="str">
        <f>_xlfn.CONCAT("S",_xlfn.ISOWEEKNUM(Table1[[#This Row],[Date de début des signes]]))</f>
        <v>S51</v>
      </c>
      <c r="S239" s="64">
        <v>45648</v>
      </c>
      <c r="T239" s="65" t="s">
        <v>870</v>
      </c>
      <c r="U239" s="65" t="s">
        <v>906</v>
      </c>
      <c r="V239" s="65" t="s">
        <v>906</v>
      </c>
      <c r="W239" s="65" t="s">
        <v>906</v>
      </c>
      <c r="X239" s="65" t="s">
        <v>906</v>
      </c>
      <c r="Y239" s="116" t="s">
        <v>1364</v>
      </c>
      <c r="Z239" s="60" t="s">
        <v>1489</v>
      </c>
      <c r="AA239" s="60" t="s">
        <v>1489</v>
      </c>
      <c r="AB239" s="60" t="s">
        <v>1489</v>
      </c>
      <c r="AC239" s="60" t="s">
        <v>906</v>
      </c>
      <c r="AD239" s="60" t="s">
        <v>940</v>
      </c>
      <c r="AE239" s="60" t="s">
        <v>1493</v>
      </c>
      <c r="AF239" s="66" t="s">
        <v>870</v>
      </c>
      <c r="AG239" s="184" t="s">
        <v>1382</v>
      </c>
      <c r="AH239" s="184" t="s">
        <v>873</v>
      </c>
      <c r="AI239" s="184" t="s">
        <v>870</v>
      </c>
      <c r="AJ239" s="64">
        <v>45648</v>
      </c>
      <c r="AK239" s="49" t="s">
        <v>874</v>
      </c>
      <c r="AL239" s="184" t="s">
        <v>813</v>
      </c>
      <c r="AM239" s="49" t="s">
        <v>228</v>
      </c>
      <c r="AN239" s="49" t="s">
        <v>230</v>
      </c>
      <c r="AO239" s="49" t="s">
        <v>228</v>
      </c>
      <c r="AP239" s="46" t="s">
        <v>10</v>
      </c>
      <c r="AQ239" s="1"/>
      <c r="AR239" s="1"/>
    </row>
    <row r="240" spans="1:44">
      <c r="A240" s="2">
        <f t="shared" si="6"/>
        <v>239</v>
      </c>
      <c r="B240" s="49" t="s">
        <v>1473</v>
      </c>
      <c r="C240" s="61">
        <v>23</v>
      </c>
      <c r="D240" s="3" t="str">
        <f t="shared" si="7"/>
        <v>[15-44]</v>
      </c>
      <c r="E240" s="61"/>
      <c r="F240" s="60" t="s">
        <v>864</v>
      </c>
      <c r="G240" s="60" t="s">
        <v>996</v>
      </c>
      <c r="H240" s="84">
        <v>91523356</v>
      </c>
      <c r="I240" s="116" t="s">
        <v>1273</v>
      </c>
      <c r="J240" s="61" t="s">
        <v>1629</v>
      </c>
      <c r="K240" s="61" t="s">
        <v>1630</v>
      </c>
      <c r="L240" s="68" t="s">
        <v>833</v>
      </c>
      <c r="M240" s="65" t="s">
        <v>1156</v>
      </c>
      <c r="N240" s="61" t="s">
        <v>253</v>
      </c>
      <c r="O240" s="184" t="s">
        <v>777</v>
      </c>
      <c r="P240" s="61" t="s">
        <v>14</v>
      </c>
      <c r="Q240" s="64">
        <v>45649</v>
      </c>
      <c r="R240" s="5" t="str">
        <f>_xlfn.CONCAT("S",_xlfn.ISOWEEKNUM(Table1[[#This Row],[Date de début des signes]]))</f>
        <v>S52</v>
      </c>
      <c r="S240" s="64">
        <v>45649</v>
      </c>
      <c r="T240" s="65" t="s">
        <v>870</v>
      </c>
      <c r="U240" s="65" t="s">
        <v>906</v>
      </c>
      <c r="V240" s="65" t="s">
        <v>906</v>
      </c>
      <c r="W240" s="65" t="s">
        <v>906</v>
      </c>
      <c r="X240" s="65" t="s">
        <v>906</v>
      </c>
      <c r="Y240" s="116" t="s">
        <v>1364</v>
      </c>
      <c r="Z240" s="60" t="s">
        <v>1489</v>
      </c>
      <c r="AA240" s="60" t="s">
        <v>1489</v>
      </c>
      <c r="AB240" s="60" t="s">
        <v>1489</v>
      </c>
      <c r="AC240" s="60" t="s">
        <v>906</v>
      </c>
      <c r="AD240" s="60" t="s">
        <v>871</v>
      </c>
      <c r="AE240" s="60" t="s">
        <v>1493</v>
      </c>
      <c r="AF240" s="66" t="s">
        <v>870</v>
      </c>
      <c r="AG240" s="184" t="s">
        <v>1382</v>
      </c>
      <c r="AH240" s="184" t="s">
        <v>873</v>
      </c>
      <c r="AI240" s="184" t="s">
        <v>870</v>
      </c>
      <c r="AJ240" s="64">
        <v>45652</v>
      </c>
      <c r="AK240" s="49" t="s">
        <v>874</v>
      </c>
      <c r="AL240" s="184" t="s">
        <v>813</v>
      </c>
      <c r="AM240" s="49" t="s">
        <v>228</v>
      </c>
      <c r="AN240" s="49" t="s">
        <v>230</v>
      </c>
      <c r="AO240" s="49" t="s">
        <v>228</v>
      </c>
      <c r="AP240" s="46" t="s">
        <v>10</v>
      </c>
      <c r="AQ240" s="1"/>
      <c r="AR240" s="1"/>
    </row>
    <row r="241" spans="1:44">
      <c r="A241" s="2">
        <f t="shared" si="6"/>
        <v>240</v>
      </c>
      <c r="B241" s="49" t="s">
        <v>2135</v>
      </c>
      <c r="C241" s="61">
        <v>22</v>
      </c>
      <c r="D241" s="3" t="str">
        <f t="shared" si="7"/>
        <v>[15-44]</v>
      </c>
      <c r="E241" s="61"/>
      <c r="F241" s="60" t="s">
        <v>864</v>
      </c>
      <c r="G241" s="60" t="s">
        <v>996</v>
      </c>
      <c r="H241" s="84"/>
      <c r="I241" s="116" t="s">
        <v>1273</v>
      </c>
      <c r="J241" s="61" t="s">
        <v>1629</v>
      </c>
      <c r="K241" s="61" t="s">
        <v>1630</v>
      </c>
      <c r="L241" s="68" t="s">
        <v>833</v>
      </c>
      <c r="M241" s="65" t="s">
        <v>1156</v>
      </c>
      <c r="N241" s="61" t="s">
        <v>253</v>
      </c>
      <c r="O241" s="184" t="s">
        <v>777</v>
      </c>
      <c r="P241" s="61" t="s">
        <v>14</v>
      </c>
      <c r="Q241" s="64">
        <v>45649</v>
      </c>
      <c r="R241" s="5" t="str">
        <f>_xlfn.CONCAT("S",_xlfn.ISOWEEKNUM(Table1[[#This Row],[Date de début des signes]]))</f>
        <v>S52</v>
      </c>
      <c r="S241" s="64">
        <v>45649</v>
      </c>
      <c r="T241" s="65" t="s">
        <v>870</v>
      </c>
      <c r="U241" s="65" t="s">
        <v>906</v>
      </c>
      <c r="V241" s="65" t="s">
        <v>906</v>
      </c>
      <c r="W241" s="65" t="s">
        <v>906</v>
      </c>
      <c r="X241" s="65" t="s">
        <v>906</v>
      </c>
      <c r="Y241" s="116" t="s">
        <v>1364</v>
      </c>
      <c r="Z241" s="60" t="s">
        <v>1489</v>
      </c>
      <c r="AA241" s="60" t="s">
        <v>1489</v>
      </c>
      <c r="AB241" s="60" t="s">
        <v>1489</v>
      </c>
      <c r="AC241" s="60" t="s">
        <v>906</v>
      </c>
      <c r="AD241" s="60" t="s">
        <v>871</v>
      </c>
      <c r="AE241" s="60" t="s">
        <v>1493</v>
      </c>
      <c r="AF241" s="66" t="s">
        <v>870</v>
      </c>
      <c r="AG241" s="184" t="s">
        <v>2109</v>
      </c>
      <c r="AH241" s="184" t="s">
        <v>2109</v>
      </c>
      <c r="AI241" s="184" t="s">
        <v>906</v>
      </c>
      <c r="AJ241" s="66">
        <v>45649</v>
      </c>
      <c r="AK241" s="49" t="s">
        <v>874</v>
      </c>
      <c r="AL241" s="184" t="s">
        <v>814</v>
      </c>
      <c r="AM241" s="49" t="s">
        <v>228</v>
      </c>
      <c r="AN241" s="49" t="s">
        <v>230</v>
      </c>
      <c r="AO241" s="49" t="s">
        <v>228</v>
      </c>
      <c r="AP241" s="192" t="s">
        <v>18</v>
      </c>
      <c r="AQ241" s="1"/>
      <c r="AR241" s="1"/>
    </row>
    <row r="242" spans="1:44">
      <c r="A242" s="2">
        <f t="shared" si="6"/>
        <v>241</v>
      </c>
      <c r="B242" s="49" t="s">
        <v>1474</v>
      </c>
      <c r="C242" s="61">
        <v>27</v>
      </c>
      <c r="D242" s="3" t="str">
        <f t="shared" si="7"/>
        <v>[15-44]</v>
      </c>
      <c r="E242" s="61"/>
      <c r="F242" s="60" t="s">
        <v>864</v>
      </c>
      <c r="G242" s="60" t="s">
        <v>996</v>
      </c>
      <c r="H242" s="84"/>
      <c r="I242" s="116" t="s">
        <v>1273</v>
      </c>
      <c r="J242" s="61" t="s">
        <v>1629</v>
      </c>
      <c r="K242" s="61" t="s">
        <v>1630</v>
      </c>
      <c r="L242" s="68" t="s">
        <v>833</v>
      </c>
      <c r="M242" s="65" t="s">
        <v>1156</v>
      </c>
      <c r="N242" s="61" t="s">
        <v>253</v>
      </c>
      <c r="O242" s="184" t="s">
        <v>777</v>
      </c>
      <c r="P242" s="61" t="s">
        <v>14</v>
      </c>
      <c r="Q242" s="64">
        <v>45649</v>
      </c>
      <c r="R242" s="5" t="str">
        <f>_xlfn.CONCAT("S",_xlfn.ISOWEEKNUM(Table1[[#This Row],[Date de début des signes]]))</f>
        <v>S52</v>
      </c>
      <c r="S242" s="64">
        <v>45649</v>
      </c>
      <c r="T242" s="65" t="s">
        <v>870</v>
      </c>
      <c r="U242" s="65" t="s">
        <v>906</v>
      </c>
      <c r="V242" s="65" t="s">
        <v>906</v>
      </c>
      <c r="W242" s="65" t="s">
        <v>906</v>
      </c>
      <c r="X242" s="65" t="s">
        <v>906</v>
      </c>
      <c r="Y242" s="116" t="s">
        <v>1364</v>
      </c>
      <c r="Z242" s="60" t="s">
        <v>1489</v>
      </c>
      <c r="AA242" s="60" t="s">
        <v>1489</v>
      </c>
      <c r="AB242" s="60" t="s">
        <v>1489</v>
      </c>
      <c r="AC242" s="60" t="s">
        <v>906</v>
      </c>
      <c r="AD242" s="60" t="s">
        <v>871</v>
      </c>
      <c r="AE242" s="60" t="s">
        <v>1493</v>
      </c>
      <c r="AF242" s="66" t="s">
        <v>870</v>
      </c>
      <c r="AG242" s="184" t="s">
        <v>2109</v>
      </c>
      <c r="AH242" s="184" t="s">
        <v>2109</v>
      </c>
      <c r="AI242" s="184" t="s">
        <v>906</v>
      </c>
      <c r="AJ242" s="64">
        <v>45649</v>
      </c>
      <c r="AK242" s="49" t="s">
        <v>874</v>
      </c>
      <c r="AL242" s="184" t="s">
        <v>814</v>
      </c>
      <c r="AM242" s="49" t="s">
        <v>228</v>
      </c>
      <c r="AN242" s="49" t="s">
        <v>230</v>
      </c>
      <c r="AO242" s="49" t="s">
        <v>228</v>
      </c>
      <c r="AP242" s="192" t="s">
        <v>18</v>
      </c>
      <c r="AQ242" s="1"/>
      <c r="AR242" s="1"/>
    </row>
    <row r="243" spans="1:44">
      <c r="A243" s="2">
        <f t="shared" si="6"/>
        <v>242</v>
      </c>
      <c r="B243" s="49" t="s">
        <v>2136</v>
      </c>
      <c r="C243" s="61">
        <v>16</v>
      </c>
      <c r="D243" s="3" t="str">
        <f t="shared" si="7"/>
        <v>[15-44]</v>
      </c>
      <c r="E243" s="61"/>
      <c r="F243" s="60" t="s">
        <v>864</v>
      </c>
      <c r="G243" s="60" t="s">
        <v>1509</v>
      </c>
      <c r="H243" s="84" t="s">
        <v>1604</v>
      </c>
      <c r="I243" s="116" t="s">
        <v>1524</v>
      </c>
      <c r="J243" s="61" t="s">
        <v>1614</v>
      </c>
      <c r="K243" s="61" t="s">
        <v>1623</v>
      </c>
      <c r="L243" s="68" t="s">
        <v>833</v>
      </c>
      <c r="M243" s="65" t="s">
        <v>1156</v>
      </c>
      <c r="N243" s="61" t="s">
        <v>253</v>
      </c>
      <c r="O243" s="184" t="s">
        <v>777</v>
      </c>
      <c r="P243" s="61" t="s">
        <v>14</v>
      </c>
      <c r="Q243" s="64">
        <v>45648</v>
      </c>
      <c r="R243" s="5" t="str">
        <f>_xlfn.CONCAT("S",_xlfn.ISOWEEKNUM(Table1[[#This Row],[Date de début des signes]]))</f>
        <v>S51</v>
      </c>
      <c r="S243" s="64">
        <v>45650</v>
      </c>
      <c r="T243" s="65" t="s">
        <v>870</v>
      </c>
      <c r="U243" s="65" t="s">
        <v>870</v>
      </c>
      <c r="V243" s="65" t="s">
        <v>906</v>
      </c>
      <c r="W243" s="65" t="s">
        <v>870</v>
      </c>
      <c r="X243" s="65" t="s">
        <v>906</v>
      </c>
      <c r="Y243" s="116" t="s">
        <v>1605</v>
      </c>
      <c r="Z243" s="60" t="s">
        <v>870</v>
      </c>
      <c r="AA243" s="60" t="s">
        <v>1489</v>
      </c>
      <c r="AB243" s="60" t="s">
        <v>1489</v>
      </c>
      <c r="AC243" s="60" t="s">
        <v>906</v>
      </c>
      <c r="AD243" s="60" t="s">
        <v>871</v>
      </c>
      <c r="AE243" s="60" t="s">
        <v>1493</v>
      </c>
      <c r="AF243" s="66" t="s">
        <v>870</v>
      </c>
      <c r="AG243" s="184" t="s">
        <v>1382</v>
      </c>
      <c r="AH243" s="184" t="s">
        <v>873</v>
      </c>
      <c r="AI243" s="184" t="s">
        <v>870</v>
      </c>
      <c r="AJ243" s="64">
        <v>45652</v>
      </c>
      <c r="AK243" s="49" t="s">
        <v>874</v>
      </c>
      <c r="AL243" s="184" t="s">
        <v>813</v>
      </c>
      <c r="AM243" s="49" t="s">
        <v>228</v>
      </c>
      <c r="AN243" s="49" t="s">
        <v>253</v>
      </c>
      <c r="AO243" s="49" t="s">
        <v>255</v>
      </c>
      <c r="AP243" s="46" t="s">
        <v>10</v>
      </c>
      <c r="AQ243" s="1"/>
      <c r="AR243" s="1"/>
    </row>
    <row r="244" spans="1:44">
      <c r="A244" s="2">
        <f t="shared" si="6"/>
        <v>243</v>
      </c>
      <c r="B244" s="49" t="s">
        <v>1557</v>
      </c>
      <c r="C244" s="61">
        <v>9</v>
      </c>
      <c r="D244" s="3" t="str">
        <f t="shared" si="7"/>
        <v>[5-14]</v>
      </c>
      <c r="E244" s="61"/>
      <c r="F244" s="60" t="s">
        <v>864</v>
      </c>
      <c r="G244" s="60" t="s">
        <v>988</v>
      </c>
      <c r="H244" s="84" t="s">
        <v>1558</v>
      </c>
      <c r="I244" s="116" t="s">
        <v>1524</v>
      </c>
      <c r="J244" s="106" t="s">
        <v>1614</v>
      </c>
      <c r="K244" s="106" t="s">
        <v>1623</v>
      </c>
      <c r="L244" s="68" t="s">
        <v>833</v>
      </c>
      <c r="M244" s="65" t="s">
        <v>1156</v>
      </c>
      <c r="N244" s="61" t="s">
        <v>253</v>
      </c>
      <c r="O244" s="184" t="s">
        <v>777</v>
      </c>
      <c r="P244" s="61" t="s">
        <v>14</v>
      </c>
      <c r="Q244" s="64">
        <v>45649</v>
      </c>
      <c r="R244" s="5" t="str">
        <f>_xlfn.CONCAT("S",_xlfn.ISOWEEKNUM(Table1[[#This Row],[Date de début des signes]]))</f>
        <v>S52</v>
      </c>
      <c r="S244" s="64">
        <v>45650</v>
      </c>
      <c r="T244" s="65" t="s">
        <v>906</v>
      </c>
      <c r="U244" s="65" t="s">
        <v>870</v>
      </c>
      <c r="V244" s="65" t="s">
        <v>906</v>
      </c>
      <c r="W244" s="65" t="s">
        <v>906</v>
      </c>
      <c r="X244" s="65" t="s">
        <v>906</v>
      </c>
      <c r="Y244" s="116" t="s">
        <v>1364</v>
      </c>
      <c r="Z244" s="60" t="s">
        <v>870</v>
      </c>
      <c r="AA244" s="60" t="s">
        <v>1489</v>
      </c>
      <c r="AB244" s="60" t="s">
        <v>1489</v>
      </c>
      <c r="AC244" s="60" t="s">
        <v>906</v>
      </c>
      <c r="AD244" s="60" t="s">
        <v>871</v>
      </c>
      <c r="AE244" s="60" t="s">
        <v>1493</v>
      </c>
      <c r="AF244" s="66" t="s">
        <v>870</v>
      </c>
      <c r="AG244" s="184" t="s">
        <v>2109</v>
      </c>
      <c r="AH244" s="184" t="s">
        <v>2109</v>
      </c>
      <c r="AI244" s="184" t="s">
        <v>906</v>
      </c>
      <c r="AJ244" s="66">
        <v>45650</v>
      </c>
      <c r="AK244" s="49" t="s">
        <v>874</v>
      </c>
      <c r="AL244" s="184" t="s">
        <v>814</v>
      </c>
      <c r="AM244" s="49" t="s">
        <v>228</v>
      </c>
      <c r="AN244" s="49" t="s">
        <v>253</v>
      </c>
      <c r="AO244" s="49" t="s">
        <v>255</v>
      </c>
      <c r="AP244" s="192" t="s">
        <v>18</v>
      </c>
      <c r="AQ244" s="1"/>
      <c r="AR244" s="1"/>
    </row>
    <row r="245" spans="1:44">
      <c r="A245" s="2">
        <f t="shared" si="6"/>
        <v>244</v>
      </c>
      <c r="B245" s="49" t="s">
        <v>1559</v>
      </c>
      <c r="C245" s="61">
        <v>17</v>
      </c>
      <c r="D245" s="3" t="str">
        <f t="shared" si="7"/>
        <v>[15-44]</v>
      </c>
      <c r="E245" s="61"/>
      <c r="F245" s="185" t="s">
        <v>889</v>
      </c>
      <c r="G245" s="60" t="s">
        <v>988</v>
      </c>
      <c r="H245" s="84" t="s">
        <v>1560</v>
      </c>
      <c r="I245" s="116" t="s">
        <v>1561</v>
      </c>
      <c r="J245" s="185" t="s">
        <v>1495</v>
      </c>
      <c r="K245" s="185" t="s">
        <v>1496</v>
      </c>
      <c r="L245" s="68" t="s">
        <v>833</v>
      </c>
      <c r="M245" s="65" t="s">
        <v>1506</v>
      </c>
      <c r="N245" s="61" t="s">
        <v>253</v>
      </c>
      <c r="O245" s="184" t="s">
        <v>777</v>
      </c>
      <c r="P245" s="61" t="s">
        <v>14</v>
      </c>
      <c r="Q245" s="64">
        <v>45651</v>
      </c>
      <c r="R245" s="5" t="str">
        <f>_xlfn.CONCAT("S",_xlfn.ISOWEEKNUM(Table1[[#This Row],[Date de début des signes]]))</f>
        <v>S52</v>
      </c>
      <c r="S245" s="64">
        <v>45652</v>
      </c>
      <c r="T245" s="65" t="s">
        <v>870</v>
      </c>
      <c r="U245" s="65" t="s">
        <v>870</v>
      </c>
      <c r="V245" s="65" t="s">
        <v>906</v>
      </c>
      <c r="W245" s="65" t="s">
        <v>906</v>
      </c>
      <c r="X245" s="65" t="s">
        <v>906</v>
      </c>
      <c r="Y245" s="116" t="s">
        <v>1553</v>
      </c>
      <c r="Z245" s="60" t="s">
        <v>906</v>
      </c>
      <c r="AA245" s="60" t="s">
        <v>906</v>
      </c>
      <c r="AB245" s="60" t="s">
        <v>906</v>
      </c>
      <c r="AC245" s="60" t="s">
        <v>906</v>
      </c>
      <c r="AD245" s="60" t="s">
        <v>1562</v>
      </c>
      <c r="AE245" s="60" t="s">
        <v>1493</v>
      </c>
      <c r="AF245" s="66" t="s">
        <v>870</v>
      </c>
      <c r="AG245" s="184" t="s">
        <v>1382</v>
      </c>
      <c r="AH245" s="184" t="s">
        <v>873</v>
      </c>
      <c r="AI245" s="184" t="s">
        <v>867</v>
      </c>
      <c r="AJ245" s="64">
        <v>45656</v>
      </c>
      <c r="AK245" s="49" t="s">
        <v>874</v>
      </c>
      <c r="AL245" s="184" t="s">
        <v>813</v>
      </c>
      <c r="AM245" s="49" t="s">
        <v>228</v>
      </c>
      <c r="AN245" s="49" t="s">
        <v>253</v>
      </c>
      <c r="AO245" s="49" t="s">
        <v>255</v>
      </c>
      <c r="AP245" s="46" t="s">
        <v>10</v>
      </c>
      <c r="AQ245" s="1"/>
      <c r="AR245" s="1"/>
    </row>
    <row r="246" spans="1:44">
      <c r="A246" s="2">
        <f t="shared" si="6"/>
        <v>245</v>
      </c>
      <c r="B246" s="49" t="s">
        <v>1563</v>
      </c>
      <c r="C246" s="61">
        <v>25</v>
      </c>
      <c r="D246" s="3" t="str">
        <f t="shared" si="7"/>
        <v>[15-44]</v>
      </c>
      <c r="E246" s="61"/>
      <c r="F246" s="185" t="s">
        <v>889</v>
      </c>
      <c r="G246" s="60" t="s">
        <v>1051</v>
      </c>
      <c r="H246" s="84" t="s">
        <v>1564</v>
      </c>
      <c r="I246" s="116" t="s">
        <v>1565</v>
      </c>
      <c r="J246" s="185" t="s">
        <v>1495</v>
      </c>
      <c r="K246" s="185" t="s">
        <v>1496</v>
      </c>
      <c r="L246" s="68" t="s">
        <v>833</v>
      </c>
      <c r="M246" s="65" t="s">
        <v>1506</v>
      </c>
      <c r="N246" s="61" t="s">
        <v>253</v>
      </c>
      <c r="O246" s="184" t="s">
        <v>777</v>
      </c>
      <c r="P246" s="60" t="s">
        <v>14</v>
      </c>
      <c r="Q246" s="66">
        <v>45651</v>
      </c>
      <c r="R246" s="5" t="str">
        <f>_xlfn.CONCAT("S",_xlfn.ISOWEEKNUM(Table1[[#This Row],[Date de début des signes]]))</f>
        <v>S52</v>
      </c>
      <c r="S246" s="64">
        <v>45652</v>
      </c>
      <c r="T246" s="65" t="s">
        <v>906</v>
      </c>
      <c r="U246" s="65" t="s">
        <v>906</v>
      </c>
      <c r="V246" s="65" t="s">
        <v>906</v>
      </c>
      <c r="W246" s="65" t="s">
        <v>906</v>
      </c>
      <c r="X246" s="63" t="s">
        <v>906</v>
      </c>
      <c r="Y246" s="116" t="s">
        <v>1364</v>
      </c>
      <c r="Z246" s="60" t="s">
        <v>870</v>
      </c>
      <c r="AA246" s="61" t="s">
        <v>906</v>
      </c>
      <c r="AB246" s="60" t="s">
        <v>906</v>
      </c>
      <c r="AC246" s="60" t="s">
        <v>906</v>
      </c>
      <c r="AD246" s="60" t="s">
        <v>871</v>
      </c>
      <c r="AE246" s="60" t="s">
        <v>1493</v>
      </c>
      <c r="AF246" s="64" t="s">
        <v>870</v>
      </c>
      <c r="AG246" s="184" t="s">
        <v>1382</v>
      </c>
      <c r="AH246" s="184" t="s">
        <v>2109</v>
      </c>
      <c r="AI246" s="184" t="s">
        <v>870</v>
      </c>
      <c r="AJ246" s="66">
        <v>45657</v>
      </c>
      <c r="AK246" s="49" t="s">
        <v>874</v>
      </c>
      <c r="AL246" s="184" t="s">
        <v>814</v>
      </c>
      <c r="AM246" s="49" t="s">
        <v>228</v>
      </c>
      <c r="AN246" s="49" t="s">
        <v>253</v>
      </c>
      <c r="AO246" s="49" t="s">
        <v>255</v>
      </c>
      <c r="AP246" s="192" t="s">
        <v>18</v>
      </c>
      <c r="AQ246" s="1"/>
      <c r="AR246" s="1"/>
    </row>
    <row r="247" spans="1:44">
      <c r="A247" s="2">
        <f t="shared" si="6"/>
        <v>246</v>
      </c>
      <c r="B247" s="49" t="s">
        <v>1566</v>
      </c>
      <c r="C247" s="61">
        <v>35</v>
      </c>
      <c r="D247" s="3" t="str">
        <f t="shared" si="7"/>
        <v>[15-44]</v>
      </c>
      <c r="E247" s="61"/>
      <c r="F247" s="185" t="s">
        <v>889</v>
      </c>
      <c r="G247" s="60" t="s">
        <v>1051</v>
      </c>
      <c r="H247" s="84" t="s">
        <v>1567</v>
      </c>
      <c r="I247" s="116" t="s">
        <v>1568</v>
      </c>
      <c r="J247" s="185" t="s">
        <v>1616</v>
      </c>
      <c r="K247" s="185" t="s">
        <v>1617</v>
      </c>
      <c r="L247" s="68" t="s">
        <v>833</v>
      </c>
      <c r="M247" s="65" t="s">
        <v>1506</v>
      </c>
      <c r="N247" s="61" t="s">
        <v>253</v>
      </c>
      <c r="O247" s="184" t="s">
        <v>777</v>
      </c>
      <c r="P247" s="60" t="s">
        <v>14</v>
      </c>
      <c r="Q247" s="64">
        <v>45651</v>
      </c>
      <c r="R247" s="5" t="str">
        <f>_xlfn.CONCAT("S",_xlfn.ISOWEEKNUM(Table1[[#This Row],[Date de début des signes]]))</f>
        <v>S52</v>
      </c>
      <c r="S247" s="64">
        <v>46017</v>
      </c>
      <c r="T247" s="65" t="s">
        <v>870</v>
      </c>
      <c r="U247" s="65" t="s">
        <v>870</v>
      </c>
      <c r="V247" s="63" t="s">
        <v>867</v>
      </c>
      <c r="W247" s="63" t="s">
        <v>906</v>
      </c>
      <c r="X247" s="63" t="s">
        <v>906</v>
      </c>
      <c r="Y247" s="116" t="s">
        <v>1364</v>
      </c>
      <c r="Z247" s="60" t="s">
        <v>906</v>
      </c>
      <c r="AA247" s="60" t="s">
        <v>906</v>
      </c>
      <c r="AB247" s="61" t="s">
        <v>906</v>
      </c>
      <c r="AC247" s="61" t="s">
        <v>906</v>
      </c>
      <c r="AD247" s="60" t="s">
        <v>1515</v>
      </c>
      <c r="AE247" s="61" t="s">
        <v>1493</v>
      </c>
      <c r="AF247" s="66" t="s">
        <v>870</v>
      </c>
      <c r="AG247" s="184" t="s">
        <v>1382</v>
      </c>
      <c r="AH247" s="184" t="s">
        <v>2109</v>
      </c>
      <c r="AI247" s="184" t="s">
        <v>870</v>
      </c>
      <c r="AJ247" s="66">
        <v>45652</v>
      </c>
      <c r="AK247" s="49" t="s">
        <v>874</v>
      </c>
      <c r="AL247" s="184" t="s">
        <v>814</v>
      </c>
      <c r="AM247" s="49" t="s">
        <v>228</v>
      </c>
      <c r="AN247" s="49" t="s">
        <v>253</v>
      </c>
      <c r="AO247" s="49" t="s">
        <v>255</v>
      </c>
      <c r="AP247" s="192" t="s">
        <v>18</v>
      </c>
      <c r="AQ247" s="1"/>
      <c r="AR247" s="1"/>
    </row>
    <row r="248" spans="1:44">
      <c r="A248" s="2">
        <f t="shared" si="6"/>
        <v>247</v>
      </c>
      <c r="B248" s="49" t="s">
        <v>1569</v>
      </c>
      <c r="C248" s="61">
        <v>9</v>
      </c>
      <c r="D248" s="3" t="str">
        <f t="shared" si="7"/>
        <v>[5-14]</v>
      </c>
      <c r="E248" s="61"/>
      <c r="F248" s="60" t="s">
        <v>864</v>
      </c>
      <c r="G248" s="60" t="s">
        <v>988</v>
      </c>
      <c r="H248" s="84" t="s">
        <v>1570</v>
      </c>
      <c r="I248" s="116" t="s">
        <v>1571</v>
      </c>
      <c r="J248" s="185" t="s">
        <v>1618</v>
      </c>
      <c r="K248" s="185" t="s">
        <v>1619</v>
      </c>
      <c r="L248" s="68" t="s">
        <v>833</v>
      </c>
      <c r="M248" s="65" t="s">
        <v>1506</v>
      </c>
      <c r="N248" s="61" t="s">
        <v>253</v>
      </c>
      <c r="O248" s="184" t="s">
        <v>777</v>
      </c>
      <c r="P248" s="60" t="s">
        <v>14</v>
      </c>
      <c r="Q248" s="64">
        <v>45650</v>
      </c>
      <c r="R248" s="5" t="str">
        <f>_xlfn.CONCAT("S",_xlfn.ISOWEEKNUM(Table1[[#This Row],[Date de début des signes]]))</f>
        <v>S52</v>
      </c>
      <c r="S248" s="64">
        <v>46017</v>
      </c>
      <c r="T248" s="65" t="s">
        <v>870</v>
      </c>
      <c r="U248" s="65" t="s">
        <v>870</v>
      </c>
      <c r="V248" s="65" t="s">
        <v>870</v>
      </c>
      <c r="W248" s="65" t="s">
        <v>870</v>
      </c>
      <c r="X248" s="65" t="s">
        <v>906</v>
      </c>
      <c r="Y248" s="116" t="s">
        <v>1364</v>
      </c>
      <c r="Z248" s="60" t="s">
        <v>1066</v>
      </c>
      <c r="AA248" s="60" t="s">
        <v>906</v>
      </c>
      <c r="AB248" s="60" t="s">
        <v>906</v>
      </c>
      <c r="AC248" s="60" t="s">
        <v>906</v>
      </c>
      <c r="AD248" s="60" t="s">
        <v>871</v>
      </c>
      <c r="AE248" s="60" t="s">
        <v>1493</v>
      </c>
      <c r="AF248" s="66" t="s">
        <v>867</v>
      </c>
      <c r="AG248" s="184" t="s">
        <v>1382</v>
      </c>
      <c r="AH248" s="184" t="s">
        <v>873</v>
      </c>
      <c r="AI248" s="184" t="s">
        <v>870</v>
      </c>
      <c r="AJ248" s="66">
        <v>45654</v>
      </c>
      <c r="AK248" s="49" t="s">
        <v>874</v>
      </c>
      <c r="AL248" s="184" t="s">
        <v>813</v>
      </c>
      <c r="AM248" s="49" t="s">
        <v>228</v>
      </c>
      <c r="AN248" s="49" t="s">
        <v>253</v>
      </c>
      <c r="AO248" s="49" t="s">
        <v>255</v>
      </c>
      <c r="AP248" s="46" t="s">
        <v>10</v>
      </c>
      <c r="AQ248" s="1"/>
      <c r="AR248" s="1"/>
    </row>
    <row r="249" spans="1:44">
      <c r="A249" s="2">
        <f t="shared" si="6"/>
        <v>248</v>
      </c>
      <c r="B249" s="49" t="s">
        <v>1919</v>
      </c>
      <c r="C249" s="61">
        <v>24</v>
      </c>
      <c r="D249" s="3" t="str">
        <f t="shared" si="7"/>
        <v>[15-44]</v>
      </c>
      <c r="E249" s="61"/>
      <c r="F249" s="60" t="s">
        <v>864</v>
      </c>
      <c r="G249" s="60" t="s">
        <v>883</v>
      </c>
      <c r="H249" s="84" t="s">
        <v>1572</v>
      </c>
      <c r="I249" s="116" t="s">
        <v>2137</v>
      </c>
      <c r="J249" s="185" t="s">
        <v>1495</v>
      </c>
      <c r="K249" s="185" t="s">
        <v>1496</v>
      </c>
      <c r="L249" s="68" t="s">
        <v>833</v>
      </c>
      <c r="M249" s="65" t="s">
        <v>1506</v>
      </c>
      <c r="N249" s="61" t="s">
        <v>253</v>
      </c>
      <c r="O249" s="184" t="s">
        <v>777</v>
      </c>
      <c r="P249" s="60" t="s">
        <v>14</v>
      </c>
      <c r="Q249" s="64">
        <v>45651</v>
      </c>
      <c r="R249" s="5" t="str">
        <f>_xlfn.CONCAT("S",_xlfn.ISOWEEKNUM(Table1[[#This Row],[Date de début des signes]]))</f>
        <v>S52</v>
      </c>
      <c r="S249" s="64">
        <v>46017</v>
      </c>
      <c r="T249" s="65" t="s">
        <v>870</v>
      </c>
      <c r="U249" s="65" t="s">
        <v>870</v>
      </c>
      <c r="V249" s="65" t="s">
        <v>870</v>
      </c>
      <c r="W249" s="65" t="s">
        <v>870</v>
      </c>
      <c r="X249" s="65" t="s">
        <v>868</v>
      </c>
      <c r="Y249" s="116" t="s">
        <v>1573</v>
      </c>
      <c r="Z249" s="60" t="s">
        <v>1493</v>
      </c>
      <c r="AA249" s="60" t="s">
        <v>906</v>
      </c>
      <c r="AB249" s="60" t="s">
        <v>906</v>
      </c>
      <c r="AC249" s="60" t="s">
        <v>870</v>
      </c>
      <c r="AD249" s="60" t="s">
        <v>1574</v>
      </c>
      <c r="AE249" s="60" t="s">
        <v>1493</v>
      </c>
      <c r="AF249" s="66" t="s">
        <v>867</v>
      </c>
      <c r="AG249" s="184" t="s">
        <v>1382</v>
      </c>
      <c r="AH249" s="184" t="s">
        <v>873</v>
      </c>
      <c r="AI249" s="184" t="s">
        <v>870</v>
      </c>
      <c r="AJ249" s="66">
        <v>45656</v>
      </c>
      <c r="AK249" s="49" t="s">
        <v>874</v>
      </c>
      <c r="AL249" s="184" t="s">
        <v>813</v>
      </c>
      <c r="AM249" s="49" t="s">
        <v>228</v>
      </c>
      <c r="AN249" s="49" t="s">
        <v>253</v>
      </c>
      <c r="AO249" s="49" t="s">
        <v>255</v>
      </c>
      <c r="AP249" s="46" t="s">
        <v>10</v>
      </c>
      <c r="AQ249" s="1"/>
      <c r="AR249" s="1"/>
    </row>
    <row r="250" spans="1:44">
      <c r="A250" s="2">
        <f t="shared" si="6"/>
        <v>249</v>
      </c>
      <c r="B250" s="49" t="s">
        <v>1575</v>
      </c>
      <c r="C250" s="61">
        <v>12</v>
      </c>
      <c r="D250" s="3" t="str">
        <f t="shared" si="7"/>
        <v>[5-14]</v>
      </c>
      <c r="E250" s="61"/>
      <c r="F250" s="60" t="s">
        <v>864</v>
      </c>
      <c r="G250" s="60" t="s">
        <v>988</v>
      </c>
      <c r="H250" s="84" t="s">
        <v>1576</v>
      </c>
      <c r="I250" s="116" t="s">
        <v>1273</v>
      </c>
      <c r="J250" s="61" t="s">
        <v>1629</v>
      </c>
      <c r="K250" s="61" t="s">
        <v>1630</v>
      </c>
      <c r="L250" s="68" t="s">
        <v>833</v>
      </c>
      <c r="M250" s="63" t="s">
        <v>1506</v>
      </c>
      <c r="N250" s="61" t="s">
        <v>253</v>
      </c>
      <c r="O250" s="184" t="s">
        <v>777</v>
      </c>
      <c r="P250" s="61" t="s">
        <v>14</v>
      </c>
      <c r="Q250" s="64">
        <v>45651</v>
      </c>
      <c r="R250" s="5" t="str">
        <f>_xlfn.CONCAT("S",_xlfn.ISOWEEKNUM(Table1[[#This Row],[Date de début des signes]]))</f>
        <v>S52</v>
      </c>
      <c r="S250" s="64">
        <v>46017</v>
      </c>
      <c r="T250" s="63" t="s">
        <v>870</v>
      </c>
      <c r="U250" s="65" t="s">
        <v>906</v>
      </c>
      <c r="V250" s="65" t="s">
        <v>906</v>
      </c>
      <c r="W250" s="65" t="s">
        <v>870</v>
      </c>
      <c r="X250" s="65" t="s">
        <v>906</v>
      </c>
      <c r="Y250" s="116" t="s">
        <v>1364</v>
      </c>
      <c r="Z250" s="60" t="s">
        <v>1493</v>
      </c>
      <c r="AA250" s="60" t="s">
        <v>906</v>
      </c>
      <c r="AB250" s="60" t="s">
        <v>906</v>
      </c>
      <c r="AC250" s="60" t="s">
        <v>906</v>
      </c>
      <c r="AD250" s="60" t="s">
        <v>871</v>
      </c>
      <c r="AE250" s="60" t="s">
        <v>1493</v>
      </c>
      <c r="AF250" s="66" t="s">
        <v>870</v>
      </c>
      <c r="AG250" s="184" t="s">
        <v>1382</v>
      </c>
      <c r="AH250" s="184" t="s">
        <v>873</v>
      </c>
      <c r="AI250" s="184" t="s">
        <v>870</v>
      </c>
      <c r="AJ250" s="66">
        <v>45654</v>
      </c>
      <c r="AK250" s="49" t="s">
        <v>874</v>
      </c>
      <c r="AL250" s="184" t="s">
        <v>813</v>
      </c>
      <c r="AM250" s="49" t="s">
        <v>228</v>
      </c>
      <c r="AN250" s="49" t="s">
        <v>230</v>
      </c>
      <c r="AO250" s="49" t="s">
        <v>228</v>
      </c>
      <c r="AP250" s="46" t="s">
        <v>10</v>
      </c>
      <c r="AQ250" s="1"/>
      <c r="AR250" s="1"/>
    </row>
    <row r="251" spans="1:44">
      <c r="A251" s="2">
        <f t="shared" si="6"/>
        <v>250</v>
      </c>
      <c r="B251" s="49" t="s">
        <v>1577</v>
      </c>
      <c r="C251" s="61">
        <v>4</v>
      </c>
      <c r="D251" s="3" t="str">
        <f t="shared" si="7"/>
        <v>[2-4]</v>
      </c>
      <c r="E251" s="61"/>
      <c r="F251" s="60" t="s">
        <v>864</v>
      </c>
      <c r="G251" s="60" t="s">
        <v>992</v>
      </c>
      <c r="H251" s="84" t="s">
        <v>1576</v>
      </c>
      <c r="I251" s="116" t="s">
        <v>1273</v>
      </c>
      <c r="J251" s="61" t="s">
        <v>1629</v>
      </c>
      <c r="K251" s="61" t="s">
        <v>1630</v>
      </c>
      <c r="L251" s="68" t="s">
        <v>833</v>
      </c>
      <c r="M251" s="63" t="s">
        <v>1506</v>
      </c>
      <c r="N251" s="61" t="s">
        <v>253</v>
      </c>
      <c r="O251" s="184" t="s">
        <v>777</v>
      </c>
      <c r="P251" s="61" t="s">
        <v>14</v>
      </c>
      <c r="Q251" s="64">
        <v>45651</v>
      </c>
      <c r="R251" s="5" t="str">
        <f>_xlfn.CONCAT("S",_xlfn.ISOWEEKNUM(Table1[[#This Row],[Date de début des signes]]))</f>
        <v>S52</v>
      </c>
      <c r="S251" s="64">
        <v>46017</v>
      </c>
      <c r="T251" s="65" t="s">
        <v>870</v>
      </c>
      <c r="U251" s="65" t="s">
        <v>906</v>
      </c>
      <c r="V251" s="65" t="s">
        <v>906</v>
      </c>
      <c r="W251" s="65" t="s">
        <v>870</v>
      </c>
      <c r="X251" s="65" t="s">
        <v>906</v>
      </c>
      <c r="Y251" s="116" t="s">
        <v>1364</v>
      </c>
      <c r="Z251" s="60" t="s">
        <v>1493</v>
      </c>
      <c r="AA251" s="60" t="s">
        <v>906</v>
      </c>
      <c r="AB251" s="60" t="s">
        <v>906</v>
      </c>
      <c r="AC251" s="60" t="s">
        <v>906</v>
      </c>
      <c r="AD251" s="60" t="s">
        <v>871</v>
      </c>
      <c r="AE251" s="60" t="s">
        <v>1493</v>
      </c>
      <c r="AF251" s="66" t="s">
        <v>870</v>
      </c>
      <c r="AG251" s="184" t="s">
        <v>2109</v>
      </c>
      <c r="AH251" s="184" t="s">
        <v>2109</v>
      </c>
      <c r="AI251" s="184" t="s">
        <v>906</v>
      </c>
      <c r="AJ251" s="66">
        <v>45652</v>
      </c>
      <c r="AK251" s="49" t="s">
        <v>874</v>
      </c>
      <c r="AL251" s="184" t="s">
        <v>814</v>
      </c>
      <c r="AM251" s="49" t="s">
        <v>228</v>
      </c>
      <c r="AN251" s="49" t="s">
        <v>230</v>
      </c>
      <c r="AO251" s="49" t="s">
        <v>228</v>
      </c>
      <c r="AP251" s="192" t="s">
        <v>18</v>
      </c>
      <c r="AQ251" s="1"/>
      <c r="AR251" s="1"/>
    </row>
    <row r="252" spans="1:44">
      <c r="A252" s="2">
        <f t="shared" si="6"/>
        <v>251</v>
      </c>
      <c r="B252" s="49" t="s">
        <v>1578</v>
      </c>
      <c r="C252" s="61">
        <v>70</v>
      </c>
      <c r="D252" s="3" t="str">
        <f t="shared" si="7"/>
        <v>[60 et plus]</v>
      </c>
      <c r="E252" s="61"/>
      <c r="F252" s="185" t="s">
        <v>889</v>
      </c>
      <c r="G252" s="60" t="s">
        <v>1051</v>
      </c>
      <c r="H252" s="84" t="s">
        <v>1579</v>
      </c>
      <c r="I252" s="116"/>
      <c r="J252" s="185" t="s">
        <v>1631</v>
      </c>
      <c r="K252" s="185" t="s">
        <v>1632</v>
      </c>
      <c r="L252" s="68" t="s">
        <v>833</v>
      </c>
      <c r="M252" s="63" t="s">
        <v>1506</v>
      </c>
      <c r="N252" s="61" t="s">
        <v>253</v>
      </c>
      <c r="O252" s="184" t="s">
        <v>777</v>
      </c>
      <c r="P252" s="61" t="s">
        <v>14</v>
      </c>
      <c r="Q252" s="64">
        <v>45651</v>
      </c>
      <c r="R252" s="5" t="str">
        <f>_xlfn.CONCAT("S",_xlfn.ISOWEEKNUM(Table1[[#This Row],[Date de début des signes]]))</f>
        <v>S52</v>
      </c>
      <c r="S252" s="64">
        <v>46018</v>
      </c>
      <c r="T252" s="65" t="s">
        <v>870</v>
      </c>
      <c r="U252" s="65" t="s">
        <v>906</v>
      </c>
      <c r="V252" s="65" t="s">
        <v>906</v>
      </c>
      <c r="W252" s="65" t="s">
        <v>906</v>
      </c>
      <c r="X252" s="65" t="s">
        <v>906</v>
      </c>
      <c r="Y252" s="116" t="s">
        <v>1364</v>
      </c>
      <c r="Z252" s="60" t="s">
        <v>1493</v>
      </c>
      <c r="AA252" s="60" t="s">
        <v>906</v>
      </c>
      <c r="AB252" s="60" t="s">
        <v>906</v>
      </c>
      <c r="AC252" s="60" t="s">
        <v>906</v>
      </c>
      <c r="AD252" s="60" t="s">
        <v>1580</v>
      </c>
      <c r="AE252" s="60" t="s">
        <v>870</v>
      </c>
      <c r="AF252" s="66" t="s">
        <v>870</v>
      </c>
      <c r="AG252" s="184" t="s">
        <v>2109</v>
      </c>
      <c r="AH252" s="184" t="s">
        <v>2109</v>
      </c>
      <c r="AI252" s="184" t="s">
        <v>906</v>
      </c>
      <c r="AJ252" s="66">
        <v>45653</v>
      </c>
      <c r="AK252" s="49" t="s">
        <v>874</v>
      </c>
      <c r="AL252" s="184" t="s">
        <v>814</v>
      </c>
      <c r="AM252" s="49" t="s">
        <v>228</v>
      </c>
      <c r="AN252" s="49" t="s">
        <v>253</v>
      </c>
      <c r="AO252" s="49" t="s">
        <v>255</v>
      </c>
      <c r="AP252" s="192" t="s">
        <v>18</v>
      </c>
      <c r="AQ252" s="1"/>
      <c r="AR252" s="1"/>
    </row>
    <row r="253" spans="1:44">
      <c r="A253" s="2">
        <f t="shared" si="6"/>
        <v>252</v>
      </c>
      <c r="B253" s="49" t="s">
        <v>1581</v>
      </c>
      <c r="C253" s="61">
        <v>0</v>
      </c>
      <c r="D253" s="3" t="str">
        <f t="shared" si="7"/>
        <v>[0-2]</v>
      </c>
      <c r="E253" s="61">
        <v>2</v>
      </c>
      <c r="F253" s="60" t="s">
        <v>864</v>
      </c>
      <c r="G253" s="60" t="s">
        <v>992</v>
      </c>
      <c r="H253" s="84" t="s">
        <v>1582</v>
      </c>
      <c r="I253" s="116" t="s">
        <v>1583</v>
      </c>
      <c r="J253" s="61" t="s">
        <v>1633</v>
      </c>
      <c r="K253" s="61" t="s">
        <v>1634</v>
      </c>
      <c r="L253" s="68" t="s">
        <v>833</v>
      </c>
      <c r="M253" s="63" t="s">
        <v>1506</v>
      </c>
      <c r="N253" s="61" t="s">
        <v>253</v>
      </c>
      <c r="O253" s="184" t="s">
        <v>777</v>
      </c>
      <c r="P253" s="61" t="s">
        <v>14</v>
      </c>
      <c r="Q253" s="64">
        <v>45651</v>
      </c>
      <c r="R253" s="5" t="str">
        <f>_xlfn.CONCAT("S",_xlfn.ISOWEEKNUM(Table1[[#This Row],[Date de début des signes]]))</f>
        <v>S52</v>
      </c>
      <c r="S253" s="64">
        <v>46018</v>
      </c>
      <c r="T253" s="65" t="s">
        <v>870</v>
      </c>
      <c r="U253" s="65" t="s">
        <v>870</v>
      </c>
      <c r="V253" s="65" t="s">
        <v>906</v>
      </c>
      <c r="W253" s="65" t="s">
        <v>906</v>
      </c>
      <c r="X253" s="65" t="s">
        <v>906</v>
      </c>
      <c r="Y253" s="116" t="s">
        <v>1364</v>
      </c>
      <c r="Z253" s="60" t="s">
        <v>1493</v>
      </c>
      <c r="AA253" s="60" t="s">
        <v>906</v>
      </c>
      <c r="AB253" s="60" t="s">
        <v>906</v>
      </c>
      <c r="AC253" s="60" t="s">
        <v>906</v>
      </c>
      <c r="AD253" s="60" t="s">
        <v>1574</v>
      </c>
      <c r="AE253" s="60" t="s">
        <v>1493</v>
      </c>
      <c r="AF253" s="66" t="s">
        <v>870</v>
      </c>
      <c r="AG253" s="184" t="s">
        <v>2109</v>
      </c>
      <c r="AH253" s="184" t="s">
        <v>2109</v>
      </c>
      <c r="AI253" s="184" t="s">
        <v>906</v>
      </c>
      <c r="AJ253" s="66">
        <v>45653</v>
      </c>
      <c r="AK253" s="49" t="s">
        <v>874</v>
      </c>
      <c r="AL253" s="184" t="s">
        <v>814</v>
      </c>
      <c r="AM253" s="49" t="s">
        <v>228</v>
      </c>
      <c r="AN253" s="49" t="s">
        <v>253</v>
      </c>
      <c r="AO253" s="49" t="s">
        <v>255</v>
      </c>
      <c r="AP253" s="192" t="s">
        <v>18</v>
      </c>
      <c r="AQ253" s="1"/>
      <c r="AR253" s="1"/>
    </row>
    <row r="254" spans="1:44">
      <c r="A254" s="2">
        <f t="shared" si="6"/>
        <v>253</v>
      </c>
      <c r="B254" s="49" t="s">
        <v>1584</v>
      </c>
      <c r="C254" s="60">
        <v>0</v>
      </c>
      <c r="D254" s="3" t="str">
        <f t="shared" si="7"/>
        <v>[0-2]</v>
      </c>
      <c r="E254" s="120">
        <v>1</v>
      </c>
      <c r="F254" s="60" t="s">
        <v>864</v>
      </c>
      <c r="G254" s="60" t="s">
        <v>992</v>
      </c>
      <c r="H254" s="84" t="s">
        <v>1585</v>
      </c>
      <c r="I254" s="116" t="s">
        <v>1273</v>
      </c>
      <c r="J254" s="61" t="s">
        <v>1629</v>
      </c>
      <c r="K254" s="61" t="s">
        <v>1630</v>
      </c>
      <c r="L254" s="68" t="s">
        <v>833</v>
      </c>
      <c r="M254" s="63" t="s">
        <v>1506</v>
      </c>
      <c r="N254" s="61" t="s">
        <v>253</v>
      </c>
      <c r="O254" s="184" t="s">
        <v>777</v>
      </c>
      <c r="P254" s="61" t="s">
        <v>14</v>
      </c>
      <c r="Q254" s="64">
        <v>45648</v>
      </c>
      <c r="R254" s="5" t="str">
        <f>_xlfn.CONCAT("S",_xlfn.ISOWEEKNUM(Table1[[#This Row],[Date de début des signes]]))</f>
        <v>S51</v>
      </c>
      <c r="S254" s="64">
        <v>46018</v>
      </c>
      <c r="T254" s="65" t="s">
        <v>870</v>
      </c>
      <c r="U254" s="65" t="s">
        <v>906</v>
      </c>
      <c r="V254" s="65" t="s">
        <v>906</v>
      </c>
      <c r="W254" s="65" t="s">
        <v>906</v>
      </c>
      <c r="X254" s="65" t="s">
        <v>906</v>
      </c>
      <c r="Y254" s="116" t="s">
        <v>1364</v>
      </c>
      <c r="Z254" s="60" t="s">
        <v>1493</v>
      </c>
      <c r="AA254" s="60" t="s">
        <v>906</v>
      </c>
      <c r="AB254" s="60" t="s">
        <v>906</v>
      </c>
      <c r="AC254" s="60" t="s">
        <v>906</v>
      </c>
      <c r="AD254" s="60" t="s">
        <v>1574</v>
      </c>
      <c r="AE254" s="60" t="s">
        <v>1493</v>
      </c>
      <c r="AF254" s="66" t="s">
        <v>870</v>
      </c>
      <c r="AG254" s="184" t="s">
        <v>2109</v>
      </c>
      <c r="AH254" s="184" t="s">
        <v>2109</v>
      </c>
      <c r="AI254" s="184" t="s">
        <v>906</v>
      </c>
      <c r="AJ254" s="66">
        <v>45653</v>
      </c>
      <c r="AK254" s="49" t="s">
        <v>874</v>
      </c>
      <c r="AL254" s="184" t="s">
        <v>814</v>
      </c>
      <c r="AM254" s="49" t="s">
        <v>228</v>
      </c>
      <c r="AN254" s="49" t="s">
        <v>230</v>
      </c>
      <c r="AO254" s="49" t="s">
        <v>228</v>
      </c>
      <c r="AP254" s="192" t="s">
        <v>18</v>
      </c>
      <c r="AQ254" s="1"/>
      <c r="AR254" s="1"/>
    </row>
    <row r="255" spans="1:44">
      <c r="A255" s="2">
        <f t="shared" si="6"/>
        <v>254</v>
      </c>
      <c r="B255" s="49" t="s">
        <v>1586</v>
      </c>
      <c r="C255" s="61">
        <v>1</v>
      </c>
      <c r="D255" s="3" t="str">
        <f t="shared" si="7"/>
        <v>[0-2]</v>
      </c>
      <c r="E255" s="61">
        <v>2</v>
      </c>
      <c r="F255" s="60" t="s">
        <v>864</v>
      </c>
      <c r="G255" s="60" t="s">
        <v>992</v>
      </c>
      <c r="H255" s="84" t="s">
        <v>1587</v>
      </c>
      <c r="I255" s="116" t="s">
        <v>1505</v>
      </c>
      <c r="J255" s="61" t="s">
        <v>1637</v>
      </c>
      <c r="K255" s="61" t="s">
        <v>1638</v>
      </c>
      <c r="L255" s="68" t="s">
        <v>833</v>
      </c>
      <c r="M255" s="63" t="s">
        <v>1506</v>
      </c>
      <c r="N255" s="61" t="s">
        <v>253</v>
      </c>
      <c r="O255" s="184" t="s">
        <v>777</v>
      </c>
      <c r="P255" s="61" t="s">
        <v>14</v>
      </c>
      <c r="Q255" s="64">
        <v>45652</v>
      </c>
      <c r="R255" s="5" t="str">
        <f>_xlfn.CONCAT("S",_xlfn.ISOWEEKNUM(Table1[[#This Row],[Date de début des signes]]))</f>
        <v>S52</v>
      </c>
      <c r="S255" s="64">
        <v>46018</v>
      </c>
      <c r="T255" s="65" t="s">
        <v>870</v>
      </c>
      <c r="U255" s="65" t="s">
        <v>870</v>
      </c>
      <c r="V255" s="65" t="s">
        <v>906</v>
      </c>
      <c r="W255" s="65" t="s">
        <v>906</v>
      </c>
      <c r="X255" s="65" t="s">
        <v>906</v>
      </c>
      <c r="Y255" s="116" t="s">
        <v>1364</v>
      </c>
      <c r="Z255" s="60" t="s">
        <v>906</v>
      </c>
      <c r="AA255" s="60" t="s">
        <v>906</v>
      </c>
      <c r="AB255" s="60" t="s">
        <v>906</v>
      </c>
      <c r="AC255" s="60" t="s">
        <v>906</v>
      </c>
      <c r="AD255" s="60" t="s">
        <v>1515</v>
      </c>
      <c r="AE255" s="60" t="s">
        <v>1493</v>
      </c>
      <c r="AF255" s="66" t="s">
        <v>870</v>
      </c>
      <c r="AG255" s="184" t="s">
        <v>2109</v>
      </c>
      <c r="AH255" s="184" t="s">
        <v>2109</v>
      </c>
      <c r="AI255" s="184" t="s">
        <v>906</v>
      </c>
      <c r="AJ255" s="66">
        <v>45653</v>
      </c>
      <c r="AK255" s="49" t="s">
        <v>874</v>
      </c>
      <c r="AL255" s="184" t="s">
        <v>814</v>
      </c>
      <c r="AM255" s="49" t="s">
        <v>228</v>
      </c>
      <c r="AN255" s="49" t="s">
        <v>253</v>
      </c>
      <c r="AO255" s="49" t="s">
        <v>255</v>
      </c>
      <c r="AP255" s="192" t="s">
        <v>18</v>
      </c>
      <c r="AQ255" s="1"/>
      <c r="AR255" s="1"/>
    </row>
    <row r="256" spans="1:44">
      <c r="A256" s="2">
        <f t="shared" si="6"/>
        <v>255</v>
      </c>
      <c r="B256" s="49" t="s">
        <v>1588</v>
      </c>
      <c r="C256" s="61">
        <v>0</v>
      </c>
      <c r="D256" s="3" t="str">
        <f t="shared" si="7"/>
        <v>[0-2]</v>
      </c>
      <c r="E256" s="61">
        <v>10</v>
      </c>
      <c r="F256" s="60" t="s">
        <v>864</v>
      </c>
      <c r="G256" s="60" t="s">
        <v>992</v>
      </c>
      <c r="H256" s="84" t="s">
        <v>1589</v>
      </c>
      <c r="I256" s="116"/>
      <c r="J256" s="185" t="s">
        <v>1637</v>
      </c>
      <c r="K256" s="185" t="s">
        <v>1638</v>
      </c>
      <c r="L256" s="68" t="s">
        <v>833</v>
      </c>
      <c r="M256" s="63" t="s">
        <v>1506</v>
      </c>
      <c r="N256" s="61" t="s">
        <v>253</v>
      </c>
      <c r="O256" s="184" t="s">
        <v>777</v>
      </c>
      <c r="P256" s="61" t="s">
        <v>14</v>
      </c>
      <c r="Q256" s="64">
        <v>45652</v>
      </c>
      <c r="R256" s="5" t="str">
        <f>_xlfn.CONCAT("S",_xlfn.ISOWEEKNUM(Table1[[#This Row],[Date de début des signes]]))</f>
        <v>S52</v>
      </c>
      <c r="S256" s="64">
        <v>46018</v>
      </c>
      <c r="T256" s="65" t="s">
        <v>870</v>
      </c>
      <c r="U256" s="65" t="s">
        <v>870</v>
      </c>
      <c r="V256" s="65" t="s">
        <v>906</v>
      </c>
      <c r="W256" s="65" t="s">
        <v>906</v>
      </c>
      <c r="X256" s="65" t="s">
        <v>906</v>
      </c>
      <c r="Y256" s="116" t="s">
        <v>1364</v>
      </c>
      <c r="Z256" s="60" t="s">
        <v>906</v>
      </c>
      <c r="AA256" s="60" t="s">
        <v>906</v>
      </c>
      <c r="AB256" s="60" t="s">
        <v>906</v>
      </c>
      <c r="AC256" s="60" t="s">
        <v>906</v>
      </c>
      <c r="AD256" s="60" t="s">
        <v>871</v>
      </c>
      <c r="AE256" s="60" t="s">
        <v>1493</v>
      </c>
      <c r="AF256" s="66" t="s">
        <v>870</v>
      </c>
      <c r="AG256" s="184" t="s">
        <v>2109</v>
      </c>
      <c r="AH256" s="184" t="s">
        <v>2109</v>
      </c>
      <c r="AI256" s="184" t="s">
        <v>906</v>
      </c>
      <c r="AJ256" s="66">
        <v>45653</v>
      </c>
      <c r="AK256" s="49" t="s">
        <v>874</v>
      </c>
      <c r="AL256" s="184" t="s">
        <v>814</v>
      </c>
      <c r="AM256" s="49" t="s">
        <v>228</v>
      </c>
      <c r="AN256" s="49" t="s">
        <v>253</v>
      </c>
      <c r="AO256" s="49" t="s">
        <v>255</v>
      </c>
      <c r="AP256" s="192" t="s">
        <v>18</v>
      </c>
      <c r="AQ256" s="1"/>
      <c r="AR256" s="1"/>
    </row>
    <row r="257" spans="1:44">
      <c r="A257" s="2">
        <f t="shared" si="6"/>
        <v>256</v>
      </c>
      <c r="B257" s="49" t="s">
        <v>1590</v>
      </c>
      <c r="C257" s="61">
        <v>13</v>
      </c>
      <c r="D257" s="3" t="str">
        <f t="shared" si="7"/>
        <v>[5-14]</v>
      </c>
      <c r="E257" s="61"/>
      <c r="F257" s="60" t="s">
        <v>864</v>
      </c>
      <c r="G257" s="60" t="s">
        <v>883</v>
      </c>
      <c r="H257" s="84" t="s">
        <v>1591</v>
      </c>
      <c r="I257" s="116" t="s">
        <v>88</v>
      </c>
      <c r="J257" s="61" t="s">
        <v>1641</v>
      </c>
      <c r="K257" s="61" t="s">
        <v>1642</v>
      </c>
      <c r="L257" s="68" t="s">
        <v>833</v>
      </c>
      <c r="M257" s="63" t="s">
        <v>1506</v>
      </c>
      <c r="N257" s="61" t="s">
        <v>253</v>
      </c>
      <c r="O257" s="184" t="s">
        <v>777</v>
      </c>
      <c r="P257" s="61" t="s">
        <v>14</v>
      </c>
      <c r="Q257" s="64">
        <v>45652</v>
      </c>
      <c r="R257" s="5" t="str">
        <f>_xlfn.CONCAT("S",_xlfn.ISOWEEKNUM(Table1[[#This Row],[Date de début des signes]]))</f>
        <v>S52</v>
      </c>
      <c r="S257" s="64">
        <v>46018</v>
      </c>
      <c r="T257" s="65" t="s">
        <v>870</v>
      </c>
      <c r="U257" s="65" t="s">
        <v>906</v>
      </c>
      <c r="V257" s="65" t="s">
        <v>906</v>
      </c>
      <c r="W257" s="65" t="s">
        <v>906</v>
      </c>
      <c r="X257" s="65" t="s">
        <v>906</v>
      </c>
      <c r="Y257" s="116" t="s">
        <v>1364</v>
      </c>
      <c r="Z257" s="60" t="s">
        <v>906</v>
      </c>
      <c r="AA257" s="60" t="s">
        <v>906</v>
      </c>
      <c r="AB257" s="60" t="s">
        <v>906</v>
      </c>
      <c r="AC257" s="60" t="s">
        <v>906</v>
      </c>
      <c r="AD257" s="60" t="s">
        <v>1580</v>
      </c>
      <c r="AE257" s="60" t="s">
        <v>1493</v>
      </c>
      <c r="AF257" s="66" t="s">
        <v>870</v>
      </c>
      <c r="AG257" s="184" t="s">
        <v>2109</v>
      </c>
      <c r="AH257" s="184" t="s">
        <v>2109</v>
      </c>
      <c r="AI257" s="184" t="s">
        <v>906</v>
      </c>
      <c r="AJ257" s="66">
        <v>45653</v>
      </c>
      <c r="AK257" s="49" t="s">
        <v>874</v>
      </c>
      <c r="AL257" s="184" t="s">
        <v>814</v>
      </c>
      <c r="AM257" s="49" t="s">
        <v>228</v>
      </c>
      <c r="AN257" s="49" t="s">
        <v>253</v>
      </c>
      <c r="AO257" s="49" t="s">
        <v>228</v>
      </c>
      <c r="AP257" s="192" t="s">
        <v>18</v>
      </c>
      <c r="AQ257" s="1"/>
      <c r="AR257" s="1"/>
    </row>
    <row r="258" spans="1:44">
      <c r="A258" s="2">
        <f t="shared" si="6"/>
        <v>257</v>
      </c>
      <c r="B258" s="49" t="s">
        <v>1592</v>
      </c>
      <c r="C258" s="61">
        <v>14</v>
      </c>
      <c r="D258" s="3" t="str">
        <f t="shared" si="7"/>
        <v>[5-14]</v>
      </c>
      <c r="E258" s="61"/>
      <c r="F258" s="185" t="s">
        <v>889</v>
      </c>
      <c r="G258" s="60" t="s">
        <v>988</v>
      </c>
      <c r="H258" s="84" t="s">
        <v>1593</v>
      </c>
      <c r="I258" s="116" t="s">
        <v>1594</v>
      </c>
      <c r="J258" s="61" t="s">
        <v>1643</v>
      </c>
      <c r="K258" s="61" t="s">
        <v>1644</v>
      </c>
      <c r="L258" s="68" t="s">
        <v>833</v>
      </c>
      <c r="M258" s="63" t="s">
        <v>1506</v>
      </c>
      <c r="N258" s="61" t="s">
        <v>253</v>
      </c>
      <c r="O258" s="184" t="s">
        <v>777</v>
      </c>
      <c r="P258" s="61" t="s">
        <v>14</v>
      </c>
      <c r="Q258" s="64">
        <v>45652</v>
      </c>
      <c r="R258" s="5" t="str">
        <f>_xlfn.CONCAT("S",_xlfn.ISOWEEKNUM(Table1[[#This Row],[Date de début des signes]]))</f>
        <v>S52</v>
      </c>
      <c r="S258" s="64">
        <v>46018</v>
      </c>
      <c r="T258" s="65" t="s">
        <v>870</v>
      </c>
      <c r="U258" s="65" t="s">
        <v>906</v>
      </c>
      <c r="V258" s="65" t="s">
        <v>870</v>
      </c>
      <c r="W258" s="65" t="s">
        <v>870</v>
      </c>
      <c r="X258" s="65" t="s">
        <v>906</v>
      </c>
      <c r="Y258" s="116" t="s">
        <v>1364</v>
      </c>
      <c r="Z258" s="60" t="s">
        <v>1493</v>
      </c>
      <c r="AA258" s="60" t="s">
        <v>906</v>
      </c>
      <c r="AB258" s="60" t="s">
        <v>906</v>
      </c>
      <c r="AC258" s="60" t="s">
        <v>906</v>
      </c>
      <c r="AD258" s="60" t="s">
        <v>1515</v>
      </c>
      <c r="AE258" s="60" t="s">
        <v>1493</v>
      </c>
      <c r="AF258" s="66" t="s">
        <v>870</v>
      </c>
      <c r="AG258" s="184" t="s">
        <v>2109</v>
      </c>
      <c r="AH258" s="184" t="s">
        <v>2109</v>
      </c>
      <c r="AI258" s="184" t="s">
        <v>906</v>
      </c>
      <c r="AJ258" s="66">
        <v>45653</v>
      </c>
      <c r="AK258" s="49" t="s">
        <v>874</v>
      </c>
      <c r="AL258" s="184" t="s">
        <v>814</v>
      </c>
      <c r="AM258" s="49" t="s">
        <v>228</v>
      </c>
      <c r="AN258" s="49" t="s">
        <v>253</v>
      </c>
      <c r="AO258" s="49" t="s">
        <v>255</v>
      </c>
      <c r="AP258" s="192" t="s">
        <v>18</v>
      </c>
      <c r="AQ258" s="1"/>
      <c r="AR258" s="1"/>
    </row>
    <row r="259" spans="1:44">
      <c r="A259" s="2">
        <f t="shared" ref="A259:A322" si="8">A258+1</f>
        <v>258</v>
      </c>
      <c r="B259" s="49" t="s">
        <v>1595</v>
      </c>
      <c r="C259" s="61">
        <v>29</v>
      </c>
      <c r="D259" s="3" t="str">
        <f t="shared" ref="D259:D322" si="9">IF(C259="","",IF(C259&lt;=2,"[0-2]",IF(C259&lt;=4,"[2-4]",IF(C259&lt;=14,"[5-14]",IF(C259&lt;=44,"[15-44]",IF(C259&lt;=59,"[45-59]",IF(C259&gt;=60,"[60 et plus]")))))))</f>
        <v>[15-44]</v>
      </c>
      <c r="E259" s="61"/>
      <c r="F259" s="185" t="s">
        <v>889</v>
      </c>
      <c r="G259" s="60" t="s">
        <v>1051</v>
      </c>
      <c r="H259" s="84" t="s">
        <v>1596</v>
      </c>
      <c r="I259" s="116" t="s">
        <v>1273</v>
      </c>
      <c r="J259" s="61" t="s">
        <v>1629</v>
      </c>
      <c r="K259" s="61" t="s">
        <v>1630</v>
      </c>
      <c r="L259" s="68" t="s">
        <v>833</v>
      </c>
      <c r="M259" s="63" t="s">
        <v>1506</v>
      </c>
      <c r="N259" s="61" t="s">
        <v>253</v>
      </c>
      <c r="O259" s="184" t="s">
        <v>777</v>
      </c>
      <c r="P259" s="61" t="s">
        <v>14</v>
      </c>
      <c r="Q259" s="64">
        <v>45652</v>
      </c>
      <c r="R259" s="5" t="str">
        <f>_xlfn.CONCAT("S",_xlfn.ISOWEEKNUM(Table1[[#This Row],[Date de début des signes]]))</f>
        <v>S52</v>
      </c>
      <c r="S259" s="64">
        <v>46018</v>
      </c>
      <c r="T259" s="65" t="s">
        <v>870</v>
      </c>
      <c r="U259" s="65" t="s">
        <v>870</v>
      </c>
      <c r="V259" s="65" t="s">
        <v>870</v>
      </c>
      <c r="W259" s="65" t="s">
        <v>906</v>
      </c>
      <c r="X259" s="65" t="s">
        <v>906</v>
      </c>
      <c r="Y259" s="116" t="s">
        <v>1364</v>
      </c>
      <c r="Z259" s="60" t="s">
        <v>1493</v>
      </c>
      <c r="AA259" s="60" t="s">
        <v>906</v>
      </c>
      <c r="AB259" s="60" t="s">
        <v>906</v>
      </c>
      <c r="AC259" s="60" t="s">
        <v>906</v>
      </c>
      <c r="AD259" s="60" t="s">
        <v>1574</v>
      </c>
      <c r="AE259" s="60" t="s">
        <v>1493</v>
      </c>
      <c r="AF259" s="66" t="s">
        <v>870</v>
      </c>
      <c r="AG259" s="184" t="s">
        <v>2109</v>
      </c>
      <c r="AH259" s="184" t="s">
        <v>2109</v>
      </c>
      <c r="AI259" s="184" t="s">
        <v>906</v>
      </c>
      <c r="AJ259" s="66">
        <v>45653</v>
      </c>
      <c r="AK259" s="49" t="s">
        <v>874</v>
      </c>
      <c r="AL259" s="184" t="s">
        <v>814</v>
      </c>
      <c r="AM259" s="49" t="s">
        <v>228</v>
      </c>
      <c r="AN259" s="49" t="s">
        <v>230</v>
      </c>
      <c r="AO259" s="49" t="s">
        <v>228</v>
      </c>
      <c r="AP259" s="192" t="s">
        <v>18</v>
      </c>
      <c r="AQ259" s="1"/>
      <c r="AR259" s="1"/>
    </row>
    <row r="260" spans="1:44">
      <c r="A260" s="2">
        <f t="shared" si="8"/>
        <v>259</v>
      </c>
      <c r="B260" s="49" t="s">
        <v>1597</v>
      </c>
      <c r="C260" s="61">
        <v>0</v>
      </c>
      <c r="D260" s="3" t="str">
        <f t="shared" si="9"/>
        <v>[0-2]</v>
      </c>
      <c r="E260" s="61">
        <v>9</v>
      </c>
      <c r="F260" s="60" t="s">
        <v>864</v>
      </c>
      <c r="G260" s="60" t="s">
        <v>992</v>
      </c>
      <c r="H260" s="84" t="s">
        <v>1598</v>
      </c>
      <c r="I260" s="116" t="s">
        <v>1273</v>
      </c>
      <c r="J260" s="61" t="s">
        <v>1629</v>
      </c>
      <c r="K260" s="61" t="s">
        <v>1630</v>
      </c>
      <c r="L260" s="68" t="s">
        <v>833</v>
      </c>
      <c r="M260" s="63" t="s">
        <v>1506</v>
      </c>
      <c r="N260" s="61" t="s">
        <v>253</v>
      </c>
      <c r="O260" s="184" t="s">
        <v>777</v>
      </c>
      <c r="P260" s="61" t="s">
        <v>14</v>
      </c>
      <c r="Q260" s="64">
        <v>45653</v>
      </c>
      <c r="R260" s="5" t="str">
        <f>_xlfn.CONCAT("S",_xlfn.ISOWEEKNUM(Table1[[#This Row],[Date de début des signes]]))</f>
        <v>S52</v>
      </c>
      <c r="S260" s="64">
        <v>46018</v>
      </c>
      <c r="T260" s="65" t="s">
        <v>870</v>
      </c>
      <c r="U260" s="65" t="s">
        <v>870</v>
      </c>
      <c r="V260" s="65" t="s">
        <v>870</v>
      </c>
      <c r="W260" s="65" t="s">
        <v>870</v>
      </c>
      <c r="X260" s="65" t="s">
        <v>906</v>
      </c>
      <c r="Y260" s="116" t="s">
        <v>1364</v>
      </c>
      <c r="Z260" s="60" t="s">
        <v>1493</v>
      </c>
      <c r="AA260" s="60" t="s">
        <v>906</v>
      </c>
      <c r="AB260" s="60" t="s">
        <v>906</v>
      </c>
      <c r="AC260" s="60" t="s">
        <v>906</v>
      </c>
      <c r="AD260" s="61" t="s">
        <v>1599</v>
      </c>
      <c r="AE260" s="60" t="s">
        <v>870</v>
      </c>
      <c r="AF260" s="66" t="s">
        <v>870</v>
      </c>
      <c r="AG260" s="184" t="s">
        <v>2109</v>
      </c>
      <c r="AH260" s="184" t="s">
        <v>2109</v>
      </c>
      <c r="AI260" s="184" t="s">
        <v>906</v>
      </c>
      <c r="AJ260" s="66">
        <v>45653</v>
      </c>
      <c r="AK260" s="49" t="s">
        <v>874</v>
      </c>
      <c r="AL260" s="184" t="s">
        <v>814</v>
      </c>
      <c r="AM260" s="49" t="s">
        <v>228</v>
      </c>
      <c r="AN260" s="49" t="s">
        <v>230</v>
      </c>
      <c r="AO260" s="49" t="s">
        <v>228</v>
      </c>
      <c r="AP260" s="192" t="s">
        <v>18</v>
      </c>
      <c r="AQ260" s="1"/>
      <c r="AR260" s="1"/>
    </row>
    <row r="261" spans="1:44">
      <c r="A261" s="2">
        <f t="shared" si="8"/>
        <v>260</v>
      </c>
      <c r="B261" s="49" t="s">
        <v>1600</v>
      </c>
      <c r="C261" s="61">
        <v>22</v>
      </c>
      <c r="D261" s="3" t="str">
        <f t="shared" si="9"/>
        <v>[15-44]</v>
      </c>
      <c r="E261" s="61"/>
      <c r="F261" s="60" t="s">
        <v>864</v>
      </c>
      <c r="G261" s="60" t="s">
        <v>1601</v>
      </c>
      <c r="H261" s="84" t="s">
        <v>1602</v>
      </c>
      <c r="I261" s="116" t="s">
        <v>1505</v>
      </c>
      <c r="J261" s="61" t="s">
        <v>1637</v>
      </c>
      <c r="K261" s="61" t="s">
        <v>1638</v>
      </c>
      <c r="L261" s="68" t="s">
        <v>833</v>
      </c>
      <c r="M261" s="63" t="s">
        <v>1506</v>
      </c>
      <c r="N261" s="61" t="s">
        <v>253</v>
      </c>
      <c r="O261" s="184" t="s">
        <v>777</v>
      </c>
      <c r="P261" s="61" t="s">
        <v>14</v>
      </c>
      <c r="Q261" s="64">
        <v>45654</v>
      </c>
      <c r="R261" s="5" t="str">
        <f>_xlfn.CONCAT("S",_xlfn.ISOWEEKNUM(Table1[[#This Row],[Date de début des signes]]))</f>
        <v>S52</v>
      </c>
      <c r="S261" s="64">
        <v>45654</v>
      </c>
      <c r="T261" s="65" t="s">
        <v>870</v>
      </c>
      <c r="U261" s="65" t="s">
        <v>870</v>
      </c>
      <c r="V261" s="65" t="s">
        <v>906</v>
      </c>
      <c r="W261" s="65" t="s">
        <v>1489</v>
      </c>
      <c r="X261" s="65" t="s">
        <v>906</v>
      </c>
      <c r="Y261" s="116" t="s">
        <v>1603</v>
      </c>
      <c r="Z261" s="60" t="s">
        <v>1493</v>
      </c>
      <c r="AA261" s="60" t="s">
        <v>906</v>
      </c>
      <c r="AB261" s="60" t="s">
        <v>906</v>
      </c>
      <c r="AC261" s="60" t="s">
        <v>906</v>
      </c>
      <c r="AD261" s="60" t="s">
        <v>871</v>
      </c>
      <c r="AE261" s="60" t="s">
        <v>1493</v>
      </c>
      <c r="AF261" s="66" t="s">
        <v>870</v>
      </c>
      <c r="AG261" s="184" t="s">
        <v>2109</v>
      </c>
      <c r="AH261" s="184" t="s">
        <v>2109</v>
      </c>
      <c r="AI261" s="184" t="s">
        <v>906</v>
      </c>
      <c r="AJ261" s="66">
        <v>45654</v>
      </c>
      <c r="AK261" s="49" t="s">
        <v>874</v>
      </c>
      <c r="AL261" s="184" t="s">
        <v>814</v>
      </c>
      <c r="AM261" s="49" t="s">
        <v>228</v>
      </c>
      <c r="AN261" s="49" t="s">
        <v>253</v>
      </c>
      <c r="AO261" s="49" t="s">
        <v>255</v>
      </c>
      <c r="AP261" s="192" t="s">
        <v>18</v>
      </c>
      <c r="AQ261" s="1"/>
      <c r="AR261" s="1"/>
    </row>
    <row r="262" spans="1:44">
      <c r="A262" s="2">
        <f t="shared" si="8"/>
        <v>261</v>
      </c>
      <c r="B262" s="49" t="s">
        <v>1503</v>
      </c>
      <c r="C262" s="61">
        <v>24</v>
      </c>
      <c r="D262" s="3" t="str">
        <f t="shared" si="9"/>
        <v>[15-44]</v>
      </c>
      <c r="E262" s="61"/>
      <c r="F262" s="185" t="s">
        <v>889</v>
      </c>
      <c r="G262" s="60" t="s">
        <v>1065</v>
      </c>
      <c r="H262" s="84" t="s">
        <v>1504</v>
      </c>
      <c r="I262" s="116" t="s">
        <v>1505</v>
      </c>
      <c r="J262" s="61" t="s">
        <v>1637</v>
      </c>
      <c r="K262" s="61" t="s">
        <v>1638</v>
      </c>
      <c r="L262" s="68" t="s">
        <v>833</v>
      </c>
      <c r="M262" s="63" t="s">
        <v>1506</v>
      </c>
      <c r="N262" s="61" t="s">
        <v>253</v>
      </c>
      <c r="O262" s="184" t="s">
        <v>777</v>
      </c>
      <c r="P262" s="61" t="s">
        <v>14</v>
      </c>
      <c r="Q262" s="64">
        <v>45654</v>
      </c>
      <c r="R262" s="5" t="str">
        <f>_xlfn.CONCAT("S",_xlfn.ISOWEEKNUM(Table1[[#This Row],[Date de début des signes]]))</f>
        <v>S52</v>
      </c>
      <c r="S262" s="64">
        <v>45654</v>
      </c>
      <c r="T262" s="65" t="s">
        <v>870</v>
      </c>
      <c r="U262" s="65" t="s">
        <v>870</v>
      </c>
      <c r="V262" s="65" t="s">
        <v>906</v>
      </c>
      <c r="W262" s="63" t="s">
        <v>1489</v>
      </c>
      <c r="X262" s="65" t="s">
        <v>906</v>
      </c>
      <c r="Y262" s="131" t="s">
        <v>1364</v>
      </c>
      <c r="Z262" s="60" t="s">
        <v>1493</v>
      </c>
      <c r="AA262" s="60" t="s">
        <v>906</v>
      </c>
      <c r="AB262" s="60" t="s">
        <v>906</v>
      </c>
      <c r="AC262" s="60" t="s">
        <v>906</v>
      </c>
      <c r="AD262" s="60" t="s">
        <v>1507</v>
      </c>
      <c r="AE262" s="60" t="s">
        <v>870</v>
      </c>
      <c r="AF262" s="66" t="s">
        <v>870</v>
      </c>
      <c r="AG262" s="184" t="s">
        <v>2109</v>
      </c>
      <c r="AH262" s="184" t="s">
        <v>2109</v>
      </c>
      <c r="AI262" s="184" t="s">
        <v>906</v>
      </c>
      <c r="AJ262" s="66">
        <v>45654</v>
      </c>
      <c r="AK262" s="49" t="s">
        <v>874</v>
      </c>
      <c r="AL262" s="184" t="s">
        <v>814</v>
      </c>
      <c r="AM262" s="49" t="s">
        <v>228</v>
      </c>
      <c r="AN262" s="49" t="s">
        <v>253</v>
      </c>
      <c r="AO262" s="49" t="s">
        <v>255</v>
      </c>
      <c r="AP262" s="192" t="s">
        <v>18</v>
      </c>
      <c r="AQ262" s="1"/>
      <c r="AR262" s="1"/>
    </row>
    <row r="263" spans="1:44">
      <c r="A263" s="2">
        <f t="shared" si="8"/>
        <v>262</v>
      </c>
      <c r="B263" s="49" t="s">
        <v>1508</v>
      </c>
      <c r="C263" s="61">
        <v>17</v>
      </c>
      <c r="D263" s="3" t="str">
        <f t="shared" si="9"/>
        <v>[15-44]</v>
      </c>
      <c r="E263" s="61"/>
      <c r="F263" s="61" t="s">
        <v>864</v>
      </c>
      <c r="G263" s="61" t="s">
        <v>1509</v>
      </c>
      <c r="H263" s="62" t="s">
        <v>1510</v>
      </c>
      <c r="I263" s="131" t="s">
        <v>1511</v>
      </c>
      <c r="J263" s="61" t="s">
        <v>1653</v>
      </c>
      <c r="K263" s="61" t="s">
        <v>1654</v>
      </c>
      <c r="L263" s="68" t="s">
        <v>833</v>
      </c>
      <c r="M263" s="63" t="s">
        <v>1506</v>
      </c>
      <c r="N263" s="61" t="s">
        <v>253</v>
      </c>
      <c r="O263" s="184" t="s">
        <v>777</v>
      </c>
      <c r="P263" s="61" t="s">
        <v>14</v>
      </c>
      <c r="Q263" s="64">
        <v>45654</v>
      </c>
      <c r="R263" s="5" t="str">
        <f>_xlfn.CONCAT("S",_xlfn.ISOWEEKNUM(Table1[[#This Row],[Date de début des signes]]))</f>
        <v>S52</v>
      </c>
      <c r="S263" s="64">
        <v>45654</v>
      </c>
      <c r="T263" s="65" t="s">
        <v>870</v>
      </c>
      <c r="U263" s="65" t="s">
        <v>870</v>
      </c>
      <c r="V263" s="65" t="s">
        <v>906</v>
      </c>
      <c r="W263" s="63" t="s">
        <v>870</v>
      </c>
      <c r="X263" s="65" t="s">
        <v>906</v>
      </c>
      <c r="Y263" s="116" t="s">
        <v>1364</v>
      </c>
      <c r="Z263" s="60" t="s">
        <v>1493</v>
      </c>
      <c r="AA263" s="60" t="s">
        <v>906</v>
      </c>
      <c r="AB263" s="60" t="s">
        <v>906</v>
      </c>
      <c r="AC263" s="60" t="s">
        <v>906</v>
      </c>
      <c r="AD263" s="61" t="s">
        <v>1507</v>
      </c>
      <c r="AE263" s="61" t="s">
        <v>870</v>
      </c>
      <c r="AF263" s="66" t="s">
        <v>870</v>
      </c>
      <c r="AG263" s="184" t="s">
        <v>2109</v>
      </c>
      <c r="AH263" s="184" t="s">
        <v>2109</v>
      </c>
      <c r="AI263" s="184" t="s">
        <v>906</v>
      </c>
      <c r="AJ263" s="66">
        <v>45654</v>
      </c>
      <c r="AK263" s="49" t="s">
        <v>874</v>
      </c>
      <c r="AL263" s="184" t="s">
        <v>814</v>
      </c>
      <c r="AM263" s="49" t="s">
        <v>228</v>
      </c>
      <c r="AN263" s="49" t="s">
        <v>253</v>
      </c>
      <c r="AO263" s="49" t="s">
        <v>255</v>
      </c>
      <c r="AP263" s="192" t="s">
        <v>18</v>
      </c>
      <c r="AQ263" s="1"/>
      <c r="AR263" s="1"/>
    </row>
    <row r="264" spans="1:44">
      <c r="A264" s="2">
        <f t="shared" si="8"/>
        <v>263</v>
      </c>
      <c r="B264" s="49" t="s">
        <v>1512</v>
      </c>
      <c r="C264" s="61">
        <v>22</v>
      </c>
      <c r="D264" s="3" t="str">
        <f t="shared" si="9"/>
        <v>[15-44]</v>
      </c>
      <c r="E264" s="61"/>
      <c r="F264" s="61" t="s">
        <v>864</v>
      </c>
      <c r="G264" s="61" t="s">
        <v>883</v>
      </c>
      <c r="H264" s="62" t="s">
        <v>1513</v>
      </c>
      <c r="I264" s="131" t="s">
        <v>1514</v>
      </c>
      <c r="J264" s="61" t="s">
        <v>1655</v>
      </c>
      <c r="K264" s="61" t="s">
        <v>1656</v>
      </c>
      <c r="L264" s="68" t="s">
        <v>833</v>
      </c>
      <c r="M264" s="63" t="s">
        <v>1506</v>
      </c>
      <c r="N264" s="61" t="s">
        <v>253</v>
      </c>
      <c r="O264" s="184" t="s">
        <v>777</v>
      </c>
      <c r="P264" s="61" t="s">
        <v>14</v>
      </c>
      <c r="Q264" s="64">
        <v>45651</v>
      </c>
      <c r="R264" s="5" t="str">
        <f>_xlfn.CONCAT("S",_xlfn.ISOWEEKNUM(Table1[[#This Row],[Date de début des signes]]))</f>
        <v>S52</v>
      </c>
      <c r="S264" s="64">
        <v>45654</v>
      </c>
      <c r="T264" s="65" t="s">
        <v>870</v>
      </c>
      <c r="U264" s="65" t="s">
        <v>870</v>
      </c>
      <c r="V264" s="65" t="s">
        <v>906</v>
      </c>
      <c r="W264" s="63" t="s">
        <v>1489</v>
      </c>
      <c r="X264" s="65" t="s">
        <v>906</v>
      </c>
      <c r="Y264" s="116" t="s">
        <v>1364</v>
      </c>
      <c r="Z264" s="60" t="s">
        <v>1493</v>
      </c>
      <c r="AA264" s="60" t="s">
        <v>906</v>
      </c>
      <c r="AB264" s="60" t="s">
        <v>906</v>
      </c>
      <c r="AC264" s="60" t="s">
        <v>906</v>
      </c>
      <c r="AD264" s="61" t="s">
        <v>1515</v>
      </c>
      <c r="AE264" s="61" t="s">
        <v>870</v>
      </c>
      <c r="AF264" s="66" t="s">
        <v>870</v>
      </c>
      <c r="AG264" s="184" t="s">
        <v>2109</v>
      </c>
      <c r="AH264" s="184" t="s">
        <v>2109</v>
      </c>
      <c r="AI264" s="184" t="s">
        <v>906</v>
      </c>
      <c r="AJ264" s="66">
        <v>45654</v>
      </c>
      <c r="AK264" s="49" t="s">
        <v>874</v>
      </c>
      <c r="AL264" s="184" t="s">
        <v>814</v>
      </c>
      <c r="AM264" s="49" t="s">
        <v>228</v>
      </c>
      <c r="AN264" s="49" t="s">
        <v>253</v>
      </c>
      <c r="AO264" s="49" t="s">
        <v>255</v>
      </c>
      <c r="AP264" s="192" t="s">
        <v>18</v>
      </c>
      <c r="AQ264" s="1"/>
      <c r="AR264" s="1"/>
    </row>
    <row r="265" spans="1:44">
      <c r="A265" s="2">
        <f t="shared" si="8"/>
        <v>264</v>
      </c>
      <c r="B265" s="49" t="s">
        <v>1516</v>
      </c>
      <c r="C265" s="61">
        <v>3</v>
      </c>
      <c r="D265" s="3" t="str">
        <f t="shared" si="9"/>
        <v>[2-4]</v>
      </c>
      <c r="E265" s="61"/>
      <c r="F265" s="185" t="s">
        <v>889</v>
      </c>
      <c r="G265" s="61" t="s">
        <v>992</v>
      </c>
      <c r="H265" s="62" t="s">
        <v>1517</v>
      </c>
      <c r="I265" s="131" t="s">
        <v>164</v>
      </c>
      <c r="J265" s="61" t="s">
        <v>1657</v>
      </c>
      <c r="K265" s="61" t="s">
        <v>1658</v>
      </c>
      <c r="L265" s="68" t="s">
        <v>833</v>
      </c>
      <c r="M265" s="63" t="s">
        <v>1506</v>
      </c>
      <c r="N265" s="61" t="s">
        <v>253</v>
      </c>
      <c r="O265" s="184" t="s">
        <v>777</v>
      </c>
      <c r="P265" s="61" t="s">
        <v>14</v>
      </c>
      <c r="Q265" s="64">
        <v>45654</v>
      </c>
      <c r="R265" s="5" t="str">
        <f>_xlfn.CONCAT("S",_xlfn.ISOWEEKNUM(Table1[[#This Row],[Date de début des signes]]))</f>
        <v>S52</v>
      </c>
      <c r="S265" s="64">
        <v>45654</v>
      </c>
      <c r="T265" s="65" t="s">
        <v>870</v>
      </c>
      <c r="U265" s="65" t="s">
        <v>870</v>
      </c>
      <c r="V265" s="65" t="s">
        <v>870</v>
      </c>
      <c r="W265" s="63" t="s">
        <v>1489</v>
      </c>
      <c r="X265" s="65" t="s">
        <v>906</v>
      </c>
      <c r="Y265" s="116" t="s">
        <v>1364</v>
      </c>
      <c r="Z265" s="60" t="s">
        <v>906</v>
      </c>
      <c r="AA265" s="60" t="s">
        <v>906</v>
      </c>
      <c r="AB265" s="60" t="s">
        <v>906</v>
      </c>
      <c r="AC265" s="60" t="s">
        <v>906</v>
      </c>
      <c r="AD265" s="61" t="s">
        <v>871</v>
      </c>
      <c r="AE265" s="61" t="s">
        <v>870</v>
      </c>
      <c r="AF265" s="66" t="s">
        <v>870</v>
      </c>
      <c r="AG265" s="184" t="s">
        <v>2109</v>
      </c>
      <c r="AH265" s="184" t="s">
        <v>2109</v>
      </c>
      <c r="AI265" s="184" t="s">
        <v>906</v>
      </c>
      <c r="AJ265" s="66">
        <v>45654</v>
      </c>
      <c r="AK265" s="49" t="s">
        <v>874</v>
      </c>
      <c r="AL265" s="184" t="s">
        <v>814</v>
      </c>
      <c r="AM265" s="49" t="s">
        <v>228</v>
      </c>
      <c r="AN265" s="49" t="s">
        <v>253</v>
      </c>
      <c r="AO265" s="49" t="s">
        <v>255</v>
      </c>
      <c r="AP265" s="192" t="s">
        <v>18</v>
      </c>
      <c r="AQ265" s="1"/>
      <c r="AR265" s="1"/>
    </row>
    <row r="266" spans="1:44">
      <c r="A266" s="2">
        <f t="shared" si="8"/>
        <v>265</v>
      </c>
      <c r="B266" s="49" t="s">
        <v>1518</v>
      </c>
      <c r="C266" s="61">
        <v>0</v>
      </c>
      <c r="D266" s="3" t="str">
        <f t="shared" si="9"/>
        <v>[0-2]</v>
      </c>
      <c r="E266" s="61">
        <v>9</v>
      </c>
      <c r="F266" s="61" t="s">
        <v>864</v>
      </c>
      <c r="G266" s="61" t="s">
        <v>992</v>
      </c>
      <c r="H266" s="62" t="s">
        <v>1519</v>
      </c>
      <c r="I266" s="131" t="s">
        <v>1520</v>
      </c>
      <c r="J266" s="61" t="s">
        <v>1659</v>
      </c>
      <c r="K266" s="61" t="s">
        <v>1660</v>
      </c>
      <c r="L266" s="68" t="s">
        <v>833</v>
      </c>
      <c r="M266" s="63" t="s">
        <v>1506</v>
      </c>
      <c r="N266" s="61" t="s">
        <v>253</v>
      </c>
      <c r="O266" s="184" t="s">
        <v>777</v>
      </c>
      <c r="P266" s="61" t="s">
        <v>14</v>
      </c>
      <c r="Q266" s="64">
        <v>45651</v>
      </c>
      <c r="R266" s="5" t="str">
        <f>_xlfn.CONCAT("S",_xlfn.ISOWEEKNUM(Table1[[#This Row],[Date de début des signes]]))</f>
        <v>S52</v>
      </c>
      <c r="S266" s="64">
        <v>45654</v>
      </c>
      <c r="T266" s="65" t="s">
        <v>870</v>
      </c>
      <c r="U266" s="65" t="s">
        <v>870</v>
      </c>
      <c r="V266" s="63" t="s">
        <v>906</v>
      </c>
      <c r="W266" s="63" t="s">
        <v>1489</v>
      </c>
      <c r="X266" s="65" t="s">
        <v>906</v>
      </c>
      <c r="Y266" s="116" t="s">
        <v>1521</v>
      </c>
      <c r="Z266" s="61" t="s">
        <v>1493</v>
      </c>
      <c r="AA266" s="60" t="s">
        <v>906</v>
      </c>
      <c r="AB266" s="60" t="s">
        <v>906</v>
      </c>
      <c r="AC266" s="60" t="s">
        <v>906</v>
      </c>
      <c r="AD266" s="60" t="s">
        <v>1507</v>
      </c>
      <c r="AE266" s="61" t="s">
        <v>1493</v>
      </c>
      <c r="AF266" s="66" t="s">
        <v>870</v>
      </c>
      <c r="AG266" s="184" t="s">
        <v>2109</v>
      </c>
      <c r="AH266" s="184" t="s">
        <v>2109</v>
      </c>
      <c r="AI266" s="184" t="s">
        <v>906</v>
      </c>
      <c r="AJ266" s="66">
        <v>45654</v>
      </c>
      <c r="AK266" s="49" t="s">
        <v>874</v>
      </c>
      <c r="AL266" s="184" t="s">
        <v>814</v>
      </c>
      <c r="AM266" s="49" t="s">
        <v>228</v>
      </c>
      <c r="AN266" s="49" t="s">
        <v>253</v>
      </c>
      <c r="AO266" s="49" t="s">
        <v>255</v>
      </c>
      <c r="AP266" s="192" t="s">
        <v>18</v>
      </c>
      <c r="AQ266" s="1"/>
      <c r="AR266" s="1"/>
    </row>
    <row r="267" spans="1:44">
      <c r="A267" s="2">
        <f t="shared" si="8"/>
        <v>266</v>
      </c>
      <c r="B267" s="49" t="s">
        <v>1522</v>
      </c>
      <c r="C267" s="61">
        <v>54</v>
      </c>
      <c r="D267" s="3" t="str">
        <f t="shared" si="9"/>
        <v>[45-59]</v>
      </c>
      <c r="E267" s="61"/>
      <c r="F267" s="185" t="s">
        <v>889</v>
      </c>
      <c r="G267" s="61" t="s">
        <v>1065</v>
      </c>
      <c r="H267" s="62" t="s">
        <v>1523</v>
      </c>
      <c r="I267" s="131" t="s">
        <v>1524</v>
      </c>
      <c r="J267" s="61" t="s">
        <v>1614</v>
      </c>
      <c r="K267" s="61" t="s">
        <v>1623</v>
      </c>
      <c r="L267" s="68" t="s">
        <v>833</v>
      </c>
      <c r="M267" s="63" t="s">
        <v>1506</v>
      </c>
      <c r="N267" s="61" t="s">
        <v>253</v>
      </c>
      <c r="O267" s="184" t="s">
        <v>777</v>
      </c>
      <c r="P267" s="61" t="s">
        <v>14</v>
      </c>
      <c r="Q267" s="64">
        <v>45654</v>
      </c>
      <c r="R267" s="5" t="str">
        <f>_xlfn.CONCAT("S",_xlfn.ISOWEEKNUM(Table1[[#This Row],[Date de début des signes]]))</f>
        <v>S52</v>
      </c>
      <c r="S267" s="64">
        <v>45654</v>
      </c>
      <c r="T267" s="65" t="s">
        <v>870</v>
      </c>
      <c r="U267" s="65" t="s">
        <v>870</v>
      </c>
      <c r="V267" s="65" t="s">
        <v>870</v>
      </c>
      <c r="W267" s="63" t="s">
        <v>870</v>
      </c>
      <c r="X267" s="65" t="s">
        <v>906</v>
      </c>
      <c r="Y267" s="131" t="s">
        <v>1364</v>
      </c>
      <c r="Z267" s="61" t="s">
        <v>1493</v>
      </c>
      <c r="AA267" s="60" t="s">
        <v>906</v>
      </c>
      <c r="AB267" s="60" t="s">
        <v>906</v>
      </c>
      <c r="AC267" s="60" t="s">
        <v>906</v>
      </c>
      <c r="AD267" s="61" t="s">
        <v>1515</v>
      </c>
      <c r="AE267" s="60" t="s">
        <v>870</v>
      </c>
      <c r="AF267" s="66" t="s">
        <v>870</v>
      </c>
      <c r="AG267" s="184" t="s">
        <v>1382</v>
      </c>
      <c r="AH267" s="184" t="s">
        <v>2109</v>
      </c>
      <c r="AI267" s="184" t="s">
        <v>870</v>
      </c>
      <c r="AJ267" s="66">
        <v>45657</v>
      </c>
      <c r="AK267" s="49" t="s">
        <v>874</v>
      </c>
      <c r="AL267" s="184" t="s">
        <v>814</v>
      </c>
      <c r="AM267" s="49" t="s">
        <v>228</v>
      </c>
      <c r="AN267" s="49" t="s">
        <v>253</v>
      </c>
      <c r="AO267" s="49" t="s">
        <v>255</v>
      </c>
      <c r="AP267" s="192" t="s">
        <v>18</v>
      </c>
      <c r="AQ267" s="1"/>
      <c r="AR267" s="1"/>
    </row>
    <row r="268" spans="1:44">
      <c r="A268" s="2">
        <f t="shared" si="8"/>
        <v>267</v>
      </c>
      <c r="B268" s="49" t="s">
        <v>1525</v>
      </c>
      <c r="C268" s="61">
        <v>14</v>
      </c>
      <c r="D268" s="3" t="str">
        <f t="shared" si="9"/>
        <v>[5-14]</v>
      </c>
      <c r="E268" s="61"/>
      <c r="F268" s="185" t="s">
        <v>889</v>
      </c>
      <c r="G268" s="61" t="s">
        <v>1526</v>
      </c>
      <c r="H268" s="62" t="s">
        <v>1527</v>
      </c>
      <c r="I268" s="131" t="s">
        <v>1887</v>
      </c>
      <c r="J268" s="61" t="s">
        <v>1770</v>
      </c>
      <c r="K268" s="61" t="s">
        <v>1771</v>
      </c>
      <c r="L268" s="68" t="s">
        <v>833</v>
      </c>
      <c r="M268" s="63" t="s">
        <v>1506</v>
      </c>
      <c r="N268" s="61" t="s">
        <v>253</v>
      </c>
      <c r="O268" s="184" t="s">
        <v>777</v>
      </c>
      <c r="P268" s="61" t="s">
        <v>14</v>
      </c>
      <c r="Q268" s="64">
        <v>45653</v>
      </c>
      <c r="R268" s="5" t="str">
        <f>_xlfn.CONCAT("S",_xlfn.ISOWEEKNUM(Table1[[#This Row],[Date de début des signes]]))</f>
        <v>S52</v>
      </c>
      <c r="S268" s="64">
        <v>45654</v>
      </c>
      <c r="T268" s="65" t="s">
        <v>870</v>
      </c>
      <c r="U268" s="65" t="s">
        <v>870</v>
      </c>
      <c r="V268" s="63" t="s">
        <v>870</v>
      </c>
      <c r="W268" s="63" t="s">
        <v>1489</v>
      </c>
      <c r="X268" s="65" t="s">
        <v>906</v>
      </c>
      <c r="Y268" s="116" t="s">
        <v>1364</v>
      </c>
      <c r="Z268" s="60" t="s">
        <v>1493</v>
      </c>
      <c r="AA268" s="60" t="s">
        <v>906</v>
      </c>
      <c r="AB268" s="60" t="s">
        <v>906</v>
      </c>
      <c r="AC268" s="60" t="s">
        <v>906</v>
      </c>
      <c r="AD268" s="61" t="s">
        <v>871</v>
      </c>
      <c r="AE268" s="61" t="s">
        <v>1493</v>
      </c>
      <c r="AF268" s="66" t="s">
        <v>870</v>
      </c>
      <c r="AG268" s="184" t="s">
        <v>1382</v>
      </c>
      <c r="AH268" s="184" t="s">
        <v>873</v>
      </c>
      <c r="AI268" s="184" t="s">
        <v>870</v>
      </c>
      <c r="AJ268" s="66">
        <v>45657</v>
      </c>
      <c r="AK268" s="49" t="s">
        <v>874</v>
      </c>
      <c r="AL268" s="184" t="s">
        <v>813</v>
      </c>
      <c r="AM268" s="49" t="s">
        <v>228</v>
      </c>
      <c r="AN268" s="49" t="s">
        <v>253</v>
      </c>
      <c r="AO268" s="49" t="s">
        <v>255</v>
      </c>
      <c r="AP268" s="192" t="s">
        <v>18</v>
      </c>
      <c r="AQ268" s="1"/>
      <c r="AR268" s="1"/>
    </row>
    <row r="269" spans="1:44">
      <c r="A269" s="2">
        <f t="shared" si="8"/>
        <v>268</v>
      </c>
      <c r="B269" s="49" t="s">
        <v>1528</v>
      </c>
      <c r="C269" s="61">
        <v>37</v>
      </c>
      <c r="D269" s="3" t="str">
        <f t="shared" si="9"/>
        <v>[15-44]</v>
      </c>
      <c r="E269" s="61"/>
      <c r="F269" s="61" t="s">
        <v>864</v>
      </c>
      <c r="G269" s="61" t="s">
        <v>1529</v>
      </c>
      <c r="H269" s="62" t="s">
        <v>1530</v>
      </c>
      <c r="I269" s="131" t="s">
        <v>1531</v>
      </c>
      <c r="J269" s="61" t="s">
        <v>1616</v>
      </c>
      <c r="K269" s="61" t="s">
        <v>1617</v>
      </c>
      <c r="L269" s="68" t="s">
        <v>833</v>
      </c>
      <c r="M269" s="63" t="s">
        <v>1506</v>
      </c>
      <c r="N269" s="61" t="s">
        <v>253</v>
      </c>
      <c r="O269" s="184" t="s">
        <v>777</v>
      </c>
      <c r="P269" s="61" t="s">
        <v>14</v>
      </c>
      <c r="Q269" s="64">
        <v>45654</v>
      </c>
      <c r="R269" s="5" t="str">
        <f>_xlfn.CONCAT("S",_xlfn.ISOWEEKNUM(Table1[[#This Row],[Date de début des signes]]))</f>
        <v>S52</v>
      </c>
      <c r="S269" s="64">
        <v>45654</v>
      </c>
      <c r="T269" s="65" t="s">
        <v>870</v>
      </c>
      <c r="U269" s="65" t="s">
        <v>870</v>
      </c>
      <c r="V269" s="63" t="s">
        <v>906</v>
      </c>
      <c r="W269" s="63" t="s">
        <v>1489</v>
      </c>
      <c r="X269" s="65" t="s">
        <v>906</v>
      </c>
      <c r="Y269" s="116" t="s">
        <v>1532</v>
      </c>
      <c r="Z269" s="60" t="s">
        <v>1493</v>
      </c>
      <c r="AA269" s="60" t="s">
        <v>906</v>
      </c>
      <c r="AB269" s="60" t="s">
        <v>906</v>
      </c>
      <c r="AC269" s="60" t="s">
        <v>906</v>
      </c>
      <c r="AD269" s="60" t="s">
        <v>1507</v>
      </c>
      <c r="AE269" s="60" t="s">
        <v>870</v>
      </c>
      <c r="AF269" s="66" t="s">
        <v>870</v>
      </c>
      <c r="AG269" s="184" t="s">
        <v>2109</v>
      </c>
      <c r="AH269" s="184" t="s">
        <v>2109</v>
      </c>
      <c r="AI269" s="184" t="s">
        <v>906</v>
      </c>
      <c r="AJ269" s="66">
        <v>45655</v>
      </c>
      <c r="AK269" s="49" t="s">
        <v>874</v>
      </c>
      <c r="AL269" s="184" t="s">
        <v>814</v>
      </c>
      <c r="AM269" s="49" t="s">
        <v>228</v>
      </c>
      <c r="AN269" s="49" t="s">
        <v>253</v>
      </c>
      <c r="AO269" s="49" t="s">
        <v>255</v>
      </c>
      <c r="AP269" s="192" t="s">
        <v>18</v>
      </c>
      <c r="AQ269" s="1"/>
      <c r="AR269" s="1"/>
    </row>
    <row r="270" spans="1:44">
      <c r="A270" s="2">
        <f t="shared" si="8"/>
        <v>269</v>
      </c>
      <c r="B270" s="49" t="s">
        <v>1533</v>
      </c>
      <c r="C270" s="61">
        <v>30</v>
      </c>
      <c r="D270" s="3" t="str">
        <f t="shared" si="9"/>
        <v>[15-44]</v>
      </c>
      <c r="E270" s="61"/>
      <c r="F270" s="185" t="s">
        <v>889</v>
      </c>
      <c r="G270" s="61" t="s">
        <v>1051</v>
      </c>
      <c r="H270" s="62" t="s">
        <v>1534</v>
      </c>
      <c r="I270" s="131" t="s">
        <v>1505</v>
      </c>
      <c r="J270" s="106" t="s">
        <v>1637</v>
      </c>
      <c r="K270" s="106" t="s">
        <v>1638</v>
      </c>
      <c r="L270" s="68" t="s">
        <v>833</v>
      </c>
      <c r="M270" s="63" t="s">
        <v>1506</v>
      </c>
      <c r="N270" s="61" t="s">
        <v>253</v>
      </c>
      <c r="O270" s="184" t="s">
        <v>777</v>
      </c>
      <c r="P270" s="61" t="s">
        <v>14</v>
      </c>
      <c r="Q270" s="64">
        <v>45652</v>
      </c>
      <c r="R270" s="5" t="str">
        <f>_xlfn.CONCAT("S",_xlfn.ISOWEEKNUM(Table1[[#This Row],[Date de début des signes]]))</f>
        <v>S52</v>
      </c>
      <c r="S270" s="64">
        <v>45655</v>
      </c>
      <c r="T270" s="65" t="s">
        <v>870</v>
      </c>
      <c r="U270" s="65" t="s">
        <v>870</v>
      </c>
      <c r="V270" s="65" t="s">
        <v>906</v>
      </c>
      <c r="W270" s="63" t="s">
        <v>1489</v>
      </c>
      <c r="X270" s="65" t="s">
        <v>906</v>
      </c>
      <c r="Y270" s="131" t="s">
        <v>1535</v>
      </c>
      <c r="Z270" s="60" t="s">
        <v>1493</v>
      </c>
      <c r="AA270" s="60" t="s">
        <v>906</v>
      </c>
      <c r="AB270" s="60" t="s">
        <v>906</v>
      </c>
      <c r="AC270" s="60" t="s">
        <v>906</v>
      </c>
      <c r="AD270" s="61" t="s">
        <v>1536</v>
      </c>
      <c r="AE270" s="61" t="s">
        <v>870</v>
      </c>
      <c r="AF270" s="66" t="s">
        <v>870</v>
      </c>
      <c r="AG270" s="184" t="s">
        <v>2109</v>
      </c>
      <c r="AH270" s="184" t="s">
        <v>2109</v>
      </c>
      <c r="AI270" s="184" t="s">
        <v>906</v>
      </c>
      <c r="AJ270" s="66">
        <v>45655</v>
      </c>
      <c r="AK270" s="49" t="s">
        <v>874</v>
      </c>
      <c r="AL270" s="184" t="s">
        <v>814</v>
      </c>
      <c r="AM270" s="49" t="s">
        <v>228</v>
      </c>
      <c r="AN270" s="49" t="s">
        <v>253</v>
      </c>
      <c r="AO270" s="49" t="s">
        <v>255</v>
      </c>
      <c r="AP270" s="192" t="s">
        <v>18</v>
      </c>
      <c r="AQ270" s="1"/>
      <c r="AR270" s="1"/>
    </row>
    <row r="271" spans="1:44">
      <c r="A271" s="2">
        <f t="shared" si="8"/>
        <v>270</v>
      </c>
      <c r="B271" s="49" t="s">
        <v>1537</v>
      </c>
      <c r="C271" s="61">
        <v>20</v>
      </c>
      <c r="D271" s="3" t="str">
        <f t="shared" si="9"/>
        <v>[15-44]</v>
      </c>
      <c r="E271" s="61"/>
      <c r="F271" s="61" t="s">
        <v>864</v>
      </c>
      <c r="G271" s="61" t="s">
        <v>904</v>
      </c>
      <c r="H271" s="62"/>
      <c r="I271" s="131" t="s">
        <v>1538</v>
      </c>
      <c r="J271" s="106" t="s">
        <v>1303</v>
      </c>
      <c r="K271" s="106" t="s">
        <v>1304</v>
      </c>
      <c r="L271" s="68" t="s">
        <v>833</v>
      </c>
      <c r="M271" s="63" t="s">
        <v>866</v>
      </c>
      <c r="N271" s="61" t="s">
        <v>425</v>
      </c>
      <c r="O271" s="190" t="s">
        <v>13</v>
      </c>
      <c r="P271" s="61" t="s">
        <v>14</v>
      </c>
      <c r="Q271" s="64">
        <v>45650</v>
      </c>
      <c r="R271" s="5" t="str">
        <f>_xlfn.CONCAT("S",_xlfn.ISOWEEKNUM(Table1[[#This Row],[Date de début des signes]]))</f>
        <v>S52</v>
      </c>
      <c r="S271" s="64">
        <v>45651</v>
      </c>
      <c r="T271" s="65" t="s">
        <v>870</v>
      </c>
      <c r="U271" s="65" t="s">
        <v>870</v>
      </c>
      <c r="V271" s="65" t="s">
        <v>868</v>
      </c>
      <c r="W271" s="63" t="s">
        <v>870</v>
      </c>
      <c r="X271" s="65" t="s">
        <v>870</v>
      </c>
      <c r="Y271" s="131" t="s">
        <v>1539</v>
      </c>
      <c r="Z271" s="60" t="s">
        <v>906</v>
      </c>
      <c r="AA271" s="60" t="s">
        <v>906</v>
      </c>
      <c r="AB271" s="60" t="s">
        <v>906</v>
      </c>
      <c r="AC271" s="60" t="s">
        <v>870</v>
      </c>
      <c r="AD271" s="61" t="s">
        <v>894</v>
      </c>
      <c r="AE271" s="61" t="s">
        <v>868</v>
      </c>
      <c r="AF271" s="66" t="s">
        <v>870</v>
      </c>
      <c r="AG271" s="184" t="s">
        <v>1382</v>
      </c>
      <c r="AH271" s="184" t="s">
        <v>873</v>
      </c>
      <c r="AI271" s="184" t="s">
        <v>870</v>
      </c>
      <c r="AJ271" s="66">
        <v>45655</v>
      </c>
      <c r="AK271" s="49" t="s">
        <v>874</v>
      </c>
      <c r="AL271" s="184" t="s">
        <v>813</v>
      </c>
      <c r="AM271" s="2" t="s">
        <v>13</v>
      </c>
      <c r="AN271" s="2" t="s">
        <v>425</v>
      </c>
      <c r="AO271" s="2" t="s">
        <v>140</v>
      </c>
      <c r="AP271" s="46" t="s">
        <v>10</v>
      </c>
      <c r="AQ271" s="1"/>
      <c r="AR271" s="1"/>
    </row>
    <row r="272" spans="1:44">
      <c r="A272" s="2">
        <f t="shared" si="8"/>
        <v>271</v>
      </c>
      <c r="B272" s="49" t="s">
        <v>1540</v>
      </c>
      <c r="C272" s="61">
        <v>7</v>
      </c>
      <c r="D272" s="3" t="str">
        <f t="shared" si="9"/>
        <v>[5-14]</v>
      </c>
      <c r="E272" s="61"/>
      <c r="F272" s="60" t="s">
        <v>864</v>
      </c>
      <c r="G272" s="60" t="s">
        <v>988</v>
      </c>
      <c r="H272" s="84" t="s">
        <v>1541</v>
      </c>
      <c r="I272" s="116" t="s">
        <v>1273</v>
      </c>
      <c r="J272" s="106" t="s">
        <v>1629</v>
      </c>
      <c r="K272" s="106" t="s">
        <v>1630</v>
      </c>
      <c r="L272" s="68" t="s">
        <v>833</v>
      </c>
      <c r="M272" s="63" t="s">
        <v>1506</v>
      </c>
      <c r="N272" s="61" t="s">
        <v>253</v>
      </c>
      <c r="O272" s="184" t="s">
        <v>777</v>
      </c>
      <c r="P272" s="61" t="s">
        <v>14</v>
      </c>
      <c r="Q272" s="64">
        <v>45654</v>
      </c>
      <c r="R272" s="5" t="str">
        <f>_xlfn.CONCAT("S",_xlfn.ISOWEEKNUM(Table1[[#This Row],[Date de début des signes]]))</f>
        <v>S52</v>
      </c>
      <c r="S272" s="64">
        <v>45655</v>
      </c>
      <c r="T272" s="65" t="s">
        <v>870</v>
      </c>
      <c r="U272" s="65" t="s">
        <v>906</v>
      </c>
      <c r="V272" s="65" t="s">
        <v>906</v>
      </c>
      <c r="W272" s="63" t="s">
        <v>1489</v>
      </c>
      <c r="X272" s="65" t="s">
        <v>906</v>
      </c>
      <c r="Y272" s="116" t="s">
        <v>1364</v>
      </c>
      <c r="Z272" s="60" t="s">
        <v>1493</v>
      </c>
      <c r="AA272" s="60" t="s">
        <v>906</v>
      </c>
      <c r="AB272" s="60" t="s">
        <v>906</v>
      </c>
      <c r="AC272" s="60" t="s">
        <v>906</v>
      </c>
      <c r="AD272" s="61" t="s">
        <v>1536</v>
      </c>
      <c r="AE272" s="61" t="s">
        <v>870</v>
      </c>
      <c r="AF272" s="66" t="s">
        <v>870</v>
      </c>
      <c r="AG272" s="184" t="s">
        <v>2109</v>
      </c>
      <c r="AH272" s="184" t="s">
        <v>2109</v>
      </c>
      <c r="AI272" s="184" t="s">
        <v>906</v>
      </c>
      <c r="AJ272" s="66">
        <v>45655</v>
      </c>
      <c r="AK272" s="49" t="s">
        <v>874</v>
      </c>
      <c r="AL272" s="184" t="s">
        <v>814</v>
      </c>
      <c r="AM272" s="49" t="s">
        <v>228</v>
      </c>
      <c r="AN272" s="49" t="s">
        <v>230</v>
      </c>
      <c r="AO272" s="49" t="s">
        <v>228</v>
      </c>
      <c r="AP272" s="192" t="s">
        <v>18</v>
      </c>
      <c r="AQ272" s="1"/>
      <c r="AR272" s="1"/>
    </row>
    <row r="273" spans="1:44">
      <c r="A273" s="2">
        <f t="shared" si="8"/>
        <v>272</v>
      </c>
      <c r="B273" s="49" t="s">
        <v>1542</v>
      </c>
      <c r="C273" s="61">
        <v>54</v>
      </c>
      <c r="D273" s="3" t="str">
        <f t="shared" si="9"/>
        <v>[45-59]</v>
      </c>
      <c r="E273" s="61"/>
      <c r="F273" s="60" t="s">
        <v>864</v>
      </c>
      <c r="G273" s="60" t="s">
        <v>883</v>
      </c>
      <c r="H273" s="84" t="s">
        <v>1543</v>
      </c>
      <c r="I273" s="116" t="s">
        <v>1544</v>
      </c>
      <c r="J273" s="106" t="s">
        <v>1627</v>
      </c>
      <c r="K273" s="61" t="s">
        <v>1628</v>
      </c>
      <c r="L273" s="68" t="s">
        <v>833</v>
      </c>
      <c r="M273" s="63" t="s">
        <v>1506</v>
      </c>
      <c r="N273" s="61" t="s">
        <v>253</v>
      </c>
      <c r="O273" s="184" t="s">
        <v>777</v>
      </c>
      <c r="P273" s="61" t="s">
        <v>14</v>
      </c>
      <c r="Q273" s="64">
        <v>45654</v>
      </c>
      <c r="R273" s="5" t="str">
        <f>_xlfn.CONCAT("S",_xlfn.ISOWEEKNUM(Table1[[#This Row],[Date de début des signes]]))</f>
        <v>S52</v>
      </c>
      <c r="S273" s="64">
        <v>45655</v>
      </c>
      <c r="T273" s="65" t="s">
        <v>870</v>
      </c>
      <c r="U273" s="65" t="s">
        <v>906</v>
      </c>
      <c r="V273" s="65" t="s">
        <v>906</v>
      </c>
      <c r="W273" s="63" t="s">
        <v>1489</v>
      </c>
      <c r="X273" s="65" t="s">
        <v>906</v>
      </c>
      <c r="Y273" s="116" t="s">
        <v>1545</v>
      </c>
      <c r="Z273" s="60" t="s">
        <v>1493</v>
      </c>
      <c r="AA273" s="60" t="s">
        <v>906</v>
      </c>
      <c r="AB273" s="60" t="s">
        <v>906</v>
      </c>
      <c r="AC273" s="60" t="s">
        <v>906</v>
      </c>
      <c r="AD273" s="61" t="s">
        <v>1536</v>
      </c>
      <c r="AE273" s="61" t="s">
        <v>870</v>
      </c>
      <c r="AF273" s="66" t="s">
        <v>870</v>
      </c>
      <c r="AG273" s="184" t="s">
        <v>1382</v>
      </c>
      <c r="AH273" s="184" t="s">
        <v>873</v>
      </c>
      <c r="AI273" s="184" t="s">
        <v>870</v>
      </c>
      <c r="AJ273" s="64">
        <v>45658</v>
      </c>
      <c r="AK273" s="49" t="s">
        <v>874</v>
      </c>
      <c r="AL273" s="184" t="s">
        <v>813</v>
      </c>
      <c r="AM273" s="49" t="s">
        <v>228</v>
      </c>
      <c r="AN273" s="49" t="s">
        <v>253</v>
      </c>
      <c r="AO273" s="49" t="s">
        <v>255</v>
      </c>
      <c r="AP273" s="192" t="s">
        <v>18</v>
      </c>
      <c r="AQ273" s="1"/>
      <c r="AR273" s="1"/>
    </row>
    <row r="274" spans="1:44">
      <c r="A274" s="2">
        <f t="shared" si="8"/>
        <v>273</v>
      </c>
      <c r="B274" s="49" t="s">
        <v>1546</v>
      </c>
      <c r="C274" s="61">
        <v>4</v>
      </c>
      <c r="D274" s="3" t="str">
        <f t="shared" si="9"/>
        <v>[2-4]</v>
      </c>
      <c r="E274" s="61"/>
      <c r="F274" s="60" t="s">
        <v>864</v>
      </c>
      <c r="G274" s="60" t="s">
        <v>992</v>
      </c>
      <c r="H274" s="84" t="s">
        <v>1547</v>
      </c>
      <c r="I274" s="116" t="s">
        <v>1548</v>
      </c>
      <c r="J274" s="106" t="s">
        <v>1625</v>
      </c>
      <c r="K274" s="106" t="s">
        <v>1626</v>
      </c>
      <c r="L274" s="68" t="s">
        <v>833</v>
      </c>
      <c r="M274" s="63" t="s">
        <v>1506</v>
      </c>
      <c r="N274" s="61" t="s">
        <v>253</v>
      </c>
      <c r="O274" s="184" t="s">
        <v>777</v>
      </c>
      <c r="P274" s="61" t="s">
        <v>14</v>
      </c>
      <c r="Q274" s="64">
        <v>45653</v>
      </c>
      <c r="R274" s="5" t="str">
        <f>_xlfn.CONCAT("S",_xlfn.ISOWEEKNUM(Table1[[#This Row],[Date de début des signes]]))</f>
        <v>S52</v>
      </c>
      <c r="S274" s="64">
        <v>45656</v>
      </c>
      <c r="T274" s="65" t="s">
        <v>870</v>
      </c>
      <c r="U274" s="65" t="s">
        <v>870</v>
      </c>
      <c r="V274" s="65" t="s">
        <v>906</v>
      </c>
      <c r="W274" s="63" t="s">
        <v>1489</v>
      </c>
      <c r="X274" s="65" t="s">
        <v>906</v>
      </c>
      <c r="Y274" s="116" t="s">
        <v>1364</v>
      </c>
      <c r="Z274" s="60" t="s">
        <v>1493</v>
      </c>
      <c r="AA274" s="60" t="s">
        <v>906</v>
      </c>
      <c r="AB274" s="60" t="s">
        <v>906</v>
      </c>
      <c r="AC274" s="60" t="s">
        <v>906</v>
      </c>
      <c r="AD274" s="61" t="s">
        <v>871</v>
      </c>
      <c r="AE274" s="60" t="s">
        <v>1493</v>
      </c>
      <c r="AF274" s="66" t="s">
        <v>870</v>
      </c>
      <c r="AG274" s="184" t="s">
        <v>2109</v>
      </c>
      <c r="AH274" s="184" t="s">
        <v>2109</v>
      </c>
      <c r="AI274" s="184" t="s">
        <v>906</v>
      </c>
      <c r="AJ274" s="66">
        <v>45656</v>
      </c>
      <c r="AK274" s="49" t="s">
        <v>874</v>
      </c>
      <c r="AL274" s="184" t="s">
        <v>814</v>
      </c>
      <c r="AM274" s="49" t="s">
        <v>228</v>
      </c>
      <c r="AN274" s="49" t="s">
        <v>253</v>
      </c>
      <c r="AO274" s="49" t="s">
        <v>255</v>
      </c>
      <c r="AP274" s="192" t="s">
        <v>18</v>
      </c>
      <c r="AQ274" s="1"/>
      <c r="AR274" s="1"/>
    </row>
    <row r="275" spans="1:44">
      <c r="A275" s="2">
        <f t="shared" si="8"/>
        <v>274</v>
      </c>
      <c r="B275" s="49" t="s">
        <v>1549</v>
      </c>
      <c r="C275" s="61">
        <v>3</v>
      </c>
      <c r="D275" s="3" t="str">
        <f t="shared" si="9"/>
        <v>[2-4]</v>
      </c>
      <c r="E275" s="61"/>
      <c r="F275" s="60" t="s">
        <v>864</v>
      </c>
      <c r="G275" s="60" t="s">
        <v>992</v>
      </c>
      <c r="H275" s="84" t="s">
        <v>1550</v>
      </c>
      <c r="I275" s="116" t="s">
        <v>1524</v>
      </c>
      <c r="J275" s="106" t="s">
        <v>1614</v>
      </c>
      <c r="K275" s="106" t="s">
        <v>1623</v>
      </c>
      <c r="L275" s="68" t="s">
        <v>833</v>
      </c>
      <c r="M275" s="63" t="s">
        <v>1506</v>
      </c>
      <c r="N275" s="61" t="s">
        <v>253</v>
      </c>
      <c r="O275" s="184" t="s">
        <v>777</v>
      </c>
      <c r="P275" s="61" t="s">
        <v>14</v>
      </c>
      <c r="Q275" s="64">
        <v>45654</v>
      </c>
      <c r="R275" s="5" t="str">
        <f>_xlfn.CONCAT("S",_xlfn.ISOWEEKNUM(Table1[[#This Row],[Date de début des signes]]))</f>
        <v>S52</v>
      </c>
      <c r="S275" s="64">
        <v>45656</v>
      </c>
      <c r="T275" s="65" t="s">
        <v>870</v>
      </c>
      <c r="U275" s="65" t="s">
        <v>906</v>
      </c>
      <c r="V275" s="65" t="s">
        <v>906</v>
      </c>
      <c r="W275" s="63" t="s">
        <v>1489</v>
      </c>
      <c r="X275" s="65" t="s">
        <v>906</v>
      </c>
      <c r="Y275" s="116" t="s">
        <v>1364</v>
      </c>
      <c r="Z275" s="60" t="s">
        <v>1493</v>
      </c>
      <c r="AA275" s="60" t="s">
        <v>906</v>
      </c>
      <c r="AB275" s="60" t="s">
        <v>906</v>
      </c>
      <c r="AC275" s="60" t="s">
        <v>906</v>
      </c>
      <c r="AD275" s="61" t="s">
        <v>1507</v>
      </c>
      <c r="AE275" s="61" t="s">
        <v>870</v>
      </c>
      <c r="AF275" s="66" t="s">
        <v>870</v>
      </c>
      <c r="AG275" s="184" t="s">
        <v>2109</v>
      </c>
      <c r="AH275" s="184" t="s">
        <v>2109</v>
      </c>
      <c r="AI275" s="184" t="s">
        <v>906</v>
      </c>
      <c r="AJ275" s="66">
        <v>45656</v>
      </c>
      <c r="AK275" s="49" t="s">
        <v>874</v>
      </c>
      <c r="AL275" s="184" t="s">
        <v>814</v>
      </c>
      <c r="AM275" s="49" t="s">
        <v>228</v>
      </c>
      <c r="AN275" s="49" t="s">
        <v>253</v>
      </c>
      <c r="AO275" s="49" t="s">
        <v>255</v>
      </c>
      <c r="AP275" s="192" t="s">
        <v>18</v>
      </c>
      <c r="AQ275" s="1"/>
      <c r="AR275" s="1"/>
    </row>
    <row r="276" spans="1:44">
      <c r="A276" s="2">
        <f t="shared" si="8"/>
        <v>275</v>
      </c>
      <c r="B276" s="49" t="s">
        <v>1551</v>
      </c>
      <c r="C276" s="61">
        <v>2</v>
      </c>
      <c r="D276" s="3" t="str">
        <f t="shared" si="9"/>
        <v>[0-2]</v>
      </c>
      <c r="E276" s="61"/>
      <c r="F276" s="60" t="s">
        <v>864</v>
      </c>
      <c r="G276" s="60" t="s">
        <v>992</v>
      </c>
      <c r="H276" s="84" t="s">
        <v>1552</v>
      </c>
      <c r="I276" s="131" t="s">
        <v>1544</v>
      </c>
      <c r="J276" s="106" t="s">
        <v>1627</v>
      </c>
      <c r="K276" s="61" t="s">
        <v>1628</v>
      </c>
      <c r="L276" s="68" t="s">
        <v>833</v>
      </c>
      <c r="M276" s="63" t="s">
        <v>1506</v>
      </c>
      <c r="N276" s="61" t="s">
        <v>253</v>
      </c>
      <c r="O276" s="184" t="s">
        <v>777</v>
      </c>
      <c r="P276" s="61" t="s">
        <v>14</v>
      </c>
      <c r="Q276" s="64">
        <v>45655</v>
      </c>
      <c r="R276" s="5" t="str">
        <f>_xlfn.CONCAT("S",_xlfn.ISOWEEKNUM(Table1[[#This Row],[Date de début des signes]]))</f>
        <v>S52</v>
      </c>
      <c r="S276" s="64">
        <v>45656</v>
      </c>
      <c r="T276" s="65" t="s">
        <v>870</v>
      </c>
      <c r="U276" s="65" t="s">
        <v>870</v>
      </c>
      <c r="V276" s="65" t="s">
        <v>906</v>
      </c>
      <c r="W276" s="63" t="s">
        <v>1489</v>
      </c>
      <c r="X276" s="65" t="s">
        <v>906</v>
      </c>
      <c r="Y276" s="116" t="s">
        <v>1553</v>
      </c>
      <c r="Z276" s="60" t="s">
        <v>1493</v>
      </c>
      <c r="AA276" s="60" t="s">
        <v>906</v>
      </c>
      <c r="AB276" s="60" t="s">
        <v>906</v>
      </c>
      <c r="AC276" s="60" t="s">
        <v>906</v>
      </c>
      <c r="AD276" s="61" t="s">
        <v>1536</v>
      </c>
      <c r="AE276" s="61" t="s">
        <v>870</v>
      </c>
      <c r="AF276" s="66" t="s">
        <v>870</v>
      </c>
      <c r="AG276" s="184" t="s">
        <v>1382</v>
      </c>
      <c r="AH276" s="184" t="s">
        <v>873</v>
      </c>
      <c r="AI276" s="184" t="s">
        <v>870</v>
      </c>
      <c r="AJ276" s="64">
        <v>45658</v>
      </c>
      <c r="AK276" s="49" t="s">
        <v>874</v>
      </c>
      <c r="AL276" s="184" t="s">
        <v>813</v>
      </c>
      <c r="AM276" s="49" t="s">
        <v>228</v>
      </c>
      <c r="AN276" s="49" t="s">
        <v>253</v>
      </c>
      <c r="AO276" s="49" t="s">
        <v>255</v>
      </c>
      <c r="AP276" s="192" t="s">
        <v>18</v>
      </c>
      <c r="AQ276" s="1"/>
      <c r="AR276" s="1"/>
    </row>
    <row r="277" spans="1:44">
      <c r="A277" s="2">
        <f t="shared" si="8"/>
        <v>276</v>
      </c>
      <c r="B277" s="49" t="s">
        <v>1554</v>
      </c>
      <c r="C277" s="61">
        <v>20</v>
      </c>
      <c r="D277" s="3" t="str">
        <f t="shared" si="9"/>
        <v>[15-44]</v>
      </c>
      <c r="E277" s="61"/>
      <c r="F277" s="60" t="s">
        <v>864</v>
      </c>
      <c r="G277" s="60" t="s">
        <v>1555</v>
      </c>
      <c r="H277" s="84" t="s">
        <v>1556</v>
      </c>
      <c r="I277" s="116" t="s">
        <v>1273</v>
      </c>
      <c r="J277" s="61" t="s">
        <v>1629</v>
      </c>
      <c r="K277" s="61" t="s">
        <v>1630</v>
      </c>
      <c r="L277" s="68" t="s">
        <v>833</v>
      </c>
      <c r="M277" s="63" t="s">
        <v>1506</v>
      </c>
      <c r="N277" s="61" t="s">
        <v>253</v>
      </c>
      <c r="O277" s="184" t="s">
        <v>777</v>
      </c>
      <c r="P277" s="61" t="s">
        <v>14</v>
      </c>
      <c r="Q277" s="64">
        <v>45655</v>
      </c>
      <c r="R277" s="5" t="str">
        <f>_xlfn.CONCAT("S",_xlfn.ISOWEEKNUM(Table1[[#This Row],[Date de début des signes]]))</f>
        <v>S52</v>
      </c>
      <c r="S277" s="64">
        <v>45656</v>
      </c>
      <c r="T277" s="65" t="s">
        <v>870</v>
      </c>
      <c r="U277" s="65" t="s">
        <v>906</v>
      </c>
      <c r="V277" s="65" t="s">
        <v>906</v>
      </c>
      <c r="W277" s="63" t="s">
        <v>1489</v>
      </c>
      <c r="X277" s="65" t="s">
        <v>906</v>
      </c>
      <c r="Y277" s="116" t="s">
        <v>1364</v>
      </c>
      <c r="Z277" s="60" t="s">
        <v>1493</v>
      </c>
      <c r="AA277" s="60" t="s">
        <v>906</v>
      </c>
      <c r="AB277" s="60" t="s">
        <v>906</v>
      </c>
      <c r="AC277" s="60" t="s">
        <v>906</v>
      </c>
      <c r="AD277" s="61" t="s">
        <v>1507</v>
      </c>
      <c r="AE277" s="61" t="s">
        <v>870</v>
      </c>
      <c r="AF277" s="66" t="s">
        <v>870</v>
      </c>
      <c r="AG277" s="184" t="s">
        <v>2109</v>
      </c>
      <c r="AH277" s="184" t="s">
        <v>2109</v>
      </c>
      <c r="AI277" s="184" t="s">
        <v>870</v>
      </c>
      <c r="AJ277" s="66">
        <v>45656</v>
      </c>
      <c r="AK277" s="49" t="s">
        <v>874</v>
      </c>
      <c r="AL277" s="184" t="s">
        <v>814</v>
      </c>
      <c r="AM277" s="49" t="s">
        <v>228</v>
      </c>
      <c r="AN277" s="49" t="s">
        <v>230</v>
      </c>
      <c r="AO277" s="49" t="s">
        <v>228</v>
      </c>
      <c r="AP277" s="192" t="s">
        <v>18</v>
      </c>
      <c r="AQ277" s="1"/>
      <c r="AR277" s="1"/>
    </row>
    <row r="278" spans="1:44">
      <c r="A278" s="2">
        <f t="shared" si="8"/>
        <v>277</v>
      </c>
      <c r="B278" s="49" t="s">
        <v>1673</v>
      </c>
      <c r="C278" s="61">
        <v>30</v>
      </c>
      <c r="D278" s="3" t="str">
        <f t="shared" si="9"/>
        <v>[15-44]</v>
      </c>
      <c r="E278" s="61"/>
      <c r="F278" s="185" t="s">
        <v>889</v>
      </c>
      <c r="G278" s="60" t="s">
        <v>1051</v>
      </c>
      <c r="H278" s="84" t="s">
        <v>1674</v>
      </c>
      <c r="I278" s="116" t="s">
        <v>88</v>
      </c>
      <c r="J278" s="153" t="s">
        <v>1641</v>
      </c>
      <c r="K278" s="153" t="s">
        <v>1642</v>
      </c>
      <c r="L278" s="68" t="s">
        <v>833</v>
      </c>
      <c r="M278" s="63" t="s">
        <v>1506</v>
      </c>
      <c r="N278" s="61" t="s">
        <v>253</v>
      </c>
      <c r="O278" s="184" t="s">
        <v>777</v>
      </c>
      <c r="P278" s="61" t="s">
        <v>14</v>
      </c>
      <c r="Q278" s="64">
        <v>45656</v>
      </c>
      <c r="R278" s="5" t="str">
        <f>_xlfn.CONCAT("S",_xlfn.ISOWEEKNUM(Table1[[#This Row],[Date de début des signes]]))</f>
        <v>S1</v>
      </c>
      <c r="S278" s="64">
        <v>45657</v>
      </c>
      <c r="T278" s="65" t="s">
        <v>870</v>
      </c>
      <c r="U278" s="65" t="s">
        <v>870</v>
      </c>
      <c r="V278" s="65" t="s">
        <v>870</v>
      </c>
      <c r="W278" s="63" t="s">
        <v>870</v>
      </c>
      <c r="X278" s="65" t="s">
        <v>906</v>
      </c>
      <c r="Y278" s="116" t="s">
        <v>1364</v>
      </c>
      <c r="Z278" s="60" t="s">
        <v>1493</v>
      </c>
      <c r="AA278" s="60" t="s">
        <v>906</v>
      </c>
      <c r="AB278" s="60" t="s">
        <v>906</v>
      </c>
      <c r="AC278" s="60" t="s">
        <v>906</v>
      </c>
      <c r="AD278" s="61" t="s">
        <v>1536</v>
      </c>
      <c r="AE278" s="61" t="s">
        <v>870</v>
      </c>
      <c r="AF278" s="66" t="s">
        <v>870</v>
      </c>
      <c r="AG278" s="184" t="s">
        <v>2109</v>
      </c>
      <c r="AH278" s="184" t="s">
        <v>2109</v>
      </c>
      <c r="AI278" s="184" t="s">
        <v>906</v>
      </c>
      <c r="AJ278" s="66">
        <v>45657</v>
      </c>
      <c r="AK278" s="49" t="s">
        <v>874</v>
      </c>
      <c r="AL278" s="184" t="s">
        <v>814</v>
      </c>
      <c r="AM278" s="49" t="s">
        <v>228</v>
      </c>
      <c r="AN278" s="49" t="s">
        <v>253</v>
      </c>
      <c r="AO278" s="49" t="s">
        <v>228</v>
      </c>
      <c r="AP278" s="192" t="s">
        <v>18</v>
      </c>
      <c r="AQ278" s="1"/>
      <c r="AR278" s="1"/>
    </row>
    <row r="279" spans="1:44">
      <c r="A279" s="2">
        <f t="shared" si="8"/>
        <v>278</v>
      </c>
      <c r="B279" s="49" t="s">
        <v>1675</v>
      </c>
      <c r="C279" s="61">
        <v>13</v>
      </c>
      <c r="D279" s="3" t="str">
        <f t="shared" si="9"/>
        <v>[5-14]</v>
      </c>
      <c r="E279" s="61"/>
      <c r="F279" s="60" t="s">
        <v>864</v>
      </c>
      <c r="G279" s="60" t="s">
        <v>988</v>
      </c>
      <c r="H279" s="84" t="s">
        <v>1676</v>
      </c>
      <c r="I279" s="116" t="s">
        <v>1677</v>
      </c>
      <c r="J279" s="153" t="s">
        <v>1755</v>
      </c>
      <c r="K279" s="153" t="s">
        <v>1756</v>
      </c>
      <c r="L279" s="68" t="s">
        <v>833</v>
      </c>
      <c r="M279" s="63" t="s">
        <v>1506</v>
      </c>
      <c r="N279" s="61" t="s">
        <v>253</v>
      </c>
      <c r="O279" s="184" t="s">
        <v>777</v>
      </c>
      <c r="P279" s="61" t="s">
        <v>14</v>
      </c>
      <c r="Q279" s="64">
        <v>45656</v>
      </c>
      <c r="R279" s="5" t="str">
        <f>_xlfn.CONCAT("S",_xlfn.ISOWEEKNUM(Table1[[#This Row],[Date de début des signes]]))</f>
        <v>S1</v>
      </c>
      <c r="S279" s="64">
        <v>45657</v>
      </c>
      <c r="T279" s="65" t="s">
        <v>870</v>
      </c>
      <c r="U279" s="65" t="s">
        <v>870</v>
      </c>
      <c r="V279" s="65" t="s">
        <v>870</v>
      </c>
      <c r="W279" s="63" t="s">
        <v>1489</v>
      </c>
      <c r="X279" s="65" t="s">
        <v>906</v>
      </c>
      <c r="Y279" s="116" t="s">
        <v>1364</v>
      </c>
      <c r="Z279" s="60" t="s">
        <v>1493</v>
      </c>
      <c r="AA279" s="60" t="s">
        <v>906</v>
      </c>
      <c r="AB279" s="60" t="s">
        <v>906</v>
      </c>
      <c r="AC279" s="60" t="s">
        <v>906</v>
      </c>
      <c r="AD279" s="61" t="s">
        <v>1507</v>
      </c>
      <c r="AE279" s="61" t="s">
        <v>870</v>
      </c>
      <c r="AF279" s="66" t="s">
        <v>870</v>
      </c>
      <c r="AG279" s="184" t="s">
        <v>2109</v>
      </c>
      <c r="AH279" s="184" t="s">
        <v>2109</v>
      </c>
      <c r="AI279" s="184" t="s">
        <v>906</v>
      </c>
      <c r="AJ279" s="66">
        <v>45657</v>
      </c>
      <c r="AK279" s="49" t="s">
        <v>874</v>
      </c>
      <c r="AL279" s="184" t="s">
        <v>814</v>
      </c>
      <c r="AM279" s="49" t="s">
        <v>228</v>
      </c>
      <c r="AN279" s="49" t="s">
        <v>253</v>
      </c>
      <c r="AO279" s="49" t="s">
        <v>255</v>
      </c>
      <c r="AP279" s="192" t="s">
        <v>18</v>
      </c>
      <c r="AQ279" s="1"/>
      <c r="AR279" s="1"/>
    </row>
    <row r="280" spans="1:44">
      <c r="A280" s="2">
        <f t="shared" si="8"/>
        <v>279</v>
      </c>
      <c r="B280" s="49" t="s">
        <v>1678</v>
      </c>
      <c r="C280" s="61">
        <v>24</v>
      </c>
      <c r="D280" s="3" t="str">
        <f t="shared" si="9"/>
        <v>[15-44]</v>
      </c>
      <c r="E280" s="61"/>
      <c r="F280" s="60" t="s">
        <v>864</v>
      </c>
      <c r="G280" s="60" t="s">
        <v>1679</v>
      </c>
      <c r="H280" s="84" t="s">
        <v>1680</v>
      </c>
      <c r="I280" s="116"/>
      <c r="J280" s="185" t="s">
        <v>1755</v>
      </c>
      <c r="K280" s="185" t="s">
        <v>1756</v>
      </c>
      <c r="L280" s="68" t="s">
        <v>833</v>
      </c>
      <c r="M280" s="63" t="s">
        <v>1506</v>
      </c>
      <c r="N280" s="61" t="s">
        <v>253</v>
      </c>
      <c r="O280" s="184" t="s">
        <v>777</v>
      </c>
      <c r="P280" s="61" t="s">
        <v>14</v>
      </c>
      <c r="Q280" s="64">
        <v>45656</v>
      </c>
      <c r="R280" s="5" t="str">
        <f>_xlfn.CONCAT("S",_xlfn.ISOWEEKNUM(Table1[[#This Row],[Date de début des signes]]))</f>
        <v>S1</v>
      </c>
      <c r="S280" s="64">
        <v>45657</v>
      </c>
      <c r="T280" s="65" t="s">
        <v>870</v>
      </c>
      <c r="U280" s="65" t="s">
        <v>870</v>
      </c>
      <c r="V280" s="65" t="s">
        <v>870</v>
      </c>
      <c r="W280" s="63" t="s">
        <v>1489</v>
      </c>
      <c r="X280" s="65" t="s">
        <v>906</v>
      </c>
      <c r="Y280" s="116" t="s">
        <v>1364</v>
      </c>
      <c r="Z280" s="60" t="s">
        <v>1493</v>
      </c>
      <c r="AA280" s="60" t="s">
        <v>906</v>
      </c>
      <c r="AB280" s="60" t="s">
        <v>906</v>
      </c>
      <c r="AC280" s="60" t="s">
        <v>906</v>
      </c>
      <c r="AD280" s="61" t="s">
        <v>1507</v>
      </c>
      <c r="AE280" s="61" t="s">
        <v>870</v>
      </c>
      <c r="AF280" s="66" t="s">
        <v>870</v>
      </c>
      <c r="AG280" s="184" t="s">
        <v>2109</v>
      </c>
      <c r="AH280" s="184" t="s">
        <v>2109</v>
      </c>
      <c r="AI280" s="184" t="s">
        <v>906</v>
      </c>
      <c r="AJ280" s="66">
        <v>45657</v>
      </c>
      <c r="AK280" s="49" t="s">
        <v>874</v>
      </c>
      <c r="AL280" s="184" t="s">
        <v>814</v>
      </c>
      <c r="AM280" s="49" t="s">
        <v>228</v>
      </c>
      <c r="AN280" s="49" t="s">
        <v>253</v>
      </c>
      <c r="AO280" s="49" t="s">
        <v>255</v>
      </c>
      <c r="AP280" s="192" t="s">
        <v>18</v>
      </c>
      <c r="AQ280" s="1"/>
      <c r="AR280" s="1"/>
    </row>
    <row r="281" spans="1:44">
      <c r="A281" s="2">
        <f t="shared" si="8"/>
        <v>280</v>
      </c>
      <c r="B281" s="49" t="s">
        <v>1681</v>
      </c>
      <c r="C281" s="61">
        <v>31</v>
      </c>
      <c r="D281" s="3" t="str">
        <f t="shared" si="9"/>
        <v>[15-44]</v>
      </c>
      <c r="E281" s="61"/>
      <c r="F281" s="60" t="s">
        <v>864</v>
      </c>
      <c r="G281" s="60" t="s">
        <v>1456</v>
      </c>
      <c r="H281" s="84" t="s">
        <v>1682</v>
      </c>
      <c r="I281" s="116" t="s">
        <v>160</v>
      </c>
      <c r="J281" s="153" t="s">
        <v>1755</v>
      </c>
      <c r="K281" s="153" t="s">
        <v>1756</v>
      </c>
      <c r="L281" s="68" t="s">
        <v>833</v>
      </c>
      <c r="M281" s="63" t="s">
        <v>1506</v>
      </c>
      <c r="N281" s="61" t="s">
        <v>253</v>
      </c>
      <c r="O281" s="184" t="s">
        <v>777</v>
      </c>
      <c r="P281" s="61" t="s">
        <v>14</v>
      </c>
      <c r="Q281" s="64">
        <v>45656</v>
      </c>
      <c r="R281" s="5" t="str">
        <f>_xlfn.CONCAT("S",_xlfn.ISOWEEKNUM(Table1[[#This Row],[Date de début des signes]]))</f>
        <v>S1</v>
      </c>
      <c r="S281" s="64">
        <v>45657</v>
      </c>
      <c r="T281" s="65" t="s">
        <v>870</v>
      </c>
      <c r="U281" s="65" t="s">
        <v>870</v>
      </c>
      <c r="V281" s="65" t="s">
        <v>870</v>
      </c>
      <c r="W281" s="63" t="s">
        <v>1489</v>
      </c>
      <c r="X281" s="65" t="s">
        <v>906</v>
      </c>
      <c r="Y281" s="116" t="s">
        <v>1364</v>
      </c>
      <c r="Z281" s="60" t="s">
        <v>1493</v>
      </c>
      <c r="AA281" s="60" t="s">
        <v>906</v>
      </c>
      <c r="AB281" s="60" t="s">
        <v>906</v>
      </c>
      <c r="AC281" s="60" t="s">
        <v>906</v>
      </c>
      <c r="AD281" s="61" t="s">
        <v>1507</v>
      </c>
      <c r="AE281" s="61" t="s">
        <v>870</v>
      </c>
      <c r="AF281" s="66" t="s">
        <v>870</v>
      </c>
      <c r="AG281" s="184" t="s">
        <v>2109</v>
      </c>
      <c r="AH281" s="184" t="s">
        <v>2109</v>
      </c>
      <c r="AI281" s="184" t="s">
        <v>906</v>
      </c>
      <c r="AJ281" s="66">
        <v>45657</v>
      </c>
      <c r="AK281" s="49" t="s">
        <v>874</v>
      </c>
      <c r="AL281" s="184" t="s">
        <v>814</v>
      </c>
      <c r="AM281" s="49" t="s">
        <v>228</v>
      </c>
      <c r="AN281" s="49" t="s">
        <v>253</v>
      </c>
      <c r="AO281" s="49" t="s">
        <v>255</v>
      </c>
      <c r="AP281" s="192" t="s">
        <v>18</v>
      </c>
      <c r="AQ281" s="1"/>
      <c r="AR281" s="1"/>
    </row>
    <row r="282" spans="1:44">
      <c r="A282" s="2">
        <f t="shared" si="8"/>
        <v>281</v>
      </c>
      <c r="B282" s="49" t="s">
        <v>1683</v>
      </c>
      <c r="C282" s="61">
        <v>20</v>
      </c>
      <c r="D282" s="3" t="str">
        <f t="shared" si="9"/>
        <v>[15-44]</v>
      </c>
      <c r="E282" s="61"/>
      <c r="F282" s="60" t="s">
        <v>864</v>
      </c>
      <c r="G282" s="60" t="s">
        <v>1684</v>
      </c>
      <c r="H282" s="84" t="s">
        <v>1685</v>
      </c>
      <c r="I282" s="116" t="s">
        <v>160</v>
      </c>
      <c r="J282" s="153" t="s">
        <v>1755</v>
      </c>
      <c r="K282" s="153" t="s">
        <v>1756</v>
      </c>
      <c r="L282" s="68" t="s">
        <v>833</v>
      </c>
      <c r="M282" s="63" t="s">
        <v>1506</v>
      </c>
      <c r="N282" s="61" t="s">
        <v>253</v>
      </c>
      <c r="O282" s="184" t="s">
        <v>777</v>
      </c>
      <c r="P282" s="61" t="s">
        <v>14</v>
      </c>
      <c r="Q282" s="64">
        <v>45655</v>
      </c>
      <c r="R282" s="5" t="str">
        <f>_xlfn.CONCAT("S",_xlfn.ISOWEEKNUM(Table1[[#This Row],[Date de début des signes]]))</f>
        <v>S52</v>
      </c>
      <c r="S282" s="64">
        <v>45657</v>
      </c>
      <c r="T282" s="65" t="s">
        <v>870</v>
      </c>
      <c r="U282" s="65" t="s">
        <v>870</v>
      </c>
      <c r="V282" s="65" t="s">
        <v>906</v>
      </c>
      <c r="W282" s="63" t="s">
        <v>1489</v>
      </c>
      <c r="X282" s="65" t="s">
        <v>906</v>
      </c>
      <c r="Y282" s="116" t="s">
        <v>1364</v>
      </c>
      <c r="Z282" s="60" t="s">
        <v>1493</v>
      </c>
      <c r="AA282" s="60" t="s">
        <v>906</v>
      </c>
      <c r="AB282" s="60" t="s">
        <v>906</v>
      </c>
      <c r="AC282" s="60" t="s">
        <v>906</v>
      </c>
      <c r="AD282" s="61" t="s">
        <v>1507</v>
      </c>
      <c r="AE282" s="61" t="s">
        <v>870</v>
      </c>
      <c r="AF282" s="66" t="s">
        <v>870</v>
      </c>
      <c r="AG282" s="184" t="s">
        <v>2109</v>
      </c>
      <c r="AH282" s="184" t="s">
        <v>2109</v>
      </c>
      <c r="AI282" s="184" t="s">
        <v>906</v>
      </c>
      <c r="AJ282" s="66">
        <v>45657</v>
      </c>
      <c r="AK282" s="49" t="s">
        <v>874</v>
      </c>
      <c r="AL282" s="184" t="s">
        <v>814</v>
      </c>
      <c r="AM282" s="49" t="s">
        <v>228</v>
      </c>
      <c r="AN282" s="49" t="s">
        <v>253</v>
      </c>
      <c r="AO282" s="49" t="s">
        <v>255</v>
      </c>
      <c r="AP282" s="192" t="s">
        <v>18</v>
      </c>
      <c r="AQ282" s="1"/>
      <c r="AR282" s="1"/>
    </row>
    <row r="283" spans="1:44">
      <c r="A283" s="2">
        <f t="shared" si="8"/>
        <v>282</v>
      </c>
      <c r="B283" s="49" t="s">
        <v>1686</v>
      </c>
      <c r="C283" s="61">
        <v>17</v>
      </c>
      <c r="D283" s="3" t="str">
        <f t="shared" si="9"/>
        <v>[15-44]</v>
      </c>
      <c r="E283" s="61"/>
      <c r="F283" s="60" t="s">
        <v>864</v>
      </c>
      <c r="G283" s="60" t="s">
        <v>988</v>
      </c>
      <c r="H283" s="84" t="s">
        <v>1687</v>
      </c>
      <c r="I283" s="116" t="s">
        <v>164</v>
      </c>
      <c r="J283" s="153" t="s">
        <v>1657</v>
      </c>
      <c r="K283" s="153" t="s">
        <v>1658</v>
      </c>
      <c r="L283" s="68" t="s">
        <v>833</v>
      </c>
      <c r="M283" s="63" t="s">
        <v>1506</v>
      </c>
      <c r="N283" s="61" t="s">
        <v>253</v>
      </c>
      <c r="O283" s="184" t="s">
        <v>777</v>
      </c>
      <c r="P283" s="61" t="s">
        <v>14</v>
      </c>
      <c r="Q283" s="64">
        <v>45656</v>
      </c>
      <c r="R283" s="5" t="str">
        <f>_xlfn.CONCAT("S",_xlfn.ISOWEEKNUM(Table1[[#This Row],[Date de début des signes]]))</f>
        <v>S1</v>
      </c>
      <c r="S283" s="64">
        <v>45657</v>
      </c>
      <c r="T283" s="65" t="s">
        <v>870</v>
      </c>
      <c r="U283" s="65" t="s">
        <v>870</v>
      </c>
      <c r="V283" s="65" t="s">
        <v>870</v>
      </c>
      <c r="W283" s="63" t="s">
        <v>870</v>
      </c>
      <c r="X283" s="65" t="s">
        <v>906</v>
      </c>
      <c r="Y283" s="116" t="s">
        <v>1364</v>
      </c>
      <c r="Z283" s="60" t="s">
        <v>1493</v>
      </c>
      <c r="AA283" s="60" t="s">
        <v>906</v>
      </c>
      <c r="AB283" s="60" t="s">
        <v>906</v>
      </c>
      <c r="AC283" s="60" t="s">
        <v>906</v>
      </c>
      <c r="AD283" s="61" t="s">
        <v>1536</v>
      </c>
      <c r="AE283" s="61" t="s">
        <v>870</v>
      </c>
      <c r="AF283" s="66" t="s">
        <v>870</v>
      </c>
      <c r="AG283" s="184" t="s">
        <v>1382</v>
      </c>
      <c r="AH283" s="184" t="s">
        <v>2109</v>
      </c>
      <c r="AI283" s="184" t="s">
        <v>870</v>
      </c>
      <c r="AJ283" s="64">
        <v>45660</v>
      </c>
      <c r="AK283" s="49" t="s">
        <v>874</v>
      </c>
      <c r="AL283" s="184" t="s">
        <v>814</v>
      </c>
      <c r="AM283" s="49" t="s">
        <v>228</v>
      </c>
      <c r="AN283" s="49" t="s">
        <v>253</v>
      </c>
      <c r="AO283" s="49" t="s">
        <v>255</v>
      </c>
      <c r="AP283" s="192" t="s">
        <v>18</v>
      </c>
      <c r="AQ283" s="1"/>
      <c r="AR283" s="1"/>
    </row>
    <row r="284" spans="1:44">
      <c r="A284" s="2">
        <f t="shared" si="8"/>
        <v>283</v>
      </c>
      <c r="B284" s="49" t="s">
        <v>1688</v>
      </c>
      <c r="C284" s="61">
        <v>24</v>
      </c>
      <c r="D284" s="3" t="str">
        <f t="shared" si="9"/>
        <v>[15-44]</v>
      </c>
      <c r="E284" s="61"/>
      <c r="F284" s="60" t="s">
        <v>864</v>
      </c>
      <c r="G284" s="60" t="s">
        <v>883</v>
      </c>
      <c r="H284" s="84" t="s">
        <v>1689</v>
      </c>
      <c r="I284" s="116" t="s">
        <v>160</v>
      </c>
      <c r="J284" s="153" t="s">
        <v>1755</v>
      </c>
      <c r="K284" s="153" t="s">
        <v>1756</v>
      </c>
      <c r="L284" s="68" t="s">
        <v>833</v>
      </c>
      <c r="M284" s="63" t="s">
        <v>1506</v>
      </c>
      <c r="N284" s="61" t="s">
        <v>253</v>
      </c>
      <c r="O284" s="184" t="s">
        <v>777</v>
      </c>
      <c r="P284" s="61" t="s">
        <v>14</v>
      </c>
      <c r="Q284" s="64">
        <v>45648</v>
      </c>
      <c r="R284" s="5" t="str">
        <f>_xlfn.CONCAT("S",_xlfn.ISOWEEKNUM(Table1[[#This Row],[Date de début des signes]]))</f>
        <v>S51</v>
      </c>
      <c r="S284" s="64">
        <v>45657</v>
      </c>
      <c r="T284" s="65" t="s">
        <v>870</v>
      </c>
      <c r="U284" s="65" t="s">
        <v>906</v>
      </c>
      <c r="V284" s="65" t="s">
        <v>906</v>
      </c>
      <c r="W284" s="63" t="s">
        <v>1489</v>
      </c>
      <c r="X284" s="65" t="s">
        <v>906</v>
      </c>
      <c r="Y284" s="116" t="s">
        <v>1364</v>
      </c>
      <c r="Z284" s="60" t="s">
        <v>1493</v>
      </c>
      <c r="AA284" s="60" t="s">
        <v>906</v>
      </c>
      <c r="AB284" s="60" t="s">
        <v>906</v>
      </c>
      <c r="AC284" s="60" t="s">
        <v>906</v>
      </c>
      <c r="AD284" s="61" t="s">
        <v>1507</v>
      </c>
      <c r="AE284" s="61" t="s">
        <v>870</v>
      </c>
      <c r="AF284" s="66" t="s">
        <v>870</v>
      </c>
      <c r="AG284" s="184" t="s">
        <v>2109</v>
      </c>
      <c r="AH284" s="184" t="s">
        <v>2109</v>
      </c>
      <c r="AI284" s="184" t="s">
        <v>906</v>
      </c>
      <c r="AJ284" s="66">
        <v>45657</v>
      </c>
      <c r="AK284" s="49" t="s">
        <v>874</v>
      </c>
      <c r="AL284" s="184" t="s">
        <v>814</v>
      </c>
      <c r="AM284" s="49" t="s">
        <v>228</v>
      </c>
      <c r="AN284" s="49" t="s">
        <v>253</v>
      </c>
      <c r="AO284" s="49" t="s">
        <v>255</v>
      </c>
      <c r="AP284" s="192" t="s">
        <v>18</v>
      </c>
      <c r="AQ284" s="1"/>
      <c r="AR284" s="1"/>
    </row>
    <row r="285" spans="1:44">
      <c r="A285" s="2">
        <f t="shared" si="8"/>
        <v>284</v>
      </c>
      <c r="B285" s="49" t="s">
        <v>1690</v>
      </c>
      <c r="C285" s="61">
        <v>9</v>
      </c>
      <c r="D285" s="3" t="str">
        <f t="shared" si="9"/>
        <v>[5-14]</v>
      </c>
      <c r="E285" s="61"/>
      <c r="F285" s="60" t="s">
        <v>864</v>
      </c>
      <c r="G285" s="60" t="s">
        <v>988</v>
      </c>
      <c r="H285" s="84" t="s">
        <v>1691</v>
      </c>
      <c r="I285" s="116" t="s">
        <v>1692</v>
      </c>
      <c r="J285" s="153" t="s">
        <v>1755</v>
      </c>
      <c r="K285" s="153" t="s">
        <v>1756</v>
      </c>
      <c r="L285" s="68" t="s">
        <v>833</v>
      </c>
      <c r="M285" s="63" t="s">
        <v>1506</v>
      </c>
      <c r="N285" s="61" t="s">
        <v>253</v>
      </c>
      <c r="O285" s="184" t="s">
        <v>777</v>
      </c>
      <c r="P285" s="61" t="s">
        <v>14</v>
      </c>
      <c r="Q285" s="64">
        <v>45654</v>
      </c>
      <c r="R285" s="5" t="str">
        <f>_xlfn.CONCAT("S",_xlfn.ISOWEEKNUM(Table1[[#This Row],[Date de début des signes]]))</f>
        <v>S52</v>
      </c>
      <c r="S285" s="64">
        <v>45657</v>
      </c>
      <c r="T285" s="65" t="s">
        <v>870</v>
      </c>
      <c r="U285" s="65" t="s">
        <v>906</v>
      </c>
      <c r="V285" s="65" t="s">
        <v>906</v>
      </c>
      <c r="W285" s="63" t="s">
        <v>1489</v>
      </c>
      <c r="X285" s="65" t="s">
        <v>906</v>
      </c>
      <c r="Y285" s="116" t="s">
        <v>1364</v>
      </c>
      <c r="Z285" s="60" t="s">
        <v>1493</v>
      </c>
      <c r="AA285" s="60" t="s">
        <v>906</v>
      </c>
      <c r="AB285" s="60" t="s">
        <v>906</v>
      </c>
      <c r="AC285" s="60" t="s">
        <v>906</v>
      </c>
      <c r="AD285" s="61" t="s">
        <v>1507</v>
      </c>
      <c r="AE285" s="61" t="s">
        <v>870</v>
      </c>
      <c r="AF285" s="66" t="s">
        <v>870</v>
      </c>
      <c r="AG285" s="184" t="s">
        <v>2109</v>
      </c>
      <c r="AH285" s="184" t="s">
        <v>2109</v>
      </c>
      <c r="AI285" s="184" t="s">
        <v>906</v>
      </c>
      <c r="AJ285" s="66">
        <v>45657</v>
      </c>
      <c r="AK285" s="49" t="s">
        <v>874</v>
      </c>
      <c r="AL285" s="184" t="s">
        <v>814</v>
      </c>
      <c r="AM285" s="49" t="s">
        <v>228</v>
      </c>
      <c r="AN285" s="49" t="s">
        <v>253</v>
      </c>
      <c r="AO285" s="49" t="s">
        <v>255</v>
      </c>
      <c r="AP285" s="192" t="s">
        <v>18</v>
      </c>
      <c r="AQ285" s="1"/>
      <c r="AR285" s="1"/>
    </row>
    <row r="286" spans="1:44">
      <c r="A286" s="2">
        <f t="shared" si="8"/>
        <v>285</v>
      </c>
      <c r="B286" s="49" t="s">
        <v>1693</v>
      </c>
      <c r="C286" s="60">
        <v>1</v>
      </c>
      <c r="D286" s="3" t="str">
        <f t="shared" si="9"/>
        <v>[0-2]</v>
      </c>
      <c r="E286" s="61"/>
      <c r="F286" s="60" t="s">
        <v>864</v>
      </c>
      <c r="G286" s="60" t="s">
        <v>992</v>
      </c>
      <c r="H286" s="84" t="s">
        <v>1694</v>
      </c>
      <c r="I286" s="116" t="s">
        <v>160</v>
      </c>
      <c r="J286" s="153" t="s">
        <v>1755</v>
      </c>
      <c r="K286" s="153" t="s">
        <v>1756</v>
      </c>
      <c r="L286" s="68" t="s">
        <v>833</v>
      </c>
      <c r="M286" s="63" t="s">
        <v>1506</v>
      </c>
      <c r="N286" s="61" t="s">
        <v>253</v>
      </c>
      <c r="O286" s="184" t="s">
        <v>777</v>
      </c>
      <c r="P286" s="61" t="s">
        <v>14</v>
      </c>
      <c r="Q286" s="64">
        <v>45656</v>
      </c>
      <c r="R286" s="5" t="str">
        <f>_xlfn.CONCAT("S",_xlfn.ISOWEEKNUM(Table1[[#This Row],[Date de début des signes]]))</f>
        <v>S1</v>
      </c>
      <c r="S286" s="64">
        <v>45657</v>
      </c>
      <c r="T286" s="65" t="s">
        <v>870</v>
      </c>
      <c r="U286" s="65" t="s">
        <v>906</v>
      </c>
      <c r="V286" s="65" t="s">
        <v>870</v>
      </c>
      <c r="W286" s="63" t="s">
        <v>870</v>
      </c>
      <c r="X286" s="65" t="s">
        <v>906</v>
      </c>
      <c r="Y286" s="116" t="s">
        <v>1364</v>
      </c>
      <c r="Z286" s="60" t="s">
        <v>1493</v>
      </c>
      <c r="AA286" s="60" t="s">
        <v>906</v>
      </c>
      <c r="AB286" s="60" t="s">
        <v>906</v>
      </c>
      <c r="AC286" s="60" t="s">
        <v>906</v>
      </c>
      <c r="AD286" s="61" t="s">
        <v>1507</v>
      </c>
      <c r="AE286" s="61" t="s">
        <v>870</v>
      </c>
      <c r="AF286" s="66" t="s">
        <v>870</v>
      </c>
      <c r="AG286" s="184" t="s">
        <v>2109</v>
      </c>
      <c r="AH286" s="184" t="s">
        <v>2109</v>
      </c>
      <c r="AI286" s="184" t="s">
        <v>906</v>
      </c>
      <c r="AJ286" s="66">
        <v>45657</v>
      </c>
      <c r="AK286" s="49" t="s">
        <v>874</v>
      </c>
      <c r="AL286" s="184" t="s">
        <v>814</v>
      </c>
      <c r="AM286" s="49" t="s">
        <v>228</v>
      </c>
      <c r="AN286" s="49" t="s">
        <v>253</v>
      </c>
      <c r="AO286" s="49" t="s">
        <v>255</v>
      </c>
      <c r="AP286" s="192" t="s">
        <v>18</v>
      </c>
      <c r="AQ286" s="1"/>
      <c r="AR286" s="1"/>
    </row>
    <row r="287" spans="1:44">
      <c r="A287" s="2">
        <f t="shared" si="8"/>
        <v>286</v>
      </c>
      <c r="B287" s="49" t="s">
        <v>1695</v>
      </c>
      <c r="C287" s="61">
        <v>18</v>
      </c>
      <c r="D287" s="3" t="str">
        <f t="shared" si="9"/>
        <v>[15-44]</v>
      </c>
      <c r="E287" s="61"/>
      <c r="F287" s="185" t="s">
        <v>889</v>
      </c>
      <c r="G287" s="60" t="s">
        <v>1696</v>
      </c>
      <c r="H287" s="84" t="s">
        <v>1697</v>
      </c>
      <c r="I287" s="116" t="s">
        <v>88</v>
      </c>
      <c r="J287" s="153" t="s">
        <v>1641</v>
      </c>
      <c r="K287" s="153" t="s">
        <v>1642</v>
      </c>
      <c r="L287" s="68" t="s">
        <v>833</v>
      </c>
      <c r="M287" s="63" t="s">
        <v>1506</v>
      </c>
      <c r="N287" s="61" t="s">
        <v>253</v>
      </c>
      <c r="O287" s="184" t="s">
        <v>777</v>
      </c>
      <c r="P287" s="61" t="s">
        <v>14</v>
      </c>
      <c r="Q287" s="64">
        <v>45656</v>
      </c>
      <c r="R287" s="5" t="str">
        <f>_xlfn.CONCAT("S",_xlfn.ISOWEEKNUM(Table1[[#This Row],[Date de début des signes]]))</f>
        <v>S1</v>
      </c>
      <c r="S287" s="64">
        <v>45657</v>
      </c>
      <c r="T287" s="65" t="s">
        <v>870</v>
      </c>
      <c r="U287" s="65" t="s">
        <v>870</v>
      </c>
      <c r="V287" s="65" t="s">
        <v>870</v>
      </c>
      <c r="W287" s="63" t="s">
        <v>1489</v>
      </c>
      <c r="X287" s="65" t="s">
        <v>906</v>
      </c>
      <c r="Y287" s="116" t="s">
        <v>1364</v>
      </c>
      <c r="Z287" s="60" t="s">
        <v>1493</v>
      </c>
      <c r="AA287" s="60" t="s">
        <v>906</v>
      </c>
      <c r="AB287" s="60" t="s">
        <v>906</v>
      </c>
      <c r="AC287" s="60" t="s">
        <v>906</v>
      </c>
      <c r="AD287" s="61" t="s">
        <v>1507</v>
      </c>
      <c r="AE287" s="61" t="s">
        <v>870</v>
      </c>
      <c r="AF287" s="66" t="s">
        <v>870</v>
      </c>
      <c r="AG287" s="184" t="s">
        <v>2109</v>
      </c>
      <c r="AH287" s="184" t="s">
        <v>2109</v>
      </c>
      <c r="AI287" s="184" t="s">
        <v>906</v>
      </c>
      <c r="AJ287" s="66">
        <v>45657</v>
      </c>
      <c r="AK287" s="49" t="s">
        <v>874</v>
      </c>
      <c r="AL287" s="184" t="s">
        <v>814</v>
      </c>
      <c r="AM287" s="49" t="s">
        <v>228</v>
      </c>
      <c r="AN287" s="49" t="s">
        <v>253</v>
      </c>
      <c r="AO287" s="49" t="s">
        <v>228</v>
      </c>
      <c r="AP287" s="192" t="s">
        <v>18</v>
      </c>
      <c r="AQ287" s="1"/>
      <c r="AR287" s="1"/>
    </row>
    <row r="288" spans="1:44">
      <c r="A288" s="2">
        <f t="shared" si="8"/>
        <v>287</v>
      </c>
      <c r="B288" s="49" t="s">
        <v>1698</v>
      </c>
      <c r="C288" s="61">
        <v>1</v>
      </c>
      <c r="D288" s="3" t="str">
        <f t="shared" si="9"/>
        <v>[0-2]</v>
      </c>
      <c r="E288" s="61"/>
      <c r="F288" s="60" t="s">
        <v>864</v>
      </c>
      <c r="G288" s="60" t="s">
        <v>992</v>
      </c>
      <c r="H288" s="84" t="s">
        <v>1699</v>
      </c>
      <c r="I288" s="116" t="s">
        <v>1700</v>
      </c>
      <c r="J288" s="153" t="s">
        <v>1755</v>
      </c>
      <c r="K288" s="153" t="s">
        <v>1756</v>
      </c>
      <c r="L288" s="68" t="s">
        <v>833</v>
      </c>
      <c r="M288" s="63" t="s">
        <v>1506</v>
      </c>
      <c r="N288" s="61" t="s">
        <v>253</v>
      </c>
      <c r="O288" s="184" t="s">
        <v>777</v>
      </c>
      <c r="P288" s="61" t="s">
        <v>14</v>
      </c>
      <c r="Q288" s="64">
        <v>45654</v>
      </c>
      <c r="R288" s="5" t="str">
        <f>_xlfn.CONCAT("S",_xlfn.ISOWEEKNUM(Table1[[#This Row],[Date de début des signes]]))</f>
        <v>S52</v>
      </c>
      <c r="S288" s="64">
        <v>45657</v>
      </c>
      <c r="T288" s="65" t="s">
        <v>870</v>
      </c>
      <c r="U288" s="65" t="s">
        <v>870</v>
      </c>
      <c r="V288" s="65" t="s">
        <v>870</v>
      </c>
      <c r="W288" s="63" t="s">
        <v>1489</v>
      </c>
      <c r="X288" s="65" t="s">
        <v>906</v>
      </c>
      <c r="Y288" s="116" t="s">
        <v>1364</v>
      </c>
      <c r="Z288" s="60" t="s">
        <v>1493</v>
      </c>
      <c r="AA288" s="60" t="s">
        <v>906</v>
      </c>
      <c r="AB288" s="60" t="s">
        <v>906</v>
      </c>
      <c r="AC288" s="60" t="s">
        <v>906</v>
      </c>
      <c r="AD288" s="61" t="s">
        <v>1536</v>
      </c>
      <c r="AE288" s="61" t="s">
        <v>870</v>
      </c>
      <c r="AF288" s="66" t="s">
        <v>870</v>
      </c>
      <c r="AG288" s="184" t="s">
        <v>2109</v>
      </c>
      <c r="AH288" s="184" t="s">
        <v>2109</v>
      </c>
      <c r="AI288" s="184" t="s">
        <v>906</v>
      </c>
      <c r="AJ288" s="66">
        <v>45657</v>
      </c>
      <c r="AK288" s="49" t="s">
        <v>874</v>
      </c>
      <c r="AL288" s="184" t="s">
        <v>814</v>
      </c>
      <c r="AM288" s="49" t="s">
        <v>228</v>
      </c>
      <c r="AN288" s="49" t="s">
        <v>253</v>
      </c>
      <c r="AO288" s="49" t="s">
        <v>255</v>
      </c>
      <c r="AP288" s="192" t="s">
        <v>18</v>
      </c>
      <c r="AQ288" s="1"/>
      <c r="AR288" s="1"/>
    </row>
    <row r="289" spans="1:44">
      <c r="A289" s="2">
        <f t="shared" si="8"/>
        <v>288</v>
      </c>
      <c r="B289" s="49" t="s">
        <v>1701</v>
      </c>
      <c r="C289" s="61">
        <v>3</v>
      </c>
      <c r="D289" s="3" t="str">
        <f t="shared" si="9"/>
        <v>[2-4]</v>
      </c>
      <c r="E289" s="61"/>
      <c r="F289" s="185" t="s">
        <v>889</v>
      </c>
      <c r="G289" s="60" t="s">
        <v>992</v>
      </c>
      <c r="H289" s="84" t="s">
        <v>1702</v>
      </c>
      <c r="I289" s="116" t="s">
        <v>1703</v>
      </c>
      <c r="J289" s="153" t="s">
        <v>1755</v>
      </c>
      <c r="K289" s="153" t="s">
        <v>1756</v>
      </c>
      <c r="L289" s="68" t="s">
        <v>833</v>
      </c>
      <c r="M289" s="63" t="s">
        <v>1506</v>
      </c>
      <c r="N289" s="61" t="s">
        <v>253</v>
      </c>
      <c r="O289" s="184" t="s">
        <v>777</v>
      </c>
      <c r="P289" s="61" t="s">
        <v>14</v>
      </c>
      <c r="Q289" s="64">
        <v>45657</v>
      </c>
      <c r="R289" s="5" t="str">
        <f>_xlfn.CONCAT("S",_xlfn.ISOWEEKNUM(Table1[[#This Row],[Date de début des signes]]))</f>
        <v>S1</v>
      </c>
      <c r="S289" s="64">
        <v>45657</v>
      </c>
      <c r="T289" s="65" t="s">
        <v>870</v>
      </c>
      <c r="U289" s="65" t="s">
        <v>870</v>
      </c>
      <c r="V289" s="65" t="s">
        <v>870</v>
      </c>
      <c r="W289" s="63" t="s">
        <v>1489</v>
      </c>
      <c r="X289" s="65" t="s">
        <v>906</v>
      </c>
      <c r="Y289" s="116" t="s">
        <v>1364</v>
      </c>
      <c r="Z289" s="60" t="s">
        <v>1493</v>
      </c>
      <c r="AA289" s="60" t="s">
        <v>906</v>
      </c>
      <c r="AB289" s="60" t="s">
        <v>906</v>
      </c>
      <c r="AC289" s="60" t="s">
        <v>906</v>
      </c>
      <c r="AD289" s="61" t="s">
        <v>871</v>
      </c>
      <c r="AE289" s="61" t="s">
        <v>870</v>
      </c>
      <c r="AF289" s="66" t="s">
        <v>870</v>
      </c>
      <c r="AG289" s="184" t="s">
        <v>2109</v>
      </c>
      <c r="AH289" s="184" t="s">
        <v>2109</v>
      </c>
      <c r="AI289" s="184" t="s">
        <v>906</v>
      </c>
      <c r="AJ289" s="66">
        <v>45657</v>
      </c>
      <c r="AK289" s="49" t="s">
        <v>874</v>
      </c>
      <c r="AL289" s="184" t="s">
        <v>814</v>
      </c>
      <c r="AM289" s="49" t="s">
        <v>228</v>
      </c>
      <c r="AN289" s="49" t="s">
        <v>253</v>
      </c>
      <c r="AO289" s="49" t="s">
        <v>255</v>
      </c>
      <c r="AP289" s="192" t="s">
        <v>18</v>
      </c>
      <c r="AQ289" s="1"/>
      <c r="AR289" s="1"/>
    </row>
    <row r="290" spans="1:44">
      <c r="A290" s="2">
        <f t="shared" si="8"/>
        <v>289</v>
      </c>
      <c r="B290" s="49" t="s">
        <v>1704</v>
      </c>
      <c r="C290" s="61">
        <v>2</v>
      </c>
      <c r="D290" s="3" t="str">
        <f t="shared" si="9"/>
        <v>[0-2]</v>
      </c>
      <c r="E290" s="61"/>
      <c r="F290" s="185" t="s">
        <v>889</v>
      </c>
      <c r="G290" s="60" t="s">
        <v>992</v>
      </c>
      <c r="H290" s="84" t="s">
        <v>1705</v>
      </c>
      <c r="I290" s="116" t="s">
        <v>1706</v>
      </c>
      <c r="J290" s="153" t="s">
        <v>1755</v>
      </c>
      <c r="K290" s="153" t="s">
        <v>1756</v>
      </c>
      <c r="L290" s="68" t="s">
        <v>833</v>
      </c>
      <c r="M290" s="63" t="s">
        <v>1506</v>
      </c>
      <c r="N290" s="61" t="s">
        <v>253</v>
      </c>
      <c r="O290" s="184" t="s">
        <v>777</v>
      </c>
      <c r="P290" s="61" t="s">
        <v>14</v>
      </c>
      <c r="Q290" s="64">
        <v>45653</v>
      </c>
      <c r="R290" s="5" t="str">
        <f>_xlfn.CONCAT("S",_xlfn.ISOWEEKNUM(Table1[[#This Row],[Date de début des signes]]))</f>
        <v>S52</v>
      </c>
      <c r="S290" s="64">
        <v>45658</v>
      </c>
      <c r="T290" s="65" t="s">
        <v>870</v>
      </c>
      <c r="U290" s="65" t="s">
        <v>870</v>
      </c>
      <c r="V290" s="65" t="s">
        <v>870</v>
      </c>
      <c r="W290" s="63" t="s">
        <v>870</v>
      </c>
      <c r="X290" s="65" t="s">
        <v>906</v>
      </c>
      <c r="Y290" s="116" t="s">
        <v>1364</v>
      </c>
      <c r="Z290" s="60" t="s">
        <v>1493</v>
      </c>
      <c r="AA290" s="60" t="s">
        <v>906</v>
      </c>
      <c r="AB290" s="60" t="s">
        <v>906</v>
      </c>
      <c r="AC290" s="60" t="s">
        <v>906</v>
      </c>
      <c r="AD290" s="61" t="s">
        <v>871</v>
      </c>
      <c r="AE290" s="61" t="s">
        <v>870</v>
      </c>
      <c r="AF290" s="66" t="s">
        <v>870</v>
      </c>
      <c r="AG290" s="184" t="s">
        <v>2109</v>
      </c>
      <c r="AH290" s="184" t="s">
        <v>2109</v>
      </c>
      <c r="AI290" s="184" t="s">
        <v>906</v>
      </c>
      <c r="AJ290" s="64">
        <v>45658</v>
      </c>
      <c r="AK290" s="49" t="s">
        <v>874</v>
      </c>
      <c r="AL290" s="184" t="s">
        <v>814</v>
      </c>
      <c r="AM290" s="49" t="s">
        <v>228</v>
      </c>
      <c r="AN290" s="49" t="s">
        <v>253</v>
      </c>
      <c r="AO290" s="49" t="s">
        <v>255</v>
      </c>
      <c r="AP290" s="192" t="s">
        <v>18</v>
      </c>
      <c r="AQ290" s="1"/>
      <c r="AR290" s="1"/>
    </row>
    <row r="291" spans="1:44">
      <c r="A291" s="2">
        <f t="shared" si="8"/>
        <v>290</v>
      </c>
      <c r="B291" s="49" t="s">
        <v>1707</v>
      </c>
      <c r="C291" s="61">
        <v>27</v>
      </c>
      <c r="D291" s="3" t="str">
        <f t="shared" si="9"/>
        <v>[15-44]</v>
      </c>
      <c r="E291" s="61"/>
      <c r="F291" s="60" t="s">
        <v>864</v>
      </c>
      <c r="G291" s="60" t="s">
        <v>1485</v>
      </c>
      <c r="H291" s="84" t="s">
        <v>1708</v>
      </c>
      <c r="I291" s="116" t="s">
        <v>1920</v>
      </c>
      <c r="J291" s="153" t="s">
        <v>1755</v>
      </c>
      <c r="K291" s="153" t="s">
        <v>1756</v>
      </c>
      <c r="L291" s="68" t="s">
        <v>833</v>
      </c>
      <c r="M291" s="63" t="s">
        <v>1506</v>
      </c>
      <c r="N291" s="61" t="s">
        <v>253</v>
      </c>
      <c r="O291" s="184" t="s">
        <v>777</v>
      </c>
      <c r="P291" s="61" t="s">
        <v>14</v>
      </c>
      <c r="Q291" s="64">
        <v>45656</v>
      </c>
      <c r="R291" s="5" t="str">
        <f>_xlfn.CONCAT("S",_xlfn.ISOWEEKNUM(Table1[[#This Row],[Date de début des signes]]))</f>
        <v>S1</v>
      </c>
      <c r="S291" s="64">
        <v>45658</v>
      </c>
      <c r="T291" s="65" t="s">
        <v>870</v>
      </c>
      <c r="U291" s="65" t="s">
        <v>870</v>
      </c>
      <c r="V291" s="65" t="s">
        <v>870</v>
      </c>
      <c r="W291" s="63" t="s">
        <v>1489</v>
      </c>
      <c r="X291" s="65" t="s">
        <v>906</v>
      </c>
      <c r="Y291" s="116" t="s">
        <v>1364</v>
      </c>
      <c r="Z291" s="60" t="s">
        <v>1493</v>
      </c>
      <c r="AA291" s="60" t="s">
        <v>906</v>
      </c>
      <c r="AB291" s="60" t="s">
        <v>906</v>
      </c>
      <c r="AC291" s="60" t="s">
        <v>906</v>
      </c>
      <c r="AD291" s="61" t="s">
        <v>1536</v>
      </c>
      <c r="AE291" s="61" t="s">
        <v>870</v>
      </c>
      <c r="AF291" s="66" t="s">
        <v>870</v>
      </c>
      <c r="AG291" s="184" t="s">
        <v>2109</v>
      </c>
      <c r="AH291" s="184" t="s">
        <v>2109</v>
      </c>
      <c r="AI291" s="184" t="s">
        <v>906</v>
      </c>
      <c r="AJ291" s="64">
        <v>45658</v>
      </c>
      <c r="AK291" s="49" t="s">
        <v>874</v>
      </c>
      <c r="AL291" s="184" t="s">
        <v>814</v>
      </c>
      <c r="AM291" s="49" t="s">
        <v>228</v>
      </c>
      <c r="AN291" s="49" t="s">
        <v>253</v>
      </c>
      <c r="AO291" s="49" t="s">
        <v>255</v>
      </c>
      <c r="AP291" s="192" t="s">
        <v>18</v>
      </c>
      <c r="AQ291" s="1"/>
      <c r="AR291" s="1"/>
    </row>
    <row r="292" spans="1:44">
      <c r="A292" s="2">
        <f t="shared" si="8"/>
        <v>291</v>
      </c>
      <c r="B292" s="49" t="s">
        <v>1709</v>
      </c>
      <c r="C292" s="61">
        <v>20</v>
      </c>
      <c r="D292" s="3" t="str">
        <f t="shared" si="9"/>
        <v>[15-44]</v>
      </c>
      <c r="E292" s="61"/>
      <c r="F292" s="185" t="s">
        <v>889</v>
      </c>
      <c r="G292" s="60" t="s">
        <v>1051</v>
      </c>
      <c r="H292" s="84" t="s">
        <v>1710</v>
      </c>
      <c r="I292" s="116" t="s">
        <v>1273</v>
      </c>
      <c r="J292" s="153" t="s">
        <v>1629</v>
      </c>
      <c r="K292" s="153" t="s">
        <v>1630</v>
      </c>
      <c r="L292" s="68" t="s">
        <v>833</v>
      </c>
      <c r="M292" s="63" t="s">
        <v>1506</v>
      </c>
      <c r="N292" s="61" t="s">
        <v>253</v>
      </c>
      <c r="O292" s="184" t="s">
        <v>777</v>
      </c>
      <c r="P292" s="61" t="s">
        <v>14</v>
      </c>
      <c r="Q292" s="64">
        <v>45657</v>
      </c>
      <c r="R292" s="5" t="str">
        <f>_xlfn.CONCAT("S",_xlfn.ISOWEEKNUM(Table1[[#This Row],[Date de début des signes]]))</f>
        <v>S1</v>
      </c>
      <c r="S292" s="64">
        <v>45658</v>
      </c>
      <c r="T292" s="65" t="s">
        <v>870</v>
      </c>
      <c r="U292" s="65" t="s">
        <v>906</v>
      </c>
      <c r="V292" s="65" t="s">
        <v>870</v>
      </c>
      <c r="W292" s="63" t="s">
        <v>1489</v>
      </c>
      <c r="X292" s="65" t="s">
        <v>906</v>
      </c>
      <c r="Y292" s="116" t="s">
        <v>1364</v>
      </c>
      <c r="Z292" s="60" t="s">
        <v>1493</v>
      </c>
      <c r="AA292" s="60" t="s">
        <v>906</v>
      </c>
      <c r="AB292" s="60" t="s">
        <v>906</v>
      </c>
      <c r="AC292" s="60" t="s">
        <v>906</v>
      </c>
      <c r="AD292" s="61" t="s">
        <v>1536</v>
      </c>
      <c r="AE292" s="61" t="s">
        <v>870</v>
      </c>
      <c r="AF292" s="66" t="s">
        <v>870</v>
      </c>
      <c r="AG292" s="184" t="s">
        <v>2109</v>
      </c>
      <c r="AH292" s="184" t="s">
        <v>2109</v>
      </c>
      <c r="AI292" s="184" t="s">
        <v>906</v>
      </c>
      <c r="AJ292" s="64">
        <v>45659</v>
      </c>
      <c r="AK292" s="49" t="s">
        <v>874</v>
      </c>
      <c r="AL292" s="184" t="s">
        <v>814</v>
      </c>
      <c r="AM292" s="49" t="s">
        <v>228</v>
      </c>
      <c r="AN292" s="49" t="s">
        <v>230</v>
      </c>
      <c r="AO292" s="49" t="s">
        <v>228</v>
      </c>
      <c r="AP292" s="192" t="s">
        <v>18</v>
      </c>
      <c r="AQ292" s="1"/>
      <c r="AR292" s="1"/>
    </row>
    <row r="293" spans="1:44">
      <c r="A293" s="2">
        <f t="shared" si="8"/>
        <v>292</v>
      </c>
      <c r="B293" s="49" t="s">
        <v>1711</v>
      </c>
      <c r="C293" s="61">
        <v>4</v>
      </c>
      <c r="D293" s="3" t="str">
        <f t="shared" si="9"/>
        <v>[2-4]</v>
      </c>
      <c r="E293" s="61"/>
      <c r="F293" s="60" t="s">
        <v>864</v>
      </c>
      <c r="G293" s="60" t="s">
        <v>992</v>
      </c>
      <c r="H293" s="84" t="s">
        <v>1712</v>
      </c>
      <c r="I293" s="116" t="s">
        <v>1713</v>
      </c>
      <c r="J293" s="153" t="s">
        <v>1764</v>
      </c>
      <c r="K293" s="153" t="s">
        <v>1765</v>
      </c>
      <c r="L293" s="68" t="s">
        <v>833</v>
      </c>
      <c r="M293" s="63" t="s">
        <v>1506</v>
      </c>
      <c r="N293" s="61" t="s">
        <v>253</v>
      </c>
      <c r="O293" s="184" t="s">
        <v>777</v>
      </c>
      <c r="P293" s="61" t="s">
        <v>14</v>
      </c>
      <c r="Q293" s="64">
        <v>45657</v>
      </c>
      <c r="R293" s="5" t="str">
        <f>_xlfn.CONCAT("S",_xlfn.ISOWEEKNUM(Table1[[#This Row],[Date de début des signes]]))</f>
        <v>S1</v>
      </c>
      <c r="S293" s="64">
        <v>45658</v>
      </c>
      <c r="T293" s="65" t="s">
        <v>870</v>
      </c>
      <c r="U293" s="65" t="s">
        <v>870</v>
      </c>
      <c r="V293" s="65" t="s">
        <v>870</v>
      </c>
      <c r="W293" s="63" t="s">
        <v>1489</v>
      </c>
      <c r="X293" s="65" t="s">
        <v>906</v>
      </c>
      <c r="Y293" s="116" t="s">
        <v>1364</v>
      </c>
      <c r="Z293" s="60" t="s">
        <v>1493</v>
      </c>
      <c r="AA293" s="60" t="s">
        <v>906</v>
      </c>
      <c r="AB293" s="60" t="s">
        <v>906</v>
      </c>
      <c r="AC293" s="60" t="s">
        <v>906</v>
      </c>
      <c r="AD293" s="61" t="s">
        <v>1536</v>
      </c>
      <c r="AE293" s="61" t="s">
        <v>870</v>
      </c>
      <c r="AF293" s="66" t="s">
        <v>870</v>
      </c>
      <c r="AG293" s="184" t="s">
        <v>2109</v>
      </c>
      <c r="AH293" s="184" t="s">
        <v>2109</v>
      </c>
      <c r="AI293" s="184" t="s">
        <v>906</v>
      </c>
      <c r="AJ293" s="64">
        <v>45659</v>
      </c>
      <c r="AK293" s="49" t="s">
        <v>874</v>
      </c>
      <c r="AL293" s="184" t="s">
        <v>814</v>
      </c>
      <c r="AM293" s="49" t="s">
        <v>228</v>
      </c>
      <c r="AN293" s="49" t="s">
        <v>253</v>
      </c>
      <c r="AO293" s="49" t="s">
        <v>255</v>
      </c>
      <c r="AP293" s="192" t="s">
        <v>18</v>
      </c>
      <c r="AQ293" s="1"/>
      <c r="AR293" s="1"/>
    </row>
    <row r="294" spans="1:44">
      <c r="A294" s="2">
        <f t="shared" si="8"/>
        <v>293</v>
      </c>
      <c r="B294" s="49" t="s">
        <v>1714</v>
      </c>
      <c r="C294" s="61">
        <v>41</v>
      </c>
      <c r="D294" s="3" t="str">
        <f t="shared" si="9"/>
        <v>[15-44]</v>
      </c>
      <c r="E294" s="61"/>
      <c r="F294" s="185" t="s">
        <v>889</v>
      </c>
      <c r="G294" s="60" t="s">
        <v>1065</v>
      </c>
      <c r="H294" s="84" t="s">
        <v>1715</v>
      </c>
      <c r="I294" s="116" t="s">
        <v>88</v>
      </c>
      <c r="J294" s="153" t="s">
        <v>1641</v>
      </c>
      <c r="K294" s="153" t="s">
        <v>1642</v>
      </c>
      <c r="L294" s="68" t="s">
        <v>833</v>
      </c>
      <c r="M294" s="63" t="s">
        <v>1506</v>
      </c>
      <c r="N294" s="61" t="s">
        <v>253</v>
      </c>
      <c r="O294" s="184" t="s">
        <v>777</v>
      </c>
      <c r="P294" s="61" t="s">
        <v>14</v>
      </c>
      <c r="Q294" s="64">
        <v>45659</v>
      </c>
      <c r="R294" s="5" t="str">
        <f>_xlfn.CONCAT("S",_xlfn.ISOWEEKNUM(Table1[[#This Row],[Date de début des signes]]))</f>
        <v>S1</v>
      </c>
      <c r="S294" s="64">
        <v>45659</v>
      </c>
      <c r="T294" s="65" t="s">
        <v>870</v>
      </c>
      <c r="U294" s="65" t="s">
        <v>870</v>
      </c>
      <c r="V294" s="65" t="s">
        <v>870</v>
      </c>
      <c r="W294" s="63" t="s">
        <v>1489</v>
      </c>
      <c r="X294" s="65" t="s">
        <v>906</v>
      </c>
      <c r="Y294" s="116" t="s">
        <v>1364</v>
      </c>
      <c r="Z294" s="60" t="s">
        <v>1493</v>
      </c>
      <c r="AA294" s="60" t="s">
        <v>906</v>
      </c>
      <c r="AB294" s="60" t="s">
        <v>906</v>
      </c>
      <c r="AC294" s="60" t="s">
        <v>906</v>
      </c>
      <c r="AD294" s="61" t="s">
        <v>1536</v>
      </c>
      <c r="AE294" s="61" t="s">
        <v>870</v>
      </c>
      <c r="AF294" s="66" t="s">
        <v>870</v>
      </c>
      <c r="AG294" s="184" t="s">
        <v>2109</v>
      </c>
      <c r="AH294" s="184" t="s">
        <v>2109</v>
      </c>
      <c r="AI294" s="184" t="s">
        <v>906</v>
      </c>
      <c r="AJ294" s="64">
        <v>45659</v>
      </c>
      <c r="AK294" s="49" t="s">
        <v>874</v>
      </c>
      <c r="AL294" s="184" t="s">
        <v>814</v>
      </c>
      <c r="AM294" s="49" t="s">
        <v>228</v>
      </c>
      <c r="AN294" s="49" t="s">
        <v>253</v>
      </c>
      <c r="AO294" s="49" t="s">
        <v>228</v>
      </c>
      <c r="AP294" s="192" t="s">
        <v>18</v>
      </c>
      <c r="AQ294" s="1"/>
      <c r="AR294" s="1"/>
    </row>
    <row r="295" spans="1:44">
      <c r="A295" s="2">
        <f t="shared" si="8"/>
        <v>294</v>
      </c>
      <c r="B295" s="49" t="s">
        <v>1716</v>
      </c>
      <c r="C295" s="61">
        <v>8</v>
      </c>
      <c r="D295" s="3" t="str">
        <f t="shared" si="9"/>
        <v>[5-14]</v>
      </c>
      <c r="E295" s="61"/>
      <c r="F295" s="60" t="s">
        <v>864</v>
      </c>
      <c r="G295" s="60" t="s">
        <v>988</v>
      </c>
      <c r="H295" s="84" t="s">
        <v>1717</v>
      </c>
      <c r="I295" s="116" t="s">
        <v>1718</v>
      </c>
      <c r="J295" s="153" t="s">
        <v>1764</v>
      </c>
      <c r="K295" s="153" t="s">
        <v>1765</v>
      </c>
      <c r="L295" s="68" t="s">
        <v>833</v>
      </c>
      <c r="M295" s="63" t="s">
        <v>1506</v>
      </c>
      <c r="N295" s="61" t="s">
        <v>253</v>
      </c>
      <c r="O295" s="184" t="s">
        <v>777</v>
      </c>
      <c r="P295" s="61" t="s">
        <v>14</v>
      </c>
      <c r="Q295" s="64">
        <v>45659</v>
      </c>
      <c r="R295" s="5" t="str">
        <f>_xlfn.CONCAT("S",_xlfn.ISOWEEKNUM(Table1[[#This Row],[Date de début des signes]]))</f>
        <v>S1</v>
      </c>
      <c r="S295" s="64">
        <v>45660</v>
      </c>
      <c r="T295" s="65" t="s">
        <v>870</v>
      </c>
      <c r="U295" s="65" t="s">
        <v>870</v>
      </c>
      <c r="V295" s="65" t="s">
        <v>870</v>
      </c>
      <c r="W295" s="63" t="s">
        <v>1489</v>
      </c>
      <c r="X295" s="65" t="s">
        <v>906</v>
      </c>
      <c r="Y295" s="116" t="s">
        <v>1364</v>
      </c>
      <c r="Z295" s="60" t="s">
        <v>1493</v>
      </c>
      <c r="AA295" s="60" t="s">
        <v>906</v>
      </c>
      <c r="AB295" s="60" t="s">
        <v>906</v>
      </c>
      <c r="AC295" s="60" t="s">
        <v>906</v>
      </c>
      <c r="AD295" s="61" t="s">
        <v>1536</v>
      </c>
      <c r="AE295" s="61" t="s">
        <v>870</v>
      </c>
      <c r="AF295" s="66" t="s">
        <v>870</v>
      </c>
      <c r="AG295" s="184" t="s">
        <v>2109</v>
      </c>
      <c r="AH295" s="184" t="s">
        <v>2109</v>
      </c>
      <c r="AI295" s="184" t="s">
        <v>906</v>
      </c>
      <c r="AJ295" s="64">
        <v>45660</v>
      </c>
      <c r="AK295" s="49" t="s">
        <v>874</v>
      </c>
      <c r="AL295" s="184" t="s">
        <v>814</v>
      </c>
      <c r="AM295" s="49" t="s">
        <v>228</v>
      </c>
      <c r="AN295" s="49" t="s">
        <v>253</v>
      </c>
      <c r="AO295" s="49" t="s">
        <v>255</v>
      </c>
      <c r="AP295" s="192" t="s">
        <v>18</v>
      </c>
      <c r="AQ295" s="1"/>
      <c r="AR295" s="1"/>
    </row>
    <row r="296" spans="1:44">
      <c r="A296" s="2">
        <f t="shared" si="8"/>
        <v>295</v>
      </c>
      <c r="B296" s="49" t="s">
        <v>1719</v>
      </c>
      <c r="C296" s="61">
        <v>48</v>
      </c>
      <c r="D296" s="3" t="str">
        <f t="shared" si="9"/>
        <v>[45-59]</v>
      </c>
      <c r="E296" s="61"/>
      <c r="F296" s="60" t="s">
        <v>864</v>
      </c>
      <c r="G296" s="60" t="s">
        <v>1720</v>
      </c>
      <c r="H296" s="84" t="s">
        <v>1721</v>
      </c>
      <c r="I296" s="116" t="s">
        <v>1722</v>
      </c>
      <c r="J296" s="153" t="s">
        <v>1764</v>
      </c>
      <c r="K296" s="153" t="s">
        <v>1765</v>
      </c>
      <c r="L296" s="68" t="s">
        <v>833</v>
      </c>
      <c r="M296" s="63" t="s">
        <v>1506</v>
      </c>
      <c r="N296" s="61" t="s">
        <v>253</v>
      </c>
      <c r="O296" s="184" t="s">
        <v>777</v>
      </c>
      <c r="P296" s="61" t="s">
        <v>14</v>
      </c>
      <c r="Q296" s="64">
        <v>45659</v>
      </c>
      <c r="R296" s="5" t="str">
        <f>_xlfn.CONCAT("S",_xlfn.ISOWEEKNUM(Table1[[#This Row],[Date de début des signes]]))</f>
        <v>S1</v>
      </c>
      <c r="S296" s="64">
        <v>45660</v>
      </c>
      <c r="T296" s="65" t="s">
        <v>870</v>
      </c>
      <c r="U296" s="65" t="s">
        <v>870</v>
      </c>
      <c r="V296" s="65" t="s">
        <v>870</v>
      </c>
      <c r="W296" s="63" t="s">
        <v>1489</v>
      </c>
      <c r="X296" s="65" t="s">
        <v>906</v>
      </c>
      <c r="Y296" s="116" t="s">
        <v>1364</v>
      </c>
      <c r="Z296" s="60" t="s">
        <v>1493</v>
      </c>
      <c r="AA296" s="60" t="s">
        <v>906</v>
      </c>
      <c r="AB296" s="60" t="s">
        <v>906</v>
      </c>
      <c r="AC296" s="60" t="s">
        <v>906</v>
      </c>
      <c r="AD296" s="61" t="s">
        <v>1536</v>
      </c>
      <c r="AE296" s="61" t="s">
        <v>870</v>
      </c>
      <c r="AF296" s="66" t="s">
        <v>870</v>
      </c>
      <c r="AG296" s="184" t="s">
        <v>2109</v>
      </c>
      <c r="AH296" s="184" t="s">
        <v>2109</v>
      </c>
      <c r="AI296" s="184" t="s">
        <v>906</v>
      </c>
      <c r="AJ296" s="64">
        <v>45660</v>
      </c>
      <c r="AK296" s="49" t="s">
        <v>874</v>
      </c>
      <c r="AL296" s="184" t="s">
        <v>814</v>
      </c>
      <c r="AM296" s="49" t="s">
        <v>228</v>
      </c>
      <c r="AN296" s="49" t="s">
        <v>253</v>
      </c>
      <c r="AO296" s="49" t="s">
        <v>255</v>
      </c>
      <c r="AP296" s="192" t="s">
        <v>18</v>
      </c>
      <c r="AQ296" s="1"/>
      <c r="AR296" s="1"/>
    </row>
    <row r="297" spans="1:44">
      <c r="A297" s="2">
        <f t="shared" si="8"/>
        <v>296</v>
      </c>
      <c r="B297" s="49" t="s">
        <v>1723</v>
      </c>
      <c r="C297" s="61">
        <v>2</v>
      </c>
      <c r="D297" s="3" t="str">
        <f t="shared" si="9"/>
        <v>[0-2]</v>
      </c>
      <c r="E297" s="61"/>
      <c r="F297" s="60" t="s">
        <v>864</v>
      </c>
      <c r="G297" s="60" t="s">
        <v>992</v>
      </c>
      <c r="H297" s="84" t="s">
        <v>1724</v>
      </c>
      <c r="I297" s="116" t="s">
        <v>1921</v>
      </c>
      <c r="J297" s="153" t="s">
        <v>1755</v>
      </c>
      <c r="K297" s="153" t="s">
        <v>1756</v>
      </c>
      <c r="L297" s="68" t="s">
        <v>833</v>
      </c>
      <c r="M297" s="63" t="s">
        <v>1506</v>
      </c>
      <c r="N297" s="61" t="s">
        <v>253</v>
      </c>
      <c r="O297" s="184" t="s">
        <v>777</v>
      </c>
      <c r="P297" s="61" t="s">
        <v>14</v>
      </c>
      <c r="Q297" s="64">
        <v>45660</v>
      </c>
      <c r="R297" s="5" t="str">
        <f>_xlfn.CONCAT("S",_xlfn.ISOWEEKNUM(Table1[[#This Row],[Date de début des signes]]))</f>
        <v>S1</v>
      </c>
      <c r="S297" s="64">
        <v>45660</v>
      </c>
      <c r="T297" s="65" t="s">
        <v>870</v>
      </c>
      <c r="U297" s="65" t="s">
        <v>870</v>
      </c>
      <c r="V297" s="65" t="s">
        <v>906</v>
      </c>
      <c r="W297" s="63" t="s">
        <v>1489</v>
      </c>
      <c r="X297" s="65" t="s">
        <v>906</v>
      </c>
      <c r="Y297" s="116" t="s">
        <v>1364</v>
      </c>
      <c r="Z297" s="60" t="s">
        <v>1493</v>
      </c>
      <c r="AA297" s="60" t="s">
        <v>906</v>
      </c>
      <c r="AB297" s="60" t="s">
        <v>906</v>
      </c>
      <c r="AC297" s="60" t="s">
        <v>906</v>
      </c>
      <c r="AD297" s="61" t="s">
        <v>1536</v>
      </c>
      <c r="AE297" s="61" t="s">
        <v>870</v>
      </c>
      <c r="AF297" s="66" t="s">
        <v>870</v>
      </c>
      <c r="AG297" s="184" t="s">
        <v>2109</v>
      </c>
      <c r="AH297" s="184" t="s">
        <v>2109</v>
      </c>
      <c r="AI297" s="184" t="s">
        <v>906</v>
      </c>
      <c r="AJ297" s="64">
        <v>45660</v>
      </c>
      <c r="AK297" s="49" t="s">
        <v>874</v>
      </c>
      <c r="AL297" s="184" t="s">
        <v>814</v>
      </c>
      <c r="AM297" s="49" t="s">
        <v>228</v>
      </c>
      <c r="AN297" s="49" t="s">
        <v>253</v>
      </c>
      <c r="AO297" s="49" t="s">
        <v>255</v>
      </c>
      <c r="AP297" s="192" t="s">
        <v>18</v>
      </c>
      <c r="AQ297" s="1"/>
      <c r="AR297" s="1"/>
    </row>
    <row r="298" spans="1:44">
      <c r="A298" s="2">
        <f t="shared" si="8"/>
        <v>297</v>
      </c>
      <c r="B298" s="49" t="s">
        <v>1725</v>
      </c>
      <c r="C298" s="60">
        <v>1</v>
      </c>
      <c r="D298" s="3" t="str">
        <f t="shared" si="9"/>
        <v>[0-2]</v>
      </c>
      <c r="E298" s="61">
        <v>9</v>
      </c>
      <c r="F298" s="60" t="s">
        <v>864</v>
      </c>
      <c r="G298" s="60" t="s">
        <v>992</v>
      </c>
      <c r="H298" s="84" t="s">
        <v>1726</v>
      </c>
      <c r="I298" s="116" t="s">
        <v>1273</v>
      </c>
      <c r="J298" s="153" t="s">
        <v>1629</v>
      </c>
      <c r="K298" s="153" t="s">
        <v>1630</v>
      </c>
      <c r="L298" s="68" t="s">
        <v>833</v>
      </c>
      <c r="M298" s="63" t="s">
        <v>1506</v>
      </c>
      <c r="N298" s="61" t="s">
        <v>253</v>
      </c>
      <c r="O298" s="184" t="s">
        <v>777</v>
      </c>
      <c r="P298" s="61" t="s">
        <v>14</v>
      </c>
      <c r="Q298" s="64">
        <v>45660</v>
      </c>
      <c r="R298" s="5" t="str">
        <f>_xlfn.CONCAT("S",_xlfn.ISOWEEKNUM(Table1[[#This Row],[Date de début des signes]]))</f>
        <v>S1</v>
      </c>
      <c r="S298" s="64">
        <v>45660</v>
      </c>
      <c r="T298" s="65" t="s">
        <v>870</v>
      </c>
      <c r="U298" s="65" t="s">
        <v>870</v>
      </c>
      <c r="V298" s="65" t="s">
        <v>870</v>
      </c>
      <c r="W298" s="63" t="s">
        <v>1489</v>
      </c>
      <c r="X298" s="65" t="s">
        <v>906</v>
      </c>
      <c r="Y298" s="116" t="s">
        <v>1364</v>
      </c>
      <c r="Z298" s="60" t="s">
        <v>1493</v>
      </c>
      <c r="AA298" s="60" t="s">
        <v>906</v>
      </c>
      <c r="AB298" s="60" t="s">
        <v>906</v>
      </c>
      <c r="AC298" s="60" t="s">
        <v>906</v>
      </c>
      <c r="AD298" s="61" t="s">
        <v>1536</v>
      </c>
      <c r="AE298" s="61" t="s">
        <v>870</v>
      </c>
      <c r="AF298" s="66" t="s">
        <v>870</v>
      </c>
      <c r="AG298" s="184" t="s">
        <v>2109</v>
      </c>
      <c r="AH298" s="184" t="s">
        <v>2109</v>
      </c>
      <c r="AI298" s="184" t="s">
        <v>906</v>
      </c>
      <c r="AJ298" s="64">
        <v>45660</v>
      </c>
      <c r="AK298" s="49" t="s">
        <v>874</v>
      </c>
      <c r="AL298" s="184" t="s">
        <v>814</v>
      </c>
      <c r="AM298" s="49" t="s">
        <v>228</v>
      </c>
      <c r="AN298" s="49" t="s">
        <v>230</v>
      </c>
      <c r="AO298" s="49" t="s">
        <v>228</v>
      </c>
      <c r="AP298" s="192" t="s">
        <v>18</v>
      </c>
      <c r="AQ298" s="1"/>
      <c r="AR298" s="1"/>
    </row>
    <row r="299" spans="1:44">
      <c r="A299" s="2">
        <f t="shared" si="8"/>
        <v>298</v>
      </c>
      <c r="B299" s="49" t="s">
        <v>2138</v>
      </c>
      <c r="C299" s="61">
        <v>2</v>
      </c>
      <c r="D299" s="3" t="str">
        <f t="shared" si="9"/>
        <v>[0-2]</v>
      </c>
      <c r="E299" s="61">
        <v>6</v>
      </c>
      <c r="F299" s="60" t="s">
        <v>864</v>
      </c>
      <c r="G299" s="60" t="s">
        <v>992</v>
      </c>
      <c r="H299" s="84" t="s">
        <v>1727</v>
      </c>
      <c r="I299" s="116" t="s">
        <v>1728</v>
      </c>
      <c r="J299" s="106" t="s">
        <v>1627</v>
      </c>
      <c r="K299" s="106" t="s">
        <v>1772</v>
      </c>
      <c r="L299" s="68" t="s">
        <v>833</v>
      </c>
      <c r="M299" s="63" t="s">
        <v>1506</v>
      </c>
      <c r="N299" s="61" t="s">
        <v>253</v>
      </c>
      <c r="O299" s="184" t="s">
        <v>777</v>
      </c>
      <c r="P299" s="61" t="s">
        <v>14</v>
      </c>
      <c r="Q299" s="64">
        <v>45658</v>
      </c>
      <c r="R299" s="5" t="str">
        <f>_xlfn.CONCAT("S",_xlfn.ISOWEEKNUM(Table1[[#This Row],[Date de début des signes]]))</f>
        <v>S1</v>
      </c>
      <c r="S299" s="64">
        <v>45660</v>
      </c>
      <c r="T299" s="65" t="s">
        <v>870</v>
      </c>
      <c r="U299" s="65" t="s">
        <v>870</v>
      </c>
      <c r="V299" s="65" t="s">
        <v>870</v>
      </c>
      <c r="W299" s="63" t="s">
        <v>1489</v>
      </c>
      <c r="X299" s="65" t="s">
        <v>906</v>
      </c>
      <c r="Y299" s="116" t="s">
        <v>1364</v>
      </c>
      <c r="Z299" s="60" t="s">
        <v>1493</v>
      </c>
      <c r="AA299" s="60" t="s">
        <v>906</v>
      </c>
      <c r="AB299" s="60" t="s">
        <v>906</v>
      </c>
      <c r="AC299" s="60" t="s">
        <v>906</v>
      </c>
      <c r="AD299" s="61" t="s">
        <v>871</v>
      </c>
      <c r="AE299" s="61" t="s">
        <v>870</v>
      </c>
      <c r="AF299" s="66" t="s">
        <v>870</v>
      </c>
      <c r="AG299" s="184" t="s">
        <v>1382</v>
      </c>
      <c r="AH299" s="184" t="s">
        <v>873</v>
      </c>
      <c r="AI299" s="184" t="s">
        <v>870</v>
      </c>
      <c r="AJ299" s="64">
        <v>45663</v>
      </c>
      <c r="AK299" s="49" t="s">
        <v>874</v>
      </c>
      <c r="AL299" s="184" t="s">
        <v>813</v>
      </c>
      <c r="AM299" s="49" t="s">
        <v>228</v>
      </c>
      <c r="AN299" s="49" t="s">
        <v>253</v>
      </c>
      <c r="AO299" s="49" t="s">
        <v>255</v>
      </c>
      <c r="AP299" s="46" t="s">
        <v>10</v>
      </c>
      <c r="AQ299" s="1"/>
      <c r="AR299" s="1"/>
    </row>
    <row r="300" spans="1:44">
      <c r="A300" s="2">
        <f t="shared" si="8"/>
        <v>299</v>
      </c>
      <c r="B300" s="49" t="s">
        <v>1729</v>
      </c>
      <c r="C300" s="61">
        <v>24</v>
      </c>
      <c r="D300" s="3" t="str">
        <f t="shared" si="9"/>
        <v>[15-44]</v>
      </c>
      <c r="E300" s="61"/>
      <c r="F300" s="60" t="s">
        <v>864</v>
      </c>
      <c r="G300" s="60" t="s">
        <v>883</v>
      </c>
      <c r="H300" s="84" t="s">
        <v>1730</v>
      </c>
      <c r="I300" s="116" t="s">
        <v>1731</v>
      </c>
      <c r="J300" s="153" t="s">
        <v>1764</v>
      </c>
      <c r="K300" s="153" t="s">
        <v>1765</v>
      </c>
      <c r="L300" s="68" t="s">
        <v>833</v>
      </c>
      <c r="M300" s="63" t="s">
        <v>1506</v>
      </c>
      <c r="N300" s="61" t="s">
        <v>253</v>
      </c>
      <c r="O300" s="184" t="s">
        <v>777</v>
      </c>
      <c r="P300" s="61" t="s">
        <v>14</v>
      </c>
      <c r="Q300" s="64">
        <v>45661</v>
      </c>
      <c r="R300" s="5" t="str">
        <f>_xlfn.CONCAT("S",_xlfn.ISOWEEKNUM(Table1[[#This Row],[Date de début des signes]]))</f>
        <v>S1</v>
      </c>
      <c r="S300" s="64">
        <v>45661</v>
      </c>
      <c r="T300" s="65" t="s">
        <v>870</v>
      </c>
      <c r="U300" s="65" t="s">
        <v>906</v>
      </c>
      <c r="V300" s="65" t="s">
        <v>906</v>
      </c>
      <c r="W300" s="63" t="s">
        <v>1489</v>
      </c>
      <c r="X300" s="65" t="s">
        <v>906</v>
      </c>
      <c r="Y300" s="116" t="s">
        <v>1732</v>
      </c>
      <c r="Z300" s="60" t="s">
        <v>1493</v>
      </c>
      <c r="AA300" s="60" t="s">
        <v>906</v>
      </c>
      <c r="AB300" s="60" t="s">
        <v>906</v>
      </c>
      <c r="AC300" s="60" t="s">
        <v>906</v>
      </c>
      <c r="AD300" s="61" t="s">
        <v>1536</v>
      </c>
      <c r="AE300" s="61" t="s">
        <v>870</v>
      </c>
      <c r="AF300" s="66" t="s">
        <v>870</v>
      </c>
      <c r="AG300" s="184" t="s">
        <v>2109</v>
      </c>
      <c r="AH300" s="184" t="s">
        <v>2109</v>
      </c>
      <c r="AI300" s="184" t="s">
        <v>906</v>
      </c>
      <c r="AJ300" s="64">
        <v>45661</v>
      </c>
      <c r="AK300" s="49" t="s">
        <v>874</v>
      </c>
      <c r="AL300" s="184" t="s">
        <v>814</v>
      </c>
      <c r="AM300" s="49" t="s">
        <v>228</v>
      </c>
      <c r="AN300" s="49" t="s">
        <v>253</v>
      </c>
      <c r="AO300" s="49" t="s">
        <v>255</v>
      </c>
      <c r="AP300" s="192" t="s">
        <v>18</v>
      </c>
      <c r="AQ300" s="1"/>
      <c r="AR300" s="1"/>
    </row>
    <row r="301" spans="1:44">
      <c r="A301" s="2">
        <f t="shared" si="8"/>
        <v>300</v>
      </c>
      <c r="B301" s="49" t="s">
        <v>1733</v>
      </c>
      <c r="C301" s="61">
        <v>28</v>
      </c>
      <c r="D301" s="3" t="str">
        <f t="shared" si="9"/>
        <v>[15-44]</v>
      </c>
      <c r="E301" s="61"/>
      <c r="F301" s="60" t="s">
        <v>864</v>
      </c>
      <c r="G301" s="60" t="s">
        <v>883</v>
      </c>
      <c r="H301" s="84" t="s">
        <v>1734</v>
      </c>
      <c r="I301" s="116" t="s">
        <v>1922</v>
      </c>
      <c r="J301" s="153" t="s">
        <v>1764</v>
      </c>
      <c r="K301" s="153" t="s">
        <v>1765</v>
      </c>
      <c r="L301" s="68" t="s">
        <v>833</v>
      </c>
      <c r="M301" s="63" t="s">
        <v>1506</v>
      </c>
      <c r="N301" s="61" t="s">
        <v>253</v>
      </c>
      <c r="O301" s="184" t="s">
        <v>777</v>
      </c>
      <c r="P301" s="61" t="s">
        <v>14</v>
      </c>
      <c r="Q301" s="64">
        <v>45661</v>
      </c>
      <c r="R301" s="5" t="str">
        <f>_xlfn.CONCAT("S",_xlfn.ISOWEEKNUM(Table1[[#This Row],[Date de début des signes]]))</f>
        <v>S1</v>
      </c>
      <c r="S301" s="64">
        <v>45661</v>
      </c>
      <c r="T301" s="65" t="s">
        <v>870</v>
      </c>
      <c r="U301" s="65" t="s">
        <v>906</v>
      </c>
      <c r="V301" s="65" t="s">
        <v>906</v>
      </c>
      <c r="W301" s="63" t="s">
        <v>1489</v>
      </c>
      <c r="X301" s="65" t="s">
        <v>906</v>
      </c>
      <c r="Y301" s="116" t="s">
        <v>1364</v>
      </c>
      <c r="Z301" s="60" t="s">
        <v>1493</v>
      </c>
      <c r="AA301" s="60" t="s">
        <v>906</v>
      </c>
      <c r="AB301" s="60" t="s">
        <v>906</v>
      </c>
      <c r="AC301" s="60" t="s">
        <v>906</v>
      </c>
      <c r="AD301" s="61" t="s">
        <v>1599</v>
      </c>
      <c r="AE301" s="61" t="s">
        <v>870</v>
      </c>
      <c r="AF301" s="66" t="s">
        <v>870</v>
      </c>
      <c r="AG301" s="184" t="s">
        <v>2109</v>
      </c>
      <c r="AH301" s="184" t="s">
        <v>2109</v>
      </c>
      <c r="AI301" s="184" t="s">
        <v>906</v>
      </c>
      <c r="AJ301" s="64">
        <v>45661</v>
      </c>
      <c r="AK301" s="49" t="s">
        <v>874</v>
      </c>
      <c r="AL301" s="184" t="s">
        <v>814</v>
      </c>
      <c r="AM301" s="49" t="s">
        <v>228</v>
      </c>
      <c r="AN301" s="49" t="s">
        <v>253</v>
      </c>
      <c r="AO301" s="49" t="s">
        <v>255</v>
      </c>
      <c r="AP301" s="192" t="s">
        <v>18</v>
      </c>
      <c r="AQ301" s="1"/>
      <c r="AR301" s="1"/>
    </row>
    <row r="302" spans="1:44">
      <c r="A302" s="2">
        <f t="shared" si="8"/>
        <v>301</v>
      </c>
      <c r="B302" s="49" t="s">
        <v>1735</v>
      </c>
      <c r="C302" s="61">
        <v>2</v>
      </c>
      <c r="D302" s="3" t="str">
        <f t="shared" si="9"/>
        <v>[0-2]</v>
      </c>
      <c r="E302" s="61"/>
      <c r="F302" s="60" t="s">
        <v>864</v>
      </c>
      <c r="G302" s="60" t="s">
        <v>992</v>
      </c>
      <c r="H302" s="84" t="s">
        <v>1736</v>
      </c>
      <c r="I302" s="116" t="s">
        <v>1922</v>
      </c>
      <c r="J302" s="153" t="s">
        <v>1764</v>
      </c>
      <c r="K302" s="153" t="s">
        <v>1765</v>
      </c>
      <c r="L302" s="68" t="s">
        <v>833</v>
      </c>
      <c r="M302" s="63" t="s">
        <v>1506</v>
      </c>
      <c r="N302" s="61" t="s">
        <v>253</v>
      </c>
      <c r="O302" s="184" t="s">
        <v>777</v>
      </c>
      <c r="P302" s="61" t="s">
        <v>14</v>
      </c>
      <c r="Q302" s="64">
        <v>45662</v>
      </c>
      <c r="R302" s="5" t="str">
        <f>_xlfn.CONCAT("S",_xlfn.ISOWEEKNUM(Table1[[#This Row],[Date de début des signes]]))</f>
        <v>S1</v>
      </c>
      <c r="S302" s="64">
        <v>45662</v>
      </c>
      <c r="T302" s="65" t="s">
        <v>870</v>
      </c>
      <c r="U302" s="65" t="s">
        <v>870</v>
      </c>
      <c r="V302" s="65" t="s">
        <v>906</v>
      </c>
      <c r="W302" s="63" t="s">
        <v>1489</v>
      </c>
      <c r="X302" s="65" t="s">
        <v>906</v>
      </c>
      <c r="Y302" s="116" t="s">
        <v>1737</v>
      </c>
      <c r="Z302" s="60" t="s">
        <v>1493</v>
      </c>
      <c r="AA302" s="60" t="s">
        <v>906</v>
      </c>
      <c r="AB302" s="60" t="s">
        <v>906</v>
      </c>
      <c r="AC302" s="60" t="s">
        <v>906</v>
      </c>
      <c r="AD302" s="61" t="s">
        <v>871</v>
      </c>
      <c r="AE302" s="61" t="s">
        <v>870</v>
      </c>
      <c r="AF302" s="66" t="s">
        <v>870</v>
      </c>
      <c r="AG302" s="184" t="s">
        <v>2109</v>
      </c>
      <c r="AH302" s="184" t="s">
        <v>2109</v>
      </c>
      <c r="AI302" s="184" t="s">
        <v>906</v>
      </c>
      <c r="AJ302" s="64">
        <v>45662</v>
      </c>
      <c r="AK302" s="49" t="s">
        <v>874</v>
      </c>
      <c r="AL302" s="184" t="s">
        <v>814</v>
      </c>
      <c r="AM302" s="49" t="s">
        <v>228</v>
      </c>
      <c r="AN302" s="49" t="s">
        <v>253</v>
      </c>
      <c r="AO302" s="49" t="s">
        <v>255</v>
      </c>
      <c r="AP302" s="192" t="s">
        <v>18</v>
      </c>
      <c r="AQ302" s="1"/>
      <c r="AR302" s="1"/>
    </row>
    <row r="303" spans="1:44">
      <c r="A303" s="2">
        <f t="shared" si="8"/>
        <v>302</v>
      </c>
      <c r="B303" s="49" t="s">
        <v>1738</v>
      </c>
      <c r="C303" s="61">
        <v>1</v>
      </c>
      <c r="D303" s="3" t="str">
        <f t="shared" si="9"/>
        <v>[0-2]</v>
      </c>
      <c r="E303" s="61">
        <v>6</v>
      </c>
      <c r="F303" s="185" t="s">
        <v>889</v>
      </c>
      <c r="G303" s="60" t="s">
        <v>992</v>
      </c>
      <c r="H303" s="84" t="s">
        <v>1739</v>
      </c>
      <c r="I303" s="116" t="s">
        <v>1922</v>
      </c>
      <c r="J303" s="153" t="s">
        <v>1764</v>
      </c>
      <c r="K303" s="153" t="s">
        <v>1765</v>
      </c>
      <c r="L303" s="68" t="s">
        <v>833</v>
      </c>
      <c r="M303" s="63" t="s">
        <v>1506</v>
      </c>
      <c r="N303" s="61" t="s">
        <v>253</v>
      </c>
      <c r="O303" s="184" t="s">
        <v>777</v>
      </c>
      <c r="P303" s="61" t="s">
        <v>14</v>
      </c>
      <c r="Q303" s="64">
        <v>45662</v>
      </c>
      <c r="R303" s="5" t="str">
        <f>_xlfn.CONCAT("S",_xlfn.ISOWEEKNUM(Table1[[#This Row],[Date de début des signes]]))</f>
        <v>S1</v>
      </c>
      <c r="S303" s="64">
        <v>45662</v>
      </c>
      <c r="T303" s="65" t="s">
        <v>870</v>
      </c>
      <c r="U303" s="65" t="s">
        <v>906</v>
      </c>
      <c r="V303" s="65" t="s">
        <v>906</v>
      </c>
      <c r="W303" s="63" t="s">
        <v>1489</v>
      </c>
      <c r="X303" s="65" t="s">
        <v>906</v>
      </c>
      <c r="Y303" s="116" t="s">
        <v>1364</v>
      </c>
      <c r="Z303" s="60" t="s">
        <v>1493</v>
      </c>
      <c r="AA303" s="60" t="s">
        <v>906</v>
      </c>
      <c r="AB303" s="60" t="s">
        <v>906</v>
      </c>
      <c r="AC303" s="60" t="s">
        <v>906</v>
      </c>
      <c r="AD303" s="61" t="s">
        <v>871</v>
      </c>
      <c r="AE303" s="61" t="s">
        <v>870</v>
      </c>
      <c r="AF303" s="66" t="s">
        <v>870</v>
      </c>
      <c r="AG303" s="184" t="s">
        <v>2109</v>
      </c>
      <c r="AH303" s="184" t="s">
        <v>2109</v>
      </c>
      <c r="AI303" s="184" t="s">
        <v>906</v>
      </c>
      <c r="AJ303" s="64">
        <v>45662</v>
      </c>
      <c r="AK303" s="49" t="s">
        <v>874</v>
      </c>
      <c r="AL303" s="184" t="s">
        <v>814</v>
      </c>
      <c r="AM303" s="49" t="s">
        <v>228</v>
      </c>
      <c r="AN303" s="49" t="s">
        <v>253</v>
      </c>
      <c r="AO303" s="49" t="s">
        <v>255</v>
      </c>
      <c r="AP303" s="192" t="s">
        <v>18</v>
      </c>
      <c r="AQ303" s="1"/>
      <c r="AR303" s="1"/>
    </row>
    <row r="304" spans="1:44">
      <c r="A304" s="2">
        <f t="shared" si="8"/>
        <v>303</v>
      </c>
      <c r="B304" s="49" t="s">
        <v>1740</v>
      </c>
      <c r="C304" s="61">
        <v>1</v>
      </c>
      <c r="D304" s="3" t="str">
        <f t="shared" si="9"/>
        <v>[0-2]</v>
      </c>
      <c r="E304" s="61">
        <v>1</v>
      </c>
      <c r="F304" s="60" t="s">
        <v>864</v>
      </c>
      <c r="G304" s="60" t="s">
        <v>992</v>
      </c>
      <c r="H304" s="84" t="s">
        <v>1741</v>
      </c>
      <c r="I304" s="116" t="s">
        <v>1742</v>
      </c>
      <c r="J304" s="153" t="s">
        <v>1764</v>
      </c>
      <c r="K304" s="153" t="s">
        <v>1765</v>
      </c>
      <c r="L304" s="68" t="s">
        <v>833</v>
      </c>
      <c r="M304" s="63" t="s">
        <v>1506</v>
      </c>
      <c r="N304" s="61" t="s">
        <v>253</v>
      </c>
      <c r="O304" s="184" t="s">
        <v>777</v>
      </c>
      <c r="P304" s="61" t="s">
        <v>14</v>
      </c>
      <c r="Q304" s="64">
        <v>45661</v>
      </c>
      <c r="R304" s="5" t="str">
        <f>_xlfn.CONCAT("S",_xlfn.ISOWEEKNUM(Table1[[#This Row],[Date de début des signes]]))</f>
        <v>S1</v>
      </c>
      <c r="S304" s="64">
        <v>45662</v>
      </c>
      <c r="T304" s="65" t="s">
        <v>870</v>
      </c>
      <c r="U304" s="65" t="s">
        <v>870</v>
      </c>
      <c r="V304" s="65" t="s">
        <v>906</v>
      </c>
      <c r="W304" s="63" t="s">
        <v>1489</v>
      </c>
      <c r="X304" s="65" t="s">
        <v>906</v>
      </c>
      <c r="Y304" s="116" t="s">
        <v>1364</v>
      </c>
      <c r="Z304" s="60" t="s">
        <v>1493</v>
      </c>
      <c r="AA304" s="60" t="s">
        <v>906</v>
      </c>
      <c r="AB304" s="60" t="s">
        <v>906</v>
      </c>
      <c r="AC304" s="60" t="s">
        <v>906</v>
      </c>
      <c r="AD304" s="61" t="s">
        <v>1515</v>
      </c>
      <c r="AE304" s="61" t="s">
        <v>870</v>
      </c>
      <c r="AF304" s="66" t="s">
        <v>870</v>
      </c>
      <c r="AG304" s="184" t="s">
        <v>2109</v>
      </c>
      <c r="AH304" s="184" t="s">
        <v>2109</v>
      </c>
      <c r="AI304" s="184" t="s">
        <v>906</v>
      </c>
      <c r="AJ304" s="64">
        <v>45662</v>
      </c>
      <c r="AK304" s="49" t="s">
        <v>874</v>
      </c>
      <c r="AL304" s="184" t="s">
        <v>814</v>
      </c>
      <c r="AM304" s="49" t="s">
        <v>228</v>
      </c>
      <c r="AN304" s="49" t="s">
        <v>253</v>
      </c>
      <c r="AO304" s="49" t="s">
        <v>255</v>
      </c>
      <c r="AP304" s="192" t="s">
        <v>18</v>
      </c>
      <c r="AQ304" s="1"/>
      <c r="AR304" s="1"/>
    </row>
    <row r="305" spans="1:44">
      <c r="A305" s="2">
        <f t="shared" si="8"/>
        <v>304</v>
      </c>
      <c r="B305" s="49" t="s">
        <v>1743</v>
      </c>
      <c r="C305" s="60">
        <v>5</v>
      </c>
      <c r="D305" s="3" t="str">
        <f t="shared" si="9"/>
        <v>[5-14]</v>
      </c>
      <c r="E305" s="61"/>
      <c r="F305" s="185" t="s">
        <v>889</v>
      </c>
      <c r="G305" s="60" t="s">
        <v>988</v>
      </c>
      <c r="H305" s="84" t="s">
        <v>1744</v>
      </c>
      <c r="I305" s="116" t="s">
        <v>1745</v>
      </c>
      <c r="J305" s="153" t="s">
        <v>1764</v>
      </c>
      <c r="K305" s="153" t="s">
        <v>1765</v>
      </c>
      <c r="L305" s="68" t="s">
        <v>833</v>
      </c>
      <c r="M305" s="63" t="s">
        <v>1506</v>
      </c>
      <c r="N305" s="61" t="s">
        <v>253</v>
      </c>
      <c r="O305" s="184" t="s">
        <v>777</v>
      </c>
      <c r="P305" s="61" t="s">
        <v>14</v>
      </c>
      <c r="Q305" s="64">
        <v>45662</v>
      </c>
      <c r="R305" s="5" t="str">
        <f>_xlfn.CONCAT("S",_xlfn.ISOWEEKNUM(Table1[[#This Row],[Date de début des signes]]))</f>
        <v>S1</v>
      </c>
      <c r="S305" s="64">
        <v>45662</v>
      </c>
      <c r="T305" s="65" t="s">
        <v>870</v>
      </c>
      <c r="U305" s="65" t="s">
        <v>870</v>
      </c>
      <c r="V305" s="65" t="s">
        <v>906</v>
      </c>
      <c r="W305" s="63" t="s">
        <v>1489</v>
      </c>
      <c r="X305" s="65" t="s">
        <v>906</v>
      </c>
      <c r="Y305" s="116" t="s">
        <v>1364</v>
      </c>
      <c r="Z305" s="60" t="s">
        <v>1493</v>
      </c>
      <c r="AA305" s="60" t="s">
        <v>906</v>
      </c>
      <c r="AB305" s="60" t="s">
        <v>906</v>
      </c>
      <c r="AC305" s="60" t="s">
        <v>906</v>
      </c>
      <c r="AD305" s="61" t="s">
        <v>1507</v>
      </c>
      <c r="AE305" s="61" t="s">
        <v>870</v>
      </c>
      <c r="AF305" s="66" t="s">
        <v>870</v>
      </c>
      <c r="AG305" s="184" t="s">
        <v>2109</v>
      </c>
      <c r="AH305" s="184" t="s">
        <v>2109</v>
      </c>
      <c r="AI305" s="184" t="s">
        <v>906</v>
      </c>
      <c r="AJ305" s="64">
        <v>45662</v>
      </c>
      <c r="AK305" s="49" t="s">
        <v>874</v>
      </c>
      <c r="AL305" s="184" t="s">
        <v>814</v>
      </c>
      <c r="AM305" s="49" t="s">
        <v>228</v>
      </c>
      <c r="AN305" s="49" t="s">
        <v>230</v>
      </c>
      <c r="AO305" s="49" t="s">
        <v>228</v>
      </c>
      <c r="AP305" s="192" t="s">
        <v>18</v>
      </c>
      <c r="AQ305" s="1"/>
      <c r="AR305" s="1"/>
    </row>
    <row r="306" spans="1:44">
      <c r="A306" s="2">
        <f t="shared" si="8"/>
        <v>305</v>
      </c>
      <c r="B306" s="49" t="s">
        <v>1746</v>
      </c>
      <c r="C306" s="61">
        <v>1</v>
      </c>
      <c r="D306" s="3" t="str">
        <f t="shared" si="9"/>
        <v>[0-2]</v>
      </c>
      <c r="E306" s="61">
        <v>10</v>
      </c>
      <c r="F306" s="61" t="s">
        <v>864</v>
      </c>
      <c r="G306" s="61" t="s">
        <v>992</v>
      </c>
      <c r="H306" s="62" t="s">
        <v>1747</v>
      </c>
      <c r="I306" s="116" t="s">
        <v>1922</v>
      </c>
      <c r="J306" s="153" t="s">
        <v>1764</v>
      </c>
      <c r="K306" s="153" t="s">
        <v>1765</v>
      </c>
      <c r="L306" s="68" t="s">
        <v>833</v>
      </c>
      <c r="M306" s="63" t="s">
        <v>1506</v>
      </c>
      <c r="N306" s="61" t="s">
        <v>253</v>
      </c>
      <c r="O306" s="184" t="s">
        <v>777</v>
      </c>
      <c r="P306" s="61" t="s">
        <v>14</v>
      </c>
      <c r="Q306" s="64">
        <v>45662</v>
      </c>
      <c r="R306" s="5" t="str">
        <f>_xlfn.CONCAT("S",_xlfn.ISOWEEKNUM(Table1[[#This Row],[Date de début des signes]]))</f>
        <v>S1</v>
      </c>
      <c r="S306" s="64">
        <v>45663</v>
      </c>
      <c r="T306" s="65" t="s">
        <v>870</v>
      </c>
      <c r="U306" s="65" t="s">
        <v>870</v>
      </c>
      <c r="V306" s="65" t="s">
        <v>906</v>
      </c>
      <c r="W306" s="63" t="s">
        <v>1489</v>
      </c>
      <c r="X306" s="65" t="s">
        <v>906</v>
      </c>
      <c r="Y306" s="116" t="s">
        <v>1364</v>
      </c>
      <c r="Z306" s="60" t="s">
        <v>1493</v>
      </c>
      <c r="AA306" s="60" t="s">
        <v>906</v>
      </c>
      <c r="AB306" s="60" t="s">
        <v>906</v>
      </c>
      <c r="AC306" s="60" t="s">
        <v>906</v>
      </c>
      <c r="AD306" s="61" t="s">
        <v>1515</v>
      </c>
      <c r="AE306" s="61" t="s">
        <v>870</v>
      </c>
      <c r="AF306" s="66" t="s">
        <v>870</v>
      </c>
      <c r="AG306" s="184" t="s">
        <v>2109</v>
      </c>
      <c r="AH306" s="184" t="s">
        <v>2109</v>
      </c>
      <c r="AI306" s="184" t="s">
        <v>906</v>
      </c>
      <c r="AJ306" s="64">
        <v>45663</v>
      </c>
      <c r="AK306" s="49" t="s">
        <v>874</v>
      </c>
      <c r="AL306" s="184" t="s">
        <v>814</v>
      </c>
      <c r="AM306" s="49" t="s">
        <v>228</v>
      </c>
      <c r="AN306" s="49" t="s">
        <v>253</v>
      </c>
      <c r="AO306" s="49" t="s">
        <v>255</v>
      </c>
      <c r="AP306" s="192" t="s">
        <v>18</v>
      </c>
      <c r="AQ306" s="1"/>
      <c r="AR306" s="1"/>
    </row>
    <row r="307" spans="1:44">
      <c r="A307" s="2">
        <f t="shared" si="8"/>
        <v>306</v>
      </c>
      <c r="B307" s="49" t="s">
        <v>2139</v>
      </c>
      <c r="C307" s="61">
        <v>1</v>
      </c>
      <c r="D307" s="3" t="str">
        <f t="shared" si="9"/>
        <v>[0-2]</v>
      </c>
      <c r="E307" s="61">
        <v>8</v>
      </c>
      <c r="F307" s="185" t="s">
        <v>889</v>
      </c>
      <c r="G307" s="61" t="s">
        <v>992</v>
      </c>
      <c r="H307" s="62" t="s">
        <v>1748</v>
      </c>
      <c r="I307" s="131" t="s">
        <v>1273</v>
      </c>
      <c r="J307" s="153" t="s">
        <v>1629</v>
      </c>
      <c r="K307" s="153" t="s">
        <v>1630</v>
      </c>
      <c r="L307" s="68" t="s">
        <v>833</v>
      </c>
      <c r="M307" s="63" t="s">
        <v>1506</v>
      </c>
      <c r="N307" s="61" t="s">
        <v>253</v>
      </c>
      <c r="O307" s="184" t="s">
        <v>777</v>
      </c>
      <c r="P307" s="61" t="s">
        <v>14</v>
      </c>
      <c r="Q307" s="64">
        <v>45662</v>
      </c>
      <c r="R307" s="5" t="str">
        <f>_xlfn.CONCAT("S",_xlfn.ISOWEEKNUM(Table1[[#This Row],[Date de début des signes]]))</f>
        <v>S1</v>
      </c>
      <c r="S307" s="64">
        <v>45663</v>
      </c>
      <c r="T307" s="65" t="s">
        <v>870</v>
      </c>
      <c r="U307" s="63" t="s">
        <v>906</v>
      </c>
      <c r="V307" s="65" t="s">
        <v>906</v>
      </c>
      <c r="W307" s="63" t="s">
        <v>1489</v>
      </c>
      <c r="X307" s="65" t="s">
        <v>906</v>
      </c>
      <c r="Y307" s="116" t="s">
        <v>1364</v>
      </c>
      <c r="Z307" s="60" t="s">
        <v>1493</v>
      </c>
      <c r="AA307" s="60" t="s">
        <v>906</v>
      </c>
      <c r="AB307" s="60" t="s">
        <v>906</v>
      </c>
      <c r="AC307" s="60" t="s">
        <v>906</v>
      </c>
      <c r="AD307" s="61" t="s">
        <v>1515</v>
      </c>
      <c r="AE307" s="61" t="s">
        <v>870</v>
      </c>
      <c r="AF307" s="66" t="s">
        <v>870</v>
      </c>
      <c r="AG307" s="184" t="s">
        <v>2109</v>
      </c>
      <c r="AH307" s="184" t="s">
        <v>2109</v>
      </c>
      <c r="AI307" s="184" t="s">
        <v>906</v>
      </c>
      <c r="AJ307" s="64">
        <v>45663</v>
      </c>
      <c r="AK307" s="190" t="s">
        <v>874</v>
      </c>
      <c r="AL307" s="184" t="s">
        <v>814</v>
      </c>
      <c r="AM307" s="49" t="s">
        <v>228</v>
      </c>
      <c r="AN307" s="49" t="s">
        <v>230</v>
      </c>
      <c r="AO307" s="49" t="s">
        <v>228</v>
      </c>
      <c r="AP307" s="192" t="s">
        <v>18</v>
      </c>
      <c r="AQ307" s="1"/>
      <c r="AR307" s="1"/>
    </row>
    <row r="308" spans="1:44">
      <c r="A308" s="2">
        <f t="shared" si="8"/>
        <v>307</v>
      </c>
      <c r="B308" s="49" t="s">
        <v>2140</v>
      </c>
      <c r="C308" s="61">
        <v>4</v>
      </c>
      <c r="D308" s="3" t="str">
        <f t="shared" si="9"/>
        <v>[2-4]</v>
      </c>
      <c r="E308" s="61"/>
      <c r="F308" s="185" t="s">
        <v>889</v>
      </c>
      <c r="G308" s="61" t="s">
        <v>992</v>
      </c>
      <c r="H308" s="62" t="s">
        <v>2141</v>
      </c>
      <c r="I308" s="131" t="s">
        <v>1273</v>
      </c>
      <c r="J308" s="153" t="s">
        <v>1629</v>
      </c>
      <c r="K308" s="153" t="s">
        <v>1630</v>
      </c>
      <c r="L308" s="68" t="s">
        <v>833</v>
      </c>
      <c r="M308" s="63" t="s">
        <v>1506</v>
      </c>
      <c r="N308" s="61" t="s">
        <v>253</v>
      </c>
      <c r="O308" s="184" t="s">
        <v>777</v>
      </c>
      <c r="P308" s="61" t="s">
        <v>14</v>
      </c>
      <c r="Q308" s="64">
        <v>45662</v>
      </c>
      <c r="R308" s="5" t="str">
        <f>_xlfn.CONCAT("S",_xlfn.ISOWEEKNUM(Table1[[#This Row],[Date de début des signes]]))</f>
        <v>S1</v>
      </c>
      <c r="S308" s="64">
        <v>45663</v>
      </c>
      <c r="T308" s="65" t="s">
        <v>870</v>
      </c>
      <c r="U308" s="65" t="s">
        <v>870</v>
      </c>
      <c r="V308" s="65" t="s">
        <v>906</v>
      </c>
      <c r="W308" s="63" t="s">
        <v>1489</v>
      </c>
      <c r="X308" s="65" t="s">
        <v>906</v>
      </c>
      <c r="Y308" s="116" t="s">
        <v>1364</v>
      </c>
      <c r="Z308" s="60" t="s">
        <v>1493</v>
      </c>
      <c r="AA308" s="60" t="s">
        <v>906</v>
      </c>
      <c r="AB308" s="60" t="s">
        <v>906</v>
      </c>
      <c r="AC308" s="60" t="s">
        <v>906</v>
      </c>
      <c r="AD308" s="61" t="s">
        <v>871</v>
      </c>
      <c r="AE308" s="61" t="s">
        <v>870</v>
      </c>
      <c r="AF308" s="66" t="s">
        <v>870</v>
      </c>
      <c r="AG308" s="184" t="s">
        <v>2109</v>
      </c>
      <c r="AH308" s="184" t="s">
        <v>2109</v>
      </c>
      <c r="AI308" s="184" t="s">
        <v>906</v>
      </c>
      <c r="AJ308" s="64">
        <v>45663</v>
      </c>
      <c r="AK308" s="190" t="s">
        <v>874</v>
      </c>
      <c r="AL308" s="184" t="s">
        <v>814</v>
      </c>
      <c r="AM308" s="49" t="s">
        <v>228</v>
      </c>
      <c r="AN308" s="49" t="s">
        <v>230</v>
      </c>
      <c r="AO308" s="49" t="s">
        <v>228</v>
      </c>
      <c r="AP308" s="192" t="s">
        <v>18</v>
      </c>
      <c r="AQ308" s="1"/>
      <c r="AR308" s="1"/>
    </row>
    <row r="309" spans="1:44">
      <c r="A309" s="2">
        <f t="shared" si="8"/>
        <v>308</v>
      </c>
      <c r="B309" s="49" t="s">
        <v>1749</v>
      </c>
      <c r="C309" s="61">
        <v>7</v>
      </c>
      <c r="D309" s="3" t="str">
        <f t="shared" si="9"/>
        <v>[5-14]</v>
      </c>
      <c r="E309" s="61"/>
      <c r="F309" s="185" t="s">
        <v>889</v>
      </c>
      <c r="G309" s="61" t="s">
        <v>988</v>
      </c>
      <c r="H309" s="62" t="s">
        <v>1750</v>
      </c>
      <c r="I309" s="131" t="s">
        <v>1751</v>
      </c>
      <c r="J309" s="153" t="s">
        <v>1770</v>
      </c>
      <c r="K309" s="153" t="s">
        <v>1771</v>
      </c>
      <c r="L309" s="68" t="s">
        <v>833</v>
      </c>
      <c r="M309" s="63" t="s">
        <v>1506</v>
      </c>
      <c r="N309" s="61" t="s">
        <v>253</v>
      </c>
      <c r="O309" s="184" t="s">
        <v>777</v>
      </c>
      <c r="P309" s="61" t="s">
        <v>14</v>
      </c>
      <c r="Q309" s="64">
        <v>45662</v>
      </c>
      <c r="R309" s="5" t="str">
        <f>_xlfn.CONCAT("S",_xlfn.ISOWEEKNUM(Table1[[#This Row],[Date de début des signes]]))</f>
        <v>S1</v>
      </c>
      <c r="S309" s="64">
        <v>45663</v>
      </c>
      <c r="T309" s="65" t="s">
        <v>870</v>
      </c>
      <c r="U309" s="65" t="s">
        <v>870</v>
      </c>
      <c r="V309" s="63" t="s">
        <v>870</v>
      </c>
      <c r="W309" s="63" t="s">
        <v>870</v>
      </c>
      <c r="X309" s="65" t="s">
        <v>906</v>
      </c>
      <c r="Y309" s="116" t="s">
        <v>1364</v>
      </c>
      <c r="Z309" s="60" t="s">
        <v>1493</v>
      </c>
      <c r="AA309" s="60" t="s">
        <v>906</v>
      </c>
      <c r="AB309" s="60" t="s">
        <v>906</v>
      </c>
      <c r="AC309" s="60" t="s">
        <v>906</v>
      </c>
      <c r="AD309" s="61" t="s">
        <v>871</v>
      </c>
      <c r="AE309" s="61" t="s">
        <v>870</v>
      </c>
      <c r="AF309" s="66" t="s">
        <v>870</v>
      </c>
      <c r="AG309" s="184" t="s">
        <v>1382</v>
      </c>
      <c r="AH309" s="184" t="s">
        <v>873</v>
      </c>
      <c r="AI309" s="184" t="s">
        <v>870</v>
      </c>
      <c r="AJ309" s="64">
        <v>45666</v>
      </c>
      <c r="AK309" s="190" t="s">
        <v>874</v>
      </c>
      <c r="AL309" s="184" t="s">
        <v>813</v>
      </c>
      <c r="AM309" s="49" t="s">
        <v>228</v>
      </c>
      <c r="AN309" s="49" t="s">
        <v>253</v>
      </c>
      <c r="AO309" s="49" t="s">
        <v>255</v>
      </c>
      <c r="AP309" s="46" t="s">
        <v>10</v>
      </c>
      <c r="AQ309" s="1"/>
      <c r="AR309" s="1"/>
    </row>
    <row r="310" spans="1:44">
      <c r="A310" s="2">
        <f t="shared" si="8"/>
        <v>309</v>
      </c>
      <c r="B310" s="49" t="s">
        <v>1752</v>
      </c>
      <c r="C310" s="61">
        <v>3</v>
      </c>
      <c r="D310" s="3" t="str">
        <f t="shared" si="9"/>
        <v>[2-4]</v>
      </c>
      <c r="E310" s="61"/>
      <c r="F310" s="185" t="s">
        <v>889</v>
      </c>
      <c r="G310" s="60" t="s">
        <v>992</v>
      </c>
      <c r="H310" s="62" t="s">
        <v>1753</v>
      </c>
      <c r="I310" s="131" t="s">
        <v>1751</v>
      </c>
      <c r="J310" s="153" t="s">
        <v>1770</v>
      </c>
      <c r="K310" s="153" t="s">
        <v>1771</v>
      </c>
      <c r="L310" s="106" t="s">
        <v>2112</v>
      </c>
      <c r="M310" s="63" t="s">
        <v>1506</v>
      </c>
      <c r="N310" s="61" t="s">
        <v>253</v>
      </c>
      <c r="O310" s="184" t="s">
        <v>777</v>
      </c>
      <c r="P310" s="61" t="s">
        <v>14</v>
      </c>
      <c r="Q310" s="64">
        <v>45659</v>
      </c>
      <c r="R310" s="5" t="str">
        <f>_xlfn.CONCAT("S",_xlfn.ISOWEEKNUM(Table1[[#This Row],[Date de début des signes]]))</f>
        <v>S1</v>
      </c>
      <c r="S310" s="64">
        <v>45663</v>
      </c>
      <c r="T310" s="65" t="s">
        <v>870</v>
      </c>
      <c r="U310" s="65" t="s">
        <v>870</v>
      </c>
      <c r="V310" s="63" t="s">
        <v>870</v>
      </c>
      <c r="W310" s="63" t="s">
        <v>870</v>
      </c>
      <c r="X310" s="65" t="s">
        <v>906</v>
      </c>
      <c r="Y310" s="116" t="s">
        <v>1364</v>
      </c>
      <c r="Z310" s="60" t="s">
        <v>1493</v>
      </c>
      <c r="AA310" s="60" t="s">
        <v>906</v>
      </c>
      <c r="AB310" s="60" t="s">
        <v>906</v>
      </c>
      <c r="AC310" s="60" t="s">
        <v>906</v>
      </c>
      <c r="AD310" s="61" t="s">
        <v>1754</v>
      </c>
      <c r="AE310" s="61" t="s">
        <v>870</v>
      </c>
      <c r="AF310" s="66" t="s">
        <v>870</v>
      </c>
      <c r="AG310" s="184" t="s">
        <v>890</v>
      </c>
      <c r="AH310" s="184" t="s">
        <v>890</v>
      </c>
      <c r="AI310" s="184" t="s">
        <v>890</v>
      </c>
      <c r="AJ310" s="64">
        <v>45660</v>
      </c>
      <c r="AK310" s="2" t="s">
        <v>879</v>
      </c>
      <c r="AL310" s="184" t="s">
        <v>814</v>
      </c>
      <c r="AM310" s="49" t="s">
        <v>228</v>
      </c>
      <c r="AN310" s="49" t="s">
        <v>253</v>
      </c>
      <c r="AO310" s="49" t="s">
        <v>255</v>
      </c>
      <c r="AP310" s="192" t="s">
        <v>18</v>
      </c>
      <c r="AQ310" s="1"/>
      <c r="AR310" s="1"/>
    </row>
    <row r="311" spans="1:44">
      <c r="A311" s="2">
        <f t="shared" si="8"/>
        <v>310</v>
      </c>
      <c r="B311" s="49" t="s">
        <v>1786</v>
      </c>
      <c r="C311" s="61">
        <v>13</v>
      </c>
      <c r="D311" s="3" t="str">
        <f t="shared" si="9"/>
        <v>[5-14]</v>
      </c>
      <c r="E311" s="61"/>
      <c r="F311" s="185" t="s">
        <v>889</v>
      </c>
      <c r="G311" s="61" t="s">
        <v>988</v>
      </c>
      <c r="H311" s="62" t="s">
        <v>1787</v>
      </c>
      <c r="I311" s="131" t="s">
        <v>1788</v>
      </c>
      <c r="J311" s="153" t="s">
        <v>1770</v>
      </c>
      <c r="K311" s="153" t="s">
        <v>1771</v>
      </c>
      <c r="L311" s="68" t="s">
        <v>833</v>
      </c>
      <c r="M311" s="63" t="s">
        <v>1506</v>
      </c>
      <c r="N311" s="61" t="s">
        <v>253</v>
      </c>
      <c r="O311" s="184" t="s">
        <v>777</v>
      </c>
      <c r="P311" s="61" t="s">
        <v>14</v>
      </c>
      <c r="Q311" s="64">
        <v>45662</v>
      </c>
      <c r="R311" s="5" t="str">
        <f>_xlfn.CONCAT("S",_xlfn.ISOWEEKNUM(Table1[[#This Row],[Date de début des signes]]))</f>
        <v>S1</v>
      </c>
      <c r="S311" s="64">
        <v>45663</v>
      </c>
      <c r="T311" s="65" t="s">
        <v>870</v>
      </c>
      <c r="U311" s="65" t="s">
        <v>870</v>
      </c>
      <c r="V311" s="65" t="s">
        <v>906</v>
      </c>
      <c r="W311" s="63" t="s">
        <v>1489</v>
      </c>
      <c r="X311" s="65" t="s">
        <v>906</v>
      </c>
      <c r="Y311" s="116" t="s">
        <v>1737</v>
      </c>
      <c r="Z311" s="60" t="s">
        <v>1493</v>
      </c>
      <c r="AA311" s="60" t="s">
        <v>906</v>
      </c>
      <c r="AB311" s="60" t="s">
        <v>906</v>
      </c>
      <c r="AC311" s="60" t="s">
        <v>906</v>
      </c>
      <c r="AD311" s="61" t="s">
        <v>1507</v>
      </c>
      <c r="AE311" s="61" t="s">
        <v>870</v>
      </c>
      <c r="AF311" s="66" t="s">
        <v>870</v>
      </c>
      <c r="AG311" s="184" t="s">
        <v>2109</v>
      </c>
      <c r="AH311" s="184" t="s">
        <v>2109</v>
      </c>
      <c r="AI311" s="184" t="s">
        <v>906</v>
      </c>
      <c r="AJ311" s="64">
        <v>45663</v>
      </c>
      <c r="AK311" s="49" t="s">
        <v>874</v>
      </c>
      <c r="AL311" s="184" t="s">
        <v>814</v>
      </c>
      <c r="AM311" s="49" t="s">
        <v>228</v>
      </c>
      <c r="AN311" s="49" t="s">
        <v>253</v>
      </c>
      <c r="AO311" s="49" t="s">
        <v>255</v>
      </c>
      <c r="AP311" s="192" t="s">
        <v>18</v>
      </c>
      <c r="AQ311" s="1"/>
      <c r="AR311" s="1"/>
    </row>
    <row r="312" spans="1:44">
      <c r="A312" s="2">
        <f t="shared" si="8"/>
        <v>311</v>
      </c>
      <c r="B312" s="49" t="s">
        <v>1789</v>
      </c>
      <c r="C312" s="61">
        <v>1</v>
      </c>
      <c r="D312" s="3" t="str">
        <f t="shared" si="9"/>
        <v>[0-2]</v>
      </c>
      <c r="E312" s="61">
        <v>11</v>
      </c>
      <c r="F312" s="185" t="s">
        <v>889</v>
      </c>
      <c r="G312" s="61" t="s">
        <v>992</v>
      </c>
      <c r="H312" s="62" t="s">
        <v>1790</v>
      </c>
      <c r="I312" s="131" t="s">
        <v>1788</v>
      </c>
      <c r="J312" s="153" t="s">
        <v>1770</v>
      </c>
      <c r="K312" s="153" t="s">
        <v>1771</v>
      </c>
      <c r="L312" s="68" t="s">
        <v>833</v>
      </c>
      <c r="M312" s="63" t="s">
        <v>1506</v>
      </c>
      <c r="N312" s="61" t="s">
        <v>253</v>
      </c>
      <c r="O312" s="184" t="s">
        <v>777</v>
      </c>
      <c r="P312" s="61" t="s">
        <v>14</v>
      </c>
      <c r="Q312" s="64">
        <v>45663</v>
      </c>
      <c r="R312" s="5" t="str">
        <f>_xlfn.CONCAT("S",_xlfn.ISOWEEKNUM(Table1[[#This Row],[Date de début des signes]]))</f>
        <v>S2</v>
      </c>
      <c r="S312" s="64">
        <v>45663</v>
      </c>
      <c r="T312" s="65" t="s">
        <v>870</v>
      </c>
      <c r="U312" s="65" t="s">
        <v>870</v>
      </c>
      <c r="V312" s="65" t="s">
        <v>906</v>
      </c>
      <c r="W312" s="63" t="s">
        <v>1489</v>
      </c>
      <c r="X312" s="65" t="s">
        <v>906</v>
      </c>
      <c r="Y312" s="116" t="s">
        <v>1791</v>
      </c>
      <c r="Z312" s="60" t="s">
        <v>1493</v>
      </c>
      <c r="AA312" s="60" t="s">
        <v>906</v>
      </c>
      <c r="AB312" s="60" t="s">
        <v>906</v>
      </c>
      <c r="AC312" s="60" t="s">
        <v>906</v>
      </c>
      <c r="AD312" s="61" t="s">
        <v>1536</v>
      </c>
      <c r="AE312" s="61" t="s">
        <v>870</v>
      </c>
      <c r="AF312" s="66" t="s">
        <v>870</v>
      </c>
      <c r="AG312" s="184" t="s">
        <v>2109</v>
      </c>
      <c r="AH312" s="184" t="s">
        <v>2109</v>
      </c>
      <c r="AI312" s="184" t="s">
        <v>906</v>
      </c>
      <c r="AJ312" s="64">
        <v>45663</v>
      </c>
      <c r="AK312" s="49" t="s">
        <v>874</v>
      </c>
      <c r="AL312" s="184" t="s">
        <v>814</v>
      </c>
      <c r="AM312" s="49" t="s">
        <v>228</v>
      </c>
      <c r="AN312" s="49" t="s">
        <v>253</v>
      </c>
      <c r="AO312" s="49" t="s">
        <v>255</v>
      </c>
      <c r="AP312" s="192" t="s">
        <v>18</v>
      </c>
      <c r="AQ312" s="1"/>
      <c r="AR312" s="1"/>
    </row>
    <row r="313" spans="1:44">
      <c r="A313" s="2">
        <f t="shared" si="8"/>
        <v>312</v>
      </c>
      <c r="B313" s="49" t="s">
        <v>1792</v>
      </c>
      <c r="C313" s="61">
        <v>0</v>
      </c>
      <c r="D313" s="3" t="str">
        <f t="shared" si="9"/>
        <v>[0-2]</v>
      </c>
      <c r="E313" s="61">
        <v>10</v>
      </c>
      <c r="F313" s="61" t="s">
        <v>864</v>
      </c>
      <c r="G313" s="61" t="s">
        <v>992</v>
      </c>
      <c r="H313" s="62" t="s">
        <v>1793</v>
      </c>
      <c r="I313" s="131" t="s">
        <v>160</v>
      </c>
      <c r="J313" s="153" t="s">
        <v>1755</v>
      </c>
      <c r="K313" s="153" t="s">
        <v>1756</v>
      </c>
      <c r="L313" s="68" t="s">
        <v>833</v>
      </c>
      <c r="M313" s="63" t="s">
        <v>1506</v>
      </c>
      <c r="N313" s="61" t="s">
        <v>253</v>
      </c>
      <c r="O313" s="184" t="s">
        <v>777</v>
      </c>
      <c r="P313" s="61" t="s">
        <v>14</v>
      </c>
      <c r="Q313" s="64">
        <v>45663</v>
      </c>
      <c r="R313" s="5" t="str">
        <f>_xlfn.CONCAT("S",_xlfn.ISOWEEKNUM(Table1[[#This Row],[Date de début des signes]]))</f>
        <v>S2</v>
      </c>
      <c r="S313" s="64">
        <v>45664</v>
      </c>
      <c r="T313" s="65" t="s">
        <v>870</v>
      </c>
      <c r="U313" s="65" t="s">
        <v>870</v>
      </c>
      <c r="V313" s="65" t="s">
        <v>906</v>
      </c>
      <c r="W313" s="63" t="s">
        <v>1489</v>
      </c>
      <c r="X313" s="65" t="s">
        <v>906</v>
      </c>
      <c r="Y313" s="116" t="s">
        <v>1364</v>
      </c>
      <c r="Z313" s="60" t="s">
        <v>1493</v>
      </c>
      <c r="AA313" s="60" t="s">
        <v>906</v>
      </c>
      <c r="AB313" s="60" t="s">
        <v>906</v>
      </c>
      <c r="AC313" s="60" t="s">
        <v>906</v>
      </c>
      <c r="AD313" s="61" t="s">
        <v>1536</v>
      </c>
      <c r="AE313" s="61" t="s">
        <v>870</v>
      </c>
      <c r="AF313" s="66" t="s">
        <v>870</v>
      </c>
      <c r="AG313" s="184" t="s">
        <v>2109</v>
      </c>
      <c r="AH313" s="184" t="s">
        <v>2109</v>
      </c>
      <c r="AI313" s="184" t="s">
        <v>906</v>
      </c>
      <c r="AJ313" s="64">
        <v>45664</v>
      </c>
      <c r="AK313" s="49" t="s">
        <v>874</v>
      </c>
      <c r="AL313" s="184" t="s">
        <v>814</v>
      </c>
      <c r="AM313" s="49" t="s">
        <v>228</v>
      </c>
      <c r="AN313" s="49" t="s">
        <v>253</v>
      </c>
      <c r="AO313" s="49" t="s">
        <v>255</v>
      </c>
      <c r="AP313" s="192" t="s">
        <v>18</v>
      </c>
      <c r="AQ313" s="1"/>
      <c r="AR313" s="1"/>
    </row>
    <row r="314" spans="1:44">
      <c r="A314" s="2">
        <f t="shared" si="8"/>
        <v>313</v>
      </c>
      <c r="B314" s="49" t="s">
        <v>1794</v>
      </c>
      <c r="C314" s="61">
        <v>1</v>
      </c>
      <c r="D314" s="3" t="str">
        <f t="shared" si="9"/>
        <v>[0-2]</v>
      </c>
      <c r="E314" s="61"/>
      <c r="F314" s="185" t="s">
        <v>889</v>
      </c>
      <c r="G314" s="61" t="s">
        <v>992</v>
      </c>
      <c r="H314" s="62" t="s">
        <v>1795</v>
      </c>
      <c r="I314" s="131" t="s">
        <v>1788</v>
      </c>
      <c r="J314" s="153" t="s">
        <v>1770</v>
      </c>
      <c r="K314" s="153" t="s">
        <v>1771</v>
      </c>
      <c r="L314" s="68" t="s">
        <v>833</v>
      </c>
      <c r="M314" s="63" t="s">
        <v>1506</v>
      </c>
      <c r="N314" s="61" t="s">
        <v>253</v>
      </c>
      <c r="O314" s="184" t="s">
        <v>777</v>
      </c>
      <c r="P314" s="61" t="s">
        <v>14</v>
      </c>
      <c r="Q314" s="64">
        <v>45663</v>
      </c>
      <c r="R314" s="5" t="str">
        <f>_xlfn.CONCAT("S",_xlfn.ISOWEEKNUM(Table1[[#This Row],[Date de début des signes]]))</f>
        <v>S2</v>
      </c>
      <c r="S314" s="64">
        <v>45664</v>
      </c>
      <c r="T314" s="65" t="s">
        <v>870</v>
      </c>
      <c r="U314" s="65" t="s">
        <v>906</v>
      </c>
      <c r="V314" s="65" t="s">
        <v>906</v>
      </c>
      <c r="W314" s="63" t="s">
        <v>1489</v>
      </c>
      <c r="X314" s="65" t="s">
        <v>906</v>
      </c>
      <c r="Y314" s="116" t="s">
        <v>1791</v>
      </c>
      <c r="Z314" s="60" t="s">
        <v>1493</v>
      </c>
      <c r="AA314" s="60" t="s">
        <v>906</v>
      </c>
      <c r="AB314" s="60" t="s">
        <v>906</v>
      </c>
      <c r="AC314" s="60" t="s">
        <v>906</v>
      </c>
      <c r="AD314" s="61" t="s">
        <v>1507</v>
      </c>
      <c r="AE314" s="61" t="s">
        <v>870</v>
      </c>
      <c r="AF314" s="66" t="s">
        <v>870</v>
      </c>
      <c r="AG314" s="184" t="s">
        <v>2109</v>
      </c>
      <c r="AH314" s="184" t="s">
        <v>2109</v>
      </c>
      <c r="AI314" s="184" t="s">
        <v>906</v>
      </c>
      <c r="AJ314" s="64">
        <v>45664</v>
      </c>
      <c r="AK314" s="49" t="s">
        <v>874</v>
      </c>
      <c r="AL314" s="184" t="s">
        <v>814</v>
      </c>
      <c r="AM314" s="49" t="s">
        <v>228</v>
      </c>
      <c r="AN314" s="49" t="s">
        <v>253</v>
      </c>
      <c r="AO314" s="49" t="s">
        <v>255</v>
      </c>
      <c r="AP314" s="192" t="s">
        <v>18</v>
      </c>
      <c r="AQ314" s="1"/>
      <c r="AR314" s="1"/>
    </row>
    <row r="315" spans="1:44">
      <c r="A315" s="2">
        <f t="shared" si="8"/>
        <v>314</v>
      </c>
      <c r="B315" s="49" t="s">
        <v>1796</v>
      </c>
      <c r="C315" s="61">
        <v>4</v>
      </c>
      <c r="D315" s="3" t="str">
        <f t="shared" si="9"/>
        <v>[2-4]</v>
      </c>
      <c r="E315" s="61"/>
      <c r="F315" s="61" t="s">
        <v>864</v>
      </c>
      <c r="G315" s="61" t="s">
        <v>988</v>
      </c>
      <c r="H315" s="62" t="s">
        <v>1797</v>
      </c>
      <c r="I315" s="131" t="s">
        <v>1798</v>
      </c>
      <c r="J315" s="106" t="s">
        <v>1811</v>
      </c>
      <c r="K315" s="106" t="s">
        <v>1812</v>
      </c>
      <c r="L315" s="68" t="s">
        <v>833</v>
      </c>
      <c r="M315" s="63" t="s">
        <v>1482</v>
      </c>
      <c r="N315" s="60" t="s">
        <v>269</v>
      </c>
      <c r="O315" s="184" t="s">
        <v>777</v>
      </c>
      <c r="P315" s="61" t="s">
        <v>14</v>
      </c>
      <c r="Q315" s="64">
        <v>45663</v>
      </c>
      <c r="R315" s="5" t="str">
        <f>_xlfn.CONCAT("S",_xlfn.ISOWEEKNUM(Table1[[#This Row],[Date de début des signes]]))</f>
        <v>S2</v>
      </c>
      <c r="S315" s="64">
        <v>45664</v>
      </c>
      <c r="T315" s="65" t="s">
        <v>870</v>
      </c>
      <c r="U315" s="65" t="s">
        <v>870</v>
      </c>
      <c r="V315" s="65" t="s">
        <v>870</v>
      </c>
      <c r="W315" s="63" t="s">
        <v>870</v>
      </c>
      <c r="X315" s="65" t="s">
        <v>906</v>
      </c>
      <c r="Y315" s="116" t="s">
        <v>1364</v>
      </c>
      <c r="Z315" s="60" t="s">
        <v>1493</v>
      </c>
      <c r="AA315" s="60" t="s">
        <v>906</v>
      </c>
      <c r="AB315" s="60" t="s">
        <v>906</v>
      </c>
      <c r="AC315" s="60" t="s">
        <v>906</v>
      </c>
      <c r="AD315" s="61" t="s">
        <v>1536</v>
      </c>
      <c r="AE315" s="61" t="s">
        <v>870</v>
      </c>
      <c r="AF315" s="66" t="s">
        <v>870</v>
      </c>
      <c r="AG315" s="184" t="s">
        <v>2109</v>
      </c>
      <c r="AH315" s="184" t="s">
        <v>2109</v>
      </c>
      <c r="AI315" s="184" t="s">
        <v>906</v>
      </c>
      <c r="AJ315" s="64">
        <v>45664</v>
      </c>
      <c r="AK315" s="49" t="s">
        <v>874</v>
      </c>
      <c r="AL315" s="184" t="s">
        <v>814</v>
      </c>
      <c r="AM315" s="49" t="s">
        <v>228</v>
      </c>
      <c r="AN315" s="49" t="s">
        <v>269</v>
      </c>
      <c r="AO315" s="49" t="s">
        <v>271</v>
      </c>
      <c r="AP315" s="192" t="s">
        <v>18</v>
      </c>
      <c r="AQ315" s="1"/>
      <c r="AR315" s="1"/>
    </row>
    <row r="316" spans="1:44">
      <c r="A316" s="2">
        <f t="shared" si="8"/>
        <v>315</v>
      </c>
      <c r="B316" s="49" t="s">
        <v>1799</v>
      </c>
      <c r="C316" s="61">
        <v>25</v>
      </c>
      <c r="D316" s="3" t="str">
        <f t="shared" si="9"/>
        <v>[15-44]</v>
      </c>
      <c r="E316" s="61"/>
      <c r="F316" s="61" t="s">
        <v>864</v>
      </c>
      <c r="G316" s="61" t="s">
        <v>883</v>
      </c>
      <c r="H316" s="62" t="s">
        <v>1800</v>
      </c>
      <c r="I316" s="131" t="s">
        <v>1788</v>
      </c>
      <c r="J316" s="153" t="s">
        <v>1770</v>
      </c>
      <c r="K316" s="153" t="s">
        <v>1771</v>
      </c>
      <c r="L316" s="68" t="s">
        <v>833</v>
      </c>
      <c r="M316" s="63" t="s">
        <v>1506</v>
      </c>
      <c r="N316" s="61" t="s">
        <v>253</v>
      </c>
      <c r="O316" s="184" t="s">
        <v>777</v>
      </c>
      <c r="P316" s="61" t="s">
        <v>14</v>
      </c>
      <c r="Q316" s="64">
        <v>45664</v>
      </c>
      <c r="R316" s="5" t="str">
        <f>_xlfn.CONCAT("S",_xlfn.ISOWEEKNUM(Table1[[#This Row],[Date de début des signes]]))</f>
        <v>S2</v>
      </c>
      <c r="S316" s="64">
        <v>45665</v>
      </c>
      <c r="T316" s="65" t="s">
        <v>870</v>
      </c>
      <c r="U316" s="65" t="s">
        <v>870</v>
      </c>
      <c r="V316" s="65" t="s">
        <v>906</v>
      </c>
      <c r="W316" s="63" t="s">
        <v>870</v>
      </c>
      <c r="X316" s="65" t="s">
        <v>870</v>
      </c>
      <c r="Y316" s="116" t="s">
        <v>1801</v>
      </c>
      <c r="Z316" s="60" t="s">
        <v>1493</v>
      </c>
      <c r="AA316" s="60" t="s">
        <v>906</v>
      </c>
      <c r="AB316" s="60" t="s">
        <v>870</v>
      </c>
      <c r="AC316" s="60" t="s">
        <v>906</v>
      </c>
      <c r="AD316" s="61" t="s">
        <v>871</v>
      </c>
      <c r="AE316" s="61" t="s">
        <v>1493</v>
      </c>
      <c r="AF316" s="66" t="s">
        <v>870</v>
      </c>
      <c r="AG316" s="184" t="s">
        <v>1382</v>
      </c>
      <c r="AH316" s="184" t="s">
        <v>873</v>
      </c>
      <c r="AI316" s="184" t="s">
        <v>870</v>
      </c>
      <c r="AJ316" s="64">
        <v>45667</v>
      </c>
      <c r="AK316" s="49" t="s">
        <v>874</v>
      </c>
      <c r="AL316" s="184" t="s">
        <v>813</v>
      </c>
      <c r="AM316" s="49" t="s">
        <v>228</v>
      </c>
      <c r="AN316" s="49" t="s">
        <v>253</v>
      </c>
      <c r="AO316" s="49" t="s">
        <v>255</v>
      </c>
      <c r="AP316" s="46" t="s">
        <v>10</v>
      </c>
      <c r="AQ316" s="1"/>
      <c r="AR316" s="1"/>
    </row>
    <row r="317" spans="1:44">
      <c r="A317" s="2">
        <f t="shared" si="8"/>
        <v>316</v>
      </c>
      <c r="B317" s="49" t="s">
        <v>1802</v>
      </c>
      <c r="C317" s="61">
        <v>3</v>
      </c>
      <c r="D317" s="3" t="str">
        <f t="shared" si="9"/>
        <v>[2-4]</v>
      </c>
      <c r="E317" s="61"/>
      <c r="F317" s="185" t="s">
        <v>889</v>
      </c>
      <c r="G317" s="61" t="s">
        <v>992</v>
      </c>
      <c r="H317" s="62" t="s">
        <v>1803</v>
      </c>
      <c r="I317" s="131" t="s">
        <v>1788</v>
      </c>
      <c r="J317" s="153" t="s">
        <v>1770</v>
      </c>
      <c r="K317" s="153" t="s">
        <v>1771</v>
      </c>
      <c r="L317" s="68" t="s">
        <v>833</v>
      </c>
      <c r="M317" s="63" t="s">
        <v>1506</v>
      </c>
      <c r="N317" s="61" t="s">
        <v>253</v>
      </c>
      <c r="O317" s="184" t="s">
        <v>777</v>
      </c>
      <c r="P317" s="61" t="s">
        <v>14</v>
      </c>
      <c r="Q317" s="64">
        <v>45664</v>
      </c>
      <c r="R317" s="5" t="str">
        <f>_xlfn.CONCAT("S",_xlfn.ISOWEEKNUM(Table1[[#This Row],[Date de début des signes]]))</f>
        <v>S2</v>
      </c>
      <c r="S317" s="64">
        <v>45665</v>
      </c>
      <c r="T317" s="65" t="s">
        <v>870</v>
      </c>
      <c r="U317" s="63" t="s">
        <v>870</v>
      </c>
      <c r="V317" s="65" t="s">
        <v>906</v>
      </c>
      <c r="W317" s="63" t="s">
        <v>1489</v>
      </c>
      <c r="X317" s="65" t="s">
        <v>906</v>
      </c>
      <c r="Y317" s="131" t="s">
        <v>1364</v>
      </c>
      <c r="Z317" s="60" t="s">
        <v>1493</v>
      </c>
      <c r="AA317" s="60" t="s">
        <v>906</v>
      </c>
      <c r="AB317" s="60" t="s">
        <v>906</v>
      </c>
      <c r="AC317" s="60" t="s">
        <v>906</v>
      </c>
      <c r="AD317" s="61" t="s">
        <v>1507</v>
      </c>
      <c r="AE317" s="61" t="s">
        <v>870</v>
      </c>
      <c r="AF317" s="66" t="s">
        <v>870</v>
      </c>
      <c r="AG317" s="184" t="s">
        <v>2109</v>
      </c>
      <c r="AH317" s="184" t="s">
        <v>2109</v>
      </c>
      <c r="AI317" s="184" t="s">
        <v>906</v>
      </c>
      <c r="AJ317" s="64">
        <v>45665</v>
      </c>
      <c r="AK317" s="49" t="s">
        <v>874</v>
      </c>
      <c r="AL317" s="184" t="s">
        <v>814</v>
      </c>
      <c r="AM317" s="49" t="s">
        <v>228</v>
      </c>
      <c r="AN317" s="49" t="s">
        <v>253</v>
      </c>
      <c r="AO317" s="49" t="s">
        <v>255</v>
      </c>
      <c r="AP317" s="192" t="s">
        <v>18</v>
      </c>
      <c r="AQ317" s="1"/>
      <c r="AR317" s="1"/>
    </row>
    <row r="318" spans="1:44">
      <c r="A318" s="2">
        <f t="shared" si="8"/>
        <v>317</v>
      </c>
      <c r="B318" s="49" t="s">
        <v>1804</v>
      </c>
      <c r="C318" s="61">
        <v>27</v>
      </c>
      <c r="D318" s="3" t="str">
        <f t="shared" si="9"/>
        <v>[15-44]</v>
      </c>
      <c r="E318" s="61"/>
      <c r="F318" s="185" t="s">
        <v>889</v>
      </c>
      <c r="G318" s="61" t="s">
        <v>1065</v>
      </c>
      <c r="H318" s="62" t="s">
        <v>1805</v>
      </c>
      <c r="I318" s="131" t="s">
        <v>1788</v>
      </c>
      <c r="J318" s="153" t="s">
        <v>1770</v>
      </c>
      <c r="K318" s="153" t="s">
        <v>1771</v>
      </c>
      <c r="L318" s="68" t="s">
        <v>833</v>
      </c>
      <c r="M318" s="63" t="s">
        <v>1506</v>
      </c>
      <c r="N318" s="61" t="s">
        <v>253</v>
      </c>
      <c r="O318" s="184" t="s">
        <v>777</v>
      </c>
      <c r="P318" s="61" t="s">
        <v>14</v>
      </c>
      <c r="Q318" s="64">
        <v>45664</v>
      </c>
      <c r="R318" s="5" t="str">
        <f>_xlfn.CONCAT("S",_xlfn.ISOWEEKNUM(Table1[[#This Row],[Date de début des signes]]))</f>
        <v>S2</v>
      </c>
      <c r="S318" s="64">
        <v>45665</v>
      </c>
      <c r="T318" s="65" t="s">
        <v>870</v>
      </c>
      <c r="U318" s="65" t="s">
        <v>870</v>
      </c>
      <c r="V318" s="65" t="s">
        <v>906</v>
      </c>
      <c r="W318" s="63" t="s">
        <v>1489</v>
      </c>
      <c r="X318" s="65" t="s">
        <v>906</v>
      </c>
      <c r="Y318" s="116" t="s">
        <v>1364</v>
      </c>
      <c r="Z318" s="60" t="s">
        <v>1493</v>
      </c>
      <c r="AA318" s="60" t="s">
        <v>906</v>
      </c>
      <c r="AB318" s="60" t="s">
        <v>906</v>
      </c>
      <c r="AC318" s="60" t="s">
        <v>906</v>
      </c>
      <c r="AD318" s="61" t="s">
        <v>1806</v>
      </c>
      <c r="AE318" s="61" t="s">
        <v>1493</v>
      </c>
      <c r="AF318" s="66" t="s">
        <v>870</v>
      </c>
      <c r="AG318" s="184" t="s">
        <v>1382</v>
      </c>
      <c r="AH318" s="184" t="s">
        <v>873</v>
      </c>
      <c r="AI318" s="184" t="s">
        <v>870</v>
      </c>
      <c r="AJ318" s="64">
        <v>45667</v>
      </c>
      <c r="AK318" s="49" t="s">
        <v>874</v>
      </c>
      <c r="AL318" s="184" t="s">
        <v>813</v>
      </c>
      <c r="AM318" s="49" t="s">
        <v>228</v>
      </c>
      <c r="AN318" s="49" t="s">
        <v>253</v>
      </c>
      <c r="AO318" s="49" t="s">
        <v>255</v>
      </c>
      <c r="AP318" s="46" t="s">
        <v>10</v>
      </c>
      <c r="AQ318" s="1"/>
      <c r="AR318" s="1"/>
    </row>
    <row r="319" spans="1:44">
      <c r="A319" s="2">
        <f t="shared" si="8"/>
        <v>318</v>
      </c>
      <c r="B319" s="49" t="s">
        <v>1807</v>
      </c>
      <c r="C319" s="61">
        <v>9</v>
      </c>
      <c r="D319" s="3" t="str">
        <f t="shared" si="9"/>
        <v>[5-14]</v>
      </c>
      <c r="E319" s="61"/>
      <c r="F319" s="185" t="s">
        <v>889</v>
      </c>
      <c r="G319" s="61" t="s">
        <v>988</v>
      </c>
      <c r="H319" s="62" t="s">
        <v>1808</v>
      </c>
      <c r="I319" s="131" t="s">
        <v>160</v>
      </c>
      <c r="J319" s="153" t="s">
        <v>1755</v>
      </c>
      <c r="K319" s="153" t="s">
        <v>1756</v>
      </c>
      <c r="L319" s="68" t="s">
        <v>833</v>
      </c>
      <c r="M319" s="63" t="s">
        <v>1506</v>
      </c>
      <c r="N319" s="61" t="s">
        <v>253</v>
      </c>
      <c r="O319" s="184" t="s">
        <v>777</v>
      </c>
      <c r="P319" s="61" t="s">
        <v>14</v>
      </c>
      <c r="Q319" s="64">
        <v>45664</v>
      </c>
      <c r="R319" s="5" t="str">
        <f>_xlfn.CONCAT("S",_xlfn.ISOWEEKNUM(Table1[[#This Row],[Date de début des signes]]))</f>
        <v>S2</v>
      </c>
      <c r="S319" s="64">
        <v>45665</v>
      </c>
      <c r="T319" s="65" t="s">
        <v>870</v>
      </c>
      <c r="U319" s="65" t="s">
        <v>870</v>
      </c>
      <c r="V319" s="65" t="s">
        <v>870</v>
      </c>
      <c r="W319" s="63" t="s">
        <v>906</v>
      </c>
      <c r="X319" s="65" t="s">
        <v>906</v>
      </c>
      <c r="Y319" s="116" t="s">
        <v>1364</v>
      </c>
      <c r="Z319" s="60" t="s">
        <v>1493</v>
      </c>
      <c r="AA319" s="60" t="s">
        <v>906</v>
      </c>
      <c r="AB319" s="60" t="s">
        <v>870</v>
      </c>
      <c r="AC319" s="60" t="s">
        <v>906</v>
      </c>
      <c r="AD319" s="61" t="s">
        <v>871</v>
      </c>
      <c r="AE319" s="61" t="s">
        <v>1493</v>
      </c>
      <c r="AF319" s="66" t="s">
        <v>870</v>
      </c>
      <c r="AG319" s="184" t="s">
        <v>2109</v>
      </c>
      <c r="AH319" s="184" t="s">
        <v>2109</v>
      </c>
      <c r="AI319" s="184" t="s">
        <v>906</v>
      </c>
      <c r="AJ319" s="64">
        <v>45665</v>
      </c>
      <c r="AK319" s="49" t="s">
        <v>874</v>
      </c>
      <c r="AL319" s="184" t="s">
        <v>814</v>
      </c>
      <c r="AM319" s="49" t="s">
        <v>228</v>
      </c>
      <c r="AN319" s="49" t="s">
        <v>253</v>
      </c>
      <c r="AO319" s="49" t="s">
        <v>255</v>
      </c>
      <c r="AP319" s="192" t="s">
        <v>18</v>
      </c>
      <c r="AQ319" s="1"/>
      <c r="AR319" s="1"/>
    </row>
    <row r="320" spans="1:44">
      <c r="A320" s="2">
        <f t="shared" si="8"/>
        <v>319</v>
      </c>
      <c r="B320" s="49" t="s">
        <v>1809</v>
      </c>
      <c r="C320" s="61">
        <v>17</v>
      </c>
      <c r="D320" s="3" t="str">
        <f t="shared" si="9"/>
        <v>[15-44]</v>
      </c>
      <c r="E320" s="61"/>
      <c r="F320" s="185" t="s">
        <v>889</v>
      </c>
      <c r="G320" s="61" t="s">
        <v>931</v>
      </c>
      <c r="H320" s="62" t="s">
        <v>1810</v>
      </c>
      <c r="I320" s="131" t="s">
        <v>1788</v>
      </c>
      <c r="J320" s="153" t="s">
        <v>1770</v>
      </c>
      <c r="K320" s="153" t="s">
        <v>1771</v>
      </c>
      <c r="L320" s="68" t="s">
        <v>833</v>
      </c>
      <c r="M320" s="63" t="s">
        <v>1506</v>
      </c>
      <c r="N320" s="61" t="s">
        <v>253</v>
      </c>
      <c r="O320" s="184" t="s">
        <v>777</v>
      </c>
      <c r="P320" s="61" t="s">
        <v>14</v>
      </c>
      <c r="Q320" s="64">
        <v>45664</v>
      </c>
      <c r="R320" s="5" t="str">
        <f>_xlfn.CONCAT("S",_xlfn.ISOWEEKNUM(Table1[[#This Row],[Date de début des signes]]))</f>
        <v>S2</v>
      </c>
      <c r="S320" s="64">
        <v>45665</v>
      </c>
      <c r="T320" s="65" t="s">
        <v>870</v>
      </c>
      <c r="U320" s="65" t="s">
        <v>870</v>
      </c>
      <c r="V320" s="65" t="s">
        <v>870</v>
      </c>
      <c r="W320" s="63" t="s">
        <v>870</v>
      </c>
      <c r="X320" s="65" t="s">
        <v>906</v>
      </c>
      <c r="Y320" s="116" t="s">
        <v>1364</v>
      </c>
      <c r="Z320" s="60" t="s">
        <v>1493</v>
      </c>
      <c r="AA320" s="60" t="s">
        <v>906</v>
      </c>
      <c r="AB320" s="60" t="s">
        <v>906</v>
      </c>
      <c r="AC320" s="60" t="s">
        <v>906</v>
      </c>
      <c r="AD320" s="61" t="s">
        <v>871</v>
      </c>
      <c r="AE320" s="61" t="s">
        <v>1493</v>
      </c>
      <c r="AF320" s="66" t="s">
        <v>870</v>
      </c>
      <c r="AG320" s="184" t="s">
        <v>1382</v>
      </c>
      <c r="AH320" s="184" t="s">
        <v>873</v>
      </c>
      <c r="AI320" s="184" t="s">
        <v>870</v>
      </c>
      <c r="AJ320" s="64">
        <v>45670</v>
      </c>
      <c r="AK320" s="49" t="s">
        <v>874</v>
      </c>
      <c r="AL320" s="184" t="s">
        <v>813</v>
      </c>
      <c r="AM320" s="49" t="s">
        <v>228</v>
      </c>
      <c r="AN320" s="49" t="s">
        <v>253</v>
      </c>
      <c r="AO320" s="49" t="s">
        <v>255</v>
      </c>
      <c r="AP320" s="46" t="s">
        <v>10</v>
      </c>
      <c r="AQ320" s="1"/>
      <c r="AR320" s="1"/>
    </row>
    <row r="321" spans="1:44">
      <c r="A321" s="2">
        <f t="shared" si="8"/>
        <v>320</v>
      </c>
      <c r="B321" s="49" t="s">
        <v>1816</v>
      </c>
      <c r="C321" s="61">
        <v>38</v>
      </c>
      <c r="D321" s="3" t="str">
        <f t="shared" si="9"/>
        <v>[15-44]</v>
      </c>
      <c r="E321" s="61"/>
      <c r="F321" s="185" t="s">
        <v>889</v>
      </c>
      <c r="G321" s="61" t="s">
        <v>931</v>
      </c>
      <c r="H321" s="62" t="s">
        <v>1817</v>
      </c>
      <c r="I321" s="131" t="s">
        <v>1818</v>
      </c>
      <c r="J321" s="153" t="s">
        <v>1764</v>
      </c>
      <c r="K321" s="153" t="s">
        <v>1765</v>
      </c>
      <c r="L321" s="68" t="s">
        <v>833</v>
      </c>
      <c r="M321" s="63" t="s">
        <v>1506</v>
      </c>
      <c r="N321" s="61" t="s">
        <v>253</v>
      </c>
      <c r="O321" s="184" t="s">
        <v>777</v>
      </c>
      <c r="P321" s="61" t="s">
        <v>14</v>
      </c>
      <c r="Q321" s="64">
        <v>45665</v>
      </c>
      <c r="R321" s="5" t="str">
        <f>_xlfn.CONCAT("S",_xlfn.ISOWEEKNUM(Table1[[#This Row],[Date de début des signes]]))</f>
        <v>S2</v>
      </c>
      <c r="S321" s="64">
        <v>45665</v>
      </c>
      <c r="T321" s="65" t="s">
        <v>870</v>
      </c>
      <c r="U321" s="65" t="s">
        <v>870</v>
      </c>
      <c r="V321" s="65" t="s">
        <v>870</v>
      </c>
      <c r="W321" s="63" t="s">
        <v>906</v>
      </c>
      <c r="X321" s="65" t="s">
        <v>906</v>
      </c>
      <c r="Y321" s="116" t="s">
        <v>1819</v>
      </c>
      <c r="Z321" s="60" t="s">
        <v>1493</v>
      </c>
      <c r="AA321" s="60" t="s">
        <v>906</v>
      </c>
      <c r="AB321" s="60" t="s">
        <v>906</v>
      </c>
      <c r="AC321" s="60" t="s">
        <v>906</v>
      </c>
      <c r="AD321" s="61" t="s">
        <v>1820</v>
      </c>
      <c r="AE321" s="61" t="s">
        <v>1493</v>
      </c>
      <c r="AF321" s="66" t="s">
        <v>870</v>
      </c>
      <c r="AG321" s="184" t="s">
        <v>2109</v>
      </c>
      <c r="AH321" s="184" t="s">
        <v>2109</v>
      </c>
      <c r="AI321" s="184" t="s">
        <v>906</v>
      </c>
      <c r="AJ321" s="64">
        <v>45665</v>
      </c>
      <c r="AK321" s="49" t="s">
        <v>874</v>
      </c>
      <c r="AL321" s="184" t="s">
        <v>814</v>
      </c>
      <c r="AM321" s="49" t="s">
        <v>228</v>
      </c>
      <c r="AN321" s="49" t="s">
        <v>253</v>
      </c>
      <c r="AO321" s="49" t="s">
        <v>255</v>
      </c>
      <c r="AP321" s="192" t="s">
        <v>18</v>
      </c>
      <c r="AQ321" s="1"/>
      <c r="AR321" s="1"/>
    </row>
    <row r="322" spans="1:44">
      <c r="A322" s="2">
        <f t="shared" si="8"/>
        <v>321</v>
      </c>
      <c r="B322" s="49" t="s">
        <v>1821</v>
      </c>
      <c r="C322" s="61">
        <v>15</v>
      </c>
      <c r="D322" s="3" t="str">
        <f t="shared" si="9"/>
        <v>[15-44]</v>
      </c>
      <c r="E322" s="61"/>
      <c r="F322" s="185" t="s">
        <v>889</v>
      </c>
      <c r="G322" s="61" t="s">
        <v>988</v>
      </c>
      <c r="H322" s="62" t="s">
        <v>1822</v>
      </c>
      <c r="I322" s="131" t="s">
        <v>1788</v>
      </c>
      <c r="J322" s="153" t="s">
        <v>1770</v>
      </c>
      <c r="K322" s="153" t="s">
        <v>1771</v>
      </c>
      <c r="L322" s="68" t="s">
        <v>833</v>
      </c>
      <c r="M322" s="63" t="s">
        <v>1506</v>
      </c>
      <c r="N322" s="61" t="s">
        <v>253</v>
      </c>
      <c r="O322" s="184" t="s">
        <v>777</v>
      </c>
      <c r="P322" s="61" t="s">
        <v>14</v>
      </c>
      <c r="Q322" s="64">
        <v>45665</v>
      </c>
      <c r="R322" s="5" t="str">
        <f>_xlfn.CONCAT("S",_xlfn.ISOWEEKNUM(Table1[[#This Row],[Date de début des signes]]))</f>
        <v>S2</v>
      </c>
      <c r="S322" s="64">
        <v>45666</v>
      </c>
      <c r="T322" s="65" t="s">
        <v>870</v>
      </c>
      <c r="U322" s="65" t="s">
        <v>870</v>
      </c>
      <c r="V322" s="65" t="s">
        <v>870</v>
      </c>
      <c r="W322" s="63" t="s">
        <v>870</v>
      </c>
      <c r="X322" s="65" t="s">
        <v>906</v>
      </c>
      <c r="Y322" s="116" t="s">
        <v>1364</v>
      </c>
      <c r="Z322" s="60" t="s">
        <v>1493</v>
      </c>
      <c r="AA322" s="60" t="s">
        <v>906</v>
      </c>
      <c r="AB322" s="60" t="s">
        <v>906</v>
      </c>
      <c r="AC322" s="60" t="s">
        <v>906</v>
      </c>
      <c r="AD322" s="61" t="s">
        <v>1806</v>
      </c>
      <c r="AE322" s="61" t="s">
        <v>1493</v>
      </c>
      <c r="AF322" s="66" t="s">
        <v>870</v>
      </c>
      <c r="AG322" s="184" t="s">
        <v>1382</v>
      </c>
      <c r="AH322" s="184" t="s">
        <v>873</v>
      </c>
      <c r="AI322" s="184" t="s">
        <v>870</v>
      </c>
      <c r="AJ322" s="64">
        <v>45670</v>
      </c>
      <c r="AK322" s="49" t="s">
        <v>874</v>
      </c>
      <c r="AL322" s="184" t="s">
        <v>813</v>
      </c>
      <c r="AM322" s="49" t="s">
        <v>228</v>
      </c>
      <c r="AN322" s="49" t="s">
        <v>253</v>
      </c>
      <c r="AO322" s="49" t="s">
        <v>255</v>
      </c>
      <c r="AP322" s="46" t="s">
        <v>10</v>
      </c>
      <c r="AQ322" s="1"/>
      <c r="AR322" s="1"/>
    </row>
    <row r="323" spans="1:44">
      <c r="A323" s="2">
        <f t="shared" ref="A323:A367" si="10">A322+1</f>
        <v>322</v>
      </c>
      <c r="B323" s="49" t="s">
        <v>1823</v>
      </c>
      <c r="C323" s="61">
        <v>7</v>
      </c>
      <c r="D323" s="3" t="str">
        <f t="shared" ref="D323:D386" si="11">IF(C323="","",IF(C323&lt;=2,"[0-2]",IF(C323&lt;=4,"[2-4]",IF(C323&lt;=14,"[5-14]",IF(C323&lt;=44,"[15-44]",IF(C323&lt;=59,"[45-59]",IF(C323&gt;=60,"[60 et plus]")))))))</f>
        <v>[5-14]</v>
      </c>
      <c r="E323" s="61"/>
      <c r="F323" s="185" t="s">
        <v>889</v>
      </c>
      <c r="G323" s="61" t="s">
        <v>988</v>
      </c>
      <c r="H323" s="62" t="s">
        <v>1824</v>
      </c>
      <c r="I323" s="131" t="s">
        <v>1788</v>
      </c>
      <c r="J323" s="153" t="s">
        <v>1770</v>
      </c>
      <c r="K323" s="153" t="s">
        <v>1771</v>
      </c>
      <c r="L323" s="68" t="s">
        <v>833</v>
      </c>
      <c r="M323" s="63" t="s">
        <v>1506</v>
      </c>
      <c r="N323" s="61" t="s">
        <v>253</v>
      </c>
      <c r="O323" s="184" t="s">
        <v>777</v>
      </c>
      <c r="P323" s="61" t="s">
        <v>14</v>
      </c>
      <c r="Q323" s="64">
        <v>45666</v>
      </c>
      <c r="R323" s="5" t="str">
        <f>_xlfn.CONCAT("S",_xlfn.ISOWEEKNUM(Table1[[#This Row],[Date de début des signes]]))</f>
        <v>S2</v>
      </c>
      <c r="S323" s="64">
        <v>45666</v>
      </c>
      <c r="T323" s="65" t="s">
        <v>870</v>
      </c>
      <c r="U323" s="65" t="s">
        <v>870</v>
      </c>
      <c r="V323" s="65" t="s">
        <v>870</v>
      </c>
      <c r="W323" s="63" t="s">
        <v>870</v>
      </c>
      <c r="X323" s="65" t="s">
        <v>906</v>
      </c>
      <c r="Y323" s="116" t="s">
        <v>1791</v>
      </c>
      <c r="Z323" s="60" t="s">
        <v>1493</v>
      </c>
      <c r="AA323" s="60" t="s">
        <v>906</v>
      </c>
      <c r="AB323" s="60" t="s">
        <v>906</v>
      </c>
      <c r="AC323" s="60" t="s">
        <v>906</v>
      </c>
      <c r="AD323" s="61" t="s">
        <v>1515</v>
      </c>
      <c r="AE323" s="61" t="s">
        <v>1493</v>
      </c>
      <c r="AF323" s="66" t="s">
        <v>870</v>
      </c>
      <c r="AG323" s="184" t="s">
        <v>2109</v>
      </c>
      <c r="AH323" s="184" t="s">
        <v>2109</v>
      </c>
      <c r="AI323" s="184" t="s">
        <v>906</v>
      </c>
      <c r="AJ323" s="64">
        <v>45666</v>
      </c>
      <c r="AK323" s="49" t="s">
        <v>874</v>
      </c>
      <c r="AL323" s="184" t="s">
        <v>814</v>
      </c>
      <c r="AM323" s="49" t="s">
        <v>228</v>
      </c>
      <c r="AN323" s="49" t="s">
        <v>253</v>
      </c>
      <c r="AO323" s="49" t="s">
        <v>255</v>
      </c>
      <c r="AP323" s="192" t="s">
        <v>18</v>
      </c>
      <c r="AQ323" s="1"/>
      <c r="AR323" s="1"/>
    </row>
    <row r="324" spans="1:44">
      <c r="A324" s="2">
        <f t="shared" si="10"/>
        <v>323</v>
      </c>
      <c r="B324" s="49" t="s">
        <v>1825</v>
      </c>
      <c r="C324" s="61">
        <v>12</v>
      </c>
      <c r="D324" s="3" t="str">
        <f t="shared" si="11"/>
        <v>[5-14]</v>
      </c>
      <c r="E324" s="61"/>
      <c r="F324" s="61" t="s">
        <v>864</v>
      </c>
      <c r="G324" s="61" t="s">
        <v>988</v>
      </c>
      <c r="H324" s="62" t="s">
        <v>1826</v>
      </c>
      <c r="I324" s="131" t="s">
        <v>1788</v>
      </c>
      <c r="J324" s="153" t="s">
        <v>1770</v>
      </c>
      <c r="K324" s="153" t="s">
        <v>1771</v>
      </c>
      <c r="L324" s="68" t="s">
        <v>833</v>
      </c>
      <c r="M324" s="63" t="s">
        <v>1506</v>
      </c>
      <c r="N324" s="61" t="s">
        <v>253</v>
      </c>
      <c r="O324" s="184" t="s">
        <v>777</v>
      </c>
      <c r="P324" s="61" t="s">
        <v>14</v>
      </c>
      <c r="Q324" s="64">
        <v>45666</v>
      </c>
      <c r="R324" s="5" t="str">
        <f>_xlfn.CONCAT("S",_xlfn.ISOWEEKNUM(Table1[[#This Row],[Date de début des signes]]))</f>
        <v>S2</v>
      </c>
      <c r="S324" s="64">
        <v>45666</v>
      </c>
      <c r="T324" s="65" t="s">
        <v>870</v>
      </c>
      <c r="U324" s="65" t="s">
        <v>870</v>
      </c>
      <c r="V324" s="65" t="s">
        <v>870</v>
      </c>
      <c r="W324" s="63" t="s">
        <v>870</v>
      </c>
      <c r="X324" s="65" t="s">
        <v>906</v>
      </c>
      <c r="Y324" s="116" t="s">
        <v>1364</v>
      </c>
      <c r="Z324" s="60" t="s">
        <v>1493</v>
      </c>
      <c r="AA324" s="60" t="s">
        <v>906</v>
      </c>
      <c r="AB324" s="60" t="s">
        <v>906</v>
      </c>
      <c r="AC324" s="60" t="s">
        <v>906</v>
      </c>
      <c r="AD324" s="61" t="s">
        <v>1515</v>
      </c>
      <c r="AE324" s="61" t="s">
        <v>1493</v>
      </c>
      <c r="AF324" s="66" t="s">
        <v>870</v>
      </c>
      <c r="AG324" s="184" t="s">
        <v>1382</v>
      </c>
      <c r="AH324" s="184" t="s">
        <v>873</v>
      </c>
      <c r="AI324" s="184" t="s">
        <v>870</v>
      </c>
      <c r="AJ324" s="64">
        <v>45670</v>
      </c>
      <c r="AK324" s="49" t="s">
        <v>874</v>
      </c>
      <c r="AL324" s="184" t="s">
        <v>813</v>
      </c>
      <c r="AM324" s="49" t="s">
        <v>228</v>
      </c>
      <c r="AN324" s="49" t="s">
        <v>253</v>
      </c>
      <c r="AO324" s="49" t="s">
        <v>255</v>
      </c>
      <c r="AP324" s="46" t="s">
        <v>10</v>
      </c>
      <c r="AQ324" s="1"/>
      <c r="AR324" s="1"/>
    </row>
    <row r="325" spans="1:44">
      <c r="A325" s="2">
        <f t="shared" si="10"/>
        <v>324</v>
      </c>
      <c r="B325" s="49" t="s">
        <v>1827</v>
      </c>
      <c r="C325" s="61">
        <v>9</v>
      </c>
      <c r="D325" s="3" t="str">
        <f t="shared" si="11"/>
        <v>[5-14]</v>
      </c>
      <c r="E325" s="61"/>
      <c r="F325" s="61" t="s">
        <v>864</v>
      </c>
      <c r="G325" s="61" t="s">
        <v>1923</v>
      </c>
      <c r="H325" s="62" t="s">
        <v>1828</v>
      </c>
      <c r="I325" s="131" t="s">
        <v>1788</v>
      </c>
      <c r="J325" s="153" t="s">
        <v>1770</v>
      </c>
      <c r="K325" s="153" t="s">
        <v>1771</v>
      </c>
      <c r="L325" s="68" t="s">
        <v>833</v>
      </c>
      <c r="M325" s="63" t="s">
        <v>1506</v>
      </c>
      <c r="N325" s="61" t="s">
        <v>253</v>
      </c>
      <c r="O325" s="184" t="s">
        <v>777</v>
      </c>
      <c r="P325" s="61" t="s">
        <v>14</v>
      </c>
      <c r="Q325" s="64">
        <v>45666</v>
      </c>
      <c r="R325" s="5" t="str">
        <f>_xlfn.CONCAT("S",_xlfn.ISOWEEKNUM(Table1[[#This Row],[Date de début des signes]]))</f>
        <v>S2</v>
      </c>
      <c r="S325" s="64">
        <v>45667</v>
      </c>
      <c r="T325" s="65" t="s">
        <v>870</v>
      </c>
      <c r="U325" s="65" t="s">
        <v>870</v>
      </c>
      <c r="V325" s="65" t="s">
        <v>870</v>
      </c>
      <c r="W325" s="63" t="s">
        <v>870</v>
      </c>
      <c r="X325" s="65" t="s">
        <v>870</v>
      </c>
      <c r="Y325" s="116" t="s">
        <v>1829</v>
      </c>
      <c r="Z325" s="60" t="s">
        <v>1493</v>
      </c>
      <c r="AA325" s="60" t="s">
        <v>906</v>
      </c>
      <c r="AB325" s="60" t="s">
        <v>906</v>
      </c>
      <c r="AC325" s="60" t="s">
        <v>906</v>
      </c>
      <c r="AD325" s="61" t="s">
        <v>1806</v>
      </c>
      <c r="AE325" s="61" t="s">
        <v>1493</v>
      </c>
      <c r="AF325" s="66" t="s">
        <v>870</v>
      </c>
      <c r="AG325" s="184" t="s">
        <v>1382</v>
      </c>
      <c r="AH325" s="184" t="s">
        <v>873</v>
      </c>
      <c r="AI325" s="184" t="s">
        <v>870</v>
      </c>
      <c r="AJ325" s="64">
        <v>45670</v>
      </c>
      <c r="AK325" s="49" t="s">
        <v>874</v>
      </c>
      <c r="AL325" s="184" t="s">
        <v>813</v>
      </c>
      <c r="AM325" s="49" t="s">
        <v>228</v>
      </c>
      <c r="AN325" s="49" t="s">
        <v>253</v>
      </c>
      <c r="AO325" s="49" t="s">
        <v>255</v>
      </c>
      <c r="AP325" s="46" t="s">
        <v>10</v>
      </c>
      <c r="AQ325" s="1"/>
      <c r="AR325" s="1"/>
    </row>
    <row r="326" spans="1:44">
      <c r="A326" s="2">
        <f t="shared" si="10"/>
        <v>325</v>
      </c>
      <c r="B326" s="49" t="s">
        <v>1830</v>
      </c>
      <c r="C326" s="61">
        <v>0</v>
      </c>
      <c r="D326" s="3" t="str">
        <f t="shared" si="11"/>
        <v>[0-2]</v>
      </c>
      <c r="E326" s="61" t="s">
        <v>1924</v>
      </c>
      <c r="F326" s="61" t="s">
        <v>864</v>
      </c>
      <c r="G326" s="61" t="s">
        <v>1925</v>
      </c>
      <c r="H326" s="62" t="s">
        <v>1831</v>
      </c>
      <c r="I326" s="131" t="s">
        <v>160</v>
      </c>
      <c r="J326" s="153" t="s">
        <v>1755</v>
      </c>
      <c r="K326" s="153" t="s">
        <v>1756</v>
      </c>
      <c r="L326" s="68" t="s">
        <v>833</v>
      </c>
      <c r="M326" s="131" t="s">
        <v>1490</v>
      </c>
      <c r="N326" s="61" t="s">
        <v>253</v>
      </c>
      <c r="O326" s="184" t="s">
        <v>777</v>
      </c>
      <c r="P326" s="61" t="s">
        <v>14</v>
      </c>
      <c r="Q326" s="64">
        <v>45665</v>
      </c>
      <c r="R326" s="5" t="str">
        <f>_xlfn.CONCAT("S",_xlfn.ISOWEEKNUM(Table1[[#This Row],[Date de début des signes]]))</f>
        <v>S2</v>
      </c>
      <c r="S326" s="64">
        <v>45666</v>
      </c>
      <c r="T326" s="65" t="s">
        <v>870</v>
      </c>
      <c r="U326" s="65" t="s">
        <v>870</v>
      </c>
      <c r="V326" s="65" t="s">
        <v>870</v>
      </c>
      <c r="W326" s="63" t="s">
        <v>870</v>
      </c>
      <c r="X326" s="65" t="s">
        <v>870</v>
      </c>
      <c r="Y326" s="131" t="s">
        <v>1364</v>
      </c>
      <c r="Z326" s="60" t="s">
        <v>1493</v>
      </c>
      <c r="AA326" s="60" t="s">
        <v>906</v>
      </c>
      <c r="AB326" s="60" t="s">
        <v>906</v>
      </c>
      <c r="AC326" s="60" t="s">
        <v>906</v>
      </c>
      <c r="AD326" s="61" t="s">
        <v>1515</v>
      </c>
      <c r="AE326" s="61" t="s">
        <v>1493</v>
      </c>
      <c r="AF326" s="64" t="s">
        <v>870</v>
      </c>
      <c r="AG326" s="184" t="s">
        <v>1382</v>
      </c>
      <c r="AH326" s="184" t="s">
        <v>2142</v>
      </c>
      <c r="AI326" s="184" t="s">
        <v>870</v>
      </c>
      <c r="AJ326" s="64">
        <v>45666</v>
      </c>
      <c r="AK326" s="2" t="s">
        <v>879</v>
      </c>
      <c r="AL326" s="184" t="s">
        <v>814</v>
      </c>
      <c r="AM326" s="49" t="s">
        <v>228</v>
      </c>
      <c r="AN326" s="49" t="s">
        <v>253</v>
      </c>
      <c r="AO326" s="49" t="s">
        <v>255</v>
      </c>
      <c r="AP326" s="192" t="s">
        <v>18</v>
      </c>
      <c r="AQ326" s="1"/>
      <c r="AR326" s="1"/>
    </row>
    <row r="327" spans="1:44">
      <c r="A327" s="2">
        <f t="shared" si="10"/>
        <v>326</v>
      </c>
      <c r="B327" s="49" t="s">
        <v>1832</v>
      </c>
      <c r="C327" s="61">
        <v>9</v>
      </c>
      <c r="D327" s="3" t="str">
        <f t="shared" si="11"/>
        <v>[5-14]</v>
      </c>
      <c r="E327" s="61"/>
      <c r="F327" s="185" t="s">
        <v>889</v>
      </c>
      <c r="G327" s="61" t="s">
        <v>1833</v>
      </c>
      <c r="H327" s="62" t="s">
        <v>1834</v>
      </c>
      <c r="I327" s="131" t="s">
        <v>1835</v>
      </c>
      <c r="J327" s="153" t="s">
        <v>1770</v>
      </c>
      <c r="K327" s="153" t="s">
        <v>1771</v>
      </c>
      <c r="L327" s="68" t="s">
        <v>833</v>
      </c>
      <c r="M327" s="63" t="s">
        <v>1506</v>
      </c>
      <c r="N327" s="61" t="s">
        <v>253</v>
      </c>
      <c r="O327" s="184" t="s">
        <v>777</v>
      </c>
      <c r="P327" s="61" t="s">
        <v>14</v>
      </c>
      <c r="Q327" s="64">
        <v>45666</v>
      </c>
      <c r="R327" s="5" t="str">
        <f>_xlfn.CONCAT("S",_xlfn.ISOWEEKNUM(Table1[[#This Row],[Date de début des signes]]))</f>
        <v>S2</v>
      </c>
      <c r="S327" s="64">
        <v>45667</v>
      </c>
      <c r="T327" s="65" t="s">
        <v>870</v>
      </c>
      <c r="U327" s="65" t="s">
        <v>870</v>
      </c>
      <c r="V327" s="65" t="s">
        <v>870</v>
      </c>
      <c r="W327" s="63" t="s">
        <v>870</v>
      </c>
      <c r="X327" s="65" t="s">
        <v>906</v>
      </c>
      <c r="Y327" s="131" t="s">
        <v>1364</v>
      </c>
      <c r="Z327" s="60" t="s">
        <v>1493</v>
      </c>
      <c r="AA327" s="60" t="s">
        <v>906</v>
      </c>
      <c r="AB327" s="60" t="s">
        <v>906</v>
      </c>
      <c r="AC327" s="60" t="s">
        <v>906</v>
      </c>
      <c r="AD327" s="61" t="s">
        <v>1515</v>
      </c>
      <c r="AE327" s="61" t="s">
        <v>1493</v>
      </c>
      <c r="AF327" s="66" t="s">
        <v>870</v>
      </c>
      <c r="AG327" s="184" t="s">
        <v>2109</v>
      </c>
      <c r="AH327" s="184" t="s">
        <v>2109</v>
      </c>
      <c r="AI327" s="184" t="s">
        <v>906</v>
      </c>
      <c r="AJ327" s="64">
        <v>45667</v>
      </c>
      <c r="AK327" s="49" t="s">
        <v>874</v>
      </c>
      <c r="AL327" s="184" t="s">
        <v>814</v>
      </c>
      <c r="AM327" s="49" t="s">
        <v>228</v>
      </c>
      <c r="AN327" s="49" t="s">
        <v>253</v>
      </c>
      <c r="AO327" s="49" t="s">
        <v>255</v>
      </c>
      <c r="AP327" s="192" t="s">
        <v>18</v>
      </c>
      <c r="AQ327" s="1"/>
      <c r="AR327" s="1"/>
    </row>
    <row r="328" spans="1:44">
      <c r="A328" s="2">
        <f t="shared" si="10"/>
        <v>327</v>
      </c>
      <c r="B328" s="49" t="s">
        <v>1836</v>
      </c>
      <c r="C328" s="61">
        <v>19</v>
      </c>
      <c r="D328" s="3" t="str">
        <f t="shared" si="11"/>
        <v>[15-44]</v>
      </c>
      <c r="E328" s="61"/>
      <c r="F328" s="185" t="s">
        <v>889</v>
      </c>
      <c r="G328" s="61" t="s">
        <v>1837</v>
      </c>
      <c r="H328" s="62" t="s">
        <v>1838</v>
      </c>
      <c r="I328" s="131" t="s">
        <v>1839</v>
      </c>
      <c r="J328" s="153" t="s">
        <v>1770</v>
      </c>
      <c r="K328" s="153" t="s">
        <v>1771</v>
      </c>
      <c r="L328" s="68" t="s">
        <v>833</v>
      </c>
      <c r="M328" s="63" t="s">
        <v>1506</v>
      </c>
      <c r="N328" s="61" t="s">
        <v>253</v>
      </c>
      <c r="O328" s="184" t="s">
        <v>777</v>
      </c>
      <c r="P328" s="61" t="s">
        <v>14</v>
      </c>
      <c r="Q328" s="64">
        <v>45666</v>
      </c>
      <c r="R328" s="5" t="str">
        <f>_xlfn.CONCAT("S",_xlfn.ISOWEEKNUM(Table1[[#This Row],[Date de début des signes]]))</f>
        <v>S2</v>
      </c>
      <c r="S328" s="64">
        <v>45667</v>
      </c>
      <c r="T328" s="65" t="s">
        <v>870</v>
      </c>
      <c r="U328" s="65" t="s">
        <v>870</v>
      </c>
      <c r="V328" s="65" t="s">
        <v>870</v>
      </c>
      <c r="W328" s="63" t="s">
        <v>906</v>
      </c>
      <c r="X328" s="65" t="s">
        <v>906</v>
      </c>
      <c r="Y328" s="131" t="s">
        <v>1737</v>
      </c>
      <c r="Z328" s="60" t="s">
        <v>1493</v>
      </c>
      <c r="AA328" s="60" t="s">
        <v>906</v>
      </c>
      <c r="AB328" s="61" t="s">
        <v>870</v>
      </c>
      <c r="AC328" s="60" t="s">
        <v>906</v>
      </c>
      <c r="AD328" s="61" t="s">
        <v>871</v>
      </c>
      <c r="AE328" s="61" t="s">
        <v>1493</v>
      </c>
      <c r="AF328" s="66" t="s">
        <v>870</v>
      </c>
      <c r="AG328" s="184" t="s">
        <v>2109</v>
      </c>
      <c r="AH328" s="184" t="s">
        <v>2109</v>
      </c>
      <c r="AI328" s="184" t="s">
        <v>906</v>
      </c>
      <c r="AJ328" s="64">
        <v>45667</v>
      </c>
      <c r="AK328" s="49" t="s">
        <v>874</v>
      </c>
      <c r="AL328" s="184" t="s">
        <v>814</v>
      </c>
      <c r="AM328" s="49" t="s">
        <v>228</v>
      </c>
      <c r="AN328" s="49" t="s">
        <v>253</v>
      </c>
      <c r="AO328" s="49" t="s">
        <v>255</v>
      </c>
      <c r="AP328" s="192" t="s">
        <v>18</v>
      </c>
      <c r="AQ328" s="1"/>
      <c r="AR328" s="1"/>
    </row>
    <row r="329" spans="1:44">
      <c r="A329" s="2">
        <f t="shared" si="10"/>
        <v>328</v>
      </c>
      <c r="B329" s="49" t="s">
        <v>1840</v>
      </c>
      <c r="C329" s="61">
        <v>18</v>
      </c>
      <c r="D329" s="3" t="str">
        <f t="shared" si="11"/>
        <v>[15-44]</v>
      </c>
      <c r="E329" s="61"/>
      <c r="F329" s="185" t="s">
        <v>889</v>
      </c>
      <c r="G329" s="61" t="s">
        <v>988</v>
      </c>
      <c r="H329" s="62" t="s">
        <v>1841</v>
      </c>
      <c r="I329" s="131" t="s">
        <v>1842</v>
      </c>
      <c r="J329" s="153" t="s">
        <v>1770</v>
      </c>
      <c r="K329" s="153" t="s">
        <v>1771</v>
      </c>
      <c r="L329" s="68" t="s">
        <v>833</v>
      </c>
      <c r="M329" s="63" t="s">
        <v>1506</v>
      </c>
      <c r="N329" s="61" t="s">
        <v>253</v>
      </c>
      <c r="O329" s="184" t="s">
        <v>777</v>
      </c>
      <c r="P329" s="61" t="s">
        <v>14</v>
      </c>
      <c r="Q329" s="64">
        <v>45666</v>
      </c>
      <c r="R329" s="5" t="str">
        <f>_xlfn.CONCAT("S",_xlfn.ISOWEEKNUM(Table1[[#This Row],[Date de début des signes]]))</f>
        <v>S2</v>
      </c>
      <c r="S329" s="64">
        <v>45667</v>
      </c>
      <c r="T329" s="65" t="s">
        <v>870</v>
      </c>
      <c r="U329" s="65" t="s">
        <v>870</v>
      </c>
      <c r="V329" s="65" t="s">
        <v>870</v>
      </c>
      <c r="W329" s="63" t="s">
        <v>906</v>
      </c>
      <c r="X329" s="65" t="s">
        <v>906</v>
      </c>
      <c r="Y329" s="131" t="s">
        <v>1364</v>
      </c>
      <c r="Z329" s="60" t="s">
        <v>1493</v>
      </c>
      <c r="AA329" s="60" t="s">
        <v>906</v>
      </c>
      <c r="AB329" s="60" t="s">
        <v>906</v>
      </c>
      <c r="AC329" s="60" t="s">
        <v>906</v>
      </c>
      <c r="AD329" s="61" t="s">
        <v>871</v>
      </c>
      <c r="AE329" s="61" t="s">
        <v>1493</v>
      </c>
      <c r="AF329" s="66" t="s">
        <v>870</v>
      </c>
      <c r="AG329" s="184" t="s">
        <v>2109</v>
      </c>
      <c r="AH329" s="184" t="s">
        <v>2109</v>
      </c>
      <c r="AI329" s="184" t="s">
        <v>906</v>
      </c>
      <c r="AJ329" s="64">
        <v>45667</v>
      </c>
      <c r="AK329" s="49" t="s">
        <v>874</v>
      </c>
      <c r="AL329" s="184" t="s">
        <v>814</v>
      </c>
      <c r="AM329" s="49" t="s">
        <v>228</v>
      </c>
      <c r="AN329" s="49" t="s">
        <v>253</v>
      </c>
      <c r="AO329" s="49" t="s">
        <v>255</v>
      </c>
      <c r="AP329" s="192" t="s">
        <v>18</v>
      </c>
      <c r="AQ329" s="1"/>
      <c r="AR329" s="1"/>
    </row>
    <row r="330" spans="1:44">
      <c r="A330" s="2">
        <f t="shared" si="10"/>
        <v>329</v>
      </c>
      <c r="B330" s="49" t="s">
        <v>1843</v>
      </c>
      <c r="C330" s="61">
        <v>15</v>
      </c>
      <c r="D330" s="3" t="str">
        <f t="shared" si="11"/>
        <v>[15-44]</v>
      </c>
      <c r="E330" s="61"/>
      <c r="F330" s="185" t="s">
        <v>889</v>
      </c>
      <c r="G330" s="61" t="s">
        <v>988</v>
      </c>
      <c r="H330" s="62" t="s">
        <v>1844</v>
      </c>
      <c r="I330" s="131" t="s">
        <v>88</v>
      </c>
      <c r="J330" s="153" t="s">
        <v>1641</v>
      </c>
      <c r="K330" s="153" t="s">
        <v>1642</v>
      </c>
      <c r="L330" s="68" t="s">
        <v>833</v>
      </c>
      <c r="M330" s="63" t="s">
        <v>1506</v>
      </c>
      <c r="N330" s="61" t="s">
        <v>253</v>
      </c>
      <c r="O330" s="184" t="s">
        <v>777</v>
      </c>
      <c r="P330" s="61" t="s">
        <v>14</v>
      </c>
      <c r="Q330" s="64">
        <v>45666</v>
      </c>
      <c r="R330" s="5" t="str">
        <f>_xlfn.CONCAT("S",_xlfn.ISOWEEKNUM(Table1[[#This Row],[Date de début des signes]]))</f>
        <v>S2</v>
      </c>
      <c r="S330" s="64">
        <v>45667</v>
      </c>
      <c r="T330" s="65" t="s">
        <v>870</v>
      </c>
      <c r="U330" s="65" t="s">
        <v>870</v>
      </c>
      <c r="V330" s="65" t="s">
        <v>870</v>
      </c>
      <c r="W330" s="63" t="s">
        <v>906</v>
      </c>
      <c r="X330" s="65" t="s">
        <v>906</v>
      </c>
      <c r="Y330" s="131" t="s">
        <v>1364</v>
      </c>
      <c r="Z330" s="60" t="s">
        <v>1493</v>
      </c>
      <c r="AA330" s="60" t="s">
        <v>906</v>
      </c>
      <c r="AB330" s="60" t="s">
        <v>906</v>
      </c>
      <c r="AC330" s="60" t="s">
        <v>906</v>
      </c>
      <c r="AD330" s="61" t="s">
        <v>1507</v>
      </c>
      <c r="AE330" s="61" t="s">
        <v>1493</v>
      </c>
      <c r="AF330" s="66" t="s">
        <v>870</v>
      </c>
      <c r="AG330" s="184" t="s">
        <v>2109</v>
      </c>
      <c r="AH330" s="184" t="s">
        <v>2109</v>
      </c>
      <c r="AI330" s="184" t="s">
        <v>906</v>
      </c>
      <c r="AJ330" s="64">
        <v>45667</v>
      </c>
      <c r="AK330" s="49" t="s">
        <v>874</v>
      </c>
      <c r="AL330" s="184" t="s">
        <v>814</v>
      </c>
      <c r="AM330" s="49" t="s">
        <v>228</v>
      </c>
      <c r="AN330" s="49" t="s">
        <v>253</v>
      </c>
      <c r="AO330" s="49" t="s">
        <v>228</v>
      </c>
      <c r="AP330" s="192" t="s">
        <v>18</v>
      </c>
      <c r="AQ330" s="1"/>
      <c r="AR330" s="1"/>
    </row>
    <row r="331" spans="1:44">
      <c r="A331" s="2">
        <f t="shared" si="10"/>
        <v>330</v>
      </c>
      <c r="B331" s="49" t="s">
        <v>1845</v>
      </c>
      <c r="C331" s="61">
        <v>27</v>
      </c>
      <c r="D331" s="3" t="str">
        <f t="shared" si="11"/>
        <v>[15-44]</v>
      </c>
      <c r="E331" s="61"/>
      <c r="F331" s="185" t="s">
        <v>889</v>
      </c>
      <c r="G331" s="61" t="s">
        <v>1051</v>
      </c>
      <c r="H331" s="62" t="s">
        <v>1846</v>
      </c>
      <c r="I331" s="131" t="s">
        <v>1847</v>
      </c>
      <c r="J331" s="153" t="s">
        <v>1766</v>
      </c>
      <c r="K331" s="153" t="s">
        <v>1767</v>
      </c>
      <c r="L331" s="68" t="s">
        <v>833</v>
      </c>
      <c r="M331" s="63" t="s">
        <v>1506</v>
      </c>
      <c r="N331" s="61" t="s">
        <v>253</v>
      </c>
      <c r="O331" s="184" t="s">
        <v>777</v>
      </c>
      <c r="P331" s="61" t="s">
        <v>14</v>
      </c>
      <c r="Q331" s="64">
        <v>45666</v>
      </c>
      <c r="R331" s="5" t="str">
        <f>_xlfn.CONCAT("S",_xlfn.ISOWEEKNUM(Table1[[#This Row],[Date de début des signes]]))</f>
        <v>S2</v>
      </c>
      <c r="S331" s="64">
        <v>45667</v>
      </c>
      <c r="T331" s="65" t="s">
        <v>870</v>
      </c>
      <c r="U331" s="65" t="s">
        <v>870</v>
      </c>
      <c r="V331" s="63" t="s">
        <v>906</v>
      </c>
      <c r="W331" s="63" t="s">
        <v>906</v>
      </c>
      <c r="X331" s="65" t="s">
        <v>906</v>
      </c>
      <c r="Y331" s="131" t="s">
        <v>1364</v>
      </c>
      <c r="Z331" s="60" t="s">
        <v>1493</v>
      </c>
      <c r="AA331" s="60" t="s">
        <v>906</v>
      </c>
      <c r="AB331" s="60" t="s">
        <v>906</v>
      </c>
      <c r="AC331" s="60" t="s">
        <v>906</v>
      </c>
      <c r="AD331" s="61" t="s">
        <v>1507</v>
      </c>
      <c r="AE331" s="61" t="s">
        <v>1493</v>
      </c>
      <c r="AF331" s="66" t="s">
        <v>870</v>
      </c>
      <c r="AG331" s="184" t="s">
        <v>1382</v>
      </c>
      <c r="AH331" s="184" t="s">
        <v>873</v>
      </c>
      <c r="AI331" s="184" t="s">
        <v>870</v>
      </c>
      <c r="AJ331" s="64">
        <v>45670</v>
      </c>
      <c r="AK331" s="49" t="s">
        <v>874</v>
      </c>
      <c r="AL331" s="184" t="s">
        <v>813</v>
      </c>
      <c r="AM331" s="49" t="s">
        <v>228</v>
      </c>
      <c r="AN331" s="49" t="s">
        <v>253</v>
      </c>
      <c r="AO331" s="49" t="s">
        <v>255</v>
      </c>
      <c r="AP331" s="192" t="s">
        <v>18</v>
      </c>
      <c r="AQ331" s="1"/>
      <c r="AR331" s="1"/>
    </row>
    <row r="332" spans="1:44">
      <c r="A332" s="2">
        <f t="shared" si="10"/>
        <v>331</v>
      </c>
      <c r="B332" s="49" t="s">
        <v>1848</v>
      </c>
      <c r="C332" s="61">
        <v>3</v>
      </c>
      <c r="D332" s="3" t="str">
        <f t="shared" si="11"/>
        <v>[2-4]</v>
      </c>
      <c r="E332" s="61"/>
      <c r="F332" s="185" t="s">
        <v>889</v>
      </c>
      <c r="G332" s="61" t="s">
        <v>992</v>
      </c>
      <c r="H332" s="62" t="s">
        <v>1849</v>
      </c>
      <c r="I332" s="131" t="s">
        <v>88</v>
      </c>
      <c r="J332" s="153" t="s">
        <v>1641</v>
      </c>
      <c r="K332" s="153" t="s">
        <v>1642</v>
      </c>
      <c r="L332" s="68" t="s">
        <v>833</v>
      </c>
      <c r="M332" s="63" t="s">
        <v>1506</v>
      </c>
      <c r="N332" s="61" t="s">
        <v>253</v>
      </c>
      <c r="O332" s="184" t="s">
        <v>777</v>
      </c>
      <c r="P332" s="61" t="s">
        <v>14</v>
      </c>
      <c r="Q332" s="64">
        <v>45667</v>
      </c>
      <c r="R332" s="5" t="str">
        <f>_xlfn.CONCAT("S",_xlfn.ISOWEEKNUM(Table1[[#This Row],[Date de début des signes]]))</f>
        <v>S2</v>
      </c>
      <c r="S332" s="64">
        <v>45668</v>
      </c>
      <c r="T332" s="65" t="s">
        <v>870</v>
      </c>
      <c r="U332" s="65" t="s">
        <v>870</v>
      </c>
      <c r="V332" s="65" t="s">
        <v>870</v>
      </c>
      <c r="W332" s="63" t="s">
        <v>906</v>
      </c>
      <c r="X332" s="65" t="s">
        <v>906</v>
      </c>
      <c r="Y332" s="131" t="s">
        <v>1364</v>
      </c>
      <c r="Z332" s="60" t="s">
        <v>1493</v>
      </c>
      <c r="AA332" s="60" t="s">
        <v>906</v>
      </c>
      <c r="AB332" s="60" t="s">
        <v>906</v>
      </c>
      <c r="AC332" s="60" t="s">
        <v>906</v>
      </c>
      <c r="AD332" s="61" t="s">
        <v>1806</v>
      </c>
      <c r="AE332" s="61" t="s">
        <v>1493</v>
      </c>
      <c r="AF332" s="66" t="s">
        <v>870</v>
      </c>
      <c r="AG332" s="184" t="s">
        <v>2109</v>
      </c>
      <c r="AH332" s="184" t="s">
        <v>2109</v>
      </c>
      <c r="AI332" s="184" t="s">
        <v>906</v>
      </c>
      <c r="AJ332" s="64">
        <v>45668</v>
      </c>
      <c r="AK332" s="49" t="s">
        <v>874</v>
      </c>
      <c r="AL332" s="184" t="s">
        <v>814</v>
      </c>
      <c r="AM332" s="49" t="s">
        <v>228</v>
      </c>
      <c r="AN332" s="49" t="s">
        <v>253</v>
      </c>
      <c r="AO332" s="49" t="s">
        <v>228</v>
      </c>
      <c r="AP332" s="192" t="s">
        <v>18</v>
      </c>
      <c r="AQ332" s="1"/>
      <c r="AR332" s="1"/>
    </row>
    <row r="333" spans="1:44">
      <c r="A333" s="2">
        <f t="shared" si="10"/>
        <v>332</v>
      </c>
      <c r="B333" s="49" t="s">
        <v>1850</v>
      </c>
      <c r="C333" s="61">
        <v>1</v>
      </c>
      <c r="D333" s="3" t="str">
        <f t="shared" si="11"/>
        <v>[0-2]</v>
      </c>
      <c r="E333" s="61"/>
      <c r="F333" s="61" t="s">
        <v>864</v>
      </c>
      <c r="G333" s="61" t="s">
        <v>992</v>
      </c>
      <c r="H333" s="62" t="s">
        <v>1851</v>
      </c>
      <c r="I333" s="131" t="s">
        <v>1842</v>
      </c>
      <c r="J333" s="153" t="s">
        <v>1770</v>
      </c>
      <c r="K333" s="153" t="s">
        <v>1771</v>
      </c>
      <c r="L333" s="68" t="s">
        <v>833</v>
      </c>
      <c r="M333" s="63" t="s">
        <v>1506</v>
      </c>
      <c r="N333" s="61" t="s">
        <v>253</v>
      </c>
      <c r="O333" s="184" t="s">
        <v>777</v>
      </c>
      <c r="P333" s="61" t="s">
        <v>14</v>
      </c>
      <c r="Q333" s="64">
        <v>45667</v>
      </c>
      <c r="R333" s="5" t="str">
        <f>_xlfn.CONCAT("S",_xlfn.ISOWEEKNUM(Table1[[#This Row],[Date de début des signes]]))</f>
        <v>S2</v>
      </c>
      <c r="S333" s="64">
        <v>45668</v>
      </c>
      <c r="T333" s="65" t="s">
        <v>870</v>
      </c>
      <c r="U333" s="65" t="s">
        <v>870</v>
      </c>
      <c r="V333" s="63" t="s">
        <v>906</v>
      </c>
      <c r="W333" s="63" t="s">
        <v>870</v>
      </c>
      <c r="X333" s="65" t="s">
        <v>906</v>
      </c>
      <c r="Y333" s="131" t="s">
        <v>1364</v>
      </c>
      <c r="Z333" s="60" t="s">
        <v>1493</v>
      </c>
      <c r="AA333" s="60" t="s">
        <v>906</v>
      </c>
      <c r="AB333" s="60" t="s">
        <v>906</v>
      </c>
      <c r="AC333" s="60" t="s">
        <v>906</v>
      </c>
      <c r="AD333" s="61" t="s">
        <v>1806</v>
      </c>
      <c r="AE333" s="61" t="s">
        <v>1493</v>
      </c>
      <c r="AF333" s="66" t="s">
        <v>870</v>
      </c>
      <c r="AG333" s="184" t="s">
        <v>2109</v>
      </c>
      <c r="AH333" s="184" t="s">
        <v>2109</v>
      </c>
      <c r="AI333" s="184" t="s">
        <v>906</v>
      </c>
      <c r="AJ333" s="64">
        <v>45668</v>
      </c>
      <c r="AK333" s="49" t="s">
        <v>874</v>
      </c>
      <c r="AL333" s="184" t="s">
        <v>814</v>
      </c>
      <c r="AM333" s="49" t="s">
        <v>228</v>
      </c>
      <c r="AN333" s="49" t="s">
        <v>253</v>
      </c>
      <c r="AO333" s="49" t="s">
        <v>255</v>
      </c>
      <c r="AP333" s="192" t="s">
        <v>18</v>
      </c>
      <c r="AQ333" s="1"/>
      <c r="AR333" s="1"/>
    </row>
    <row r="334" spans="1:44">
      <c r="A334" s="2">
        <f t="shared" si="10"/>
        <v>333</v>
      </c>
      <c r="B334" s="49" t="s">
        <v>1852</v>
      </c>
      <c r="C334" s="61">
        <v>5</v>
      </c>
      <c r="D334" s="3" t="str">
        <f t="shared" si="11"/>
        <v>[5-14]</v>
      </c>
      <c r="E334" s="61"/>
      <c r="F334" s="61" t="s">
        <v>864</v>
      </c>
      <c r="G334" s="61" t="s">
        <v>992</v>
      </c>
      <c r="H334" s="62" t="s">
        <v>1853</v>
      </c>
      <c r="I334" s="131" t="s">
        <v>1854</v>
      </c>
      <c r="J334" s="153" t="s">
        <v>1770</v>
      </c>
      <c r="K334" s="153" t="s">
        <v>1771</v>
      </c>
      <c r="L334" s="68" t="s">
        <v>833</v>
      </c>
      <c r="M334" s="63" t="s">
        <v>1506</v>
      </c>
      <c r="N334" s="61" t="s">
        <v>253</v>
      </c>
      <c r="O334" s="184" t="s">
        <v>777</v>
      </c>
      <c r="P334" s="61" t="s">
        <v>14</v>
      </c>
      <c r="Q334" s="64">
        <v>45667</v>
      </c>
      <c r="R334" s="5" t="str">
        <f>_xlfn.CONCAT("S",_xlfn.ISOWEEKNUM(Table1[[#This Row],[Date de début des signes]]))</f>
        <v>S2</v>
      </c>
      <c r="S334" s="64">
        <v>45668</v>
      </c>
      <c r="T334" s="65" t="s">
        <v>870</v>
      </c>
      <c r="U334" s="65" t="s">
        <v>870</v>
      </c>
      <c r="V334" s="63" t="s">
        <v>906</v>
      </c>
      <c r="W334" s="63" t="s">
        <v>870</v>
      </c>
      <c r="X334" s="65" t="s">
        <v>906</v>
      </c>
      <c r="Y334" s="131" t="s">
        <v>1364</v>
      </c>
      <c r="Z334" s="60" t="s">
        <v>1493</v>
      </c>
      <c r="AA334" s="60" t="s">
        <v>906</v>
      </c>
      <c r="AB334" s="60" t="s">
        <v>906</v>
      </c>
      <c r="AC334" s="60" t="s">
        <v>906</v>
      </c>
      <c r="AD334" s="61" t="s">
        <v>1820</v>
      </c>
      <c r="AE334" s="61" t="s">
        <v>1493</v>
      </c>
      <c r="AF334" s="66" t="s">
        <v>870</v>
      </c>
      <c r="AG334" s="184" t="s">
        <v>2109</v>
      </c>
      <c r="AH334" s="184" t="s">
        <v>2109</v>
      </c>
      <c r="AI334" s="184" t="s">
        <v>906</v>
      </c>
      <c r="AJ334" s="64">
        <v>45668</v>
      </c>
      <c r="AK334" s="49" t="s">
        <v>874</v>
      </c>
      <c r="AL334" s="184" t="s">
        <v>814</v>
      </c>
      <c r="AM334" s="49" t="s">
        <v>228</v>
      </c>
      <c r="AN334" s="49" t="s">
        <v>253</v>
      </c>
      <c r="AO334" s="49" t="s">
        <v>255</v>
      </c>
      <c r="AP334" s="192" t="s">
        <v>18</v>
      </c>
      <c r="AQ334" s="1"/>
      <c r="AR334" s="1"/>
    </row>
    <row r="335" spans="1:44">
      <c r="A335" s="2">
        <f t="shared" si="10"/>
        <v>334</v>
      </c>
      <c r="B335" s="49" t="s">
        <v>1855</v>
      </c>
      <c r="C335" s="61">
        <v>20</v>
      </c>
      <c r="D335" s="3" t="str">
        <f t="shared" si="11"/>
        <v>[15-44]</v>
      </c>
      <c r="E335" s="61"/>
      <c r="F335" s="185" t="s">
        <v>889</v>
      </c>
      <c r="G335" s="61" t="s">
        <v>1152</v>
      </c>
      <c r="H335" s="62" t="s">
        <v>1856</v>
      </c>
      <c r="I335" s="131" t="s">
        <v>1505</v>
      </c>
      <c r="J335" s="153" t="s">
        <v>1637</v>
      </c>
      <c r="K335" s="153" t="s">
        <v>1638</v>
      </c>
      <c r="L335" s="68" t="s">
        <v>833</v>
      </c>
      <c r="M335" s="63" t="s">
        <v>1506</v>
      </c>
      <c r="N335" s="61" t="s">
        <v>253</v>
      </c>
      <c r="O335" s="184" t="s">
        <v>777</v>
      </c>
      <c r="P335" s="61" t="s">
        <v>14</v>
      </c>
      <c r="Q335" s="64">
        <v>45663</v>
      </c>
      <c r="R335" s="5" t="str">
        <f>_xlfn.CONCAT("S",_xlfn.ISOWEEKNUM(Table1[[#This Row],[Date de début des signes]]))</f>
        <v>S2</v>
      </c>
      <c r="S335" s="64">
        <v>45668</v>
      </c>
      <c r="T335" s="65" t="s">
        <v>870</v>
      </c>
      <c r="U335" s="65" t="s">
        <v>870</v>
      </c>
      <c r="V335" s="63" t="s">
        <v>870</v>
      </c>
      <c r="W335" s="63" t="s">
        <v>906</v>
      </c>
      <c r="X335" s="65" t="s">
        <v>906</v>
      </c>
      <c r="Y335" s="131" t="s">
        <v>1364</v>
      </c>
      <c r="Z335" s="60" t="s">
        <v>1493</v>
      </c>
      <c r="AA335" s="60" t="s">
        <v>906</v>
      </c>
      <c r="AB335" s="60" t="s">
        <v>906</v>
      </c>
      <c r="AC335" s="60" t="s">
        <v>906</v>
      </c>
      <c r="AD335" s="61" t="s">
        <v>1820</v>
      </c>
      <c r="AE335" s="61" t="s">
        <v>1493</v>
      </c>
      <c r="AF335" s="66" t="s">
        <v>870</v>
      </c>
      <c r="AG335" s="184" t="s">
        <v>2109</v>
      </c>
      <c r="AH335" s="184" t="s">
        <v>2109</v>
      </c>
      <c r="AI335" s="184" t="s">
        <v>906</v>
      </c>
      <c r="AJ335" s="64">
        <v>45668</v>
      </c>
      <c r="AK335" s="49" t="s">
        <v>874</v>
      </c>
      <c r="AL335" s="184" t="s">
        <v>814</v>
      </c>
      <c r="AM335" s="49" t="s">
        <v>228</v>
      </c>
      <c r="AN335" s="49" t="s">
        <v>253</v>
      </c>
      <c r="AO335" s="49" t="s">
        <v>255</v>
      </c>
      <c r="AP335" s="192" t="s">
        <v>18</v>
      </c>
      <c r="AQ335" s="1"/>
      <c r="AR335" s="1"/>
    </row>
    <row r="336" spans="1:44">
      <c r="A336" s="2">
        <f t="shared" si="10"/>
        <v>335</v>
      </c>
      <c r="B336" s="49" t="s">
        <v>1857</v>
      </c>
      <c r="C336" s="61">
        <v>3</v>
      </c>
      <c r="D336" s="3" t="str">
        <f t="shared" si="11"/>
        <v>[2-4]</v>
      </c>
      <c r="E336" s="61"/>
      <c r="F336" s="61" t="s">
        <v>864</v>
      </c>
      <c r="G336" s="61" t="s">
        <v>992</v>
      </c>
      <c r="H336" s="62" t="s">
        <v>1858</v>
      </c>
      <c r="I336" s="131" t="s">
        <v>88</v>
      </c>
      <c r="J336" s="153" t="s">
        <v>1641</v>
      </c>
      <c r="K336" s="153" t="s">
        <v>1642</v>
      </c>
      <c r="L336" s="68" t="s">
        <v>833</v>
      </c>
      <c r="M336" s="63" t="s">
        <v>1506</v>
      </c>
      <c r="N336" s="61" t="s">
        <v>253</v>
      </c>
      <c r="O336" s="184" t="s">
        <v>777</v>
      </c>
      <c r="P336" s="61" t="s">
        <v>14</v>
      </c>
      <c r="Q336" s="64">
        <v>45668</v>
      </c>
      <c r="R336" s="5" t="str">
        <f>_xlfn.CONCAT("S",_xlfn.ISOWEEKNUM(Table1[[#This Row],[Date de début des signes]]))</f>
        <v>S2</v>
      </c>
      <c r="S336" s="64">
        <v>45669</v>
      </c>
      <c r="T336" s="65" t="s">
        <v>870</v>
      </c>
      <c r="U336" s="65" t="s">
        <v>906</v>
      </c>
      <c r="V336" s="63" t="s">
        <v>906</v>
      </c>
      <c r="W336" s="63" t="s">
        <v>906</v>
      </c>
      <c r="X336" s="65" t="s">
        <v>906</v>
      </c>
      <c r="Y336" s="131" t="s">
        <v>1364</v>
      </c>
      <c r="Z336" s="60" t="s">
        <v>1493</v>
      </c>
      <c r="AA336" s="60" t="s">
        <v>906</v>
      </c>
      <c r="AB336" s="60" t="s">
        <v>906</v>
      </c>
      <c r="AC336" s="60" t="s">
        <v>906</v>
      </c>
      <c r="AD336" s="61" t="s">
        <v>1820</v>
      </c>
      <c r="AE336" s="61" t="s">
        <v>1493</v>
      </c>
      <c r="AF336" s="66" t="s">
        <v>870</v>
      </c>
      <c r="AG336" s="184" t="s">
        <v>2109</v>
      </c>
      <c r="AH336" s="184" t="s">
        <v>2109</v>
      </c>
      <c r="AI336" s="184" t="s">
        <v>906</v>
      </c>
      <c r="AJ336" s="64">
        <v>45669</v>
      </c>
      <c r="AK336" s="49" t="s">
        <v>874</v>
      </c>
      <c r="AL336" s="184" t="s">
        <v>814</v>
      </c>
      <c r="AM336" s="49" t="s">
        <v>228</v>
      </c>
      <c r="AN336" s="49" t="s">
        <v>253</v>
      </c>
      <c r="AO336" s="49" t="s">
        <v>228</v>
      </c>
      <c r="AP336" s="192" t="s">
        <v>18</v>
      </c>
      <c r="AQ336" s="1"/>
      <c r="AR336" s="1"/>
    </row>
    <row r="337" spans="1:44">
      <c r="A337" s="2">
        <f t="shared" si="10"/>
        <v>336</v>
      </c>
      <c r="B337" s="49" t="s">
        <v>1859</v>
      </c>
      <c r="C337" s="61">
        <v>4</v>
      </c>
      <c r="D337" s="3" t="str">
        <f t="shared" si="11"/>
        <v>[2-4]</v>
      </c>
      <c r="E337" s="61"/>
      <c r="F337" s="61" t="s">
        <v>864</v>
      </c>
      <c r="G337" s="61" t="s">
        <v>992</v>
      </c>
      <c r="H337" s="62" t="s">
        <v>1860</v>
      </c>
      <c r="I337" s="131" t="s">
        <v>1842</v>
      </c>
      <c r="J337" s="153" t="s">
        <v>1770</v>
      </c>
      <c r="K337" s="153" t="s">
        <v>1771</v>
      </c>
      <c r="L337" s="68" t="s">
        <v>833</v>
      </c>
      <c r="M337" s="63" t="s">
        <v>1506</v>
      </c>
      <c r="N337" s="61" t="s">
        <v>253</v>
      </c>
      <c r="O337" s="184" t="s">
        <v>777</v>
      </c>
      <c r="P337" s="61" t="s">
        <v>14</v>
      </c>
      <c r="Q337" s="64">
        <v>45668</v>
      </c>
      <c r="R337" s="5" t="str">
        <f>_xlfn.CONCAT("S",_xlfn.ISOWEEKNUM(Table1[[#This Row],[Date de début des signes]]))</f>
        <v>S2</v>
      </c>
      <c r="S337" s="64">
        <v>45669</v>
      </c>
      <c r="T337" s="65" t="s">
        <v>870</v>
      </c>
      <c r="U337" s="65" t="s">
        <v>906</v>
      </c>
      <c r="V337" s="63" t="s">
        <v>906</v>
      </c>
      <c r="W337" s="63" t="s">
        <v>906</v>
      </c>
      <c r="X337" s="65" t="s">
        <v>906</v>
      </c>
      <c r="Y337" s="131" t="s">
        <v>1364</v>
      </c>
      <c r="Z337" s="60" t="s">
        <v>1493</v>
      </c>
      <c r="AA337" s="60" t="s">
        <v>906</v>
      </c>
      <c r="AB337" s="60" t="s">
        <v>906</v>
      </c>
      <c r="AC337" s="60" t="s">
        <v>906</v>
      </c>
      <c r="AD337" s="61" t="s">
        <v>1820</v>
      </c>
      <c r="AE337" s="61" t="s">
        <v>1493</v>
      </c>
      <c r="AF337" s="66" t="s">
        <v>870</v>
      </c>
      <c r="AG337" s="184" t="s">
        <v>2109</v>
      </c>
      <c r="AH337" s="184" t="s">
        <v>2109</v>
      </c>
      <c r="AI337" s="184" t="s">
        <v>906</v>
      </c>
      <c r="AJ337" s="64">
        <v>45669</v>
      </c>
      <c r="AK337" s="49" t="s">
        <v>874</v>
      </c>
      <c r="AL337" s="184" t="s">
        <v>814</v>
      </c>
      <c r="AM337" s="49" t="s">
        <v>228</v>
      </c>
      <c r="AN337" s="49" t="s">
        <v>253</v>
      </c>
      <c r="AO337" s="49" t="s">
        <v>255</v>
      </c>
      <c r="AP337" s="192" t="s">
        <v>18</v>
      </c>
      <c r="AQ337" s="1"/>
      <c r="AR337" s="1"/>
    </row>
    <row r="338" spans="1:44">
      <c r="A338" s="2">
        <f t="shared" si="10"/>
        <v>337</v>
      </c>
      <c r="B338" s="49" t="s">
        <v>1861</v>
      </c>
      <c r="C338" s="61">
        <v>3</v>
      </c>
      <c r="D338" s="3" t="str">
        <f t="shared" si="11"/>
        <v>[2-4]</v>
      </c>
      <c r="E338" s="61"/>
      <c r="F338" s="61" t="s">
        <v>864</v>
      </c>
      <c r="G338" s="61" t="s">
        <v>992</v>
      </c>
      <c r="H338" s="62" t="s">
        <v>1862</v>
      </c>
      <c r="I338" s="131" t="s">
        <v>1842</v>
      </c>
      <c r="J338" s="153" t="s">
        <v>1770</v>
      </c>
      <c r="K338" s="153" t="s">
        <v>1771</v>
      </c>
      <c r="L338" s="68" t="s">
        <v>833</v>
      </c>
      <c r="M338" s="63" t="s">
        <v>1506</v>
      </c>
      <c r="N338" s="61" t="s">
        <v>253</v>
      </c>
      <c r="O338" s="184" t="s">
        <v>777</v>
      </c>
      <c r="P338" s="61" t="s">
        <v>14</v>
      </c>
      <c r="Q338" s="64">
        <v>45668</v>
      </c>
      <c r="R338" s="5" t="str">
        <f>_xlfn.CONCAT("S",_xlfn.ISOWEEKNUM(Table1[[#This Row],[Date de début des signes]]))</f>
        <v>S2</v>
      </c>
      <c r="S338" s="64">
        <v>45669</v>
      </c>
      <c r="T338" s="65" t="s">
        <v>870</v>
      </c>
      <c r="U338" s="65" t="s">
        <v>906</v>
      </c>
      <c r="V338" s="63" t="s">
        <v>906</v>
      </c>
      <c r="W338" s="63" t="s">
        <v>906</v>
      </c>
      <c r="X338" s="65" t="s">
        <v>906</v>
      </c>
      <c r="Y338" s="131" t="s">
        <v>1364</v>
      </c>
      <c r="Z338" s="60" t="s">
        <v>1493</v>
      </c>
      <c r="AA338" s="60" t="s">
        <v>906</v>
      </c>
      <c r="AB338" s="60" t="s">
        <v>906</v>
      </c>
      <c r="AC338" s="60" t="s">
        <v>906</v>
      </c>
      <c r="AD338" s="61" t="s">
        <v>1820</v>
      </c>
      <c r="AE338" s="61" t="s">
        <v>1493</v>
      </c>
      <c r="AF338" s="66" t="s">
        <v>870</v>
      </c>
      <c r="AG338" s="184" t="s">
        <v>2109</v>
      </c>
      <c r="AH338" s="184" t="s">
        <v>2109</v>
      </c>
      <c r="AI338" s="184" t="s">
        <v>906</v>
      </c>
      <c r="AJ338" s="64">
        <v>45669</v>
      </c>
      <c r="AK338" s="49" t="s">
        <v>874</v>
      </c>
      <c r="AL338" s="184" t="s">
        <v>814</v>
      </c>
      <c r="AM338" s="49" t="s">
        <v>228</v>
      </c>
      <c r="AN338" s="49" t="s">
        <v>253</v>
      </c>
      <c r="AO338" s="49" t="s">
        <v>255</v>
      </c>
      <c r="AP338" s="192" t="s">
        <v>18</v>
      </c>
      <c r="AQ338" s="1"/>
      <c r="AR338" s="1"/>
    </row>
    <row r="339" spans="1:44">
      <c r="A339" s="2">
        <f t="shared" si="10"/>
        <v>338</v>
      </c>
      <c r="B339" s="49" t="s">
        <v>1863</v>
      </c>
      <c r="C339" s="61">
        <v>6</v>
      </c>
      <c r="D339" s="3" t="str">
        <f t="shared" si="11"/>
        <v>[5-14]</v>
      </c>
      <c r="E339" s="61"/>
      <c r="F339" s="185" t="s">
        <v>889</v>
      </c>
      <c r="G339" s="61" t="s">
        <v>988</v>
      </c>
      <c r="H339" s="62" t="s">
        <v>1864</v>
      </c>
      <c r="I339" s="131" t="s">
        <v>1865</v>
      </c>
      <c r="J339" s="153" t="s">
        <v>1770</v>
      </c>
      <c r="K339" s="153" t="s">
        <v>1771</v>
      </c>
      <c r="L339" s="68" t="s">
        <v>833</v>
      </c>
      <c r="M339" s="63" t="s">
        <v>1506</v>
      </c>
      <c r="N339" s="61" t="s">
        <v>253</v>
      </c>
      <c r="O339" s="184" t="s">
        <v>777</v>
      </c>
      <c r="P339" s="61" t="s">
        <v>14</v>
      </c>
      <c r="Q339" s="64">
        <v>45668</v>
      </c>
      <c r="R339" s="5" t="str">
        <f>_xlfn.CONCAT("S",_xlfn.ISOWEEKNUM(Table1[[#This Row],[Date de début des signes]]))</f>
        <v>S2</v>
      </c>
      <c r="S339" s="64">
        <v>45669</v>
      </c>
      <c r="T339" s="65" t="s">
        <v>870</v>
      </c>
      <c r="U339" s="65" t="s">
        <v>870</v>
      </c>
      <c r="V339" s="63" t="s">
        <v>870</v>
      </c>
      <c r="W339" s="63" t="s">
        <v>870</v>
      </c>
      <c r="X339" s="65" t="s">
        <v>870</v>
      </c>
      <c r="Y339" s="131" t="s">
        <v>1866</v>
      </c>
      <c r="Z339" s="60" t="s">
        <v>1493</v>
      </c>
      <c r="AA339" s="60" t="s">
        <v>906</v>
      </c>
      <c r="AB339" s="60" t="s">
        <v>870</v>
      </c>
      <c r="AC339" s="60" t="s">
        <v>906</v>
      </c>
      <c r="AD339" s="61" t="s">
        <v>1820</v>
      </c>
      <c r="AE339" s="61" t="s">
        <v>1493</v>
      </c>
      <c r="AF339" s="66" t="s">
        <v>870</v>
      </c>
      <c r="AG339" s="184" t="s">
        <v>1382</v>
      </c>
      <c r="AH339" s="184" t="s">
        <v>873</v>
      </c>
      <c r="AI339" s="184" t="s">
        <v>906</v>
      </c>
      <c r="AJ339" s="64">
        <v>45672</v>
      </c>
      <c r="AK339" s="49" t="s">
        <v>874</v>
      </c>
      <c r="AL339" s="184" t="s">
        <v>813</v>
      </c>
      <c r="AM339" s="49" t="s">
        <v>228</v>
      </c>
      <c r="AN339" s="49" t="s">
        <v>253</v>
      </c>
      <c r="AO339" s="49" t="s">
        <v>255</v>
      </c>
      <c r="AP339" s="192" t="s">
        <v>18</v>
      </c>
      <c r="AQ339" s="1"/>
      <c r="AR339" s="1"/>
    </row>
    <row r="340" spans="1:44">
      <c r="A340" s="2">
        <f t="shared" si="10"/>
        <v>339</v>
      </c>
      <c r="B340" s="49" t="s">
        <v>1867</v>
      </c>
      <c r="C340" s="61">
        <v>37</v>
      </c>
      <c r="D340" s="3" t="str">
        <f t="shared" si="11"/>
        <v>[15-44]</v>
      </c>
      <c r="E340" s="61"/>
      <c r="F340" s="61" t="s">
        <v>864</v>
      </c>
      <c r="G340" s="61" t="s">
        <v>883</v>
      </c>
      <c r="H340" s="62" t="s">
        <v>1868</v>
      </c>
      <c r="I340" s="131" t="s">
        <v>1854</v>
      </c>
      <c r="J340" s="153" t="s">
        <v>1770</v>
      </c>
      <c r="K340" s="153" t="s">
        <v>1771</v>
      </c>
      <c r="L340" s="68" t="s">
        <v>833</v>
      </c>
      <c r="M340" s="63" t="s">
        <v>1506</v>
      </c>
      <c r="N340" s="61" t="s">
        <v>253</v>
      </c>
      <c r="O340" s="184" t="s">
        <v>777</v>
      </c>
      <c r="P340" s="61" t="s">
        <v>14</v>
      </c>
      <c r="Q340" s="64">
        <v>45668</v>
      </c>
      <c r="R340" s="5" t="str">
        <f>_xlfn.CONCAT("S",_xlfn.ISOWEEKNUM(Table1[[#This Row],[Date de début des signes]]))</f>
        <v>S2</v>
      </c>
      <c r="S340" s="64">
        <v>45670</v>
      </c>
      <c r="T340" s="65" t="s">
        <v>870</v>
      </c>
      <c r="U340" s="65" t="s">
        <v>870</v>
      </c>
      <c r="V340" s="63" t="s">
        <v>870</v>
      </c>
      <c r="W340" s="63" t="s">
        <v>906</v>
      </c>
      <c r="X340" s="65" t="s">
        <v>906</v>
      </c>
      <c r="Y340" s="131" t="s">
        <v>1364</v>
      </c>
      <c r="Z340" s="60" t="s">
        <v>1493</v>
      </c>
      <c r="AA340" s="60" t="s">
        <v>906</v>
      </c>
      <c r="AB340" s="60" t="s">
        <v>906</v>
      </c>
      <c r="AC340" s="60" t="s">
        <v>906</v>
      </c>
      <c r="AD340" s="61" t="s">
        <v>1820</v>
      </c>
      <c r="AE340" s="61" t="s">
        <v>1493</v>
      </c>
      <c r="AF340" s="66" t="s">
        <v>870</v>
      </c>
      <c r="AG340" s="184" t="s">
        <v>2109</v>
      </c>
      <c r="AH340" s="184" t="s">
        <v>2109</v>
      </c>
      <c r="AI340" s="184" t="s">
        <v>906</v>
      </c>
      <c r="AJ340" s="64">
        <v>45670</v>
      </c>
      <c r="AK340" s="49" t="s">
        <v>874</v>
      </c>
      <c r="AL340" s="184" t="s">
        <v>814</v>
      </c>
      <c r="AM340" s="49" t="s">
        <v>228</v>
      </c>
      <c r="AN340" s="49" t="s">
        <v>253</v>
      </c>
      <c r="AO340" s="49" t="s">
        <v>255</v>
      </c>
      <c r="AP340" s="192" t="s">
        <v>18</v>
      </c>
      <c r="AQ340" s="1"/>
      <c r="AR340" s="1"/>
    </row>
    <row r="341" spans="1:44">
      <c r="A341" s="2">
        <f t="shared" si="10"/>
        <v>340</v>
      </c>
      <c r="B341" s="49" t="s">
        <v>1869</v>
      </c>
      <c r="C341" s="61">
        <v>28</v>
      </c>
      <c r="D341" s="3" t="str">
        <f t="shared" si="11"/>
        <v>[15-44]</v>
      </c>
      <c r="E341" s="61"/>
      <c r="F341" s="185" t="s">
        <v>889</v>
      </c>
      <c r="G341" s="61" t="s">
        <v>1051</v>
      </c>
      <c r="H341" s="62" t="s">
        <v>1870</v>
      </c>
      <c r="I341" s="131" t="s">
        <v>1524</v>
      </c>
      <c r="J341" s="153" t="s">
        <v>1614</v>
      </c>
      <c r="K341" s="153" t="s">
        <v>1623</v>
      </c>
      <c r="L341" s="68" t="s">
        <v>833</v>
      </c>
      <c r="M341" s="63" t="s">
        <v>1506</v>
      </c>
      <c r="N341" s="61" t="s">
        <v>253</v>
      </c>
      <c r="O341" s="184" t="s">
        <v>777</v>
      </c>
      <c r="P341" s="61" t="s">
        <v>14</v>
      </c>
      <c r="Q341" s="64">
        <v>45669</v>
      </c>
      <c r="R341" s="5" t="str">
        <f>_xlfn.CONCAT("S",_xlfn.ISOWEEKNUM(Table1[[#This Row],[Date de début des signes]]))</f>
        <v>S2</v>
      </c>
      <c r="S341" s="64">
        <v>45670</v>
      </c>
      <c r="T341" s="65" t="s">
        <v>870</v>
      </c>
      <c r="U341" s="63" t="s">
        <v>906</v>
      </c>
      <c r="V341" s="63" t="s">
        <v>906</v>
      </c>
      <c r="W341" s="63" t="s">
        <v>906</v>
      </c>
      <c r="X341" s="65" t="s">
        <v>906</v>
      </c>
      <c r="Y341" s="131" t="s">
        <v>1364</v>
      </c>
      <c r="Z341" s="60" t="s">
        <v>1493</v>
      </c>
      <c r="AA341" s="60" t="s">
        <v>906</v>
      </c>
      <c r="AB341" s="60" t="s">
        <v>906</v>
      </c>
      <c r="AC341" s="60" t="s">
        <v>906</v>
      </c>
      <c r="AD341" s="61" t="s">
        <v>1820</v>
      </c>
      <c r="AE341" s="61" t="s">
        <v>1493</v>
      </c>
      <c r="AF341" s="66" t="s">
        <v>870</v>
      </c>
      <c r="AG341" s="184" t="s">
        <v>2109</v>
      </c>
      <c r="AH341" s="184" t="s">
        <v>2109</v>
      </c>
      <c r="AI341" s="184" t="s">
        <v>906</v>
      </c>
      <c r="AJ341" s="64">
        <v>45670</v>
      </c>
      <c r="AK341" s="49" t="s">
        <v>874</v>
      </c>
      <c r="AL341" s="184" t="s">
        <v>814</v>
      </c>
      <c r="AM341" s="49" t="s">
        <v>228</v>
      </c>
      <c r="AN341" s="49" t="s">
        <v>253</v>
      </c>
      <c r="AO341" s="49" t="s">
        <v>255</v>
      </c>
      <c r="AP341" s="192" t="s">
        <v>18</v>
      </c>
      <c r="AQ341" s="1"/>
      <c r="AR341" s="1"/>
    </row>
    <row r="342" spans="1:44">
      <c r="A342" s="2">
        <f t="shared" si="10"/>
        <v>341</v>
      </c>
      <c r="B342" s="49" t="s">
        <v>1871</v>
      </c>
      <c r="C342" s="61">
        <v>20</v>
      </c>
      <c r="D342" s="3" t="str">
        <f t="shared" si="11"/>
        <v>[15-44]</v>
      </c>
      <c r="E342" s="61"/>
      <c r="F342" s="185" t="s">
        <v>889</v>
      </c>
      <c r="G342" s="61" t="s">
        <v>931</v>
      </c>
      <c r="H342" s="62" t="s">
        <v>1872</v>
      </c>
      <c r="I342" s="131" t="s">
        <v>1842</v>
      </c>
      <c r="J342" s="153" t="s">
        <v>1770</v>
      </c>
      <c r="K342" s="153" t="s">
        <v>1771</v>
      </c>
      <c r="L342" s="68" t="s">
        <v>833</v>
      </c>
      <c r="M342" s="63" t="s">
        <v>1506</v>
      </c>
      <c r="N342" s="61" t="s">
        <v>253</v>
      </c>
      <c r="O342" s="184" t="s">
        <v>777</v>
      </c>
      <c r="P342" s="61" t="s">
        <v>14</v>
      </c>
      <c r="Q342" s="64">
        <v>45669</v>
      </c>
      <c r="R342" s="5" t="str">
        <f>_xlfn.CONCAT("S",_xlfn.ISOWEEKNUM(Table1[[#This Row],[Date de début des signes]]))</f>
        <v>S2</v>
      </c>
      <c r="S342" s="64">
        <v>45670</v>
      </c>
      <c r="T342" s="65" t="s">
        <v>870</v>
      </c>
      <c r="U342" s="63" t="s">
        <v>906</v>
      </c>
      <c r="V342" s="63" t="s">
        <v>906</v>
      </c>
      <c r="W342" s="63" t="s">
        <v>906</v>
      </c>
      <c r="X342" s="65" t="s">
        <v>906</v>
      </c>
      <c r="Y342" s="131" t="s">
        <v>1364</v>
      </c>
      <c r="Z342" s="60" t="s">
        <v>1493</v>
      </c>
      <c r="AA342" s="60" t="s">
        <v>906</v>
      </c>
      <c r="AB342" s="60" t="s">
        <v>906</v>
      </c>
      <c r="AC342" s="60" t="s">
        <v>906</v>
      </c>
      <c r="AD342" s="61" t="s">
        <v>1820</v>
      </c>
      <c r="AE342" s="61" t="s">
        <v>1493</v>
      </c>
      <c r="AF342" s="66" t="s">
        <v>870</v>
      </c>
      <c r="AG342" s="184" t="s">
        <v>2109</v>
      </c>
      <c r="AH342" s="184" t="s">
        <v>2109</v>
      </c>
      <c r="AI342" s="184" t="s">
        <v>906</v>
      </c>
      <c r="AJ342" s="64">
        <v>45670</v>
      </c>
      <c r="AK342" s="49" t="s">
        <v>874</v>
      </c>
      <c r="AL342" s="184" t="s">
        <v>814</v>
      </c>
      <c r="AM342" s="49" t="s">
        <v>228</v>
      </c>
      <c r="AN342" s="49" t="s">
        <v>253</v>
      </c>
      <c r="AO342" s="49" t="s">
        <v>255</v>
      </c>
      <c r="AP342" s="192" t="s">
        <v>18</v>
      </c>
      <c r="AQ342" s="1"/>
      <c r="AR342" s="1"/>
    </row>
    <row r="343" spans="1:44">
      <c r="A343" s="2">
        <f t="shared" si="10"/>
        <v>342</v>
      </c>
      <c r="B343" s="49" t="s">
        <v>1873</v>
      </c>
      <c r="C343" s="61">
        <v>17</v>
      </c>
      <c r="D343" s="3" t="str">
        <f t="shared" si="11"/>
        <v>[15-44]</v>
      </c>
      <c r="E343" s="61"/>
      <c r="F343" s="185" t="s">
        <v>889</v>
      </c>
      <c r="G343" s="61" t="s">
        <v>931</v>
      </c>
      <c r="H343" s="62" t="s">
        <v>1874</v>
      </c>
      <c r="I343" s="131" t="s">
        <v>1875</v>
      </c>
      <c r="J343" s="106" t="s">
        <v>1811</v>
      </c>
      <c r="K343" s="106" t="s">
        <v>1812</v>
      </c>
      <c r="L343" s="68" t="s">
        <v>833</v>
      </c>
      <c r="M343" s="63" t="s">
        <v>1506</v>
      </c>
      <c r="N343" s="61" t="s">
        <v>269</v>
      </c>
      <c r="O343" s="184" t="s">
        <v>777</v>
      </c>
      <c r="P343" s="61" t="s">
        <v>14</v>
      </c>
      <c r="Q343" s="64">
        <v>45669</v>
      </c>
      <c r="R343" s="5" t="str">
        <f>_xlfn.CONCAT("S",_xlfn.ISOWEEKNUM(Table1[[#This Row],[Date de début des signes]]))</f>
        <v>S2</v>
      </c>
      <c r="S343" s="64">
        <v>45670</v>
      </c>
      <c r="T343" s="65" t="s">
        <v>870</v>
      </c>
      <c r="U343" s="63" t="s">
        <v>870</v>
      </c>
      <c r="V343" s="63" t="s">
        <v>870</v>
      </c>
      <c r="W343" s="63" t="s">
        <v>906</v>
      </c>
      <c r="X343" s="65" t="s">
        <v>906</v>
      </c>
      <c r="Y343" s="131" t="s">
        <v>1364</v>
      </c>
      <c r="Z343" s="60" t="s">
        <v>1493</v>
      </c>
      <c r="AA343" s="60" t="s">
        <v>906</v>
      </c>
      <c r="AB343" s="60" t="s">
        <v>906</v>
      </c>
      <c r="AC343" s="60" t="s">
        <v>906</v>
      </c>
      <c r="AD343" s="61" t="s">
        <v>1820</v>
      </c>
      <c r="AE343" s="61" t="s">
        <v>1493</v>
      </c>
      <c r="AF343" s="66" t="s">
        <v>870</v>
      </c>
      <c r="AG343" s="184" t="s">
        <v>2109</v>
      </c>
      <c r="AH343" s="184" t="s">
        <v>2109</v>
      </c>
      <c r="AI343" s="184" t="s">
        <v>906</v>
      </c>
      <c r="AJ343" s="64">
        <v>45670</v>
      </c>
      <c r="AK343" s="49" t="s">
        <v>874</v>
      </c>
      <c r="AL343" s="184" t="s">
        <v>814</v>
      </c>
      <c r="AM343" s="49" t="s">
        <v>228</v>
      </c>
      <c r="AN343" s="49" t="s">
        <v>253</v>
      </c>
      <c r="AO343" s="49" t="s">
        <v>255</v>
      </c>
      <c r="AP343" s="192" t="s">
        <v>18</v>
      </c>
      <c r="AQ343" s="1"/>
      <c r="AR343" s="1"/>
    </row>
    <row r="344" spans="1:44">
      <c r="A344" s="2">
        <f t="shared" si="10"/>
        <v>343</v>
      </c>
      <c r="B344" s="49" t="s">
        <v>1876</v>
      </c>
      <c r="C344" s="61">
        <v>35</v>
      </c>
      <c r="D344" s="3" t="str">
        <f t="shared" si="11"/>
        <v>[15-44]</v>
      </c>
      <c r="E344" s="61"/>
      <c r="F344" s="185" t="s">
        <v>889</v>
      </c>
      <c r="G344" s="61" t="s">
        <v>1065</v>
      </c>
      <c r="H344" s="62" t="s">
        <v>1874</v>
      </c>
      <c r="I344" s="131" t="s">
        <v>1875</v>
      </c>
      <c r="J344" s="106" t="s">
        <v>1811</v>
      </c>
      <c r="K344" s="106" t="s">
        <v>1812</v>
      </c>
      <c r="L344" s="68" t="s">
        <v>833</v>
      </c>
      <c r="M344" s="63" t="s">
        <v>1506</v>
      </c>
      <c r="N344" s="61" t="s">
        <v>269</v>
      </c>
      <c r="O344" s="184" t="s">
        <v>777</v>
      </c>
      <c r="P344" s="61" t="s">
        <v>14</v>
      </c>
      <c r="Q344" s="64">
        <v>45669</v>
      </c>
      <c r="R344" s="5" t="str">
        <f>_xlfn.CONCAT("S",_xlfn.ISOWEEKNUM(Table1[[#This Row],[Date de début des signes]]))</f>
        <v>S2</v>
      </c>
      <c r="S344" s="64">
        <v>45670</v>
      </c>
      <c r="T344" s="65" t="s">
        <v>870</v>
      </c>
      <c r="U344" s="63" t="s">
        <v>870</v>
      </c>
      <c r="V344" s="63" t="s">
        <v>906</v>
      </c>
      <c r="W344" s="63" t="s">
        <v>906</v>
      </c>
      <c r="X344" s="65" t="s">
        <v>906</v>
      </c>
      <c r="Y344" s="131" t="s">
        <v>1364</v>
      </c>
      <c r="Z344" s="60" t="s">
        <v>1493</v>
      </c>
      <c r="AA344" s="60" t="s">
        <v>906</v>
      </c>
      <c r="AB344" s="60" t="s">
        <v>906</v>
      </c>
      <c r="AC344" s="60" t="s">
        <v>906</v>
      </c>
      <c r="AD344" s="61" t="s">
        <v>1820</v>
      </c>
      <c r="AE344" s="61" t="s">
        <v>1493</v>
      </c>
      <c r="AF344" s="66" t="s">
        <v>870</v>
      </c>
      <c r="AG344" s="184" t="s">
        <v>2109</v>
      </c>
      <c r="AH344" s="184" t="s">
        <v>2109</v>
      </c>
      <c r="AI344" s="184" t="s">
        <v>906</v>
      </c>
      <c r="AJ344" s="64">
        <v>45670</v>
      </c>
      <c r="AK344" s="49" t="s">
        <v>874</v>
      </c>
      <c r="AL344" s="184" t="s">
        <v>814</v>
      </c>
      <c r="AM344" s="49" t="s">
        <v>228</v>
      </c>
      <c r="AN344" s="49" t="s">
        <v>253</v>
      </c>
      <c r="AO344" s="49" t="s">
        <v>255</v>
      </c>
      <c r="AP344" s="192" t="s">
        <v>18</v>
      </c>
      <c r="AQ344" s="1"/>
      <c r="AR344" s="1"/>
    </row>
    <row r="345" spans="1:44">
      <c r="A345" s="2">
        <f t="shared" si="10"/>
        <v>344</v>
      </c>
      <c r="B345" s="49" t="s">
        <v>1877</v>
      </c>
      <c r="C345" s="155">
        <v>4</v>
      </c>
      <c r="D345" s="3" t="str">
        <f t="shared" si="11"/>
        <v>[2-4]</v>
      </c>
      <c r="E345" s="61"/>
      <c r="F345" s="61" t="s">
        <v>864</v>
      </c>
      <c r="G345" s="61" t="s">
        <v>992</v>
      </c>
      <c r="H345" s="62" t="s">
        <v>1874</v>
      </c>
      <c r="I345" s="131" t="s">
        <v>1875</v>
      </c>
      <c r="J345" s="106" t="s">
        <v>1811</v>
      </c>
      <c r="K345" s="106" t="s">
        <v>1812</v>
      </c>
      <c r="L345" s="68" t="s">
        <v>833</v>
      </c>
      <c r="M345" s="63" t="s">
        <v>1506</v>
      </c>
      <c r="N345" s="61" t="s">
        <v>269</v>
      </c>
      <c r="O345" s="184" t="s">
        <v>777</v>
      </c>
      <c r="P345" s="61" t="s">
        <v>14</v>
      </c>
      <c r="Q345" s="64">
        <v>45669</v>
      </c>
      <c r="R345" s="5" t="str">
        <f>_xlfn.CONCAT("S",_xlfn.ISOWEEKNUM(Table1[[#This Row],[Date de début des signes]]))</f>
        <v>S2</v>
      </c>
      <c r="S345" s="64">
        <v>45670</v>
      </c>
      <c r="T345" s="65" t="s">
        <v>870</v>
      </c>
      <c r="U345" s="63" t="s">
        <v>906</v>
      </c>
      <c r="V345" s="63" t="s">
        <v>906</v>
      </c>
      <c r="W345" s="63" t="s">
        <v>906</v>
      </c>
      <c r="X345" s="65" t="s">
        <v>906</v>
      </c>
      <c r="Y345" s="131" t="s">
        <v>1364</v>
      </c>
      <c r="Z345" s="60" t="s">
        <v>1493</v>
      </c>
      <c r="AA345" s="60" t="s">
        <v>906</v>
      </c>
      <c r="AB345" s="60" t="s">
        <v>906</v>
      </c>
      <c r="AC345" s="60" t="s">
        <v>906</v>
      </c>
      <c r="AD345" s="61" t="s">
        <v>1820</v>
      </c>
      <c r="AE345" s="61" t="s">
        <v>1493</v>
      </c>
      <c r="AF345" s="66" t="s">
        <v>870</v>
      </c>
      <c r="AG345" s="184" t="s">
        <v>2109</v>
      </c>
      <c r="AH345" s="184" t="s">
        <v>2109</v>
      </c>
      <c r="AI345" s="184" t="s">
        <v>906</v>
      </c>
      <c r="AJ345" s="64">
        <v>45670</v>
      </c>
      <c r="AK345" s="49" t="s">
        <v>874</v>
      </c>
      <c r="AL345" s="184" t="s">
        <v>814</v>
      </c>
      <c r="AM345" s="49" t="s">
        <v>228</v>
      </c>
      <c r="AN345" s="49" t="s">
        <v>253</v>
      </c>
      <c r="AO345" s="49" t="s">
        <v>255</v>
      </c>
      <c r="AP345" s="192" t="s">
        <v>18</v>
      </c>
      <c r="AQ345" s="1"/>
      <c r="AR345" s="1"/>
    </row>
    <row r="346" spans="1:44">
      <c r="A346" s="2">
        <f t="shared" si="10"/>
        <v>345</v>
      </c>
      <c r="B346" s="49" t="s">
        <v>1885</v>
      </c>
      <c r="C346" s="61">
        <v>1</v>
      </c>
      <c r="D346" s="3" t="str">
        <f t="shared" si="11"/>
        <v>[0-2]</v>
      </c>
      <c r="E346" s="61">
        <v>6</v>
      </c>
      <c r="F346" s="61" t="s">
        <v>864</v>
      </c>
      <c r="G346" s="61" t="s">
        <v>992</v>
      </c>
      <c r="H346" s="62" t="s">
        <v>1886</v>
      </c>
      <c r="I346" s="131" t="s">
        <v>1887</v>
      </c>
      <c r="J346" s="153" t="s">
        <v>1770</v>
      </c>
      <c r="K346" s="153" t="s">
        <v>1771</v>
      </c>
      <c r="L346" s="68" t="s">
        <v>833</v>
      </c>
      <c r="M346" s="63" t="s">
        <v>1506</v>
      </c>
      <c r="N346" s="61" t="s">
        <v>269</v>
      </c>
      <c r="O346" s="184" t="s">
        <v>777</v>
      </c>
      <c r="P346" s="61" t="s">
        <v>14</v>
      </c>
      <c r="Q346" s="64">
        <v>45669</v>
      </c>
      <c r="R346" s="5" t="str">
        <f>_xlfn.CONCAT("S",_xlfn.ISOWEEKNUM(Table1[[#This Row],[Date de début des signes]]))</f>
        <v>S2</v>
      </c>
      <c r="S346" s="64">
        <v>45671</v>
      </c>
      <c r="T346" s="65" t="s">
        <v>870</v>
      </c>
      <c r="U346" s="63" t="s">
        <v>870</v>
      </c>
      <c r="V346" s="63" t="s">
        <v>906</v>
      </c>
      <c r="W346" s="63" t="s">
        <v>906</v>
      </c>
      <c r="X346" s="65" t="s">
        <v>906</v>
      </c>
      <c r="Y346" s="131" t="s">
        <v>1364</v>
      </c>
      <c r="Z346" s="60" t="s">
        <v>1493</v>
      </c>
      <c r="AA346" s="60" t="s">
        <v>906</v>
      </c>
      <c r="AB346" s="60" t="s">
        <v>906</v>
      </c>
      <c r="AC346" s="60" t="s">
        <v>906</v>
      </c>
      <c r="AD346" s="61" t="s">
        <v>1820</v>
      </c>
      <c r="AE346" s="61" t="s">
        <v>1493</v>
      </c>
      <c r="AF346" s="66" t="s">
        <v>870</v>
      </c>
      <c r="AG346" s="184" t="s">
        <v>2109</v>
      </c>
      <c r="AH346" s="184" t="s">
        <v>2109</v>
      </c>
      <c r="AI346" s="184" t="s">
        <v>906</v>
      </c>
      <c r="AJ346" s="64">
        <v>45671</v>
      </c>
      <c r="AK346" s="49" t="s">
        <v>874</v>
      </c>
      <c r="AL346" s="184" t="s">
        <v>814</v>
      </c>
      <c r="AM346" s="49" t="s">
        <v>228</v>
      </c>
      <c r="AN346" s="49" t="s">
        <v>253</v>
      </c>
      <c r="AO346" s="49" t="s">
        <v>255</v>
      </c>
      <c r="AP346" s="192" t="s">
        <v>18</v>
      </c>
      <c r="AQ346" s="1"/>
      <c r="AR346" s="1"/>
    </row>
    <row r="347" spans="1:44">
      <c r="A347" s="2">
        <f t="shared" si="10"/>
        <v>346</v>
      </c>
      <c r="B347" s="49" t="s">
        <v>1888</v>
      </c>
      <c r="C347" s="61">
        <v>3</v>
      </c>
      <c r="D347" s="3" t="str">
        <f t="shared" si="11"/>
        <v>[2-4]</v>
      </c>
      <c r="E347" s="61"/>
      <c r="F347" s="61" t="s">
        <v>864</v>
      </c>
      <c r="G347" s="61" t="s">
        <v>992</v>
      </c>
      <c r="H347" s="62" t="s">
        <v>1889</v>
      </c>
      <c r="I347" s="131" t="s">
        <v>1524</v>
      </c>
      <c r="J347" s="153" t="s">
        <v>1614</v>
      </c>
      <c r="K347" s="153" t="s">
        <v>1623</v>
      </c>
      <c r="L347" s="68" t="s">
        <v>833</v>
      </c>
      <c r="M347" s="63" t="s">
        <v>1506</v>
      </c>
      <c r="N347" s="61" t="s">
        <v>269</v>
      </c>
      <c r="O347" s="184" t="s">
        <v>777</v>
      </c>
      <c r="P347" s="61" t="s">
        <v>14</v>
      </c>
      <c r="Q347" s="64">
        <v>45665</v>
      </c>
      <c r="R347" s="5" t="str">
        <f>_xlfn.CONCAT("S",_xlfn.ISOWEEKNUM(Table1[[#This Row],[Date de début des signes]]))</f>
        <v>S2</v>
      </c>
      <c r="S347" s="64">
        <v>45671</v>
      </c>
      <c r="T347" s="65" t="s">
        <v>870</v>
      </c>
      <c r="U347" s="63" t="s">
        <v>870</v>
      </c>
      <c r="V347" s="63" t="s">
        <v>870</v>
      </c>
      <c r="W347" s="63" t="s">
        <v>906</v>
      </c>
      <c r="X347" s="65" t="s">
        <v>906</v>
      </c>
      <c r="Y347" s="131" t="s">
        <v>1364</v>
      </c>
      <c r="Z347" s="60" t="s">
        <v>1493</v>
      </c>
      <c r="AA347" s="60" t="s">
        <v>906</v>
      </c>
      <c r="AB347" s="60" t="s">
        <v>906</v>
      </c>
      <c r="AC347" s="60" t="s">
        <v>906</v>
      </c>
      <c r="AD347" s="61" t="s">
        <v>1820</v>
      </c>
      <c r="AE347" s="61" t="s">
        <v>1493</v>
      </c>
      <c r="AF347" s="66" t="s">
        <v>870</v>
      </c>
      <c r="AG347" s="184" t="s">
        <v>2109</v>
      </c>
      <c r="AH347" s="184" t="s">
        <v>2109</v>
      </c>
      <c r="AI347" s="184" t="s">
        <v>906</v>
      </c>
      <c r="AJ347" s="64">
        <v>45671</v>
      </c>
      <c r="AK347" s="49" t="s">
        <v>874</v>
      </c>
      <c r="AL347" s="184" t="s">
        <v>814</v>
      </c>
      <c r="AM347" s="49" t="s">
        <v>228</v>
      </c>
      <c r="AN347" s="49" t="s">
        <v>253</v>
      </c>
      <c r="AO347" s="49" t="s">
        <v>255</v>
      </c>
      <c r="AP347" s="192" t="s">
        <v>18</v>
      </c>
      <c r="AQ347" s="1"/>
      <c r="AR347" s="1"/>
    </row>
    <row r="348" spans="1:44">
      <c r="A348" s="2">
        <f t="shared" si="10"/>
        <v>347</v>
      </c>
      <c r="B348" s="49" t="s">
        <v>1890</v>
      </c>
      <c r="C348" s="61">
        <v>34</v>
      </c>
      <c r="D348" s="3" t="str">
        <f t="shared" si="11"/>
        <v>[15-44]</v>
      </c>
      <c r="E348" s="61"/>
      <c r="F348" s="185" t="s">
        <v>889</v>
      </c>
      <c r="G348" s="61" t="s">
        <v>1891</v>
      </c>
      <c r="H348" s="62" t="s">
        <v>1892</v>
      </c>
      <c r="I348" s="131" t="s">
        <v>1818</v>
      </c>
      <c r="J348" s="153" t="s">
        <v>1764</v>
      </c>
      <c r="K348" s="153" t="s">
        <v>1765</v>
      </c>
      <c r="L348" s="68" t="s">
        <v>833</v>
      </c>
      <c r="M348" s="63" t="s">
        <v>1506</v>
      </c>
      <c r="N348" s="61" t="s">
        <v>269</v>
      </c>
      <c r="O348" s="184" t="s">
        <v>777</v>
      </c>
      <c r="P348" s="61" t="s">
        <v>14</v>
      </c>
      <c r="Q348" s="64">
        <v>45669</v>
      </c>
      <c r="R348" s="5" t="str">
        <f>_xlfn.CONCAT("S",_xlfn.ISOWEEKNUM(Table1[[#This Row],[Date de début des signes]]))</f>
        <v>S2</v>
      </c>
      <c r="S348" s="64">
        <v>45671</v>
      </c>
      <c r="T348" s="65" t="s">
        <v>870</v>
      </c>
      <c r="U348" s="63" t="s">
        <v>906</v>
      </c>
      <c r="V348" s="63" t="s">
        <v>906</v>
      </c>
      <c r="W348" s="63" t="s">
        <v>906</v>
      </c>
      <c r="X348" s="65" t="s">
        <v>906</v>
      </c>
      <c r="Y348" s="131" t="s">
        <v>1364</v>
      </c>
      <c r="Z348" s="60" t="s">
        <v>1493</v>
      </c>
      <c r="AA348" s="60" t="s">
        <v>906</v>
      </c>
      <c r="AB348" s="60" t="s">
        <v>906</v>
      </c>
      <c r="AC348" s="60" t="s">
        <v>906</v>
      </c>
      <c r="AD348" s="61" t="s">
        <v>1820</v>
      </c>
      <c r="AE348" s="61" t="s">
        <v>1493</v>
      </c>
      <c r="AF348" s="66" t="s">
        <v>870</v>
      </c>
      <c r="AG348" s="184" t="s">
        <v>2109</v>
      </c>
      <c r="AH348" s="184" t="s">
        <v>2109</v>
      </c>
      <c r="AI348" s="184" t="s">
        <v>906</v>
      </c>
      <c r="AJ348" s="64">
        <v>45671</v>
      </c>
      <c r="AK348" s="49" t="s">
        <v>874</v>
      </c>
      <c r="AL348" s="184" t="s">
        <v>814</v>
      </c>
      <c r="AM348" s="49" t="s">
        <v>228</v>
      </c>
      <c r="AN348" s="49" t="s">
        <v>253</v>
      </c>
      <c r="AO348" s="49" t="s">
        <v>255</v>
      </c>
      <c r="AP348" s="192" t="s">
        <v>18</v>
      </c>
      <c r="AQ348" s="1"/>
      <c r="AR348" s="1"/>
    </row>
    <row r="349" spans="1:44">
      <c r="A349" s="2">
        <f t="shared" si="10"/>
        <v>348</v>
      </c>
      <c r="B349" s="49" t="s">
        <v>1893</v>
      </c>
      <c r="C349" s="61">
        <v>1</v>
      </c>
      <c r="D349" s="3" t="str">
        <f t="shared" si="11"/>
        <v>[0-2]</v>
      </c>
      <c r="E349" s="61">
        <v>5</v>
      </c>
      <c r="F349" s="185" t="s">
        <v>889</v>
      </c>
      <c r="G349" s="61" t="s">
        <v>992</v>
      </c>
      <c r="H349" s="62" t="s">
        <v>1894</v>
      </c>
      <c r="I349" s="131" t="s">
        <v>160</v>
      </c>
      <c r="J349" s="153" t="s">
        <v>1755</v>
      </c>
      <c r="K349" s="153" t="s">
        <v>1756</v>
      </c>
      <c r="L349" s="68" t="s">
        <v>833</v>
      </c>
      <c r="M349" s="63" t="s">
        <v>1506</v>
      </c>
      <c r="N349" s="61" t="s">
        <v>269</v>
      </c>
      <c r="O349" s="184" t="s">
        <v>777</v>
      </c>
      <c r="P349" s="61" t="s">
        <v>14</v>
      </c>
      <c r="Q349" s="64">
        <v>45669</v>
      </c>
      <c r="R349" s="5" t="str">
        <f>_xlfn.CONCAT("S",_xlfn.ISOWEEKNUM(Table1[[#This Row],[Date de début des signes]]))</f>
        <v>S2</v>
      </c>
      <c r="S349" s="64">
        <v>45671</v>
      </c>
      <c r="T349" s="65" t="s">
        <v>870</v>
      </c>
      <c r="U349" s="63" t="s">
        <v>906</v>
      </c>
      <c r="V349" s="63" t="s">
        <v>906</v>
      </c>
      <c r="W349" s="63" t="s">
        <v>906</v>
      </c>
      <c r="X349" s="65" t="s">
        <v>906</v>
      </c>
      <c r="Y349" s="131" t="s">
        <v>1364</v>
      </c>
      <c r="Z349" s="60" t="s">
        <v>1493</v>
      </c>
      <c r="AA349" s="60" t="s">
        <v>906</v>
      </c>
      <c r="AB349" s="60" t="s">
        <v>906</v>
      </c>
      <c r="AC349" s="60" t="s">
        <v>906</v>
      </c>
      <c r="AD349" s="61" t="s">
        <v>1820</v>
      </c>
      <c r="AE349" s="61" t="s">
        <v>1493</v>
      </c>
      <c r="AF349" s="66" t="s">
        <v>870</v>
      </c>
      <c r="AG349" s="184" t="s">
        <v>2109</v>
      </c>
      <c r="AH349" s="184" t="s">
        <v>2109</v>
      </c>
      <c r="AI349" s="184" t="s">
        <v>906</v>
      </c>
      <c r="AJ349" s="64">
        <v>45671</v>
      </c>
      <c r="AK349" s="49" t="s">
        <v>874</v>
      </c>
      <c r="AL349" s="184" t="s">
        <v>814</v>
      </c>
      <c r="AM349" s="49" t="s">
        <v>228</v>
      </c>
      <c r="AN349" s="49" t="s">
        <v>253</v>
      </c>
      <c r="AO349" s="49" t="s">
        <v>255</v>
      </c>
      <c r="AP349" s="192" t="s">
        <v>18</v>
      </c>
      <c r="AQ349" s="1"/>
      <c r="AR349" s="1"/>
    </row>
    <row r="350" spans="1:44">
      <c r="A350" s="2">
        <f t="shared" si="10"/>
        <v>349</v>
      </c>
      <c r="B350" s="49" t="s">
        <v>1895</v>
      </c>
      <c r="C350" s="61">
        <v>56</v>
      </c>
      <c r="D350" s="3" t="str">
        <f t="shared" si="11"/>
        <v>[45-59]</v>
      </c>
      <c r="E350" s="61"/>
      <c r="F350" s="185" t="s">
        <v>889</v>
      </c>
      <c r="G350" s="61" t="s">
        <v>1896</v>
      </c>
      <c r="H350" s="62" t="s">
        <v>1897</v>
      </c>
      <c r="I350" s="131" t="s">
        <v>1898</v>
      </c>
      <c r="J350" s="153" t="s">
        <v>1770</v>
      </c>
      <c r="K350" s="153" t="s">
        <v>1771</v>
      </c>
      <c r="L350" s="68" t="s">
        <v>833</v>
      </c>
      <c r="M350" s="63" t="s">
        <v>1506</v>
      </c>
      <c r="N350" s="61" t="s">
        <v>269</v>
      </c>
      <c r="O350" s="184" t="s">
        <v>777</v>
      </c>
      <c r="P350" s="61" t="s">
        <v>14</v>
      </c>
      <c r="Q350" s="64">
        <v>45670</v>
      </c>
      <c r="R350" s="5" t="str">
        <f>_xlfn.CONCAT("S",_xlfn.ISOWEEKNUM(Table1[[#This Row],[Date de début des signes]]))</f>
        <v>S3</v>
      </c>
      <c r="S350" s="64">
        <v>45671</v>
      </c>
      <c r="T350" s="65" t="s">
        <v>870</v>
      </c>
      <c r="U350" s="63" t="s">
        <v>906</v>
      </c>
      <c r="V350" s="63" t="s">
        <v>906</v>
      </c>
      <c r="W350" s="63" t="s">
        <v>906</v>
      </c>
      <c r="X350" s="65" t="s">
        <v>906</v>
      </c>
      <c r="Y350" s="131" t="s">
        <v>1364</v>
      </c>
      <c r="Z350" s="60" t="s">
        <v>1493</v>
      </c>
      <c r="AA350" s="60" t="s">
        <v>906</v>
      </c>
      <c r="AB350" s="60" t="s">
        <v>906</v>
      </c>
      <c r="AC350" s="60" t="s">
        <v>906</v>
      </c>
      <c r="AD350" s="61" t="s">
        <v>1820</v>
      </c>
      <c r="AE350" s="61" t="s">
        <v>1493</v>
      </c>
      <c r="AF350" s="66" t="s">
        <v>870</v>
      </c>
      <c r="AG350" s="184" t="s">
        <v>2109</v>
      </c>
      <c r="AH350" s="184" t="s">
        <v>2109</v>
      </c>
      <c r="AI350" s="184" t="s">
        <v>906</v>
      </c>
      <c r="AJ350" s="64">
        <v>45671</v>
      </c>
      <c r="AK350" s="49" t="s">
        <v>874</v>
      </c>
      <c r="AL350" s="184" t="s">
        <v>814</v>
      </c>
      <c r="AM350" s="49" t="s">
        <v>228</v>
      </c>
      <c r="AN350" s="49" t="s">
        <v>253</v>
      </c>
      <c r="AO350" s="49" t="s">
        <v>255</v>
      </c>
      <c r="AP350" s="192" t="s">
        <v>18</v>
      </c>
      <c r="AQ350" s="1"/>
      <c r="AR350" s="1"/>
    </row>
    <row r="351" spans="1:44">
      <c r="A351" s="2">
        <f t="shared" si="10"/>
        <v>350</v>
      </c>
      <c r="B351" s="49" t="s">
        <v>1899</v>
      </c>
      <c r="C351" s="61">
        <v>1</v>
      </c>
      <c r="D351" s="3" t="str">
        <f t="shared" si="11"/>
        <v>[0-2]</v>
      </c>
      <c r="E351" s="61">
        <v>3</v>
      </c>
      <c r="F351" s="61" t="s">
        <v>864</v>
      </c>
      <c r="G351" s="61" t="s">
        <v>992</v>
      </c>
      <c r="H351" s="62" t="s">
        <v>1900</v>
      </c>
      <c r="I351" s="131" t="s">
        <v>1524</v>
      </c>
      <c r="J351" s="153" t="s">
        <v>1614</v>
      </c>
      <c r="K351" s="153" t="s">
        <v>1623</v>
      </c>
      <c r="L351" s="68" t="s">
        <v>833</v>
      </c>
      <c r="M351" s="63" t="s">
        <v>1506</v>
      </c>
      <c r="N351" s="61" t="s">
        <v>269</v>
      </c>
      <c r="O351" s="184" t="s">
        <v>777</v>
      </c>
      <c r="P351" s="61" t="s">
        <v>14</v>
      </c>
      <c r="Q351" s="64">
        <v>45670</v>
      </c>
      <c r="R351" s="5" t="str">
        <f>_xlfn.CONCAT("S",_xlfn.ISOWEEKNUM(Table1[[#This Row],[Date de début des signes]]))</f>
        <v>S3</v>
      </c>
      <c r="S351" s="64">
        <v>45671</v>
      </c>
      <c r="T351" s="65" t="s">
        <v>870</v>
      </c>
      <c r="U351" s="63" t="s">
        <v>870</v>
      </c>
      <c r="V351" s="63" t="s">
        <v>906</v>
      </c>
      <c r="W351" s="63" t="s">
        <v>906</v>
      </c>
      <c r="X351" s="65" t="s">
        <v>906</v>
      </c>
      <c r="Y351" s="131" t="s">
        <v>1364</v>
      </c>
      <c r="Z351" s="60" t="s">
        <v>1493</v>
      </c>
      <c r="AA351" s="60" t="s">
        <v>906</v>
      </c>
      <c r="AB351" s="60" t="s">
        <v>906</v>
      </c>
      <c r="AC351" s="60" t="s">
        <v>906</v>
      </c>
      <c r="AD351" s="61" t="s">
        <v>1820</v>
      </c>
      <c r="AE351" s="61" t="s">
        <v>1493</v>
      </c>
      <c r="AF351" s="66" t="s">
        <v>870</v>
      </c>
      <c r="AG351" s="184" t="s">
        <v>2109</v>
      </c>
      <c r="AH351" s="184" t="s">
        <v>2109</v>
      </c>
      <c r="AI351" s="184" t="s">
        <v>906</v>
      </c>
      <c r="AJ351" s="64">
        <v>45671</v>
      </c>
      <c r="AK351" s="49" t="s">
        <v>874</v>
      </c>
      <c r="AL351" s="184" t="s">
        <v>814</v>
      </c>
      <c r="AM351" s="49" t="s">
        <v>228</v>
      </c>
      <c r="AN351" s="49" t="s">
        <v>253</v>
      </c>
      <c r="AO351" s="49" t="s">
        <v>255</v>
      </c>
      <c r="AP351" s="192" t="s">
        <v>18</v>
      </c>
      <c r="AQ351" s="1"/>
      <c r="AR351" s="1"/>
    </row>
    <row r="352" spans="1:44">
      <c r="A352" s="2">
        <f t="shared" si="10"/>
        <v>351</v>
      </c>
      <c r="B352" s="49" t="s">
        <v>1901</v>
      </c>
      <c r="C352" s="61">
        <v>42</v>
      </c>
      <c r="D352" s="3" t="str">
        <f t="shared" si="11"/>
        <v>[15-44]</v>
      </c>
      <c r="E352" s="61"/>
      <c r="F352" s="185" t="s">
        <v>889</v>
      </c>
      <c r="G352" s="61" t="s">
        <v>1065</v>
      </c>
      <c r="H352" s="62" t="s">
        <v>1902</v>
      </c>
      <c r="I352" s="131" t="s">
        <v>160</v>
      </c>
      <c r="J352" s="153" t="s">
        <v>1755</v>
      </c>
      <c r="K352" s="153" t="s">
        <v>1756</v>
      </c>
      <c r="L352" s="68" t="s">
        <v>833</v>
      </c>
      <c r="M352" s="63" t="s">
        <v>1506</v>
      </c>
      <c r="N352" s="61" t="s">
        <v>269</v>
      </c>
      <c r="O352" s="184" t="s">
        <v>777</v>
      </c>
      <c r="P352" s="61" t="s">
        <v>14</v>
      </c>
      <c r="Q352" s="64">
        <v>45672</v>
      </c>
      <c r="R352" s="5" t="str">
        <f>_xlfn.CONCAT("S",_xlfn.ISOWEEKNUM(Table1[[#This Row],[Date de début des signes]]))</f>
        <v>S3</v>
      </c>
      <c r="S352" s="64">
        <v>45673</v>
      </c>
      <c r="T352" s="65" t="s">
        <v>870</v>
      </c>
      <c r="U352" s="63" t="s">
        <v>906</v>
      </c>
      <c r="V352" s="63" t="s">
        <v>906</v>
      </c>
      <c r="W352" s="63" t="s">
        <v>906</v>
      </c>
      <c r="X352" s="65" t="s">
        <v>906</v>
      </c>
      <c r="Y352" s="131" t="s">
        <v>1364</v>
      </c>
      <c r="Z352" s="60" t="s">
        <v>1493</v>
      </c>
      <c r="AA352" s="60" t="s">
        <v>906</v>
      </c>
      <c r="AB352" s="60" t="s">
        <v>906</v>
      </c>
      <c r="AC352" s="60" t="s">
        <v>906</v>
      </c>
      <c r="AD352" s="61" t="s">
        <v>1820</v>
      </c>
      <c r="AE352" s="61" t="s">
        <v>1493</v>
      </c>
      <c r="AF352" s="66" t="s">
        <v>870</v>
      </c>
      <c r="AG352" s="184" t="s">
        <v>2109</v>
      </c>
      <c r="AH352" s="184" t="s">
        <v>2109</v>
      </c>
      <c r="AI352" s="184" t="s">
        <v>906</v>
      </c>
      <c r="AJ352" s="64">
        <v>45673</v>
      </c>
      <c r="AK352" s="49" t="s">
        <v>874</v>
      </c>
      <c r="AL352" s="184" t="s">
        <v>814</v>
      </c>
      <c r="AM352" s="49" t="s">
        <v>228</v>
      </c>
      <c r="AN352" s="49" t="s">
        <v>253</v>
      </c>
      <c r="AO352" s="49" t="s">
        <v>255</v>
      </c>
      <c r="AP352" s="192" t="s">
        <v>18</v>
      </c>
      <c r="AQ352" s="1"/>
      <c r="AR352" s="1"/>
    </row>
    <row r="353" spans="1:44">
      <c r="A353" s="2">
        <f t="shared" si="10"/>
        <v>352</v>
      </c>
      <c r="B353" s="49" t="s">
        <v>1906</v>
      </c>
      <c r="C353" s="61">
        <v>1</v>
      </c>
      <c r="D353" s="3" t="str">
        <f t="shared" si="11"/>
        <v>[0-2]</v>
      </c>
      <c r="E353" s="61">
        <v>7</v>
      </c>
      <c r="F353" s="61" t="s">
        <v>864</v>
      </c>
      <c r="G353" s="61" t="s">
        <v>992</v>
      </c>
      <c r="H353" s="62" t="s">
        <v>1907</v>
      </c>
      <c r="I353" s="131" t="s">
        <v>1524</v>
      </c>
      <c r="J353" s="153" t="s">
        <v>1614</v>
      </c>
      <c r="K353" s="153" t="s">
        <v>1623</v>
      </c>
      <c r="L353" s="68" t="s">
        <v>833</v>
      </c>
      <c r="M353" s="63" t="s">
        <v>1506</v>
      </c>
      <c r="N353" s="61" t="s">
        <v>269</v>
      </c>
      <c r="O353" s="184" t="s">
        <v>777</v>
      </c>
      <c r="P353" s="61" t="s">
        <v>14</v>
      </c>
      <c r="Q353" s="64">
        <v>45672</v>
      </c>
      <c r="R353" s="5" t="str">
        <f>_xlfn.CONCAT("S",_xlfn.ISOWEEKNUM(Table1[[#This Row],[Date de début des signes]]))</f>
        <v>S3</v>
      </c>
      <c r="S353" s="64">
        <v>45673</v>
      </c>
      <c r="T353" s="65" t="s">
        <v>870</v>
      </c>
      <c r="U353" s="63" t="s">
        <v>870</v>
      </c>
      <c r="V353" s="63" t="s">
        <v>906</v>
      </c>
      <c r="W353" s="63" t="s">
        <v>906</v>
      </c>
      <c r="X353" s="65" t="s">
        <v>906</v>
      </c>
      <c r="Y353" s="131" t="s">
        <v>1364</v>
      </c>
      <c r="Z353" s="60" t="s">
        <v>1493</v>
      </c>
      <c r="AA353" s="60" t="s">
        <v>906</v>
      </c>
      <c r="AB353" s="60" t="s">
        <v>906</v>
      </c>
      <c r="AC353" s="60" t="s">
        <v>906</v>
      </c>
      <c r="AD353" s="61" t="s">
        <v>1908</v>
      </c>
      <c r="AE353" s="61" t="s">
        <v>1493</v>
      </c>
      <c r="AF353" s="66" t="s">
        <v>870</v>
      </c>
      <c r="AG353" s="184" t="s">
        <v>2109</v>
      </c>
      <c r="AH353" s="184" t="s">
        <v>2109</v>
      </c>
      <c r="AI353" s="184" t="s">
        <v>906</v>
      </c>
      <c r="AJ353" s="64">
        <v>45673</v>
      </c>
      <c r="AK353" s="49" t="s">
        <v>874</v>
      </c>
      <c r="AL353" s="184" t="s">
        <v>814</v>
      </c>
      <c r="AM353" s="49" t="s">
        <v>228</v>
      </c>
      <c r="AN353" s="49" t="s">
        <v>253</v>
      </c>
      <c r="AO353" s="49" t="s">
        <v>255</v>
      </c>
      <c r="AP353" s="192" t="s">
        <v>18</v>
      </c>
      <c r="AQ353" s="1"/>
      <c r="AR353" s="1"/>
    </row>
    <row r="354" spans="1:44">
      <c r="A354" s="2">
        <f t="shared" si="10"/>
        <v>353</v>
      </c>
      <c r="B354" s="49" t="s">
        <v>1909</v>
      </c>
      <c r="C354" s="61">
        <v>54</v>
      </c>
      <c r="D354" s="3" t="str">
        <f t="shared" si="11"/>
        <v>[45-59]</v>
      </c>
      <c r="E354" s="61"/>
      <c r="F354" s="185" t="s">
        <v>889</v>
      </c>
      <c r="G354" s="61" t="s">
        <v>1051</v>
      </c>
      <c r="H354" s="62" t="s">
        <v>1910</v>
      </c>
      <c r="I354" s="131" t="s">
        <v>1911</v>
      </c>
      <c r="J354" s="153" t="s">
        <v>1770</v>
      </c>
      <c r="K354" s="153" t="s">
        <v>1771</v>
      </c>
      <c r="L354" s="68" t="s">
        <v>833</v>
      </c>
      <c r="M354" s="63" t="s">
        <v>1506</v>
      </c>
      <c r="N354" s="61" t="s">
        <v>253</v>
      </c>
      <c r="O354" s="184" t="s">
        <v>777</v>
      </c>
      <c r="P354" s="61" t="s">
        <v>14</v>
      </c>
      <c r="Q354" s="64">
        <v>45673</v>
      </c>
      <c r="R354" s="5" t="str">
        <f>_xlfn.CONCAT("S",_xlfn.ISOWEEKNUM(Table1[[#This Row],[Date de début des signes]]))</f>
        <v>S3</v>
      </c>
      <c r="S354" s="64">
        <v>45674</v>
      </c>
      <c r="T354" s="65" t="s">
        <v>870</v>
      </c>
      <c r="U354" s="63" t="s">
        <v>906</v>
      </c>
      <c r="V354" s="63" t="s">
        <v>906</v>
      </c>
      <c r="W354" s="63" t="s">
        <v>906</v>
      </c>
      <c r="X354" s="65" t="s">
        <v>906</v>
      </c>
      <c r="Y354" s="131" t="s">
        <v>1364</v>
      </c>
      <c r="Z354" s="60" t="s">
        <v>1493</v>
      </c>
      <c r="AA354" s="60" t="s">
        <v>906</v>
      </c>
      <c r="AB354" s="60" t="s">
        <v>906</v>
      </c>
      <c r="AC354" s="60" t="s">
        <v>906</v>
      </c>
      <c r="AD354" s="61" t="s">
        <v>1820</v>
      </c>
      <c r="AE354" s="61" t="s">
        <v>1493</v>
      </c>
      <c r="AF354" s="66" t="s">
        <v>870</v>
      </c>
      <c r="AG354" s="184" t="s">
        <v>2109</v>
      </c>
      <c r="AH354" s="184" t="s">
        <v>2109</v>
      </c>
      <c r="AI354" s="184" t="s">
        <v>906</v>
      </c>
      <c r="AJ354" s="64">
        <v>45674</v>
      </c>
      <c r="AK354" s="49" t="s">
        <v>874</v>
      </c>
      <c r="AL354" s="184" t="s">
        <v>814</v>
      </c>
      <c r="AM354" s="49" t="s">
        <v>228</v>
      </c>
      <c r="AN354" s="49" t="s">
        <v>253</v>
      </c>
      <c r="AO354" s="49" t="s">
        <v>255</v>
      </c>
      <c r="AP354" s="192" t="s">
        <v>18</v>
      </c>
      <c r="AQ354" s="1"/>
      <c r="AR354" s="1"/>
    </row>
    <row r="355" spans="1:44">
      <c r="A355" s="2">
        <f t="shared" si="10"/>
        <v>354</v>
      </c>
      <c r="B355" s="49" t="s">
        <v>1912</v>
      </c>
      <c r="C355" s="61">
        <v>37</v>
      </c>
      <c r="D355" s="3" t="str">
        <f t="shared" si="11"/>
        <v>[15-44]</v>
      </c>
      <c r="E355" s="61"/>
      <c r="F355" s="185" t="s">
        <v>889</v>
      </c>
      <c r="G355" s="61" t="s">
        <v>1065</v>
      </c>
      <c r="H355" s="62" t="s">
        <v>1913</v>
      </c>
      <c r="I355" s="131" t="s">
        <v>1524</v>
      </c>
      <c r="J355" s="153" t="s">
        <v>1614</v>
      </c>
      <c r="K355" s="153" t="s">
        <v>1623</v>
      </c>
      <c r="L355" s="68" t="s">
        <v>833</v>
      </c>
      <c r="M355" s="63" t="s">
        <v>1506</v>
      </c>
      <c r="N355" s="61" t="s">
        <v>253</v>
      </c>
      <c r="O355" s="184" t="s">
        <v>777</v>
      </c>
      <c r="P355" s="61" t="s">
        <v>14</v>
      </c>
      <c r="Q355" s="64">
        <v>45674</v>
      </c>
      <c r="R355" s="5" t="str">
        <f>_xlfn.CONCAT("S",_xlfn.ISOWEEKNUM(Table1[[#This Row],[Date de début des signes]]))</f>
        <v>S3</v>
      </c>
      <c r="S355" s="64">
        <v>45675</v>
      </c>
      <c r="T355" s="65" t="s">
        <v>870</v>
      </c>
      <c r="U355" s="63" t="s">
        <v>906</v>
      </c>
      <c r="V355" s="63" t="s">
        <v>906</v>
      </c>
      <c r="W355" s="63" t="s">
        <v>906</v>
      </c>
      <c r="X355" s="65" t="s">
        <v>906</v>
      </c>
      <c r="Y355" s="131" t="s">
        <v>1364</v>
      </c>
      <c r="Z355" s="60" t="s">
        <v>1493</v>
      </c>
      <c r="AA355" s="60" t="s">
        <v>906</v>
      </c>
      <c r="AB355" s="60" t="s">
        <v>906</v>
      </c>
      <c r="AC355" s="60" t="s">
        <v>906</v>
      </c>
      <c r="AD355" s="61" t="s">
        <v>1820</v>
      </c>
      <c r="AE355" s="61" t="s">
        <v>1493</v>
      </c>
      <c r="AF355" s="66" t="s">
        <v>870</v>
      </c>
      <c r="AG355" s="184" t="s">
        <v>2109</v>
      </c>
      <c r="AH355" s="184" t="s">
        <v>2109</v>
      </c>
      <c r="AI355" s="184" t="s">
        <v>906</v>
      </c>
      <c r="AJ355" s="64">
        <v>45675</v>
      </c>
      <c r="AK355" s="49" t="s">
        <v>874</v>
      </c>
      <c r="AL355" s="184" t="s">
        <v>814</v>
      </c>
      <c r="AM355" s="49" t="s">
        <v>228</v>
      </c>
      <c r="AN355" s="49" t="s">
        <v>253</v>
      </c>
      <c r="AO355" s="49" t="s">
        <v>255</v>
      </c>
      <c r="AP355" s="192" t="s">
        <v>18</v>
      </c>
      <c r="AQ355" s="1"/>
      <c r="AR355" s="1"/>
    </row>
    <row r="356" spans="1:44">
      <c r="A356" s="2">
        <f t="shared" si="10"/>
        <v>355</v>
      </c>
      <c r="B356" s="54" t="s">
        <v>1914</v>
      </c>
      <c r="C356" s="114">
        <v>3</v>
      </c>
      <c r="D356" s="3" t="str">
        <f t="shared" si="11"/>
        <v>[2-4]</v>
      </c>
      <c r="E356" s="114"/>
      <c r="F356" s="114" t="s">
        <v>864</v>
      </c>
      <c r="G356" s="114" t="s">
        <v>992</v>
      </c>
      <c r="H356" s="123" t="s">
        <v>1915</v>
      </c>
      <c r="I356" s="144" t="s">
        <v>1722</v>
      </c>
      <c r="J356" s="154" t="s">
        <v>1764</v>
      </c>
      <c r="K356" s="154" t="s">
        <v>1765</v>
      </c>
      <c r="L356" s="68" t="s">
        <v>833</v>
      </c>
      <c r="M356" s="121" t="s">
        <v>1506</v>
      </c>
      <c r="N356" s="114" t="s">
        <v>253</v>
      </c>
      <c r="O356" s="184" t="s">
        <v>777</v>
      </c>
      <c r="P356" s="114" t="s">
        <v>14</v>
      </c>
      <c r="Q356" s="115">
        <v>45674</v>
      </c>
      <c r="R356" s="5" t="str">
        <f>_xlfn.CONCAT("S",_xlfn.ISOWEEKNUM(Table1[[#This Row],[Date de début des signes]]))</f>
        <v>S3</v>
      </c>
      <c r="S356" s="115">
        <v>45675</v>
      </c>
      <c r="T356" s="93" t="s">
        <v>870</v>
      </c>
      <c r="U356" s="121" t="s">
        <v>906</v>
      </c>
      <c r="V356" s="121" t="s">
        <v>906</v>
      </c>
      <c r="W356" s="121" t="s">
        <v>906</v>
      </c>
      <c r="X356" s="93" t="s">
        <v>906</v>
      </c>
      <c r="Y356" s="144" t="s">
        <v>1364</v>
      </c>
      <c r="Z356" s="67" t="s">
        <v>1493</v>
      </c>
      <c r="AA356" s="67" t="s">
        <v>906</v>
      </c>
      <c r="AB356" s="67" t="s">
        <v>906</v>
      </c>
      <c r="AC356" s="67" t="s">
        <v>906</v>
      </c>
      <c r="AD356" s="114" t="s">
        <v>1515</v>
      </c>
      <c r="AE356" s="114" t="s">
        <v>1493</v>
      </c>
      <c r="AF356" s="94" t="s">
        <v>870</v>
      </c>
      <c r="AG356" s="184" t="s">
        <v>2109</v>
      </c>
      <c r="AH356" s="184" t="s">
        <v>2109</v>
      </c>
      <c r="AI356" s="184" t="s">
        <v>906</v>
      </c>
      <c r="AJ356" s="115">
        <v>45675</v>
      </c>
      <c r="AK356" s="54" t="s">
        <v>874</v>
      </c>
      <c r="AL356" s="184" t="s">
        <v>814</v>
      </c>
      <c r="AM356" s="49" t="s">
        <v>228</v>
      </c>
      <c r="AN356" s="54" t="s">
        <v>253</v>
      </c>
      <c r="AO356" s="54" t="s">
        <v>255</v>
      </c>
      <c r="AP356" s="192" t="s">
        <v>18</v>
      </c>
      <c r="AQ356" s="1"/>
      <c r="AR356" s="1"/>
    </row>
    <row r="357" spans="1:44">
      <c r="A357" s="49">
        <f t="shared" si="10"/>
        <v>356</v>
      </c>
      <c r="B357" s="49" t="s">
        <v>1926</v>
      </c>
      <c r="C357" s="61">
        <v>17</v>
      </c>
      <c r="D357" s="3" t="str">
        <f t="shared" si="11"/>
        <v>[15-44]</v>
      </c>
      <c r="E357" s="61"/>
      <c r="F357" s="185" t="s">
        <v>889</v>
      </c>
      <c r="G357" s="61" t="s">
        <v>988</v>
      </c>
      <c r="H357" s="62" t="s">
        <v>1927</v>
      </c>
      <c r="I357" s="131" t="s">
        <v>1524</v>
      </c>
      <c r="J357" s="160" t="s">
        <v>1614</v>
      </c>
      <c r="K357" s="160" t="s">
        <v>1623</v>
      </c>
      <c r="L357" s="68" t="s">
        <v>833</v>
      </c>
      <c r="M357" s="63" t="s">
        <v>1506</v>
      </c>
      <c r="N357" s="61" t="s">
        <v>253</v>
      </c>
      <c r="O357" s="184" t="s">
        <v>777</v>
      </c>
      <c r="P357" s="61" t="s">
        <v>14</v>
      </c>
      <c r="Q357" s="64">
        <v>45677</v>
      </c>
      <c r="R357" s="5" t="str">
        <f>_xlfn.CONCAT("S",_xlfn.ISOWEEKNUM(Table1[[#This Row],[Date de début des signes]]))</f>
        <v>S4</v>
      </c>
      <c r="S357" s="64">
        <v>45677</v>
      </c>
      <c r="T357" s="65" t="s">
        <v>870</v>
      </c>
      <c r="U357" s="63" t="s">
        <v>870</v>
      </c>
      <c r="V357" s="63" t="s">
        <v>906</v>
      </c>
      <c r="W357" s="63" t="s">
        <v>906</v>
      </c>
      <c r="X357" s="65" t="s">
        <v>906</v>
      </c>
      <c r="Y357" s="131" t="s">
        <v>1364</v>
      </c>
      <c r="Z357" s="60" t="s">
        <v>1493</v>
      </c>
      <c r="AA357" s="60" t="s">
        <v>906</v>
      </c>
      <c r="AB357" s="60" t="s">
        <v>906</v>
      </c>
      <c r="AC357" s="60" t="s">
        <v>906</v>
      </c>
      <c r="AD357" s="61" t="s">
        <v>1820</v>
      </c>
      <c r="AE357" s="61" t="s">
        <v>1493</v>
      </c>
      <c r="AF357" s="66" t="s">
        <v>870</v>
      </c>
      <c r="AG357" s="184" t="s">
        <v>2109</v>
      </c>
      <c r="AH357" s="184" t="s">
        <v>2109</v>
      </c>
      <c r="AI357" s="184" t="s">
        <v>906</v>
      </c>
      <c r="AJ357" s="64">
        <v>45677</v>
      </c>
      <c r="AK357" s="49" t="s">
        <v>874</v>
      </c>
      <c r="AL357" s="184" t="s">
        <v>814</v>
      </c>
      <c r="AM357" s="49" t="s">
        <v>228</v>
      </c>
      <c r="AN357" s="49" t="s">
        <v>253</v>
      </c>
      <c r="AO357" s="49" t="s">
        <v>255</v>
      </c>
      <c r="AP357" s="192" t="s">
        <v>18</v>
      </c>
      <c r="AQ357" s="1"/>
      <c r="AR357" s="1"/>
    </row>
    <row r="358" spans="1:44">
      <c r="A358" s="49">
        <f t="shared" si="10"/>
        <v>357</v>
      </c>
      <c r="B358" s="49" t="s">
        <v>1928</v>
      </c>
      <c r="C358" s="61">
        <v>13</v>
      </c>
      <c r="D358" s="3" t="str">
        <f t="shared" si="11"/>
        <v>[5-14]</v>
      </c>
      <c r="E358" s="61"/>
      <c r="F358" s="185" t="s">
        <v>889</v>
      </c>
      <c r="G358" s="61" t="s">
        <v>988</v>
      </c>
      <c r="H358" s="62" t="s">
        <v>1929</v>
      </c>
      <c r="I358" s="131" t="s">
        <v>1930</v>
      </c>
      <c r="J358" s="160" t="s">
        <v>1951</v>
      </c>
      <c r="K358" s="160" t="s">
        <v>1952</v>
      </c>
      <c r="L358" s="68" t="s">
        <v>833</v>
      </c>
      <c r="M358" s="63" t="s">
        <v>1506</v>
      </c>
      <c r="N358" s="61" t="s">
        <v>253</v>
      </c>
      <c r="O358" s="184" t="s">
        <v>777</v>
      </c>
      <c r="P358" s="61" t="s">
        <v>14</v>
      </c>
      <c r="Q358" s="64">
        <v>45676</v>
      </c>
      <c r="R358" s="5" t="str">
        <f>_xlfn.CONCAT("S",_xlfn.ISOWEEKNUM(Table1[[#This Row],[Date de début des signes]]))</f>
        <v>S3</v>
      </c>
      <c r="S358" s="64">
        <v>45677</v>
      </c>
      <c r="T358" s="65" t="s">
        <v>870</v>
      </c>
      <c r="U358" s="63" t="s">
        <v>870</v>
      </c>
      <c r="V358" s="63" t="s">
        <v>906</v>
      </c>
      <c r="W358" s="63" t="s">
        <v>906</v>
      </c>
      <c r="X358" s="65" t="s">
        <v>906</v>
      </c>
      <c r="Y358" s="131" t="s">
        <v>1364</v>
      </c>
      <c r="Z358" s="60" t="s">
        <v>1493</v>
      </c>
      <c r="AA358" s="60" t="s">
        <v>906</v>
      </c>
      <c r="AB358" s="60" t="s">
        <v>906</v>
      </c>
      <c r="AC358" s="60" t="s">
        <v>906</v>
      </c>
      <c r="AD358" s="61" t="s">
        <v>1515</v>
      </c>
      <c r="AE358" s="61" t="s">
        <v>1493</v>
      </c>
      <c r="AF358" s="66" t="s">
        <v>870</v>
      </c>
      <c r="AG358" s="184" t="s">
        <v>2109</v>
      </c>
      <c r="AH358" s="184" t="s">
        <v>2109</v>
      </c>
      <c r="AI358" s="184" t="s">
        <v>906</v>
      </c>
      <c r="AJ358" s="64">
        <v>45677</v>
      </c>
      <c r="AK358" s="49" t="s">
        <v>874</v>
      </c>
      <c r="AL358" s="184" t="s">
        <v>814</v>
      </c>
      <c r="AM358" s="49" t="s">
        <v>228</v>
      </c>
      <c r="AN358" s="54" t="s">
        <v>253</v>
      </c>
      <c r="AO358" s="54" t="s">
        <v>255</v>
      </c>
      <c r="AP358" s="192" t="s">
        <v>18</v>
      </c>
      <c r="AQ358" s="1"/>
      <c r="AR358" s="1"/>
    </row>
    <row r="359" spans="1:44">
      <c r="A359" s="49">
        <f t="shared" si="10"/>
        <v>358</v>
      </c>
      <c r="B359" s="49" t="s">
        <v>1931</v>
      </c>
      <c r="C359" s="61">
        <v>40</v>
      </c>
      <c r="D359" s="3" t="str">
        <f t="shared" si="11"/>
        <v>[15-44]</v>
      </c>
      <c r="E359" s="61"/>
      <c r="F359" s="185" t="s">
        <v>889</v>
      </c>
      <c r="G359" s="61" t="s">
        <v>1051</v>
      </c>
      <c r="H359" s="62" t="s">
        <v>1932</v>
      </c>
      <c r="I359" s="131" t="s">
        <v>1930</v>
      </c>
      <c r="J359" s="160" t="s">
        <v>1951</v>
      </c>
      <c r="K359" s="160" t="s">
        <v>1952</v>
      </c>
      <c r="L359" s="68" t="s">
        <v>833</v>
      </c>
      <c r="M359" s="63" t="s">
        <v>1506</v>
      </c>
      <c r="N359" s="61" t="s">
        <v>253</v>
      </c>
      <c r="O359" s="184" t="s">
        <v>777</v>
      </c>
      <c r="P359" s="61" t="s">
        <v>14</v>
      </c>
      <c r="Q359" s="64">
        <v>45675</v>
      </c>
      <c r="R359" s="5" t="str">
        <f>_xlfn.CONCAT("S",_xlfn.ISOWEEKNUM(Table1[[#This Row],[Date de début des signes]]))</f>
        <v>S3</v>
      </c>
      <c r="S359" s="64">
        <v>45677</v>
      </c>
      <c r="T359" s="65" t="s">
        <v>870</v>
      </c>
      <c r="U359" s="63" t="s">
        <v>906</v>
      </c>
      <c r="V359" s="63" t="s">
        <v>906</v>
      </c>
      <c r="W359" s="63" t="s">
        <v>906</v>
      </c>
      <c r="X359" s="65" t="s">
        <v>906</v>
      </c>
      <c r="Y359" s="131" t="s">
        <v>1364</v>
      </c>
      <c r="Z359" s="60" t="s">
        <v>1493</v>
      </c>
      <c r="AA359" s="60" t="s">
        <v>906</v>
      </c>
      <c r="AB359" s="60" t="s">
        <v>906</v>
      </c>
      <c r="AC359" s="60" t="s">
        <v>906</v>
      </c>
      <c r="AD359" s="61" t="s">
        <v>1820</v>
      </c>
      <c r="AE359" s="61" t="s">
        <v>1493</v>
      </c>
      <c r="AF359" s="66" t="s">
        <v>870</v>
      </c>
      <c r="AG359" s="184" t="s">
        <v>2109</v>
      </c>
      <c r="AH359" s="184" t="s">
        <v>2109</v>
      </c>
      <c r="AI359" s="184" t="s">
        <v>906</v>
      </c>
      <c r="AJ359" s="64">
        <v>45677</v>
      </c>
      <c r="AK359" s="49" t="s">
        <v>874</v>
      </c>
      <c r="AL359" s="184" t="s">
        <v>814</v>
      </c>
      <c r="AM359" s="49" t="s">
        <v>228</v>
      </c>
      <c r="AN359" s="49" t="s">
        <v>253</v>
      </c>
      <c r="AO359" s="49" t="s">
        <v>255</v>
      </c>
      <c r="AP359" s="192" t="s">
        <v>18</v>
      </c>
      <c r="AQ359" s="1"/>
      <c r="AR359" s="1"/>
    </row>
    <row r="360" spans="1:44">
      <c r="A360" s="49">
        <f t="shared" si="10"/>
        <v>359</v>
      </c>
      <c r="B360" s="49" t="s">
        <v>1933</v>
      </c>
      <c r="C360" s="61">
        <v>9</v>
      </c>
      <c r="D360" s="3" t="str">
        <f t="shared" si="11"/>
        <v>[5-14]</v>
      </c>
      <c r="E360" s="61"/>
      <c r="F360" s="185" t="s">
        <v>889</v>
      </c>
      <c r="G360" s="61" t="s">
        <v>988</v>
      </c>
      <c r="H360" s="62" t="s">
        <v>1934</v>
      </c>
      <c r="I360" s="131" t="s">
        <v>1722</v>
      </c>
      <c r="J360" s="160" t="s">
        <v>1764</v>
      </c>
      <c r="K360" s="160" t="s">
        <v>1765</v>
      </c>
      <c r="L360" s="68" t="s">
        <v>833</v>
      </c>
      <c r="M360" s="63" t="s">
        <v>1506</v>
      </c>
      <c r="N360" s="61" t="s">
        <v>253</v>
      </c>
      <c r="O360" s="184" t="s">
        <v>777</v>
      </c>
      <c r="P360" s="61" t="s">
        <v>14</v>
      </c>
      <c r="Q360" s="64">
        <v>45677</v>
      </c>
      <c r="R360" s="5" t="str">
        <f>_xlfn.CONCAT("S",_xlfn.ISOWEEKNUM(Table1[[#This Row],[Date de début des signes]]))</f>
        <v>S4</v>
      </c>
      <c r="S360" s="64">
        <v>45678</v>
      </c>
      <c r="T360" s="65" t="s">
        <v>870</v>
      </c>
      <c r="U360" s="63" t="s">
        <v>906</v>
      </c>
      <c r="V360" s="63" t="s">
        <v>906</v>
      </c>
      <c r="W360" s="63" t="s">
        <v>906</v>
      </c>
      <c r="X360" s="65" t="s">
        <v>906</v>
      </c>
      <c r="Y360" s="131" t="s">
        <v>1364</v>
      </c>
      <c r="Z360" s="60" t="s">
        <v>1493</v>
      </c>
      <c r="AA360" s="60" t="s">
        <v>906</v>
      </c>
      <c r="AB360" s="60" t="s">
        <v>906</v>
      </c>
      <c r="AC360" s="60" t="s">
        <v>906</v>
      </c>
      <c r="AD360" s="61" t="s">
        <v>1820</v>
      </c>
      <c r="AE360" s="61" t="s">
        <v>1493</v>
      </c>
      <c r="AF360" s="66" t="s">
        <v>870</v>
      </c>
      <c r="AG360" s="184" t="s">
        <v>2109</v>
      </c>
      <c r="AH360" s="184" t="s">
        <v>2109</v>
      </c>
      <c r="AI360" s="184" t="s">
        <v>906</v>
      </c>
      <c r="AJ360" s="64">
        <v>45678</v>
      </c>
      <c r="AK360" s="49" t="s">
        <v>874</v>
      </c>
      <c r="AL360" s="184" t="s">
        <v>814</v>
      </c>
      <c r="AM360" s="49" t="s">
        <v>228</v>
      </c>
      <c r="AN360" s="54" t="s">
        <v>253</v>
      </c>
      <c r="AO360" s="54" t="s">
        <v>255</v>
      </c>
      <c r="AP360" s="192" t="s">
        <v>18</v>
      </c>
      <c r="AQ360" s="1"/>
      <c r="AR360" s="1"/>
    </row>
    <row r="361" spans="1:44">
      <c r="A361" s="49">
        <f t="shared" si="10"/>
        <v>360</v>
      </c>
      <c r="B361" s="49" t="s">
        <v>1935</v>
      </c>
      <c r="C361" s="61">
        <v>2</v>
      </c>
      <c r="D361" s="3" t="str">
        <f t="shared" si="11"/>
        <v>[0-2]</v>
      </c>
      <c r="E361" s="61"/>
      <c r="F361" s="61" t="s">
        <v>864</v>
      </c>
      <c r="G361" s="61" t="s">
        <v>992</v>
      </c>
      <c r="H361" s="62" t="s">
        <v>1936</v>
      </c>
      <c r="I361" s="131" t="s">
        <v>271</v>
      </c>
      <c r="J361" s="160" t="s">
        <v>1953</v>
      </c>
      <c r="K361" s="160" t="s">
        <v>1954</v>
      </c>
      <c r="L361" s="68" t="s">
        <v>833</v>
      </c>
      <c r="M361" s="63" t="s">
        <v>1506</v>
      </c>
      <c r="N361" s="61" t="s">
        <v>269</v>
      </c>
      <c r="O361" s="184" t="s">
        <v>777</v>
      </c>
      <c r="P361" s="61" t="s">
        <v>14</v>
      </c>
      <c r="Q361" s="64">
        <v>45677</v>
      </c>
      <c r="R361" s="5" t="str">
        <f>_xlfn.CONCAT("S",_xlfn.ISOWEEKNUM(Table1[[#This Row],[Date de début des signes]]))</f>
        <v>S4</v>
      </c>
      <c r="S361" s="64">
        <v>45678</v>
      </c>
      <c r="T361" s="65" t="s">
        <v>870</v>
      </c>
      <c r="U361" s="63" t="s">
        <v>870</v>
      </c>
      <c r="V361" s="63" t="s">
        <v>906</v>
      </c>
      <c r="W361" s="63" t="s">
        <v>906</v>
      </c>
      <c r="X361" s="65" t="s">
        <v>906</v>
      </c>
      <c r="Y361" s="131" t="s">
        <v>1364</v>
      </c>
      <c r="Z361" s="60" t="s">
        <v>1493</v>
      </c>
      <c r="AA361" s="60" t="s">
        <v>906</v>
      </c>
      <c r="AB361" s="60" t="s">
        <v>906</v>
      </c>
      <c r="AC361" s="60" t="s">
        <v>906</v>
      </c>
      <c r="AD361" s="61" t="s">
        <v>1820</v>
      </c>
      <c r="AE361" s="61" t="s">
        <v>1493</v>
      </c>
      <c r="AF361" s="66" t="s">
        <v>870</v>
      </c>
      <c r="AG361" s="184" t="s">
        <v>2109</v>
      </c>
      <c r="AH361" s="184" t="s">
        <v>2109</v>
      </c>
      <c r="AI361" s="184" t="s">
        <v>906</v>
      </c>
      <c r="AJ361" s="64">
        <v>45678</v>
      </c>
      <c r="AK361" s="49" t="s">
        <v>874</v>
      </c>
      <c r="AL361" s="184" t="s">
        <v>814</v>
      </c>
      <c r="AM361" s="49" t="s">
        <v>228</v>
      </c>
      <c r="AN361" s="49" t="s">
        <v>269</v>
      </c>
      <c r="AO361" s="49" t="s">
        <v>271</v>
      </c>
      <c r="AP361" s="192" t="s">
        <v>18</v>
      </c>
      <c r="AQ361" s="1"/>
      <c r="AR361" s="1"/>
    </row>
    <row r="362" spans="1:44">
      <c r="A362" s="49">
        <f t="shared" si="10"/>
        <v>361</v>
      </c>
      <c r="B362" s="49" t="s">
        <v>1937</v>
      </c>
      <c r="C362" s="61">
        <v>75</v>
      </c>
      <c r="D362" s="3" t="str">
        <f t="shared" si="11"/>
        <v>[60 et plus]</v>
      </c>
      <c r="E362" s="61"/>
      <c r="F362" s="185" t="s">
        <v>889</v>
      </c>
      <c r="G362" s="61" t="s">
        <v>1938</v>
      </c>
      <c r="H362" s="62" t="s">
        <v>1939</v>
      </c>
      <c r="I362" s="131" t="s">
        <v>1940</v>
      </c>
      <c r="J362" s="160" t="s">
        <v>1951</v>
      </c>
      <c r="K362" s="160" t="s">
        <v>1952</v>
      </c>
      <c r="L362" s="68" t="s">
        <v>833</v>
      </c>
      <c r="M362" s="63" t="s">
        <v>1506</v>
      </c>
      <c r="N362" s="61" t="s">
        <v>253</v>
      </c>
      <c r="O362" s="184" t="s">
        <v>777</v>
      </c>
      <c r="P362" s="61" t="s">
        <v>14</v>
      </c>
      <c r="Q362" s="64">
        <v>45678</v>
      </c>
      <c r="R362" s="5" t="str">
        <f>_xlfn.CONCAT("S",_xlfn.ISOWEEKNUM(Table1[[#This Row],[Date de début des signes]]))</f>
        <v>S4</v>
      </c>
      <c r="S362" s="64">
        <v>45678</v>
      </c>
      <c r="T362" s="65" t="s">
        <v>870</v>
      </c>
      <c r="U362" s="63" t="s">
        <v>906</v>
      </c>
      <c r="V362" s="63" t="s">
        <v>906</v>
      </c>
      <c r="W362" s="63" t="s">
        <v>906</v>
      </c>
      <c r="X362" s="65" t="s">
        <v>906</v>
      </c>
      <c r="Y362" s="131" t="s">
        <v>1364</v>
      </c>
      <c r="Z362" s="60" t="s">
        <v>1493</v>
      </c>
      <c r="AA362" s="60" t="s">
        <v>906</v>
      </c>
      <c r="AB362" s="60" t="s">
        <v>906</v>
      </c>
      <c r="AC362" s="60" t="s">
        <v>906</v>
      </c>
      <c r="AD362" s="61" t="s">
        <v>1806</v>
      </c>
      <c r="AE362" s="61" t="s">
        <v>1493</v>
      </c>
      <c r="AF362" s="66" t="s">
        <v>870</v>
      </c>
      <c r="AG362" s="184" t="s">
        <v>2109</v>
      </c>
      <c r="AH362" s="184" t="s">
        <v>2109</v>
      </c>
      <c r="AI362" s="184" t="s">
        <v>906</v>
      </c>
      <c r="AJ362" s="64">
        <v>45678</v>
      </c>
      <c r="AK362" s="49" t="s">
        <v>874</v>
      </c>
      <c r="AL362" s="184" t="s">
        <v>814</v>
      </c>
      <c r="AM362" s="49" t="s">
        <v>228</v>
      </c>
      <c r="AN362" s="49" t="s">
        <v>253</v>
      </c>
      <c r="AO362" s="49" t="s">
        <v>255</v>
      </c>
      <c r="AP362" s="192" t="s">
        <v>18</v>
      </c>
      <c r="AQ362" s="1"/>
      <c r="AR362" s="1"/>
    </row>
    <row r="363" spans="1:44">
      <c r="A363" s="49">
        <f t="shared" si="10"/>
        <v>362</v>
      </c>
      <c r="B363" s="49" t="s">
        <v>1941</v>
      </c>
      <c r="C363" s="61">
        <v>4</v>
      </c>
      <c r="D363" s="3" t="str">
        <f t="shared" si="11"/>
        <v>[2-4]</v>
      </c>
      <c r="E363" s="61"/>
      <c r="F363" s="61" t="s">
        <v>864</v>
      </c>
      <c r="G363" s="61" t="s">
        <v>988</v>
      </c>
      <c r="H363" s="62" t="s">
        <v>1942</v>
      </c>
      <c r="I363" s="131" t="s">
        <v>160</v>
      </c>
      <c r="J363" s="160" t="s">
        <v>1755</v>
      </c>
      <c r="K363" s="160" t="s">
        <v>1756</v>
      </c>
      <c r="L363" s="68" t="s">
        <v>833</v>
      </c>
      <c r="M363" s="63" t="s">
        <v>1506</v>
      </c>
      <c r="N363" s="61" t="s">
        <v>253</v>
      </c>
      <c r="O363" s="184" t="s">
        <v>777</v>
      </c>
      <c r="P363" s="61" t="s">
        <v>14</v>
      </c>
      <c r="Q363" s="64">
        <v>45678</v>
      </c>
      <c r="R363" s="5" t="str">
        <f>_xlfn.CONCAT("S",_xlfn.ISOWEEKNUM(Table1[[#This Row],[Date de début des signes]]))</f>
        <v>S4</v>
      </c>
      <c r="S363" s="64">
        <v>45679</v>
      </c>
      <c r="T363" s="65" t="s">
        <v>870</v>
      </c>
      <c r="U363" s="63" t="s">
        <v>870</v>
      </c>
      <c r="V363" s="63" t="s">
        <v>906</v>
      </c>
      <c r="W363" s="63" t="s">
        <v>906</v>
      </c>
      <c r="X363" s="65" t="s">
        <v>906</v>
      </c>
      <c r="Y363" s="131" t="s">
        <v>1364</v>
      </c>
      <c r="Z363" s="60" t="s">
        <v>1493</v>
      </c>
      <c r="AA363" s="60" t="s">
        <v>906</v>
      </c>
      <c r="AB363" s="60" t="s">
        <v>906</v>
      </c>
      <c r="AC363" s="60" t="s">
        <v>906</v>
      </c>
      <c r="AD363" s="61" t="s">
        <v>1515</v>
      </c>
      <c r="AE363" s="61" t="s">
        <v>1493</v>
      </c>
      <c r="AF363" s="66" t="s">
        <v>870</v>
      </c>
      <c r="AG363" s="184" t="s">
        <v>2109</v>
      </c>
      <c r="AH363" s="184" t="s">
        <v>2109</v>
      </c>
      <c r="AI363" s="184" t="s">
        <v>906</v>
      </c>
      <c r="AJ363" s="64">
        <v>45679</v>
      </c>
      <c r="AK363" s="49" t="s">
        <v>874</v>
      </c>
      <c r="AL363" s="184" t="s">
        <v>814</v>
      </c>
      <c r="AM363" s="49" t="s">
        <v>228</v>
      </c>
      <c r="AN363" s="54" t="s">
        <v>253</v>
      </c>
      <c r="AO363" s="54" t="s">
        <v>255</v>
      </c>
      <c r="AP363" s="192" t="s">
        <v>18</v>
      </c>
      <c r="AQ363" s="1"/>
      <c r="AR363" s="1"/>
    </row>
    <row r="364" spans="1:44">
      <c r="A364" s="49">
        <f t="shared" si="10"/>
        <v>363</v>
      </c>
      <c r="B364" s="118" t="s">
        <v>2164</v>
      </c>
      <c r="C364" s="61">
        <v>9</v>
      </c>
      <c r="D364" s="3" t="str">
        <f t="shared" si="11"/>
        <v>[5-14]</v>
      </c>
      <c r="E364" s="61"/>
      <c r="F364" s="61" t="s">
        <v>864</v>
      </c>
      <c r="G364" s="61" t="s">
        <v>988</v>
      </c>
      <c r="H364" s="62" t="s">
        <v>1943</v>
      </c>
      <c r="I364" s="131" t="s">
        <v>1944</v>
      </c>
      <c r="J364" s="160" t="s">
        <v>1951</v>
      </c>
      <c r="K364" s="160" t="s">
        <v>1952</v>
      </c>
      <c r="L364" s="68" t="s">
        <v>833</v>
      </c>
      <c r="M364" s="63" t="s">
        <v>1506</v>
      </c>
      <c r="N364" s="61" t="s">
        <v>253</v>
      </c>
      <c r="O364" s="184" t="s">
        <v>777</v>
      </c>
      <c r="P364" s="61" t="s">
        <v>14</v>
      </c>
      <c r="Q364" s="64">
        <v>45679</v>
      </c>
      <c r="R364" s="5" t="str">
        <f>_xlfn.CONCAT("S",_xlfn.ISOWEEKNUM(Table1[[#This Row],[Date de début des signes]]))</f>
        <v>S4</v>
      </c>
      <c r="S364" s="64">
        <v>45680</v>
      </c>
      <c r="T364" s="65" t="s">
        <v>870</v>
      </c>
      <c r="U364" s="63" t="s">
        <v>906</v>
      </c>
      <c r="V364" s="63" t="s">
        <v>906</v>
      </c>
      <c r="W364" s="63" t="s">
        <v>906</v>
      </c>
      <c r="X364" s="65" t="s">
        <v>906</v>
      </c>
      <c r="Y364" s="131" t="s">
        <v>1364</v>
      </c>
      <c r="Z364" s="60" t="s">
        <v>1493</v>
      </c>
      <c r="AA364" s="60" t="s">
        <v>906</v>
      </c>
      <c r="AB364" s="60" t="s">
        <v>906</v>
      </c>
      <c r="AC364" s="60" t="s">
        <v>906</v>
      </c>
      <c r="AD364" s="61" t="s">
        <v>871</v>
      </c>
      <c r="AE364" s="61" t="s">
        <v>1493</v>
      </c>
      <c r="AF364" s="66" t="s">
        <v>870</v>
      </c>
      <c r="AG364" s="184" t="s">
        <v>2109</v>
      </c>
      <c r="AH364" s="184" t="s">
        <v>873</v>
      </c>
      <c r="AI364" s="184" t="s">
        <v>906</v>
      </c>
      <c r="AJ364" s="64">
        <v>45680</v>
      </c>
      <c r="AK364" s="49" t="s">
        <v>874</v>
      </c>
      <c r="AL364" s="184" t="s">
        <v>813</v>
      </c>
      <c r="AM364" s="49" t="s">
        <v>228</v>
      </c>
      <c r="AN364" s="49" t="s">
        <v>253</v>
      </c>
      <c r="AO364" s="49" t="s">
        <v>255</v>
      </c>
      <c r="AP364" s="46" t="s">
        <v>10</v>
      </c>
      <c r="AQ364" s="1"/>
      <c r="AR364" s="1"/>
    </row>
    <row r="365" spans="1:44">
      <c r="A365" s="49">
        <f t="shared" si="10"/>
        <v>364</v>
      </c>
      <c r="B365" s="49" t="s">
        <v>1945</v>
      </c>
      <c r="C365" s="61">
        <v>19</v>
      </c>
      <c r="D365" s="3" t="str">
        <f t="shared" si="11"/>
        <v>[15-44]</v>
      </c>
      <c r="E365" s="61"/>
      <c r="F365" s="61" t="s">
        <v>864</v>
      </c>
      <c r="G365" s="61" t="s">
        <v>988</v>
      </c>
      <c r="H365" s="62" t="s">
        <v>1946</v>
      </c>
      <c r="I365" s="131" t="s">
        <v>1947</v>
      </c>
      <c r="J365" s="158" t="s">
        <v>1955</v>
      </c>
      <c r="K365" s="158" t="s">
        <v>1956</v>
      </c>
      <c r="L365" s="68" t="s">
        <v>833</v>
      </c>
      <c r="M365" s="63" t="s">
        <v>939</v>
      </c>
      <c r="N365" s="61" t="s">
        <v>253</v>
      </c>
      <c r="O365" s="184" t="s">
        <v>777</v>
      </c>
      <c r="P365" s="61" t="s">
        <v>14</v>
      </c>
      <c r="Q365" s="64">
        <v>45677</v>
      </c>
      <c r="R365" s="5" t="str">
        <f>_xlfn.CONCAT("S",_xlfn.ISOWEEKNUM(Table1[[#This Row],[Date de début des signes]]))</f>
        <v>S4</v>
      </c>
      <c r="S365" s="64">
        <v>45680</v>
      </c>
      <c r="T365" s="65" t="s">
        <v>870</v>
      </c>
      <c r="U365" s="63" t="s">
        <v>870</v>
      </c>
      <c r="V365" s="63" t="s">
        <v>870</v>
      </c>
      <c r="W365" s="63" t="s">
        <v>870</v>
      </c>
      <c r="X365" s="65" t="s">
        <v>906</v>
      </c>
      <c r="Y365" s="131" t="s">
        <v>1364</v>
      </c>
      <c r="Z365" s="60" t="s">
        <v>1493</v>
      </c>
      <c r="AA365" s="60" t="s">
        <v>906</v>
      </c>
      <c r="AB365" s="60" t="s">
        <v>906</v>
      </c>
      <c r="AC365" s="60" t="s">
        <v>906</v>
      </c>
      <c r="AD365" s="61" t="s">
        <v>1948</v>
      </c>
      <c r="AE365" s="61" t="s">
        <v>906</v>
      </c>
      <c r="AF365" s="66" t="s">
        <v>870</v>
      </c>
      <c r="AG365" s="184" t="s">
        <v>1382</v>
      </c>
      <c r="AH365" s="184" t="s">
        <v>2142</v>
      </c>
      <c r="AI365" s="184" t="s">
        <v>870</v>
      </c>
      <c r="AJ365" s="164">
        <v>45684</v>
      </c>
      <c r="AK365" s="49" t="s">
        <v>874</v>
      </c>
      <c r="AL365" s="184" t="s">
        <v>814</v>
      </c>
      <c r="AM365" s="49" t="s">
        <v>228</v>
      </c>
      <c r="AN365" s="54" t="s">
        <v>253</v>
      </c>
      <c r="AO365" s="54" t="s">
        <v>255</v>
      </c>
      <c r="AP365" s="192" t="s">
        <v>18</v>
      </c>
      <c r="AQ365" s="1"/>
      <c r="AR365" s="1"/>
    </row>
    <row r="366" spans="1:44">
      <c r="A366" s="49">
        <f t="shared" si="10"/>
        <v>365</v>
      </c>
      <c r="B366" s="49" t="s">
        <v>1949</v>
      </c>
      <c r="C366" s="61">
        <v>26</v>
      </c>
      <c r="D366" s="3" t="str">
        <f t="shared" si="11"/>
        <v>[15-44]</v>
      </c>
      <c r="E366" s="61"/>
      <c r="F366" s="185" t="s">
        <v>889</v>
      </c>
      <c r="G366" s="61"/>
      <c r="H366" s="62" t="s">
        <v>1946</v>
      </c>
      <c r="I366" s="131" t="s">
        <v>1947</v>
      </c>
      <c r="J366" s="158" t="s">
        <v>1955</v>
      </c>
      <c r="K366" s="158" t="s">
        <v>1956</v>
      </c>
      <c r="L366" s="68" t="s">
        <v>833</v>
      </c>
      <c r="M366" s="63" t="s">
        <v>939</v>
      </c>
      <c r="N366" s="61" t="s">
        <v>253</v>
      </c>
      <c r="O366" s="184" t="s">
        <v>777</v>
      </c>
      <c r="P366" s="61" t="s">
        <v>14</v>
      </c>
      <c r="Q366" s="64">
        <v>45680</v>
      </c>
      <c r="R366" s="5" t="str">
        <f>_xlfn.CONCAT("S",_xlfn.ISOWEEKNUM(Table1[[#This Row],[Date de début des signes]]))</f>
        <v>S4</v>
      </c>
      <c r="S366" s="64">
        <v>45681</v>
      </c>
      <c r="T366" s="65" t="s">
        <v>870</v>
      </c>
      <c r="U366" s="63" t="s">
        <v>906</v>
      </c>
      <c r="V366" s="63" t="s">
        <v>906</v>
      </c>
      <c r="W366" s="63" t="s">
        <v>906</v>
      </c>
      <c r="X366" s="65" t="s">
        <v>906</v>
      </c>
      <c r="Y366" s="131" t="s">
        <v>1364</v>
      </c>
      <c r="Z366" s="61" t="s">
        <v>870</v>
      </c>
      <c r="AA366" s="60" t="s">
        <v>906</v>
      </c>
      <c r="AB366" s="60" t="s">
        <v>906</v>
      </c>
      <c r="AC366" s="60" t="s">
        <v>906</v>
      </c>
      <c r="AD366" s="61" t="s">
        <v>1948</v>
      </c>
      <c r="AE366" s="61" t="s">
        <v>906</v>
      </c>
      <c r="AF366" s="66" t="s">
        <v>870</v>
      </c>
      <c r="AG366" s="184" t="s">
        <v>1382</v>
      </c>
      <c r="AH366" s="184" t="s">
        <v>2142</v>
      </c>
      <c r="AI366" s="184" t="s">
        <v>870</v>
      </c>
      <c r="AJ366" s="164">
        <v>45684</v>
      </c>
      <c r="AK366" s="49" t="s">
        <v>874</v>
      </c>
      <c r="AL366" s="184" t="s">
        <v>814</v>
      </c>
      <c r="AM366" s="49" t="s">
        <v>228</v>
      </c>
      <c r="AN366" s="49" t="s">
        <v>253</v>
      </c>
      <c r="AO366" s="49" t="s">
        <v>255</v>
      </c>
      <c r="AP366" s="192" t="s">
        <v>18</v>
      </c>
      <c r="AQ366" s="1"/>
      <c r="AR366" s="1"/>
    </row>
    <row r="367" spans="1:44">
      <c r="A367" s="54">
        <f t="shared" si="10"/>
        <v>366</v>
      </c>
      <c r="B367" s="54" t="s">
        <v>1950</v>
      </c>
      <c r="C367" s="114">
        <v>45</v>
      </c>
      <c r="D367" s="3" t="str">
        <f t="shared" si="11"/>
        <v>[45-59]</v>
      </c>
      <c r="E367" s="114"/>
      <c r="F367" s="185" t="s">
        <v>889</v>
      </c>
      <c r="G367" s="114" t="s">
        <v>1065</v>
      </c>
      <c r="H367" s="123" t="s">
        <v>1946</v>
      </c>
      <c r="I367" s="131"/>
      <c r="J367" s="185" t="s">
        <v>1955</v>
      </c>
      <c r="K367" s="185" t="s">
        <v>1956</v>
      </c>
      <c r="L367" s="68" t="s">
        <v>833</v>
      </c>
      <c r="M367" s="121" t="s">
        <v>939</v>
      </c>
      <c r="N367" s="114" t="s">
        <v>253</v>
      </c>
      <c r="O367" s="184" t="s">
        <v>777</v>
      </c>
      <c r="P367" s="114" t="s">
        <v>14</v>
      </c>
      <c r="Q367" s="115">
        <v>45680</v>
      </c>
      <c r="R367" s="5" t="str">
        <f>_xlfn.CONCAT("S",_xlfn.ISOWEEKNUM(Table1[[#This Row],[Date de début des signes]]))</f>
        <v>S4</v>
      </c>
      <c r="S367" s="115">
        <v>45681</v>
      </c>
      <c r="T367" s="93" t="s">
        <v>870</v>
      </c>
      <c r="U367" s="121" t="s">
        <v>906</v>
      </c>
      <c r="V367" s="121" t="s">
        <v>906</v>
      </c>
      <c r="W367" s="121" t="s">
        <v>906</v>
      </c>
      <c r="X367" s="93" t="s">
        <v>906</v>
      </c>
      <c r="Y367" s="144" t="s">
        <v>1364</v>
      </c>
      <c r="Z367" s="67" t="s">
        <v>1493</v>
      </c>
      <c r="AA367" s="67" t="s">
        <v>906</v>
      </c>
      <c r="AB367" s="67" t="s">
        <v>906</v>
      </c>
      <c r="AC367" s="67" t="s">
        <v>906</v>
      </c>
      <c r="AD367" s="114" t="s">
        <v>1948</v>
      </c>
      <c r="AE367" s="114" t="s">
        <v>906</v>
      </c>
      <c r="AF367" s="94" t="s">
        <v>906</v>
      </c>
      <c r="AG367" s="184" t="s">
        <v>890</v>
      </c>
      <c r="AH367" s="184" t="s">
        <v>890</v>
      </c>
      <c r="AI367" s="184" t="s">
        <v>870</v>
      </c>
      <c r="AJ367" s="164">
        <v>45686</v>
      </c>
      <c r="AK367" s="49" t="s">
        <v>874</v>
      </c>
      <c r="AL367" s="184" t="s">
        <v>814</v>
      </c>
      <c r="AM367" s="49" t="s">
        <v>228</v>
      </c>
      <c r="AN367" s="49" t="s">
        <v>253</v>
      </c>
      <c r="AO367" s="49" t="s">
        <v>255</v>
      </c>
      <c r="AP367" s="192" t="s">
        <v>18</v>
      </c>
      <c r="AQ367" s="1"/>
      <c r="AR367" s="1"/>
    </row>
    <row r="368" spans="1:44">
      <c r="A368" s="54">
        <f>A367+1</f>
        <v>367</v>
      </c>
      <c r="B368" s="54" t="s">
        <v>1981</v>
      </c>
      <c r="C368" s="114">
        <v>1</v>
      </c>
      <c r="D368" s="3" t="str">
        <f t="shared" si="11"/>
        <v>[0-2]</v>
      </c>
      <c r="E368" s="114"/>
      <c r="F368" s="114" t="s">
        <v>864</v>
      </c>
      <c r="G368" s="114" t="s">
        <v>992</v>
      </c>
      <c r="H368" s="123" t="s">
        <v>1982</v>
      </c>
      <c r="I368" s="144" t="s">
        <v>1887</v>
      </c>
      <c r="J368" s="154" t="s">
        <v>1770</v>
      </c>
      <c r="K368" s="154" t="s">
        <v>1771</v>
      </c>
      <c r="L368" s="68" t="s">
        <v>833</v>
      </c>
      <c r="M368" s="121" t="s">
        <v>1506</v>
      </c>
      <c r="N368" s="114" t="s">
        <v>253</v>
      </c>
      <c r="O368" s="184" t="s">
        <v>777</v>
      </c>
      <c r="P368" s="114" t="s">
        <v>14</v>
      </c>
      <c r="Q368" s="115">
        <v>45682</v>
      </c>
      <c r="R368" s="5" t="str">
        <f>_xlfn.CONCAT("S",_xlfn.ISOWEEKNUM(Table1[[#This Row],[Date de début des signes]]))</f>
        <v>S4</v>
      </c>
      <c r="S368" s="115">
        <v>45687</v>
      </c>
      <c r="T368" s="93" t="s">
        <v>870</v>
      </c>
      <c r="U368" s="121" t="s">
        <v>906</v>
      </c>
      <c r="V368" s="121" t="s">
        <v>906</v>
      </c>
      <c r="W368" s="121" t="s">
        <v>906</v>
      </c>
      <c r="X368" s="93" t="s">
        <v>906</v>
      </c>
      <c r="Y368" s="144" t="s">
        <v>1364</v>
      </c>
      <c r="Z368" s="67" t="s">
        <v>1493</v>
      </c>
      <c r="AA368" s="67" t="s">
        <v>906</v>
      </c>
      <c r="AB368" s="67" t="s">
        <v>906</v>
      </c>
      <c r="AC368" s="67" t="s">
        <v>906</v>
      </c>
      <c r="AD368" s="114" t="s">
        <v>871</v>
      </c>
      <c r="AE368" s="114" t="s">
        <v>1493</v>
      </c>
      <c r="AF368" s="94" t="s">
        <v>870</v>
      </c>
      <c r="AG368" s="184" t="s">
        <v>2109</v>
      </c>
      <c r="AH368" s="184"/>
      <c r="AI368" s="184" t="s">
        <v>906</v>
      </c>
      <c r="AJ368" s="164">
        <v>45687</v>
      </c>
      <c r="AK368" s="54" t="s">
        <v>874</v>
      </c>
      <c r="AL368" s="184" t="s">
        <v>814</v>
      </c>
      <c r="AM368" s="49" t="s">
        <v>228</v>
      </c>
      <c r="AN368" s="54" t="s">
        <v>253</v>
      </c>
      <c r="AO368" s="54" t="s">
        <v>255</v>
      </c>
      <c r="AP368" s="192" t="s">
        <v>18</v>
      </c>
      <c r="AQ368" s="1"/>
      <c r="AR368" s="1"/>
    </row>
    <row r="369" spans="1:45" s="177" customFormat="1">
      <c r="A369" s="167">
        <f t="shared" ref="A369:A397" si="12">A368+1</f>
        <v>368</v>
      </c>
      <c r="B369" s="167" t="s">
        <v>1967</v>
      </c>
      <c r="C369" s="168">
        <v>0</v>
      </c>
      <c r="D369" s="3" t="str">
        <f t="shared" si="11"/>
        <v>[0-2]</v>
      </c>
      <c r="E369" s="168">
        <v>7</v>
      </c>
      <c r="F369" s="185" t="s">
        <v>889</v>
      </c>
      <c r="G369" s="168" t="s">
        <v>992</v>
      </c>
      <c r="H369" s="169" t="s">
        <v>1968</v>
      </c>
      <c r="I369" s="170" t="s">
        <v>160</v>
      </c>
      <c r="J369" s="178" t="s">
        <v>1755</v>
      </c>
      <c r="K369" t="s">
        <v>1756</v>
      </c>
      <c r="L369" s="171" t="s">
        <v>833</v>
      </c>
      <c r="M369" s="121" t="s">
        <v>1506</v>
      </c>
      <c r="N369" s="114" t="s">
        <v>253</v>
      </c>
      <c r="O369" s="184" t="s">
        <v>777</v>
      </c>
      <c r="P369" s="168" t="s">
        <v>14</v>
      </c>
      <c r="Q369" s="174">
        <v>45683</v>
      </c>
      <c r="R369" s="5" t="str">
        <f>_xlfn.CONCAT("S",_xlfn.ISOWEEKNUM(Table1[[#This Row],[Date de début des signes]]))</f>
        <v>S4</v>
      </c>
      <c r="S369" s="174">
        <v>45684</v>
      </c>
      <c r="T369" s="175" t="s">
        <v>870</v>
      </c>
      <c r="U369" s="172" t="s">
        <v>870</v>
      </c>
      <c r="V369" s="172" t="s">
        <v>906</v>
      </c>
      <c r="W369" s="172" t="s">
        <v>906</v>
      </c>
      <c r="X369" s="175" t="s">
        <v>906</v>
      </c>
      <c r="Y369" s="170" t="s">
        <v>1364</v>
      </c>
      <c r="Z369" s="173" t="s">
        <v>1493</v>
      </c>
      <c r="AA369" s="173" t="s">
        <v>906</v>
      </c>
      <c r="AB369" s="173" t="s">
        <v>906</v>
      </c>
      <c r="AC369" s="173" t="s">
        <v>906</v>
      </c>
      <c r="AD369" s="168" t="s">
        <v>871</v>
      </c>
      <c r="AE369" s="168" t="s">
        <v>1493</v>
      </c>
      <c r="AF369" s="176" t="s">
        <v>870</v>
      </c>
      <c r="AG369" s="184" t="s">
        <v>2109</v>
      </c>
      <c r="AH369" s="184"/>
      <c r="AI369" s="184" t="s">
        <v>906</v>
      </c>
      <c r="AJ369" s="174">
        <v>45684</v>
      </c>
      <c r="AK369" s="167" t="s">
        <v>874</v>
      </c>
      <c r="AL369" s="184" t="s">
        <v>814</v>
      </c>
      <c r="AM369" s="49" t="s">
        <v>228</v>
      </c>
      <c r="AN369" s="54" t="s">
        <v>253</v>
      </c>
      <c r="AO369" s="54" t="s">
        <v>255</v>
      </c>
      <c r="AP369" s="192" t="s">
        <v>18</v>
      </c>
      <c r="AQ369" s="143"/>
      <c r="AR369" s="143"/>
    </row>
    <row r="370" spans="1:45">
      <c r="A370" s="49">
        <f t="shared" si="12"/>
        <v>369</v>
      </c>
      <c r="B370" s="49" t="s">
        <v>1969</v>
      </c>
      <c r="C370" s="61">
        <v>26</v>
      </c>
      <c r="D370" s="3" t="str">
        <f t="shared" si="11"/>
        <v>[15-44]</v>
      </c>
      <c r="E370" s="61"/>
      <c r="F370" s="185" t="s">
        <v>889</v>
      </c>
      <c r="G370" s="61" t="s">
        <v>1970</v>
      </c>
      <c r="H370" s="62" t="s">
        <v>1971</v>
      </c>
      <c r="I370" s="131" t="s">
        <v>1972</v>
      </c>
      <c r="J370" s="185"/>
      <c r="K370" s="185"/>
      <c r="L370" s="165" t="s">
        <v>833</v>
      </c>
      <c r="M370" s="63" t="s">
        <v>993</v>
      </c>
      <c r="N370" s="61" t="s">
        <v>245</v>
      </c>
      <c r="O370" s="184" t="s">
        <v>777</v>
      </c>
      <c r="P370" s="61" t="s">
        <v>14</v>
      </c>
      <c r="Q370" s="64">
        <v>45685</v>
      </c>
      <c r="R370" s="5" t="str">
        <f>_xlfn.CONCAT("S",_xlfn.ISOWEEKNUM(Table1[[#This Row],[Date de début des signes]]))</f>
        <v>S5</v>
      </c>
      <c r="S370" s="64">
        <v>45686</v>
      </c>
      <c r="T370" s="65" t="s">
        <v>870</v>
      </c>
      <c r="U370" s="63" t="s">
        <v>906</v>
      </c>
      <c r="V370" s="63" t="s">
        <v>906</v>
      </c>
      <c r="W370" s="63" t="s">
        <v>906</v>
      </c>
      <c r="X370" s="65" t="s">
        <v>906</v>
      </c>
      <c r="Y370" s="131" t="s">
        <v>1364</v>
      </c>
      <c r="Z370" s="60" t="s">
        <v>1493</v>
      </c>
      <c r="AA370" s="60" t="s">
        <v>906</v>
      </c>
      <c r="AB370" s="60" t="s">
        <v>906</v>
      </c>
      <c r="AC370" s="60" t="s">
        <v>906</v>
      </c>
      <c r="AD370" s="61" t="s">
        <v>871</v>
      </c>
      <c r="AE370" s="61" t="s">
        <v>1493</v>
      </c>
      <c r="AF370" s="66" t="s">
        <v>870</v>
      </c>
      <c r="AG370" s="184" t="s">
        <v>2109</v>
      </c>
      <c r="AH370" s="184"/>
      <c r="AI370" s="184" t="s">
        <v>870</v>
      </c>
      <c r="AJ370" s="164">
        <v>45689</v>
      </c>
      <c r="AK370" s="49" t="s">
        <v>874</v>
      </c>
      <c r="AL370" s="184" t="s">
        <v>814</v>
      </c>
      <c r="AM370" s="49" t="s">
        <v>228</v>
      </c>
      <c r="AN370" s="49" t="s">
        <v>261</v>
      </c>
      <c r="AO370" s="49" t="s">
        <v>247</v>
      </c>
      <c r="AP370" s="192" t="s">
        <v>18</v>
      </c>
      <c r="AQ370" s="1"/>
      <c r="AS370"/>
    </row>
    <row r="371" spans="1:45">
      <c r="A371" s="49">
        <f t="shared" si="12"/>
        <v>370</v>
      </c>
      <c r="B371" s="49" t="s">
        <v>1973</v>
      </c>
      <c r="C371" s="61">
        <v>37</v>
      </c>
      <c r="D371" s="3" t="str">
        <f t="shared" si="11"/>
        <v>[15-44]</v>
      </c>
      <c r="E371" s="61"/>
      <c r="F371" s="185" t="s">
        <v>889</v>
      </c>
      <c r="G371" s="61" t="s">
        <v>1051</v>
      </c>
      <c r="H371" s="62" t="s">
        <v>1974</v>
      </c>
      <c r="I371" s="131" t="s">
        <v>1745</v>
      </c>
      <c r="J371" s="154" t="s">
        <v>1764</v>
      </c>
      <c r="K371" s="154" t="s">
        <v>1765</v>
      </c>
      <c r="L371" s="165" t="s">
        <v>833</v>
      </c>
      <c r="M371" s="63" t="s">
        <v>993</v>
      </c>
      <c r="N371" s="61" t="s">
        <v>230</v>
      </c>
      <c r="O371" s="184" t="s">
        <v>777</v>
      </c>
      <c r="P371" s="61" t="s">
        <v>14</v>
      </c>
      <c r="Q371" s="64">
        <v>45685</v>
      </c>
      <c r="R371" s="5" t="str">
        <f>_xlfn.CONCAT("S",_xlfn.ISOWEEKNUM(Table1[[#This Row],[Date de début des signes]]))</f>
        <v>S5</v>
      </c>
      <c r="S371" s="64">
        <v>45686</v>
      </c>
      <c r="T371" s="65" t="s">
        <v>870</v>
      </c>
      <c r="U371" s="63" t="s">
        <v>906</v>
      </c>
      <c r="V371" s="63" t="s">
        <v>906</v>
      </c>
      <c r="W371" s="63" t="s">
        <v>906</v>
      </c>
      <c r="X371" s="65" t="s">
        <v>906</v>
      </c>
      <c r="Y371" s="131" t="s">
        <v>1364</v>
      </c>
      <c r="Z371" s="60" t="s">
        <v>1493</v>
      </c>
      <c r="AA371" s="60" t="s">
        <v>906</v>
      </c>
      <c r="AB371" s="60" t="s">
        <v>906</v>
      </c>
      <c r="AC371" s="60" t="s">
        <v>906</v>
      </c>
      <c r="AD371" s="61" t="s">
        <v>1515</v>
      </c>
      <c r="AE371" s="61" t="s">
        <v>870</v>
      </c>
      <c r="AF371" s="66" t="s">
        <v>870</v>
      </c>
      <c r="AG371" s="184" t="s">
        <v>2109</v>
      </c>
      <c r="AH371" s="184"/>
      <c r="AI371" s="184" t="s">
        <v>906</v>
      </c>
      <c r="AJ371" s="164">
        <v>45686</v>
      </c>
      <c r="AK371" s="49" t="s">
        <v>874</v>
      </c>
      <c r="AL371" s="184" t="s">
        <v>814</v>
      </c>
      <c r="AM371" s="49" t="s">
        <v>228</v>
      </c>
      <c r="AN371" s="54" t="s">
        <v>230</v>
      </c>
      <c r="AO371" s="54" t="s">
        <v>228</v>
      </c>
      <c r="AP371" s="192" t="s">
        <v>18</v>
      </c>
      <c r="AQ371" s="1"/>
      <c r="AS371"/>
    </row>
    <row r="372" spans="1:45">
      <c r="A372" s="49">
        <f t="shared" si="12"/>
        <v>371</v>
      </c>
      <c r="B372" s="118" t="s">
        <v>1985</v>
      </c>
      <c r="C372" s="61">
        <v>4</v>
      </c>
      <c r="D372" s="3" t="str">
        <f t="shared" si="11"/>
        <v>[2-4]</v>
      </c>
      <c r="E372" s="61"/>
      <c r="F372" s="185" t="s">
        <v>889</v>
      </c>
      <c r="G372" s="61" t="s">
        <v>992</v>
      </c>
      <c r="H372" s="62" t="s">
        <v>1986</v>
      </c>
      <c r="I372" s="131" t="s">
        <v>1987</v>
      </c>
      <c r="J372" s="185"/>
      <c r="K372" s="185"/>
      <c r="L372" s="165" t="s">
        <v>833</v>
      </c>
      <c r="M372" s="63" t="s">
        <v>1482</v>
      </c>
      <c r="N372" s="61" t="s">
        <v>269</v>
      </c>
      <c r="O372" s="184" t="s">
        <v>777</v>
      </c>
      <c r="P372" s="61" t="s">
        <v>14</v>
      </c>
      <c r="Q372" s="64">
        <v>45686</v>
      </c>
      <c r="R372" s="5" t="str">
        <f>_xlfn.CONCAT("S",_xlfn.ISOWEEKNUM(Table1[[#This Row],[Date de début des signes]]))</f>
        <v>S5</v>
      </c>
      <c r="S372" s="64">
        <v>45687</v>
      </c>
      <c r="T372" s="65" t="s">
        <v>870</v>
      </c>
      <c r="U372" s="63" t="s">
        <v>870</v>
      </c>
      <c r="V372" s="63" t="s">
        <v>870</v>
      </c>
      <c r="W372" s="63" t="s">
        <v>906</v>
      </c>
      <c r="X372" s="65" t="s">
        <v>906</v>
      </c>
      <c r="Y372" s="131" t="s">
        <v>1977</v>
      </c>
      <c r="Z372" s="60" t="s">
        <v>1493</v>
      </c>
      <c r="AA372" s="60" t="s">
        <v>906</v>
      </c>
      <c r="AB372" s="60" t="s">
        <v>906</v>
      </c>
      <c r="AC372" s="60" t="s">
        <v>906</v>
      </c>
      <c r="AD372" s="61" t="s">
        <v>871</v>
      </c>
      <c r="AE372" s="61" t="s">
        <v>1493</v>
      </c>
      <c r="AF372" s="66" t="s">
        <v>870</v>
      </c>
      <c r="AG372" s="184" t="s">
        <v>2109</v>
      </c>
      <c r="AH372" s="184"/>
      <c r="AI372" s="184" t="s">
        <v>906</v>
      </c>
      <c r="AJ372" s="164">
        <v>45687</v>
      </c>
      <c r="AK372" s="49" t="s">
        <v>874</v>
      </c>
      <c r="AL372" s="184" t="s">
        <v>814</v>
      </c>
      <c r="AM372" s="49" t="s">
        <v>228</v>
      </c>
      <c r="AN372" s="54" t="s">
        <v>269</v>
      </c>
      <c r="AO372" s="54" t="s">
        <v>271</v>
      </c>
      <c r="AP372" s="192" t="s">
        <v>18</v>
      </c>
      <c r="AQ372" s="1"/>
      <c r="AS372"/>
    </row>
    <row r="373" spans="1:45">
      <c r="A373" s="49">
        <f t="shared" si="12"/>
        <v>372</v>
      </c>
      <c r="B373" s="49" t="s">
        <v>1975</v>
      </c>
      <c r="C373" s="61">
        <v>7</v>
      </c>
      <c r="D373" s="3" t="str">
        <f t="shared" si="11"/>
        <v>[5-14]</v>
      </c>
      <c r="E373" s="61"/>
      <c r="F373" s="61" t="s">
        <v>864</v>
      </c>
      <c r="G373" s="61" t="s">
        <v>988</v>
      </c>
      <c r="H373" s="62" t="s">
        <v>1976</v>
      </c>
      <c r="I373" s="131" t="s">
        <v>160</v>
      </c>
      <c r="J373" s="61" t="s">
        <v>1755</v>
      </c>
      <c r="K373" s="61" t="s">
        <v>1756</v>
      </c>
      <c r="L373" s="165" t="s">
        <v>833</v>
      </c>
      <c r="M373" s="63" t="s">
        <v>993</v>
      </c>
      <c r="N373" s="61" t="s">
        <v>253</v>
      </c>
      <c r="O373" s="184" t="s">
        <v>777</v>
      </c>
      <c r="P373" s="61" t="s">
        <v>14</v>
      </c>
      <c r="Q373" s="64">
        <v>45687</v>
      </c>
      <c r="R373" s="5" t="str">
        <f>_xlfn.CONCAT("S",_xlfn.ISOWEEKNUM(Table1[[#This Row],[Date de début des signes]]))</f>
        <v>S5</v>
      </c>
      <c r="S373" s="64">
        <v>45687</v>
      </c>
      <c r="T373" s="65" t="s">
        <v>870</v>
      </c>
      <c r="U373" s="63" t="s">
        <v>870</v>
      </c>
      <c r="V373" s="63" t="s">
        <v>870</v>
      </c>
      <c r="W373" s="63" t="s">
        <v>870</v>
      </c>
      <c r="X373" s="65" t="s">
        <v>906</v>
      </c>
      <c r="Y373" s="131" t="s">
        <v>1977</v>
      </c>
      <c r="Z373" s="60" t="s">
        <v>1493</v>
      </c>
      <c r="AA373" s="60" t="s">
        <v>906</v>
      </c>
      <c r="AB373" s="60" t="s">
        <v>906</v>
      </c>
      <c r="AC373" s="60" t="s">
        <v>906</v>
      </c>
      <c r="AD373" s="61" t="s">
        <v>871</v>
      </c>
      <c r="AE373" s="61" t="s">
        <v>1493</v>
      </c>
      <c r="AF373" s="66" t="s">
        <v>870</v>
      </c>
      <c r="AG373" s="184" t="s">
        <v>2109</v>
      </c>
      <c r="AH373" s="184"/>
      <c r="AI373" s="184" t="s">
        <v>906</v>
      </c>
      <c r="AJ373" s="164">
        <v>45687</v>
      </c>
      <c r="AK373" s="49" t="s">
        <v>874</v>
      </c>
      <c r="AL373" s="184" t="s">
        <v>814</v>
      </c>
      <c r="AM373" s="49" t="s">
        <v>228</v>
      </c>
      <c r="AN373" s="54" t="s">
        <v>253</v>
      </c>
      <c r="AO373" s="54" t="s">
        <v>255</v>
      </c>
      <c r="AP373" s="192" t="s">
        <v>18</v>
      </c>
      <c r="AQ373" s="1"/>
      <c r="AS373"/>
    </row>
    <row r="374" spans="1:45">
      <c r="A374" s="49">
        <f t="shared" si="12"/>
        <v>373</v>
      </c>
      <c r="B374" s="49" t="s">
        <v>2166</v>
      </c>
      <c r="C374" s="61">
        <v>9</v>
      </c>
      <c r="D374" s="3" t="str">
        <f t="shared" si="11"/>
        <v>[5-14]</v>
      </c>
      <c r="E374" s="61"/>
      <c r="F374" s="61" t="s">
        <v>864</v>
      </c>
      <c r="G374" s="61" t="s">
        <v>1978</v>
      </c>
      <c r="H374" s="62" t="s">
        <v>1979</v>
      </c>
      <c r="I374" s="131" t="s">
        <v>1980</v>
      </c>
      <c r="J374" s="193" t="s">
        <v>1770</v>
      </c>
      <c r="K374" s="193" t="s">
        <v>1771</v>
      </c>
      <c r="L374" s="165" t="s">
        <v>833</v>
      </c>
      <c r="M374" s="63" t="s">
        <v>1506</v>
      </c>
      <c r="N374" s="61" t="s">
        <v>253</v>
      </c>
      <c r="O374" s="184" t="s">
        <v>777</v>
      </c>
      <c r="P374" s="61" t="s">
        <v>14</v>
      </c>
      <c r="Q374" s="64">
        <v>45687</v>
      </c>
      <c r="R374" s="5" t="str">
        <f>_xlfn.CONCAT("S",_xlfn.ISOWEEKNUM(Table1[[#This Row],[Date de début des signes]]))</f>
        <v>S5</v>
      </c>
      <c r="S374" s="64">
        <v>45687</v>
      </c>
      <c r="T374" s="65" t="s">
        <v>870</v>
      </c>
      <c r="U374" s="63" t="s">
        <v>870</v>
      </c>
      <c r="V374" s="63" t="s">
        <v>870</v>
      </c>
      <c r="W374" s="63" t="s">
        <v>906</v>
      </c>
      <c r="X374" s="65" t="s">
        <v>906</v>
      </c>
      <c r="Y374" s="131" t="s">
        <v>1977</v>
      </c>
      <c r="Z374" s="60" t="s">
        <v>1493</v>
      </c>
      <c r="AA374" s="60" t="s">
        <v>906</v>
      </c>
      <c r="AB374" s="60" t="s">
        <v>906</v>
      </c>
      <c r="AC374" s="60" t="s">
        <v>906</v>
      </c>
      <c r="AD374" s="61" t="s">
        <v>1806</v>
      </c>
      <c r="AE374" s="61" t="s">
        <v>870</v>
      </c>
      <c r="AF374" s="66" t="s">
        <v>870</v>
      </c>
      <c r="AG374" s="184" t="s">
        <v>1382</v>
      </c>
      <c r="AH374" s="184"/>
      <c r="AI374" s="184" t="s">
        <v>870</v>
      </c>
      <c r="AJ374" s="164">
        <v>45690</v>
      </c>
      <c r="AK374" s="49" t="s">
        <v>874</v>
      </c>
      <c r="AL374" s="184" t="s">
        <v>814</v>
      </c>
      <c r="AM374" s="49" t="s">
        <v>228</v>
      </c>
      <c r="AN374" s="54" t="s">
        <v>253</v>
      </c>
      <c r="AO374" s="54" t="s">
        <v>255</v>
      </c>
      <c r="AP374" s="192" t="s">
        <v>18</v>
      </c>
      <c r="AQ374" s="1"/>
      <c r="AS374"/>
    </row>
    <row r="375" spans="1:45">
      <c r="A375" s="49">
        <f t="shared" si="12"/>
        <v>374</v>
      </c>
      <c r="B375" s="49" t="s">
        <v>1983</v>
      </c>
      <c r="C375" s="61">
        <v>8</v>
      </c>
      <c r="D375" s="3" t="str">
        <f t="shared" si="11"/>
        <v>[5-14]</v>
      </c>
      <c r="E375" s="61"/>
      <c r="F375" s="185" t="s">
        <v>889</v>
      </c>
      <c r="G375" s="61" t="s">
        <v>1978</v>
      </c>
      <c r="H375" s="62" t="s">
        <v>1984</v>
      </c>
      <c r="I375" s="131" t="s">
        <v>1980</v>
      </c>
      <c r="J375" s="193" t="s">
        <v>1770</v>
      </c>
      <c r="K375" s="193" t="s">
        <v>1771</v>
      </c>
      <c r="L375" s="165" t="s">
        <v>833</v>
      </c>
      <c r="M375" s="63" t="s">
        <v>1506</v>
      </c>
      <c r="N375" s="61" t="s">
        <v>253</v>
      </c>
      <c r="O375" s="184" t="s">
        <v>777</v>
      </c>
      <c r="P375" s="61" t="s">
        <v>14</v>
      </c>
      <c r="Q375" s="64">
        <v>45687</v>
      </c>
      <c r="R375" s="5" t="str">
        <f>_xlfn.CONCAT("S",_xlfn.ISOWEEKNUM(Table1[[#This Row],[Date de début des signes]]))</f>
        <v>S5</v>
      </c>
      <c r="S375" s="64">
        <v>45687</v>
      </c>
      <c r="T375" s="65" t="s">
        <v>870</v>
      </c>
      <c r="U375" s="63" t="s">
        <v>870</v>
      </c>
      <c r="V375" s="63" t="s">
        <v>870</v>
      </c>
      <c r="W375" s="63" t="s">
        <v>906</v>
      </c>
      <c r="X375" s="65" t="s">
        <v>906</v>
      </c>
      <c r="Y375" s="131" t="s">
        <v>1977</v>
      </c>
      <c r="Z375" s="60" t="s">
        <v>1493</v>
      </c>
      <c r="AA375" s="60" t="s">
        <v>906</v>
      </c>
      <c r="AB375" s="60" t="s">
        <v>906</v>
      </c>
      <c r="AC375" s="60" t="s">
        <v>906</v>
      </c>
      <c r="AD375" s="61" t="s">
        <v>871</v>
      </c>
      <c r="AE375" s="61" t="s">
        <v>1493</v>
      </c>
      <c r="AF375" s="66" t="s">
        <v>870</v>
      </c>
      <c r="AG375" s="184" t="s">
        <v>1382</v>
      </c>
      <c r="AH375" s="184"/>
      <c r="AI375" s="184" t="s">
        <v>870</v>
      </c>
      <c r="AJ375" s="164">
        <v>45690</v>
      </c>
      <c r="AK375" s="49" t="s">
        <v>874</v>
      </c>
      <c r="AL375" s="184" t="s">
        <v>814</v>
      </c>
      <c r="AM375" s="49" t="s">
        <v>228</v>
      </c>
      <c r="AN375" s="49" t="s">
        <v>253</v>
      </c>
      <c r="AO375" s="49" t="s">
        <v>255</v>
      </c>
      <c r="AP375" s="192" t="s">
        <v>18</v>
      </c>
      <c r="AQ375" s="1"/>
      <c r="AS375"/>
    </row>
    <row r="376" spans="1:45">
      <c r="A376" s="49">
        <f t="shared" si="12"/>
        <v>375</v>
      </c>
      <c r="B376" s="49" t="s">
        <v>1988</v>
      </c>
      <c r="C376" s="61">
        <v>60</v>
      </c>
      <c r="D376" s="3" t="str">
        <f t="shared" si="11"/>
        <v>[60 et plus]</v>
      </c>
      <c r="E376" s="61"/>
      <c r="F376" s="61" t="s">
        <v>864</v>
      </c>
      <c r="G376" s="61" t="s">
        <v>1989</v>
      </c>
      <c r="H376" s="62" t="s">
        <v>1990</v>
      </c>
      <c r="I376" s="131" t="s">
        <v>1991</v>
      </c>
      <c r="J376" s="193" t="s">
        <v>1770</v>
      </c>
      <c r="K376" s="193" t="s">
        <v>1771</v>
      </c>
      <c r="L376" s="165" t="s">
        <v>833</v>
      </c>
      <c r="M376" s="63" t="s">
        <v>1506</v>
      </c>
      <c r="N376" s="61" t="s">
        <v>253</v>
      </c>
      <c r="O376" s="184" t="s">
        <v>777</v>
      </c>
      <c r="P376" s="61" t="s">
        <v>14</v>
      </c>
      <c r="Q376" s="64">
        <v>45687</v>
      </c>
      <c r="R376" s="5" t="str">
        <f>_xlfn.CONCAT("S",_xlfn.ISOWEEKNUM(Table1[[#This Row],[Date de début des signes]]))</f>
        <v>S5</v>
      </c>
      <c r="S376" s="64">
        <v>45688</v>
      </c>
      <c r="T376" s="65" t="s">
        <v>870</v>
      </c>
      <c r="U376" s="63" t="s">
        <v>906</v>
      </c>
      <c r="V376" s="63" t="s">
        <v>906</v>
      </c>
      <c r="W376" s="63" t="s">
        <v>906</v>
      </c>
      <c r="X376" s="65" t="s">
        <v>906</v>
      </c>
      <c r="Y376" s="116" t="s">
        <v>1992</v>
      </c>
      <c r="Z376" s="60" t="s">
        <v>1493</v>
      </c>
      <c r="AA376" s="60" t="s">
        <v>906</v>
      </c>
      <c r="AB376" s="60" t="s">
        <v>906</v>
      </c>
      <c r="AC376" s="60" t="s">
        <v>906</v>
      </c>
      <c r="AD376" s="61" t="s">
        <v>871</v>
      </c>
      <c r="AE376" s="61" t="s">
        <v>870</v>
      </c>
      <c r="AF376" s="66" t="s">
        <v>870</v>
      </c>
      <c r="AG376" s="184" t="s">
        <v>2109</v>
      </c>
      <c r="AH376" s="184"/>
      <c r="AI376" s="184" t="s">
        <v>906</v>
      </c>
      <c r="AJ376" s="164">
        <v>45688</v>
      </c>
      <c r="AK376" s="49" t="s">
        <v>874</v>
      </c>
      <c r="AL376" s="184" t="s">
        <v>814</v>
      </c>
      <c r="AM376" s="49" t="s">
        <v>228</v>
      </c>
      <c r="AN376" s="54" t="s">
        <v>253</v>
      </c>
      <c r="AO376" s="54" t="s">
        <v>255</v>
      </c>
      <c r="AP376" s="192" t="s">
        <v>18</v>
      </c>
      <c r="AQ376" s="1"/>
      <c r="AS376"/>
    </row>
    <row r="377" spans="1:45">
      <c r="A377" s="49">
        <f t="shared" si="12"/>
        <v>376</v>
      </c>
      <c r="B377" s="49" t="s">
        <v>1993</v>
      </c>
      <c r="C377" s="61">
        <v>22</v>
      </c>
      <c r="D377" s="3" t="str">
        <f t="shared" si="11"/>
        <v>[15-44]</v>
      </c>
      <c r="E377" s="61"/>
      <c r="F377" s="185" t="s">
        <v>889</v>
      </c>
      <c r="G377" s="61" t="s">
        <v>1994</v>
      </c>
      <c r="H377" s="62" t="s">
        <v>1995</v>
      </c>
      <c r="I377" s="131" t="s">
        <v>1865</v>
      </c>
      <c r="J377" s="193" t="s">
        <v>1770</v>
      </c>
      <c r="K377" s="193" t="s">
        <v>1771</v>
      </c>
      <c r="L377" s="165" t="s">
        <v>833</v>
      </c>
      <c r="M377" s="63" t="s">
        <v>1506</v>
      </c>
      <c r="N377" s="61" t="s">
        <v>253</v>
      </c>
      <c r="O377" s="184" t="s">
        <v>777</v>
      </c>
      <c r="P377" s="61" t="s">
        <v>14</v>
      </c>
      <c r="Q377" s="64">
        <v>45687</v>
      </c>
      <c r="R377" s="5" t="str">
        <f>_xlfn.CONCAT("S",_xlfn.ISOWEEKNUM(Table1[[#This Row],[Date de début des signes]]))</f>
        <v>S5</v>
      </c>
      <c r="S377" s="64">
        <v>45688</v>
      </c>
      <c r="T377" s="65" t="s">
        <v>870</v>
      </c>
      <c r="U377" s="63" t="s">
        <v>870</v>
      </c>
      <c r="V377" s="63" t="s">
        <v>870</v>
      </c>
      <c r="W377" s="63" t="s">
        <v>906</v>
      </c>
      <c r="X377" s="65" t="s">
        <v>906</v>
      </c>
      <c r="Y377" s="131" t="s">
        <v>1977</v>
      </c>
      <c r="Z377" s="60" t="s">
        <v>870</v>
      </c>
      <c r="AA377" s="60" t="s">
        <v>906</v>
      </c>
      <c r="AB377" s="60" t="s">
        <v>870</v>
      </c>
      <c r="AC377" s="60" t="s">
        <v>906</v>
      </c>
      <c r="AD377" s="61" t="s">
        <v>1536</v>
      </c>
      <c r="AE377" s="61" t="s">
        <v>870</v>
      </c>
      <c r="AF377" s="66" t="s">
        <v>870</v>
      </c>
      <c r="AG377" s="184" t="s">
        <v>1382</v>
      </c>
      <c r="AH377" s="184"/>
      <c r="AI377" s="184" t="s">
        <v>870</v>
      </c>
      <c r="AJ377" s="164">
        <v>45690</v>
      </c>
      <c r="AK377" s="49" t="s">
        <v>874</v>
      </c>
      <c r="AL377" s="184" t="s">
        <v>814</v>
      </c>
      <c r="AM377" s="49" t="s">
        <v>228</v>
      </c>
      <c r="AN377" s="54" t="s">
        <v>253</v>
      </c>
      <c r="AO377" s="54" t="s">
        <v>255</v>
      </c>
      <c r="AP377" s="192" t="s">
        <v>18</v>
      </c>
      <c r="AQ377" s="1"/>
      <c r="AS377"/>
    </row>
    <row r="378" spans="1:45">
      <c r="A378" s="49">
        <f t="shared" si="12"/>
        <v>377</v>
      </c>
      <c r="B378" s="49" t="s">
        <v>1996</v>
      </c>
      <c r="C378" s="61">
        <v>7</v>
      </c>
      <c r="D378" s="3" t="str">
        <f t="shared" si="11"/>
        <v>[5-14]</v>
      </c>
      <c r="E378" s="61"/>
      <c r="F378" s="61" t="s">
        <v>864</v>
      </c>
      <c r="G378" s="61" t="s">
        <v>1978</v>
      </c>
      <c r="H378" s="62" t="s">
        <v>1997</v>
      </c>
      <c r="I378" s="131" t="s">
        <v>1998</v>
      </c>
      <c r="J378" s="193" t="s">
        <v>1770</v>
      </c>
      <c r="K378" s="193" t="s">
        <v>1771</v>
      </c>
      <c r="L378" s="165" t="s">
        <v>833</v>
      </c>
      <c r="M378" s="63" t="s">
        <v>1506</v>
      </c>
      <c r="N378" s="61" t="s">
        <v>253</v>
      </c>
      <c r="O378" s="184" t="s">
        <v>777</v>
      </c>
      <c r="P378" s="61" t="s">
        <v>14</v>
      </c>
      <c r="Q378" s="64">
        <v>45687</v>
      </c>
      <c r="R378" s="5" t="str">
        <f>_xlfn.CONCAT("S",_xlfn.ISOWEEKNUM(Table1[[#This Row],[Date de début des signes]]))</f>
        <v>S5</v>
      </c>
      <c r="S378" s="64">
        <v>45688</v>
      </c>
      <c r="T378" s="65" t="s">
        <v>870</v>
      </c>
      <c r="U378" s="63" t="s">
        <v>870</v>
      </c>
      <c r="V378" s="63" t="s">
        <v>870</v>
      </c>
      <c r="W378" s="63" t="s">
        <v>870</v>
      </c>
      <c r="X378" s="65" t="s">
        <v>906</v>
      </c>
      <c r="Y378" s="131" t="s">
        <v>1977</v>
      </c>
      <c r="Z378" s="60" t="s">
        <v>870</v>
      </c>
      <c r="AA378" s="60" t="s">
        <v>906</v>
      </c>
      <c r="AB378" s="60" t="s">
        <v>870</v>
      </c>
      <c r="AC378" s="60" t="s">
        <v>906</v>
      </c>
      <c r="AD378" s="61" t="s">
        <v>871</v>
      </c>
      <c r="AE378" s="61" t="s">
        <v>870</v>
      </c>
      <c r="AF378" s="66" t="s">
        <v>870</v>
      </c>
      <c r="AG378" s="184" t="s">
        <v>1382</v>
      </c>
      <c r="AH378" s="184"/>
      <c r="AI378" s="184" t="s">
        <v>870</v>
      </c>
      <c r="AJ378" s="164">
        <v>45690</v>
      </c>
      <c r="AK378" s="49" t="s">
        <v>874</v>
      </c>
      <c r="AL378" s="184" t="s">
        <v>814</v>
      </c>
      <c r="AM378" s="49" t="s">
        <v>228</v>
      </c>
      <c r="AN378" s="54" t="s">
        <v>253</v>
      </c>
      <c r="AO378" s="54" t="s">
        <v>255</v>
      </c>
      <c r="AP378" s="192" t="s">
        <v>18</v>
      </c>
      <c r="AQ378" s="1"/>
      <c r="AS378"/>
    </row>
    <row r="379" spans="1:45">
      <c r="A379" s="49">
        <f t="shared" si="12"/>
        <v>378</v>
      </c>
      <c r="B379" s="49" t="s">
        <v>1999</v>
      </c>
      <c r="C379" s="155">
        <v>4</v>
      </c>
      <c r="D379" s="3" t="str">
        <f t="shared" si="11"/>
        <v>[2-4]</v>
      </c>
      <c r="E379" s="61"/>
      <c r="F379" s="185" t="s">
        <v>889</v>
      </c>
      <c r="G379" s="61" t="s">
        <v>1978</v>
      </c>
      <c r="H379" s="62" t="s">
        <v>2000</v>
      </c>
      <c r="I379" s="131" t="s">
        <v>1998</v>
      </c>
      <c r="J379" s="193" t="s">
        <v>1770</v>
      </c>
      <c r="K379" s="193" t="s">
        <v>1771</v>
      </c>
      <c r="L379" s="165" t="s">
        <v>833</v>
      </c>
      <c r="M379" s="63" t="s">
        <v>1506</v>
      </c>
      <c r="N379" s="61" t="s">
        <v>253</v>
      </c>
      <c r="O379" s="184" t="s">
        <v>777</v>
      </c>
      <c r="P379" s="61" t="s">
        <v>14</v>
      </c>
      <c r="Q379" s="64">
        <v>45687</v>
      </c>
      <c r="R379" s="5" t="str">
        <f>_xlfn.CONCAT("S",_xlfn.ISOWEEKNUM(Table1[[#This Row],[Date de début des signes]]))</f>
        <v>S5</v>
      </c>
      <c r="S379" s="64">
        <v>45688</v>
      </c>
      <c r="T379" s="65" t="s">
        <v>870</v>
      </c>
      <c r="U379" s="63" t="s">
        <v>870</v>
      </c>
      <c r="V379" s="63" t="s">
        <v>870</v>
      </c>
      <c r="W379" s="63" t="s">
        <v>906</v>
      </c>
      <c r="X379" s="65" t="s">
        <v>906</v>
      </c>
      <c r="Y379" s="131" t="s">
        <v>1977</v>
      </c>
      <c r="Z379" s="60" t="s">
        <v>870</v>
      </c>
      <c r="AA379" s="60" t="s">
        <v>906</v>
      </c>
      <c r="AB379" s="60" t="s">
        <v>870</v>
      </c>
      <c r="AC379" s="60" t="s">
        <v>906</v>
      </c>
      <c r="AD379" s="61" t="s">
        <v>871</v>
      </c>
      <c r="AE379" s="61" t="s">
        <v>870</v>
      </c>
      <c r="AF379" s="66" t="s">
        <v>870</v>
      </c>
      <c r="AG379" s="184" t="s">
        <v>1382</v>
      </c>
      <c r="AH379" s="184"/>
      <c r="AI379" s="184" t="s">
        <v>870</v>
      </c>
      <c r="AJ379" s="164">
        <v>45691</v>
      </c>
      <c r="AK379" s="49" t="s">
        <v>874</v>
      </c>
      <c r="AL379" s="184" t="s">
        <v>814</v>
      </c>
      <c r="AM379" s="49" t="s">
        <v>228</v>
      </c>
      <c r="AN379" s="54" t="s">
        <v>253</v>
      </c>
      <c r="AO379" s="54" t="s">
        <v>255</v>
      </c>
      <c r="AP379" s="192" t="s">
        <v>18</v>
      </c>
      <c r="AQ379" s="1"/>
      <c r="AS379"/>
    </row>
    <row r="380" spans="1:45">
      <c r="A380" s="49">
        <f t="shared" si="12"/>
        <v>379</v>
      </c>
      <c r="B380" s="49" t="s">
        <v>2001</v>
      </c>
      <c r="C380" s="61">
        <v>6</v>
      </c>
      <c r="D380" s="3" t="str">
        <f t="shared" si="11"/>
        <v>[5-14]</v>
      </c>
      <c r="E380" s="61"/>
      <c r="F380" s="185" t="s">
        <v>889</v>
      </c>
      <c r="G380" s="61" t="s">
        <v>1978</v>
      </c>
      <c r="H380" s="62" t="s">
        <v>2002</v>
      </c>
      <c r="I380" s="131" t="s">
        <v>1998</v>
      </c>
      <c r="J380" s="193" t="s">
        <v>1770</v>
      </c>
      <c r="K380" s="193" t="s">
        <v>1771</v>
      </c>
      <c r="L380" s="165" t="s">
        <v>833</v>
      </c>
      <c r="M380" s="63" t="s">
        <v>1506</v>
      </c>
      <c r="N380" s="61" t="s">
        <v>253</v>
      </c>
      <c r="O380" s="184" t="s">
        <v>777</v>
      </c>
      <c r="P380" s="61" t="s">
        <v>14</v>
      </c>
      <c r="Q380" s="64">
        <v>45687</v>
      </c>
      <c r="R380" s="5" t="str">
        <f>_xlfn.CONCAT("S",_xlfn.ISOWEEKNUM(Table1[[#This Row],[Date de début des signes]]))</f>
        <v>S5</v>
      </c>
      <c r="S380" s="64">
        <v>45688</v>
      </c>
      <c r="T380" s="65" t="s">
        <v>870</v>
      </c>
      <c r="U380" s="63" t="s">
        <v>870</v>
      </c>
      <c r="V380" s="63" t="s">
        <v>870</v>
      </c>
      <c r="W380" s="63" t="s">
        <v>906</v>
      </c>
      <c r="X380" s="65" t="s">
        <v>906</v>
      </c>
      <c r="Y380" s="131" t="s">
        <v>1977</v>
      </c>
      <c r="Z380" s="60" t="s">
        <v>870</v>
      </c>
      <c r="AA380" s="60" t="s">
        <v>906</v>
      </c>
      <c r="AB380" s="60" t="s">
        <v>870</v>
      </c>
      <c r="AC380" s="60" t="s">
        <v>906</v>
      </c>
      <c r="AD380" s="61" t="s">
        <v>871</v>
      </c>
      <c r="AE380" s="61" t="s">
        <v>870</v>
      </c>
      <c r="AF380" s="66" t="s">
        <v>870</v>
      </c>
      <c r="AG380" s="184" t="s">
        <v>1382</v>
      </c>
      <c r="AH380" s="184"/>
      <c r="AI380" s="184" t="s">
        <v>870</v>
      </c>
      <c r="AJ380" s="164">
        <v>45691</v>
      </c>
      <c r="AK380" s="49" t="s">
        <v>874</v>
      </c>
      <c r="AL380" s="184" t="s">
        <v>814</v>
      </c>
      <c r="AM380" s="49" t="s">
        <v>228</v>
      </c>
      <c r="AN380" s="54" t="s">
        <v>253</v>
      </c>
      <c r="AO380" s="54" t="s">
        <v>255</v>
      </c>
      <c r="AP380" s="192" t="s">
        <v>18</v>
      </c>
      <c r="AQ380" s="1"/>
      <c r="AS380"/>
    </row>
    <row r="381" spans="1:45">
      <c r="A381" s="49">
        <f t="shared" si="12"/>
        <v>380</v>
      </c>
      <c r="B381" s="49" t="s">
        <v>2003</v>
      </c>
      <c r="C381" s="61">
        <v>7</v>
      </c>
      <c r="D381" s="3" t="str">
        <f t="shared" si="11"/>
        <v>[5-14]</v>
      </c>
      <c r="E381" s="61"/>
      <c r="F381" s="61" t="s">
        <v>864</v>
      </c>
      <c r="G381" s="61" t="s">
        <v>1978</v>
      </c>
      <c r="H381" s="62" t="s">
        <v>2004</v>
      </c>
      <c r="I381" s="131" t="s">
        <v>1998</v>
      </c>
      <c r="J381" s="193" t="s">
        <v>1770</v>
      </c>
      <c r="K381" s="193" t="s">
        <v>1771</v>
      </c>
      <c r="L381" s="165" t="s">
        <v>833</v>
      </c>
      <c r="M381" s="63" t="s">
        <v>1506</v>
      </c>
      <c r="N381" s="61" t="s">
        <v>253</v>
      </c>
      <c r="O381" s="184" t="s">
        <v>777</v>
      </c>
      <c r="P381" s="61" t="s">
        <v>14</v>
      </c>
      <c r="Q381" s="64">
        <v>45687</v>
      </c>
      <c r="R381" s="5" t="str">
        <f>_xlfn.CONCAT("S",_xlfn.ISOWEEKNUM(Table1[[#This Row],[Date de début des signes]]))</f>
        <v>S5</v>
      </c>
      <c r="S381" s="64">
        <v>45688</v>
      </c>
      <c r="T381" s="65" t="s">
        <v>870</v>
      </c>
      <c r="U381" s="63" t="s">
        <v>870</v>
      </c>
      <c r="V381" s="63" t="s">
        <v>870</v>
      </c>
      <c r="W381" s="63" t="s">
        <v>870</v>
      </c>
      <c r="X381" s="65" t="s">
        <v>906</v>
      </c>
      <c r="Y381" s="131" t="s">
        <v>1977</v>
      </c>
      <c r="Z381" s="60" t="s">
        <v>870</v>
      </c>
      <c r="AA381" s="60" t="s">
        <v>906</v>
      </c>
      <c r="AB381" s="60" t="s">
        <v>906</v>
      </c>
      <c r="AC381" s="60" t="s">
        <v>906</v>
      </c>
      <c r="AD381" s="61" t="s">
        <v>1806</v>
      </c>
      <c r="AE381" s="61" t="s">
        <v>870</v>
      </c>
      <c r="AF381" s="66" t="s">
        <v>870</v>
      </c>
      <c r="AG381" s="184" t="s">
        <v>1382</v>
      </c>
      <c r="AH381" s="184"/>
      <c r="AI381" s="184" t="s">
        <v>870</v>
      </c>
      <c r="AJ381" s="164">
        <v>45691</v>
      </c>
      <c r="AK381" s="49" t="s">
        <v>874</v>
      </c>
      <c r="AL381" s="184" t="s">
        <v>814</v>
      </c>
      <c r="AM381" s="49" t="s">
        <v>228</v>
      </c>
      <c r="AN381" s="54" t="s">
        <v>253</v>
      </c>
      <c r="AO381" s="54" t="s">
        <v>255</v>
      </c>
      <c r="AP381" s="192" t="s">
        <v>18</v>
      </c>
      <c r="AQ381" s="1"/>
      <c r="AS381"/>
    </row>
    <row r="382" spans="1:45">
      <c r="A382" s="49">
        <f t="shared" si="12"/>
        <v>381</v>
      </c>
      <c r="B382" s="49" t="s">
        <v>2005</v>
      </c>
      <c r="C382" s="61">
        <v>16</v>
      </c>
      <c r="D382" s="3" t="str">
        <f t="shared" si="11"/>
        <v>[15-44]</v>
      </c>
      <c r="E382" s="61"/>
      <c r="F382" s="61" t="s">
        <v>864</v>
      </c>
      <c r="G382" s="61" t="s">
        <v>2006</v>
      </c>
      <c r="H382" s="62" t="s">
        <v>2007</v>
      </c>
      <c r="I382" s="131" t="s">
        <v>160</v>
      </c>
      <c r="J382" s="160" t="s">
        <v>1755</v>
      </c>
      <c r="K382" s="160" t="s">
        <v>1756</v>
      </c>
      <c r="L382" s="165" t="s">
        <v>833</v>
      </c>
      <c r="M382" s="63" t="s">
        <v>1506</v>
      </c>
      <c r="N382" s="61" t="s">
        <v>253</v>
      </c>
      <c r="O382" s="184" t="s">
        <v>777</v>
      </c>
      <c r="P382" s="61" t="s">
        <v>14</v>
      </c>
      <c r="Q382" s="64">
        <v>45687</v>
      </c>
      <c r="R382" s="5" t="str">
        <f>_xlfn.CONCAT("S",_xlfn.ISOWEEKNUM(Table1[[#This Row],[Date de début des signes]]))</f>
        <v>S5</v>
      </c>
      <c r="S382" s="64">
        <v>45688</v>
      </c>
      <c r="T382" s="65" t="s">
        <v>870</v>
      </c>
      <c r="U382" s="63" t="s">
        <v>870</v>
      </c>
      <c r="V382" s="63" t="s">
        <v>870</v>
      </c>
      <c r="W382" s="63" t="s">
        <v>906</v>
      </c>
      <c r="X382" s="65" t="s">
        <v>906</v>
      </c>
      <c r="Y382" s="116" t="s">
        <v>1992</v>
      </c>
      <c r="Z382" s="60" t="s">
        <v>870</v>
      </c>
      <c r="AA382" s="60" t="s">
        <v>906</v>
      </c>
      <c r="AB382" s="60" t="s">
        <v>870</v>
      </c>
      <c r="AC382" s="60" t="s">
        <v>906</v>
      </c>
      <c r="AD382" s="61" t="s">
        <v>1806</v>
      </c>
      <c r="AE382" s="61" t="s">
        <v>870</v>
      </c>
      <c r="AF382" s="66" t="s">
        <v>870</v>
      </c>
      <c r="AG382" s="184" t="s">
        <v>2109</v>
      </c>
      <c r="AH382" s="184"/>
      <c r="AI382" s="184" t="s">
        <v>906</v>
      </c>
      <c r="AJ382" s="164">
        <v>45688</v>
      </c>
      <c r="AK382" s="49" t="s">
        <v>874</v>
      </c>
      <c r="AL382" s="184" t="s">
        <v>814</v>
      </c>
      <c r="AM382" s="49" t="s">
        <v>228</v>
      </c>
      <c r="AN382" s="54" t="s">
        <v>253</v>
      </c>
      <c r="AO382" s="54" t="s">
        <v>255</v>
      </c>
      <c r="AP382" s="192" t="s">
        <v>18</v>
      </c>
      <c r="AQ382" s="1"/>
      <c r="AS382"/>
    </row>
    <row r="383" spans="1:45">
      <c r="A383" s="49">
        <f t="shared" si="12"/>
        <v>382</v>
      </c>
      <c r="B383" s="49" t="s">
        <v>2008</v>
      </c>
      <c r="C383" s="61">
        <v>7</v>
      </c>
      <c r="D383" s="3" t="str">
        <f t="shared" si="11"/>
        <v>[5-14]</v>
      </c>
      <c r="E383" s="61"/>
      <c r="F383" s="61" t="s">
        <v>864</v>
      </c>
      <c r="G383" s="61" t="s">
        <v>1978</v>
      </c>
      <c r="H383" s="62" t="s">
        <v>2009</v>
      </c>
      <c r="I383" s="131" t="s">
        <v>1998</v>
      </c>
      <c r="J383" s="193" t="s">
        <v>1770</v>
      </c>
      <c r="K383" s="193" t="s">
        <v>1771</v>
      </c>
      <c r="L383" s="165" t="s">
        <v>833</v>
      </c>
      <c r="M383" s="63" t="s">
        <v>1506</v>
      </c>
      <c r="N383" s="61" t="s">
        <v>253</v>
      </c>
      <c r="O383" s="184" t="s">
        <v>777</v>
      </c>
      <c r="P383" s="61" t="s">
        <v>14</v>
      </c>
      <c r="Q383" s="64">
        <v>45688</v>
      </c>
      <c r="R383" s="5" t="str">
        <f>_xlfn.CONCAT("S",_xlfn.ISOWEEKNUM(Table1[[#This Row],[Date de début des signes]]))</f>
        <v>S5</v>
      </c>
      <c r="S383" s="64">
        <v>45688</v>
      </c>
      <c r="T383" s="65" t="s">
        <v>870</v>
      </c>
      <c r="U383" s="63" t="s">
        <v>870</v>
      </c>
      <c r="V383" s="63" t="s">
        <v>870</v>
      </c>
      <c r="W383" s="63" t="s">
        <v>906</v>
      </c>
      <c r="X383" s="65" t="s">
        <v>906</v>
      </c>
      <c r="Y383" s="131" t="s">
        <v>1977</v>
      </c>
      <c r="Z383" s="60" t="s">
        <v>870</v>
      </c>
      <c r="AA383" s="60" t="s">
        <v>906</v>
      </c>
      <c r="AB383" s="60" t="s">
        <v>870</v>
      </c>
      <c r="AC383" s="60" t="s">
        <v>906</v>
      </c>
      <c r="AD383" s="61" t="s">
        <v>1536</v>
      </c>
      <c r="AE383" s="61" t="s">
        <v>870</v>
      </c>
      <c r="AF383" s="66" t="s">
        <v>870</v>
      </c>
      <c r="AG383" s="184" t="s">
        <v>1382</v>
      </c>
      <c r="AH383" s="184"/>
      <c r="AI383" s="184" t="s">
        <v>870</v>
      </c>
      <c r="AJ383" s="164">
        <v>45691</v>
      </c>
      <c r="AK383" s="49" t="s">
        <v>874</v>
      </c>
      <c r="AL383" s="184" t="s">
        <v>814</v>
      </c>
      <c r="AM383" s="49" t="s">
        <v>228</v>
      </c>
      <c r="AN383" s="54" t="s">
        <v>253</v>
      </c>
      <c r="AO383" s="54" t="s">
        <v>255</v>
      </c>
      <c r="AP383" s="192" t="s">
        <v>18</v>
      </c>
      <c r="AQ383" s="1"/>
      <c r="AS383"/>
    </row>
    <row r="384" spans="1:45">
      <c r="A384" s="49">
        <f t="shared" si="12"/>
        <v>383</v>
      </c>
      <c r="B384" s="49" t="s">
        <v>2010</v>
      </c>
      <c r="C384" s="61">
        <v>8</v>
      </c>
      <c r="D384" s="3" t="str">
        <f t="shared" si="11"/>
        <v>[5-14]</v>
      </c>
      <c r="E384" s="61"/>
      <c r="F384" s="61" t="s">
        <v>864</v>
      </c>
      <c r="G384" s="61" t="s">
        <v>1978</v>
      </c>
      <c r="H384" s="62" t="s">
        <v>2011</v>
      </c>
      <c r="I384" s="131" t="s">
        <v>1998</v>
      </c>
      <c r="J384" s="193" t="s">
        <v>1770</v>
      </c>
      <c r="K384" s="193" t="s">
        <v>1771</v>
      </c>
      <c r="L384" s="165" t="s">
        <v>833</v>
      </c>
      <c r="M384" s="63" t="s">
        <v>1506</v>
      </c>
      <c r="N384" s="61" t="s">
        <v>253</v>
      </c>
      <c r="O384" s="184" t="s">
        <v>777</v>
      </c>
      <c r="P384" s="61" t="s">
        <v>14</v>
      </c>
      <c r="Q384" s="64">
        <v>45688</v>
      </c>
      <c r="R384" s="5" t="str">
        <f>_xlfn.CONCAT("S",_xlfn.ISOWEEKNUM(Table1[[#This Row],[Date de début des signes]]))</f>
        <v>S5</v>
      </c>
      <c r="S384" s="64">
        <v>45688</v>
      </c>
      <c r="T384" s="65" t="s">
        <v>870</v>
      </c>
      <c r="U384" s="63" t="s">
        <v>870</v>
      </c>
      <c r="V384" s="63" t="s">
        <v>870</v>
      </c>
      <c r="W384" s="63" t="s">
        <v>906</v>
      </c>
      <c r="X384" s="65" t="s">
        <v>906</v>
      </c>
      <c r="Y384" s="131" t="s">
        <v>1977</v>
      </c>
      <c r="Z384" s="60" t="s">
        <v>870</v>
      </c>
      <c r="AA384" s="60" t="s">
        <v>906</v>
      </c>
      <c r="AB384" s="60" t="s">
        <v>870</v>
      </c>
      <c r="AC384" s="60" t="s">
        <v>906</v>
      </c>
      <c r="AD384" s="61" t="s">
        <v>1536</v>
      </c>
      <c r="AE384" s="61" t="s">
        <v>870</v>
      </c>
      <c r="AF384" s="66" t="s">
        <v>870</v>
      </c>
      <c r="AG384" s="184" t="s">
        <v>1382</v>
      </c>
      <c r="AH384" s="184"/>
      <c r="AI384" s="184" t="s">
        <v>870</v>
      </c>
      <c r="AJ384" s="164">
        <v>45691</v>
      </c>
      <c r="AK384" s="49" t="s">
        <v>874</v>
      </c>
      <c r="AL384" s="184" t="s">
        <v>814</v>
      </c>
      <c r="AM384" s="49" t="s">
        <v>228</v>
      </c>
      <c r="AN384" s="54" t="s">
        <v>253</v>
      </c>
      <c r="AO384" s="54" t="s">
        <v>255</v>
      </c>
      <c r="AP384" s="192" t="s">
        <v>18</v>
      </c>
      <c r="AQ384" s="1"/>
      <c r="AS384"/>
    </row>
    <row r="385" spans="1:45">
      <c r="A385" s="49">
        <f t="shared" si="12"/>
        <v>384</v>
      </c>
      <c r="B385" s="49" t="s">
        <v>2012</v>
      </c>
      <c r="C385" s="61">
        <v>11</v>
      </c>
      <c r="D385" s="3" t="str">
        <f t="shared" si="11"/>
        <v>[5-14]</v>
      </c>
      <c r="E385" s="61"/>
      <c r="F385" s="61" t="s">
        <v>864</v>
      </c>
      <c r="G385" s="61" t="s">
        <v>1978</v>
      </c>
      <c r="H385" s="62" t="s">
        <v>2013</v>
      </c>
      <c r="I385" s="131" t="s">
        <v>1998</v>
      </c>
      <c r="J385" s="193" t="s">
        <v>1770</v>
      </c>
      <c r="K385" s="193" t="s">
        <v>1771</v>
      </c>
      <c r="L385" s="165" t="s">
        <v>833</v>
      </c>
      <c r="M385" s="63" t="s">
        <v>1506</v>
      </c>
      <c r="N385" s="61" t="s">
        <v>253</v>
      </c>
      <c r="O385" s="184" t="s">
        <v>777</v>
      </c>
      <c r="P385" s="61" t="s">
        <v>14</v>
      </c>
      <c r="Q385" s="64">
        <v>45688</v>
      </c>
      <c r="R385" s="5" t="str">
        <f>_xlfn.CONCAT("S",_xlfn.ISOWEEKNUM(Table1[[#This Row],[Date de début des signes]]))</f>
        <v>S5</v>
      </c>
      <c r="S385" s="64">
        <v>45688</v>
      </c>
      <c r="T385" s="65" t="s">
        <v>870</v>
      </c>
      <c r="U385" s="63" t="s">
        <v>870</v>
      </c>
      <c r="V385" s="63" t="s">
        <v>870</v>
      </c>
      <c r="W385" s="63" t="s">
        <v>906</v>
      </c>
      <c r="X385" s="65" t="s">
        <v>906</v>
      </c>
      <c r="Y385" s="131" t="s">
        <v>1977</v>
      </c>
      <c r="Z385" s="60" t="s">
        <v>870</v>
      </c>
      <c r="AA385" s="60" t="s">
        <v>906</v>
      </c>
      <c r="AB385" s="60" t="s">
        <v>870</v>
      </c>
      <c r="AC385" s="60" t="s">
        <v>906</v>
      </c>
      <c r="AD385" s="61" t="s">
        <v>1536</v>
      </c>
      <c r="AE385" s="61" t="s">
        <v>870</v>
      </c>
      <c r="AF385" s="66" t="s">
        <v>870</v>
      </c>
      <c r="AG385" s="184" t="s">
        <v>1382</v>
      </c>
      <c r="AH385" s="184"/>
      <c r="AI385" s="184" t="s">
        <v>870</v>
      </c>
      <c r="AJ385" s="164">
        <v>45688</v>
      </c>
      <c r="AK385" s="49" t="s">
        <v>874</v>
      </c>
      <c r="AL385" s="184" t="s">
        <v>814</v>
      </c>
      <c r="AM385" s="49" t="s">
        <v>228</v>
      </c>
      <c r="AN385" s="54" t="s">
        <v>253</v>
      </c>
      <c r="AO385" s="54" t="s">
        <v>255</v>
      </c>
      <c r="AP385" s="192" t="s">
        <v>18</v>
      </c>
      <c r="AQ385" s="1"/>
      <c r="AS385"/>
    </row>
    <row r="386" spans="1:45">
      <c r="A386" s="49">
        <f t="shared" si="12"/>
        <v>385</v>
      </c>
      <c r="B386" s="49" t="s">
        <v>2014</v>
      </c>
      <c r="C386" s="61">
        <v>9</v>
      </c>
      <c r="D386" s="3" t="str">
        <f t="shared" si="11"/>
        <v>[5-14]</v>
      </c>
      <c r="E386" s="61"/>
      <c r="F386" s="61" t="s">
        <v>864</v>
      </c>
      <c r="G386" s="61" t="s">
        <v>1978</v>
      </c>
      <c r="H386" s="62" t="s">
        <v>2015</v>
      </c>
      <c r="I386" s="131" t="s">
        <v>1998</v>
      </c>
      <c r="J386" s="193" t="s">
        <v>1770</v>
      </c>
      <c r="K386" s="193" t="s">
        <v>1771</v>
      </c>
      <c r="L386" s="165" t="s">
        <v>833</v>
      </c>
      <c r="M386" s="63" t="s">
        <v>993</v>
      </c>
      <c r="N386" s="61" t="s">
        <v>253</v>
      </c>
      <c r="O386" s="184" t="s">
        <v>777</v>
      </c>
      <c r="P386" s="61" t="s">
        <v>14</v>
      </c>
      <c r="Q386" s="64">
        <v>45687</v>
      </c>
      <c r="R386" s="5" t="str">
        <f>_xlfn.CONCAT("S",_xlfn.ISOWEEKNUM(Table1[[#This Row],[Date de début des signes]]))</f>
        <v>S5</v>
      </c>
      <c r="S386" s="64">
        <v>45688</v>
      </c>
      <c r="T386" s="65" t="s">
        <v>870</v>
      </c>
      <c r="U386" s="63" t="s">
        <v>870</v>
      </c>
      <c r="V386" s="63" t="s">
        <v>870</v>
      </c>
      <c r="W386" s="63" t="s">
        <v>870</v>
      </c>
      <c r="X386" s="65" t="s">
        <v>906</v>
      </c>
      <c r="Y386" s="131" t="s">
        <v>1977</v>
      </c>
      <c r="Z386" s="60" t="s">
        <v>870</v>
      </c>
      <c r="AA386" s="60" t="s">
        <v>906</v>
      </c>
      <c r="AB386" s="60" t="s">
        <v>870</v>
      </c>
      <c r="AC386" s="60" t="s">
        <v>906</v>
      </c>
      <c r="AD386" s="61" t="s">
        <v>871</v>
      </c>
      <c r="AE386" s="61" t="s">
        <v>870</v>
      </c>
      <c r="AF386" s="66" t="s">
        <v>870</v>
      </c>
      <c r="AG386" s="184" t="s">
        <v>1382</v>
      </c>
      <c r="AH386" s="184"/>
      <c r="AI386" s="184" t="s">
        <v>870</v>
      </c>
      <c r="AJ386" s="164">
        <v>45691</v>
      </c>
      <c r="AK386" s="49" t="s">
        <v>874</v>
      </c>
      <c r="AL386" s="184" t="s">
        <v>814</v>
      </c>
      <c r="AM386" s="49" t="s">
        <v>228</v>
      </c>
      <c r="AN386" s="54" t="s">
        <v>253</v>
      </c>
      <c r="AO386" s="54" t="s">
        <v>255</v>
      </c>
      <c r="AP386" s="192" t="s">
        <v>18</v>
      </c>
      <c r="AQ386" s="1"/>
      <c r="AS386"/>
    </row>
    <row r="387" spans="1:45">
      <c r="A387" s="49">
        <f t="shared" si="12"/>
        <v>386</v>
      </c>
      <c r="B387" s="49" t="s">
        <v>2016</v>
      </c>
      <c r="C387" s="61">
        <v>11</v>
      </c>
      <c r="D387" s="3" t="str">
        <f t="shared" ref="D387:D437" si="13">IF(C387="","",IF(C387&lt;=2,"[0-2]",IF(C387&lt;=4,"[2-4]",IF(C387&lt;=14,"[5-14]",IF(C387&lt;=44,"[15-44]",IF(C387&lt;=59,"[45-59]",IF(C387&gt;=60,"[60 et plus]")))))))</f>
        <v>[5-14]</v>
      </c>
      <c r="E387" s="61"/>
      <c r="F387" s="185" t="s">
        <v>889</v>
      </c>
      <c r="G387" s="61" t="s">
        <v>1978</v>
      </c>
      <c r="H387" s="62" t="s">
        <v>2017</v>
      </c>
      <c r="I387" s="131" t="s">
        <v>1998</v>
      </c>
      <c r="J387" s="193" t="s">
        <v>1770</v>
      </c>
      <c r="K387" s="193" t="s">
        <v>1771</v>
      </c>
      <c r="L387" s="165" t="s">
        <v>833</v>
      </c>
      <c r="M387" s="63" t="s">
        <v>993</v>
      </c>
      <c r="N387" s="61" t="s">
        <v>253</v>
      </c>
      <c r="O387" s="184" t="s">
        <v>777</v>
      </c>
      <c r="P387" s="61" t="s">
        <v>14</v>
      </c>
      <c r="Q387" s="64">
        <v>45687</v>
      </c>
      <c r="R387" s="5" t="str">
        <f>_xlfn.CONCAT("S",_xlfn.ISOWEEKNUM(Table1[[#This Row],[Date de début des signes]]))</f>
        <v>S5</v>
      </c>
      <c r="S387" s="64">
        <v>45688</v>
      </c>
      <c r="T387" s="65" t="s">
        <v>870</v>
      </c>
      <c r="U387" s="63" t="s">
        <v>870</v>
      </c>
      <c r="V387" s="63" t="s">
        <v>870</v>
      </c>
      <c r="W387" s="63" t="s">
        <v>906</v>
      </c>
      <c r="X387" s="65" t="s">
        <v>906</v>
      </c>
      <c r="Y387" s="131" t="s">
        <v>1977</v>
      </c>
      <c r="Z387" s="60" t="s">
        <v>870</v>
      </c>
      <c r="AA387" s="60" t="s">
        <v>906</v>
      </c>
      <c r="AB387" s="60" t="s">
        <v>870</v>
      </c>
      <c r="AC387" s="60" t="s">
        <v>906</v>
      </c>
      <c r="AD387" s="61" t="s">
        <v>871</v>
      </c>
      <c r="AE387" s="61" t="s">
        <v>870</v>
      </c>
      <c r="AF387" s="66" t="s">
        <v>870</v>
      </c>
      <c r="AG387" s="184" t="s">
        <v>1382</v>
      </c>
      <c r="AH387" s="184"/>
      <c r="AI387" s="184" t="s">
        <v>870</v>
      </c>
      <c r="AJ387" s="164">
        <v>45691</v>
      </c>
      <c r="AK387" s="49" t="s">
        <v>874</v>
      </c>
      <c r="AL387" s="184" t="s">
        <v>814</v>
      </c>
      <c r="AM387" s="49" t="s">
        <v>228</v>
      </c>
      <c r="AN387" s="54" t="s">
        <v>253</v>
      </c>
      <c r="AO387" s="54" t="s">
        <v>255</v>
      </c>
      <c r="AP387" s="192" t="s">
        <v>18</v>
      </c>
      <c r="AQ387" s="1"/>
      <c r="AS387"/>
    </row>
    <row r="388" spans="1:45">
      <c r="A388" s="49">
        <f t="shared" si="12"/>
        <v>387</v>
      </c>
      <c r="B388" s="49" t="s">
        <v>2018</v>
      </c>
      <c r="C388" s="61">
        <v>9</v>
      </c>
      <c r="D388" s="3" t="str">
        <f t="shared" si="13"/>
        <v>[5-14]</v>
      </c>
      <c r="E388" s="61"/>
      <c r="F388" s="61" t="s">
        <v>864</v>
      </c>
      <c r="G388" s="61" t="s">
        <v>1978</v>
      </c>
      <c r="H388" s="62" t="s">
        <v>2015</v>
      </c>
      <c r="I388" s="131" t="s">
        <v>1998</v>
      </c>
      <c r="J388" s="193" t="s">
        <v>1770</v>
      </c>
      <c r="K388" s="193" t="s">
        <v>1771</v>
      </c>
      <c r="L388" s="165" t="s">
        <v>833</v>
      </c>
      <c r="M388" s="63" t="s">
        <v>993</v>
      </c>
      <c r="N388" s="61" t="s">
        <v>253</v>
      </c>
      <c r="O388" s="184" t="s">
        <v>777</v>
      </c>
      <c r="P388" s="61" t="s">
        <v>14</v>
      </c>
      <c r="Q388" s="64">
        <v>45687</v>
      </c>
      <c r="R388" s="5" t="str">
        <f>_xlfn.CONCAT("S",_xlfn.ISOWEEKNUM(Table1[[#This Row],[Date de début des signes]]))</f>
        <v>S5</v>
      </c>
      <c r="S388" s="64">
        <v>45688</v>
      </c>
      <c r="T388" s="65" t="s">
        <v>870</v>
      </c>
      <c r="U388" s="63" t="s">
        <v>870</v>
      </c>
      <c r="V388" s="63" t="s">
        <v>870</v>
      </c>
      <c r="W388" s="63" t="s">
        <v>870</v>
      </c>
      <c r="X388" s="65" t="s">
        <v>906</v>
      </c>
      <c r="Y388" s="131" t="s">
        <v>1977</v>
      </c>
      <c r="Z388" s="60" t="s">
        <v>870</v>
      </c>
      <c r="AA388" s="60" t="s">
        <v>906</v>
      </c>
      <c r="AB388" s="60" t="s">
        <v>870</v>
      </c>
      <c r="AC388" s="60" t="s">
        <v>906</v>
      </c>
      <c r="AD388" s="61" t="s">
        <v>871</v>
      </c>
      <c r="AE388" s="61" t="s">
        <v>870</v>
      </c>
      <c r="AF388" s="66" t="s">
        <v>870</v>
      </c>
      <c r="AG388" s="184" t="s">
        <v>1382</v>
      </c>
      <c r="AH388" s="184"/>
      <c r="AI388" s="184" t="s">
        <v>870</v>
      </c>
      <c r="AJ388" s="164">
        <v>45691</v>
      </c>
      <c r="AK388" s="49" t="s">
        <v>874</v>
      </c>
      <c r="AL388" s="184" t="s">
        <v>814</v>
      </c>
      <c r="AM388" s="49" t="s">
        <v>228</v>
      </c>
      <c r="AN388" s="54" t="s">
        <v>253</v>
      </c>
      <c r="AO388" s="54" t="s">
        <v>255</v>
      </c>
      <c r="AP388" s="192" t="s">
        <v>18</v>
      </c>
      <c r="AQ388" s="1"/>
      <c r="AS388"/>
    </row>
    <row r="389" spans="1:45">
      <c r="A389" s="49">
        <f t="shared" si="12"/>
        <v>388</v>
      </c>
      <c r="B389" s="49" t="s">
        <v>2019</v>
      </c>
      <c r="C389" s="61">
        <v>10</v>
      </c>
      <c r="D389" s="3" t="str">
        <f t="shared" si="13"/>
        <v>[5-14]</v>
      </c>
      <c r="E389" s="61"/>
      <c r="F389" s="185" t="s">
        <v>889</v>
      </c>
      <c r="G389" s="61" t="s">
        <v>1978</v>
      </c>
      <c r="H389" s="62" t="s">
        <v>2020</v>
      </c>
      <c r="I389" s="131" t="s">
        <v>2021</v>
      </c>
      <c r="J389" s="193" t="s">
        <v>1770</v>
      </c>
      <c r="K389" s="193" t="s">
        <v>1771</v>
      </c>
      <c r="L389" s="165" t="s">
        <v>833</v>
      </c>
      <c r="M389" s="63" t="s">
        <v>993</v>
      </c>
      <c r="N389" s="61" t="s">
        <v>253</v>
      </c>
      <c r="O389" s="184" t="s">
        <v>777</v>
      </c>
      <c r="P389" s="61" t="s">
        <v>14</v>
      </c>
      <c r="Q389" s="64">
        <v>45687</v>
      </c>
      <c r="R389" s="5" t="str">
        <f>_xlfn.CONCAT("S",_xlfn.ISOWEEKNUM(Table1[[#This Row],[Date de début des signes]]))</f>
        <v>S5</v>
      </c>
      <c r="S389" s="64">
        <v>45688</v>
      </c>
      <c r="T389" s="65" t="s">
        <v>870</v>
      </c>
      <c r="U389" s="63" t="s">
        <v>870</v>
      </c>
      <c r="V389" s="63" t="s">
        <v>870</v>
      </c>
      <c r="W389" s="63" t="s">
        <v>870</v>
      </c>
      <c r="X389" s="65" t="s">
        <v>906</v>
      </c>
      <c r="Y389" s="131" t="s">
        <v>1977</v>
      </c>
      <c r="Z389" s="60" t="s">
        <v>870</v>
      </c>
      <c r="AA389" s="60" t="s">
        <v>906</v>
      </c>
      <c r="AB389" s="60" t="s">
        <v>870</v>
      </c>
      <c r="AC389" s="60" t="s">
        <v>906</v>
      </c>
      <c r="AD389" s="61" t="s">
        <v>871</v>
      </c>
      <c r="AE389" s="61" t="s">
        <v>870</v>
      </c>
      <c r="AF389" s="66" t="s">
        <v>870</v>
      </c>
      <c r="AG389" s="184" t="s">
        <v>1382</v>
      </c>
      <c r="AH389" s="184"/>
      <c r="AI389" s="184" t="s">
        <v>870</v>
      </c>
      <c r="AJ389" s="164">
        <v>45691</v>
      </c>
      <c r="AK389" s="49" t="s">
        <v>874</v>
      </c>
      <c r="AL389" s="184" t="s">
        <v>814</v>
      </c>
      <c r="AM389" s="49" t="s">
        <v>228</v>
      </c>
      <c r="AN389" s="54" t="s">
        <v>253</v>
      </c>
      <c r="AO389" s="54" t="s">
        <v>255</v>
      </c>
      <c r="AP389" s="192" t="s">
        <v>18</v>
      </c>
      <c r="AQ389" s="1"/>
      <c r="AS389"/>
    </row>
    <row r="390" spans="1:45">
      <c r="A390" s="49">
        <f t="shared" si="12"/>
        <v>389</v>
      </c>
      <c r="B390" s="49" t="s">
        <v>2022</v>
      </c>
      <c r="C390" s="61">
        <v>2</v>
      </c>
      <c r="D390" s="3" t="str">
        <f t="shared" si="13"/>
        <v>[0-2]</v>
      </c>
      <c r="E390" s="61"/>
      <c r="F390" s="185" t="s">
        <v>889</v>
      </c>
      <c r="G390" s="61" t="s">
        <v>992</v>
      </c>
      <c r="H390" s="62" t="s">
        <v>2023</v>
      </c>
      <c r="I390" s="131" t="s">
        <v>1998</v>
      </c>
      <c r="J390" s="193" t="s">
        <v>1770</v>
      </c>
      <c r="K390" s="193" t="s">
        <v>1771</v>
      </c>
      <c r="L390" s="165" t="s">
        <v>833</v>
      </c>
      <c r="M390" s="63" t="s">
        <v>993</v>
      </c>
      <c r="N390" s="61" t="s">
        <v>253</v>
      </c>
      <c r="O390" s="184" t="s">
        <v>777</v>
      </c>
      <c r="P390" s="61" t="s">
        <v>14</v>
      </c>
      <c r="Q390" s="64">
        <v>45689</v>
      </c>
      <c r="R390" s="5" t="str">
        <f>_xlfn.CONCAT("S",_xlfn.ISOWEEKNUM(Table1[[#This Row],[Date de début des signes]]))</f>
        <v>S5</v>
      </c>
      <c r="S390" s="64">
        <v>45689</v>
      </c>
      <c r="T390" s="65" t="s">
        <v>870</v>
      </c>
      <c r="U390" s="63" t="s">
        <v>870</v>
      </c>
      <c r="V390" s="63" t="s">
        <v>870</v>
      </c>
      <c r="W390" s="63" t="s">
        <v>870</v>
      </c>
      <c r="X390" s="65" t="s">
        <v>906</v>
      </c>
      <c r="Y390" s="131" t="s">
        <v>1977</v>
      </c>
      <c r="Z390" s="60" t="s">
        <v>870</v>
      </c>
      <c r="AA390" s="60" t="s">
        <v>906</v>
      </c>
      <c r="AB390" s="60" t="s">
        <v>870</v>
      </c>
      <c r="AC390" s="60" t="s">
        <v>906</v>
      </c>
      <c r="AD390" s="61" t="s">
        <v>871</v>
      </c>
      <c r="AE390" s="61" t="s">
        <v>870</v>
      </c>
      <c r="AF390" s="66" t="s">
        <v>870</v>
      </c>
      <c r="AG390" s="184" t="s">
        <v>1382</v>
      </c>
      <c r="AH390" s="184"/>
      <c r="AI390" s="184" t="s">
        <v>870</v>
      </c>
      <c r="AJ390" s="164">
        <v>45691</v>
      </c>
      <c r="AK390" s="49" t="s">
        <v>874</v>
      </c>
      <c r="AL390" s="184" t="s">
        <v>814</v>
      </c>
      <c r="AM390" s="49" t="s">
        <v>228</v>
      </c>
      <c r="AN390" s="54" t="s">
        <v>253</v>
      </c>
      <c r="AO390" s="54" t="s">
        <v>255</v>
      </c>
      <c r="AP390" s="192" t="s">
        <v>18</v>
      </c>
      <c r="AQ390" s="1"/>
      <c r="AS390"/>
    </row>
    <row r="391" spans="1:45">
      <c r="A391" s="49">
        <f t="shared" si="12"/>
        <v>390</v>
      </c>
      <c r="B391" s="49" t="s">
        <v>2024</v>
      </c>
      <c r="C391" s="61">
        <v>5</v>
      </c>
      <c r="D391" s="3" t="str">
        <f t="shared" si="13"/>
        <v>[5-14]</v>
      </c>
      <c r="E391" s="61"/>
      <c r="F391" s="185" t="s">
        <v>889</v>
      </c>
      <c r="G391" s="61" t="s">
        <v>992</v>
      </c>
      <c r="H391" s="62" t="s">
        <v>2020</v>
      </c>
      <c r="I391" s="131" t="s">
        <v>2021</v>
      </c>
      <c r="J391" s="193" t="s">
        <v>1770</v>
      </c>
      <c r="K391" s="193" t="s">
        <v>1771</v>
      </c>
      <c r="L391" s="165" t="s">
        <v>833</v>
      </c>
      <c r="M391" s="63" t="s">
        <v>993</v>
      </c>
      <c r="N391" s="61" t="s">
        <v>253</v>
      </c>
      <c r="O391" s="184" t="s">
        <v>777</v>
      </c>
      <c r="P391" s="61" t="s">
        <v>14</v>
      </c>
      <c r="Q391" s="64">
        <v>45689</v>
      </c>
      <c r="R391" s="5" t="str">
        <f>_xlfn.CONCAT("S",_xlfn.ISOWEEKNUM(Table1[[#This Row],[Date de début des signes]]))</f>
        <v>S5</v>
      </c>
      <c r="S391" s="64">
        <v>45689</v>
      </c>
      <c r="T391" s="65" t="s">
        <v>870</v>
      </c>
      <c r="U391" s="63" t="s">
        <v>870</v>
      </c>
      <c r="V391" s="63" t="s">
        <v>870</v>
      </c>
      <c r="W391" s="63" t="s">
        <v>870</v>
      </c>
      <c r="X391" s="65" t="s">
        <v>906</v>
      </c>
      <c r="Y391" s="131" t="s">
        <v>1977</v>
      </c>
      <c r="Z391" s="60" t="s">
        <v>870</v>
      </c>
      <c r="AA391" s="60" t="s">
        <v>906</v>
      </c>
      <c r="AB391" s="60" t="s">
        <v>870</v>
      </c>
      <c r="AC391" s="60" t="s">
        <v>906</v>
      </c>
      <c r="AD391" s="61" t="s">
        <v>871</v>
      </c>
      <c r="AE391" s="61" t="s">
        <v>870</v>
      </c>
      <c r="AF391" s="66" t="s">
        <v>870</v>
      </c>
      <c r="AG391" s="184" t="s">
        <v>1382</v>
      </c>
      <c r="AH391" s="184"/>
      <c r="AI391" s="184" t="s">
        <v>870</v>
      </c>
      <c r="AJ391" s="164">
        <v>45691</v>
      </c>
      <c r="AK391" s="49" t="s">
        <v>874</v>
      </c>
      <c r="AL391" s="184" t="s">
        <v>814</v>
      </c>
      <c r="AM391" s="49" t="s">
        <v>228</v>
      </c>
      <c r="AN391" s="54" t="s">
        <v>253</v>
      </c>
      <c r="AO391" s="54" t="s">
        <v>255</v>
      </c>
      <c r="AP391" s="192" t="s">
        <v>18</v>
      </c>
      <c r="AQ391" s="1"/>
      <c r="AS391"/>
    </row>
    <row r="392" spans="1:45">
      <c r="A392" s="49">
        <f t="shared" si="12"/>
        <v>391</v>
      </c>
      <c r="B392" s="49" t="s">
        <v>2025</v>
      </c>
      <c r="C392" s="61">
        <v>60</v>
      </c>
      <c r="D392" s="3" t="str">
        <f t="shared" si="13"/>
        <v>[60 et plus]</v>
      </c>
      <c r="E392" s="61"/>
      <c r="F392" s="61" t="s">
        <v>864</v>
      </c>
      <c r="G392" s="61" t="s">
        <v>2026</v>
      </c>
      <c r="H392" s="62" t="s">
        <v>2027</v>
      </c>
      <c r="I392" s="131" t="s">
        <v>160</v>
      </c>
      <c r="J392" s="160" t="s">
        <v>1755</v>
      </c>
      <c r="K392" s="160" t="s">
        <v>1756</v>
      </c>
      <c r="L392" s="165" t="s">
        <v>833</v>
      </c>
      <c r="M392" s="63" t="s">
        <v>1506</v>
      </c>
      <c r="N392" s="61" t="s">
        <v>253</v>
      </c>
      <c r="O392" s="184" t="s">
        <v>777</v>
      </c>
      <c r="P392" s="61" t="s">
        <v>14</v>
      </c>
      <c r="Q392" s="64">
        <v>45688</v>
      </c>
      <c r="R392" s="5" t="str">
        <f>_xlfn.CONCAT("S",_xlfn.ISOWEEKNUM(Table1[[#This Row],[Date de début des signes]]))</f>
        <v>S5</v>
      </c>
      <c r="S392" s="64">
        <v>45690</v>
      </c>
      <c r="T392" s="65" t="s">
        <v>870</v>
      </c>
      <c r="U392" s="63" t="s">
        <v>870</v>
      </c>
      <c r="V392" s="63" t="s">
        <v>906</v>
      </c>
      <c r="W392" s="63" t="s">
        <v>906</v>
      </c>
      <c r="X392" s="65" t="s">
        <v>906</v>
      </c>
      <c r="Y392" s="116" t="s">
        <v>1992</v>
      </c>
      <c r="Z392" s="60" t="s">
        <v>1493</v>
      </c>
      <c r="AA392" s="60" t="s">
        <v>906</v>
      </c>
      <c r="AB392" s="60" t="s">
        <v>870</v>
      </c>
      <c r="AC392" s="60" t="s">
        <v>906</v>
      </c>
      <c r="AD392" s="61" t="s">
        <v>871</v>
      </c>
      <c r="AE392" s="61" t="s">
        <v>870</v>
      </c>
      <c r="AF392" s="66" t="s">
        <v>870</v>
      </c>
      <c r="AG392" s="184" t="s">
        <v>2109</v>
      </c>
      <c r="AH392" s="184"/>
      <c r="AI392" s="184" t="s">
        <v>906</v>
      </c>
      <c r="AJ392" s="164">
        <v>45690</v>
      </c>
      <c r="AK392" s="49" t="s">
        <v>874</v>
      </c>
      <c r="AL392" s="184" t="s">
        <v>814</v>
      </c>
      <c r="AM392" s="49" t="s">
        <v>228</v>
      </c>
      <c r="AN392" s="54" t="s">
        <v>253</v>
      </c>
      <c r="AO392" s="54" t="s">
        <v>255</v>
      </c>
      <c r="AP392" s="192" t="s">
        <v>18</v>
      </c>
      <c r="AQ392" s="1"/>
      <c r="AS392"/>
    </row>
    <row r="393" spans="1:45">
      <c r="A393" s="49">
        <f t="shared" si="12"/>
        <v>392</v>
      </c>
      <c r="B393" s="49" t="s">
        <v>2028</v>
      </c>
      <c r="C393" s="61">
        <v>16</v>
      </c>
      <c r="D393" s="3" t="str">
        <f t="shared" si="13"/>
        <v>[15-44]</v>
      </c>
      <c r="E393" s="61"/>
      <c r="F393" s="185" t="s">
        <v>889</v>
      </c>
      <c r="G393" s="61" t="s">
        <v>1833</v>
      </c>
      <c r="H393" s="62" t="s">
        <v>2029</v>
      </c>
      <c r="I393" s="131" t="s">
        <v>2030</v>
      </c>
      <c r="J393" s="185"/>
      <c r="K393" s="185"/>
      <c r="L393" s="165" t="s">
        <v>833</v>
      </c>
      <c r="M393" s="63" t="s">
        <v>1506</v>
      </c>
      <c r="N393" s="61" t="s">
        <v>253</v>
      </c>
      <c r="O393" s="184" t="s">
        <v>777</v>
      </c>
      <c r="P393" s="61" t="s">
        <v>14</v>
      </c>
      <c r="Q393" s="64">
        <v>45689</v>
      </c>
      <c r="R393" s="5" t="str">
        <f>_xlfn.CONCAT("S",_xlfn.ISOWEEKNUM(Table1[[#This Row],[Date de début des signes]]))</f>
        <v>S5</v>
      </c>
      <c r="S393" s="64">
        <v>45690</v>
      </c>
      <c r="T393" s="65" t="s">
        <v>870</v>
      </c>
      <c r="U393" s="63" t="s">
        <v>870</v>
      </c>
      <c r="V393" s="63" t="s">
        <v>870</v>
      </c>
      <c r="W393" s="63" t="s">
        <v>906</v>
      </c>
      <c r="X393" s="65" t="s">
        <v>906</v>
      </c>
      <c r="Y393" s="116" t="s">
        <v>1992</v>
      </c>
      <c r="Z393" s="60" t="s">
        <v>1493</v>
      </c>
      <c r="AA393" s="60" t="s">
        <v>906</v>
      </c>
      <c r="AB393" s="60" t="s">
        <v>870</v>
      </c>
      <c r="AC393" s="60" t="s">
        <v>906</v>
      </c>
      <c r="AD393" s="61" t="s">
        <v>871</v>
      </c>
      <c r="AE393" s="61" t="s">
        <v>870</v>
      </c>
      <c r="AF393" s="66" t="s">
        <v>870</v>
      </c>
      <c r="AG393" s="184" t="s">
        <v>2109</v>
      </c>
      <c r="AH393" s="184"/>
      <c r="AI393" s="184" t="s">
        <v>906</v>
      </c>
      <c r="AJ393" s="164">
        <v>45690</v>
      </c>
      <c r="AK393" s="49" t="s">
        <v>874</v>
      </c>
      <c r="AL393" s="184" t="s">
        <v>814</v>
      </c>
      <c r="AM393" s="49" t="s">
        <v>228</v>
      </c>
      <c r="AN393" s="54" t="s">
        <v>253</v>
      </c>
      <c r="AO393" s="54" t="s">
        <v>255</v>
      </c>
      <c r="AP393" s="192" t="s">
        <v>18</v>
      </c>
      <c r="AQ393" s="1"/>
      <c r="AS393"/>
    </row>
    <row r="394" spans="1:45">
      <c r="A394" s="49">
        <f t="shared" si="12"/>
        <v>393</v>
      </c>
      <c r="B394" s="49" t="s">
        <v>2031</v>
      </c>
      <c r="C394" s="61">
        <v>1</v>
      </c>
      <c r="D394" s="3" t="str">
        <f t="shared" si="13"/>
        <v>[0-2]</v>
      </c>
      <c r="E394" s="61">
        <v>7</v>
      </c>
      <c r="F394" s="61" t="s">
        <v>864</v>
      </c>
      <c r="G394" s="61" t="s">
        <v>992</v>
      </c>
      <c r="H394" s="62" t="s">
        <v>2032</v>
      </c>
      <c r="I394" s="131" t="s">
        <v>2033</v>
      </c>
      <c r="J394" s="185"/>
      <c r="K394" s="185"/>
      <c r="L394" s="165" t="s">
        <v>833</v>
      </c>
      <c r="M394" s="63" t="s">
        <v>1506</v>
      </c>
      <c r="N394" s="61" t="s">
        <v>253</v>
      </c>
      <c r="O394" s="184" t="s">
        <v>777</v>
      </c>
      <c r="P394" s="61" t="s">
        <v>14</v>
      </c>
      <c r="Q394" s="64">
        <v>45690</v>
      </c>
      <c r="R394" s="5" t="str">
        <f>_xlfn.CONCAT("S",_xlfn.ISOWEEKNUM(Table1[[#This Row],[Date de début des signes]]))</f>
        <v>S5</v>
      </c>
      <c r="S394" s="64">
        <v>45690</v>
      </c>
      <c r="T394" s="65" t="s">
        <v>870</v>
      </c>
      <c r="U394" s="63" t="s">
        <v>870</v>
      </c>
      <c r="V394" s="63" t="s">
        <v>906</v>
      </c>
      <c r="W394" s="63" t="s">
        <v>906</v>
      </c>
      <c r="X394" s="65" t="s">
        <v>906</v>
      </c>
      <c r="Y394" s="116" t="s">
        <v>1992</v>
      </c>
      <c r="Z394" s="60" t="s">
        <v>1493</v>
      </c>
      <c r="AA394" s="60" t="s">
        <v>906</v>
      </c>
      <c r="AB394" s="60" t="s">
        <v>870</v>
      </c>
      <c r="AC394" s="60" t="s">
        <v>906</v>
      </c>
      <c r="AD394" s="61" t="s">
        <v>1536</v>
      </c>
      <c r="AE394" s="61" t="s">
        <v>870</v>
      </c>
      <c r="AF394" s="66" t="s">
        <v>870</v>
      </c>
      <c r="AG394" s="184" t="s">
        <v>2109</v>
      </c>
      <c r="AH394" s="184"/>
      <c r="AI394" s="184" t="s">
        <v>906</v>
      </c>
      <c r="AJ394" s="164">
        <v>45690</v>
      </c>
      <c r="AK394" s="49" t="s">
        <v>874</v>
      </c>
      <c r="AL394" s="184" t="s">
        <v>814</v>
      </c>
      <c r="AM394" s="49" t="s">
        <v>228</v>
      </c>
      <c r="AN394" s="54" t="s">
        <v>253</v>
      </c>
      <c r="AO394" s="54" t="s">
        <v>255</v>
      </c>
      <c r="AP394" s="192" t="s">
        <v>18</v>
      </c>
      <c r="AQ394" s="1"/>
      <c r="AS394"/>
    </row>
    <row r="395" spans="1:45">
      <c r="A395" s="49">
        <f t="shared" si="12"/>
        <v>394</v>
      </c>
      <c r="B395" s="49" t="s">
        <v>2034</v>
      </c>
      <c r="C395" s="61">
        <v>6</v>
      </c>
      <c r="D395" s="3" t="str">
        <f t="shared" si="13"/>
        <v>[5-14]</v>
      </c>
      <c r="E395" s="61"/>
      <c r="F395" s="61" t="s">
        <v>864</v>
      </c>
      <c r="G395" s="61" t="s">
        <v>2035</v>
      </c>
      <c r="H395" s="62" t="s">
        <v>2036</v>
      </c>
      <c r="I395" s="131" t="s">
        <v>2037</v>
      </c>
      <c r="J395" s="193" t="s">
        <v>1770</v>
      </c>
      <c r="K395" s="193" t="s">
        <v>1771</v>
      </c>
      <c r="L395" s="68" t="s">
        <v>833</v>
      </c>
      <c r="M395" s="63" t="s">
        <v>1156</v>
      </c>
      <c r="N395" s="61" t="s">
        <v>253</v>
      </c>
      <c r="O395" s="184" t="s">
        <v>777</v>
      </c>
      <c r="P395" s="61" t="s">
        <v>14</v>
      </c>
      <c r="Q395" s="64">
        <v>45691</v>
      </c>
      <c r="R395" s="5" t="str">
        <f>_xlfn.CONCAT("S",_xlfn.ISOWEEKNUM(Table1[[#This Row],[Date de début des signes]]))</f>
        <v>S6</v>
      </c>
      <c r="S395" s="64">
        <v>45691</v>
      </c>
      <c r="T395" s="65" t="s">
        <v>870</v>
      </c>
      <c r="U395" s="63" t="s">
        <v>870</v>
      </c>
      <c r="V395" s="63" t="s">
        <v>870</v>
      </c>
      <c r="W395" s="63" t="s">
        <v>870</v>
      </c>
      <c r="X395" s="65" t="s">
        <v>870</v>
      </c>
      <c r="Y395" s="131" t="s">
        <v>1977</v>
      </c>
      <c r="Z395" s="60" t="s">
        <v>870</v>
      </c>
      <c r="AA395" s="60" t="s">
        <v>906</v>
      </c>
      <c r="AB395" s="60" t="s">
        <v>870</v>
      </c>
      <c r="AC395" s="60" t="s">
        <v>906</v>
      </c>
      <c r="AD395" s="61" t="s">
        <v>871</v>
      </c>
      <c r="AE395" s="61" t="s">
        <v>870</v>
      </c>
      <c r="AF395" s="66" t="s">
        <v>870</v>
      </c>
      <c r="AG395" s="184" t="s">
        <v>1382</v>
      </c>
      <c r="AH395" s="184"/>
      <c r="AI395" s="184" t="s">
        <v>870</v>
      </c>
      <c r="AJ395" s="164">
        <v>45692</v>
      </c>
      <c r="AK395" s="49" t="s">
        <v>879</v>
      </c>
      <c r="AL395" s="184" t="s">
        <v>814</v>
      </c>
      <c r="AM395" s="49" t="s">
        <v>228</v>
      </c>
      <c r="AN395" s="54" t="s">
        <v>253</v>
      </c>
      <c r="AO395" s="54" t="s">
        <v>255</v>
      </c>
      <c r="AP395" s="192" t="s">
        <v>18</v>
      </c>
      <c r="AQ395" s="1"/>
      <c r="AS395"/>
    </row>
    <row r="396" spans="1:45">
      <c r="A396" s="49">
        <f t="shared" si="12"/>
        <v>395</v>
      </c>
      <c r="B396" s="49" t="s">
        <v>2038</v>
      </c>
      <c r="C396" s="61">
        <v>3</v>
      </c>
      <c r="D396" s="3" t="str">
        <f t="shared" si="13"/>
        <v>[2-4]</v>
      </c>
      <c r="E396" s="61">
        <v>6</v>
      </c>
      <c r="F396" s="185" t="s">
        <v>889</v>
      </c>
      <c r="G396" s="61" t="s">
        <v>992</v>
      </c>
      <c r="H396" s="62" t="s">
        <v>2039</v>
      </c>
      <c r="I396" s="131" t="s">
        <v>2040</v>
      </c>
      <c r="J396" s="185"/>
      <c r="K396" s="185"/>
      <c r="L396" s="165" t="s">
        <v>833</v>
      </c>
      <c r="M396" s="63" t="s">
        <v>1156</v>
      </c>
      <c r="N396" s="61" t="s">
        <v>253</v>
      </c>
      <c r="O396" s="184" t="s">
        <v>777</v>
      </c>
      <c r="P396" s="61" t="s">
        <v>14</v>
      </c>
      <c r="Q396" s="64">
        <v>45691</v>
      </c>
      <c r="R396" s="5" t="str">
        <f>_xlfn.CONCAT("S",_xlfn.ISOWEEKNUM(Table1[[#This Row],[Date de début des signes]]))</f>
        <v>S6</v>
      </c>
      <c r="S396" s="64">
        <v>45691</v>
      </c>
      <c r="T396" s="65" t="s">
        <v>870</v>
      </c>
      <c r="U396" s="63" t="s">
        <v>870</v>
      </c>
      <c r="V396" s="63" t="s">
        <v>906</v>
      </c>
      <c r="W396" s="63" t="s">
        <v>906</v>
      </c>
      <c r="X396" s="65" t="s">
        <v>906</v>
      </c>
      <c r="Y396" s="116" t="s">
        <v>1992</v>
      </c>
      <c r="Z396" s="60" t="s">
        <v>1493</v>
      </c>
      <c r="AA396" s="60" t="s">
        <v>906</v>
      </c>
      <c r="AB396" s="60" t="s">
        <v>870</v>
      </c>
      <c r="AC396" s="60" t="s">
        <v>906</v>
      </c>
      <c r="AD396" s="61" t="s">
        <v>1536</v>
      </c>
      <c r="AE396" s="61" t="s">
        <v>870</v>
      </c>
      <c r="AF396" s="66" t="s">
        <v>870</v>
      </c>
      <c r="AG396" s="184" t="s">
        <v>2109</v>
      </c>
      <c r="AH396" s="184"/>
      <c r="AI396" s="184" t="s">
        <v>906</v>
      </c>
      <c r="AJ396" s="164">
        <v>45691</v>
      </c>
      <c r="AK396" s="49" t="s">
        <v>874</v>
      </c>
      <c r="AL396" s="184" t="s">
        <v>814</v>
      </c>
      <c r="AM396" s="49" t="s">
        <v>228</v>
      </c>
      <c r="AN396" s="54" t="s">
        <v>253</v>
      </c>
      <c r="AO396" s="54" t="s">
        <v>255</v>
      </c>
      <c r="AP396" s="192" t="s">
        <v>18</v>
      </c>
      <c r="AQ396" s="1"/>
      <c r="AS396"/>
    </row>
    <row r="397" spans="1:45">
      <c r="A397" s="54">
        <f t="shared" si="12"/>
        <v>396</v>
      </c>
      <c r="B397" s="54" t="s">
        <v>2041</v>
      </c>
      <c r="C397" s="114">
        <v>14</v>
      </c>
      <c r="D397" s="3" t="str">
        <f t="shared" si="13"/>
        <v>[5-14]</v>
      </c>
      <c r="E397" s="114"/>
      <c r="F397" s="185" t="s">
        <v>889</v>
      </c>
      <c r="G397" s="114" t="s">
        <v>1978</v>
      </c>
      <c r="H397" s="123" t="s">
        <v>1979</v>
      </c>
      <c r="I397" s="144" t="s">
        <v>2037</v>
      </c>
      <c r="J397" s="193" t="s">
        <v>1770</v>
      </c>
      <c r="K397" s="193" t="s">
        <v>1771</v>
      </c>
      <c r="L397" s="166" t="s">
        <v>833</v>
      </c>
      <c r="M397" s="121" t="s">
        <v>1156</v>
      </c>
      <c r="N397" s="114" t="s">
        <v>253</v>
      </c>
      <c r="O397" s="184" t="s">
        <v>777</v>
      </c>
      <c r="P397" s="114" t="s">
        <v>14</v>
      </c>
      <c r="Q397" s="115">
        <v>45690</v>
      </c>
      <c r="R397" s="5" t="str">
        <f>_xlfn.CONCAT("S",_xlfn.ISOWEEKNUM(Table1[[#This Row],[Date de début des signes]]))</f>
        <v>S5</v>
      </c>
      <c r="S397" s="115">
        <v>45691</v>
      </c>
      <c r="T397" s="93" t="s">
        <v>870</v>
      </c>
      <c r="U397" s="121" t="s">
        <v>870</v>
      </c>
      <c r="V397" s="121" t="s">
        <v>906</v>
      </c>
      <c r="W397" s="121" t="s">
        <v>906</v>
      </c>
      <c r="X397" s="93" t="s">
        <v>906</v>
      </c>
      <c r="Y397" s="211" t="s">
        <v>1992</v>
      </c>
      <c r="Z397" s="114" t="s">
        <v>870</v>
      </c>
      <c r="AA397" s="67" t="s">
        <v>906</v>
      </c>
      <c r="AB397" s="67" t="s">
        <v>870</v>
      </c>
      <c r="AC397" s="67" t="s">
        <v>906</v>
      </c>
      <c r="AD397" s="114" t="s">
        <v>871</v>
      </c>
      <c r="AE397" s="114" t="s">
        <v>870</v>
      </c>
      <c r="AF397" s="94" t="s">
        <v>870</v>
      </c>
      <c r="AG397" s="184" t="s">
        <v>2109</v>
      </c>
      <c r="AH397" s="184"/>
      <c r="AI397" s="184" t="s">
        <v>870</v>
      </c>
      <c r="AJ397" s="164">
        <v>45691</v>
      </c>
      <c r="AK397" s="54" t="s">
        <v>874</v>
      </c>
      <c r="AL397" s="184" t="s">
        <v>814</v>
      </c>
      <c r="AM397" s="49" t="s">
        <v>228</v>
      </c>
      <c r="AN397" s="54" t="s">
        <v>253</v>
      </c>
      <c r="AO397" s="54" t="s">
        <v>255</v>
      </c>
      <c r="AP397" s="192" t="s">
        <v>18</v>
      </c>
      <c r="AQ397" s="1"/>
      <c r="AS397"/>
    </row>
    <row r="398" spans="1:45">
      <c r="A398" s="49">
        <f t="shared" ref="A398:A415" si="14">A397+1</f>
        <v>397</v>
      </c>
      <c r="B398" s="49" t="s">
        <v>2053</v>
      </c>
      <c r="C398" s="61">
        <v>1</v>
      </c>
      <c r="D398" s="3" t="str">
        <f t="shared" si="13"/>
        <v>[0-2]</v>
      </c>
      <c r="E398" s="61">
        <v>4</v>
      </c>
      <c r="F398" s="61" t="s">
        <v>864</v>
      </c>
      <c r="G398" s="61" t="s">
        <v>992</v>
      </c>
      <c r="H398" s="62" t="s">
        <v>2054</v>
      </c>
      <c r="I398" s="131" t="s">
        <v>239</v>
      </c>
      <c r="J398" s="185"/>
      <c r="K398" s="185"/>
      <c r="L398" s="179" t="s">
        <v>833</v>
      </c>
      <c r="M398" s="63" t="s">
        <v>1097</v>
      </c>
      <c r="N398" s="61" t="s">
        <v>237</v>
      </c>
      <c r="O398" s="184" t="s">
        <v>777</v>
      </c>
      <c r="P398" s="61" t="s">
        <v>14</v>
      </c>
      <c r="Q398" s="64">
        <v>45688</v>
      </c>
      <c r="R398" s="5" t="str">
        <f>_xlfn.CONCAT("S",_xlfn.ISOWEEKNUM(Table1[[#This Row],[Date de début des signes]]))</f>
        <v>S5</v>
      </c>
      <c r="S398" s="64">
        <v>45691</v>
      </c>
      <c r="T398" s="65" t="s">
        <v>870</v>
      </c>
      <c r="U398" s="63" t="s">
        <v>870</v>
      </c>
      <c r="V398" s="63" t="s">
        <v>906</v>
      </c>
      <c r="W398" s="63" t="s">
        <v>906</v>
      </c>
      <c r="X398" s="65" t="s">
        <v>906</v>
      </c>
      <c r="Y398" s="131" t="s">
        <v>1977</v>
      </c>
      <c r="Z398" s="61" t="s">
        <v>1493</v>
      </c>
      <c r="AA398" s="60" t="s">
        <v>906</v>
      </c>
      <c r="AB398" s="60" t="s">
        <v>906</v>
      </c>
      <c r="AC398" s="60" t="s">
        <v>906</v>
      </c>
      <c r="AD398" s="61" t="s">
        <v>1515</v>
      </c>
      <c r="AE398" s="61" t="s">
        <v>870</v>
      </c>
      <c r="AF398" s="66" t="s">
        <v>870</v>
      </c>
      <c r="AG398" s="184" t="s">
        <v>2109</v>
      </c>
      <c r="AH398" s="184"/>
      <c r="AI398" s="184" t="s">
        <v>1489</v>
      </c>
      <c r="AJ398" s="64">
        <v>45691</v>
      </c>
      <c r="AK398" s="49" t="s">
        <v>874</v>
      </c>
      <c r="AL398" s="184" t="s">
        <v>814</v>
      </c>
      <c r="AM398" s="49" t="s">
        <v>228</v>
      </c>
      <c r="AN398" s="49" t="s">
        <v>261</v>
      </c>
      <c r="AO398" s="49" t="s">
        <v>228</v>
      </c>
      <c r="AP398" s="192" t="s">
        <v>18</v>
      </c>
      <c r="AQ398" s="1"/>
      <c r="AS398"/>
    </row>
    <row r="399" spans="1:45">
      <c r="A399" s="49">
        <f t="shared" si="14"/>
        <v>398</v>
      </c>
      <c r="B399" s="49" t="s">
        <v>2055</v>
      </c>
      <c r="C399" s="61">
        <v>2</v>
      </c>
      <c r="D399" s="3" t="str">
        <f t="shared" si="13"/>
        <v>[0-2]</v>
      </c>
      <c r="E399" s="61"/>
      <c r="F399" s="185" t="s">
        <v>889</v>
      </c>
      <c r="G399" s="61" t="s">
        <v>992</v>
      </c>
      <c r="H399" s="62" t="s">
        <v>2056</v>
      </c>
      <c r="I399" s="131" t="s">
        <v>1998</v>
      </c>
      <c r="J399" s="193" t="s">
        <v>1770</v>
      </c>
      <c r="K399" s="193" t="s">
        <v>1771</v>
      </c>
      <c r="L399" s="180" t="s">
        <v>833</v>
      </c>
      <c r="M399" s="65" t="s">
        <v>1156</v>
      </c>
      <c r="N399" s="61" t="s">
        <v>253</v>
      </c>
      <c r="O399" s="184" t="s">
        <v>777</v>
      </c>
      <c r="P399" s="61" t="s">
        <v>14</v>
      </c>
      <c r="Q399" s="64">
        <v>45691</v>
      </c>
      <c r="R399" s="5" t="str">
        <f>_xlfn.CONCAT("S",_xlfn.ISOWEEKNUM(Table1[[#This Row],[Date de début des signes]]))</f>
        <v>S6</v>
      </c>
      <c r="S399" s="64">
        <v>45692</v>
      </c>
      <c r="T399" s="65" t="s">
        <v>870</v>
      </c>
      <c r="U399" s="63" t="s">
        <v>870</v>
      </c>
      <c r="V399" s="63" t="s">
        <v>906</v>
      </c>
      <c r="W399" s="63" t="s">
        <v>906</v>
      </c>
      <c r="X399" s="65" t="s">
        <v>906</v>
      </c>
      <c r="Y399" s="131" t="s">
        <v>1977</v>
      </c>
      <c r="Z399" s="61" t="s">
        <v>870</v>
      </c>
      <c r="AA399" s="60" t="s">
        <v>906</v>
      </c>
      <c r="AB399" s="60" t="s">
        <v>906</v>
      </c>
      <c r="AC399" s="60" t="s">
        <v>906</v>
      </c>
      <c r="AD399" s="61" t="s">
        <v>871</v>
      </c>
      <c r="AE399" s="61" t="s">
        <v>870</v>
      </c>
      <c r="AF399" s="66" t="s">
        <v>870</v>
      </c>
      <c r="AG399" s="184" t="s">
        <v>2109</v>
      </c>
      <c r="AH399" s="184"/>
      <c r="AI399" s="184" t="s">
        <v>870</v>
      </c>
      <c r="AJ399" s="64">
        <v>45692</v>
      </c>
      <c r="AK399" s="49" t="s">
        <v>874</v>
      </c>
      <c r="AL399" s="184" t="s">
        <v>814</v>
      </c>
      <c r="AM399" s="49" t="s">
        <v>228</v>
      </c>
      <c r="AN399" s="54" t="s">
        <v>253</v>
      </c>
      <c r="AO399" s="54" t="s">
        <v>255</v>
      </c>
      <c r="AP399" s="192" t="s">
        <v>18</v>
      </c>
      <c r="AQ399" s="1"/>
      <c r="AS399"/>
    </row>
    <row r="400" spans="1:45">
      <c r="A400" s="49">
        <f t="shared" si="14"/>
        <v>399</v>
      </c>
      <c r="B400" s="49" t="s">
        <v>2057</v>
      </c>
      <c r="C400" s="61">
        <v>20</v>
      </c>
      <c r="D400" s="3" t="str">
        <f t="shared" si="13"/>
        <v>[15-44]</v>
      </c>
      <c r="E400" s="61"/>
      <c r="F400" s="61" t="s">
        <v>864</v>
      </c>
      <c r="G400" s="61" t="s">
        <v>1833</v>
      </c>
      <c r="H400" s="62" t="s">
        <v>2058</v>
      </c>
      <c r="I400" s="131" t="s">
        <v>2059</v>
      </c>
      <c r="J400" s="185"/>
      <c r="K400" s="185"/>
      <c r="L400" s="180" t="s">
        <v>833</v>
      </c>
      <c r="M400" s="63" t="s">
        <v>2060</v>
      </c>
      <c r="N400" s="61" t="s">
        <v>245</v>
      </c>
      <c r="O400" s="184" t="s">
        <v>777</v>
      </c>
      <c r="P400" s="61" t="s">
        <v>14</v>
      </c>
      <c r="Q400" s="64">
        <v>45691</v>
      </c>
      <c r="R400" s="5" t="str">
        <f>_xlfn.CONCAT("S",_xlfn.ISOWEEKNUM(Table1[[#This Row],[Date de début des signes]]))</f>
        <v>S6</v>
      </c>
      <c r="S400" s="64">
        <v>45692</v>
      </c>
      <c r="T400" s="65" t="s">
        <v>870</v>
      </c>
      <c r="U400" s="63" t="s">
        <v>870</v>
      </c>
      <c r="V400" s="63" t="s">
        <v>906</v>
      </c>
      <c r="W400" s="63" t="s">
        <v>906</v>
      </c>
      <c r="X400" s="65" t="s">
        <v>906</v>
      </c>
      <c r="Y400" s="116" t="s">
        <v>1992</v>
      </c>
      <c r="Z400" s="61" t="s">
        <v>1493</v>
      </c>
      <c r="AA400" s="60" t="s">
        <v>906</v>
      </c>
      <c r="AB400" s="60" t="s">
        <v>906</v>
      </c>
      <c r="AC400" s="60" t="s">
        <v>906</v>
      </c>
      <c r="AD400" s="61" t="s">
        <v>871</v>
      </c>
      <c r="AE400" s="61" t="s">
        <v>870</v>
      </c>
      <c r="AF400" s="66" t="s">
        <v>870</v>
      </c>
      <c r="AG400" s="184" t="s">
        <v>2109</v>
      </c>
      <c r="AH400" s="184"/>
      <c r="AI400" s="184" t="s">
        <v>1489</v>
      </c>
      <c r="AJ400" s="64">
        <v>45692</v>
      </c>
      <c r="AK400" s="49" t="s">
        <v>874</v>
      </c>
      <c r="AL400" s="184" t="s">
        <v>814</v>
      </c>
      <c r="AM400" s="49" t="s">
        <v>228</v>
      </c>
      <c r="AN400" s="49" t="s">
        <v>245</v>
      </c>
      <c r="AO400" s="60" t="s">
        <v>247</v>
      </c>
      <c r="AP400" s="192" t="s">
        <v>18</v>
      </c>
      <c r="AQ400" s="1"/>
      <c r="AS400"/>
    </row>
    <row r="401" spans="1:45">
      <c r="A401" s="49">
        <f t="shared" si="14"/>
        <v>400</v>
      </c>
      <c r="B401" s="49" t="s">
        <v>2061</v>
      </c>
      <c r="C401" s="61">
        <v>4</v>
      </c>
      <c r="D401" s="3" t="str">
        <f t="shared" si="13"/>
        <v>[2-4]</v>
      </c>
      <c r="E401" s="61"/>
      <c r="F401" s="185" t="s">
        <v>889</v>
      </c>
      <c r="G401" s="61" t="s">
        <v>992</v>
      </c>
      <c r="H401" s="62" t="s">
        <v>2062</v>
      </c>
      <c r="I401" s="131" t="s">
        <v>2063</v>
      </c>
      <c r="J401" s="185"/>
      <c r="K401" s="185"/>
      <c r="L401" s="180" t="s">
        <v>833</v>
      </c>
      <c r="M401" s="65" t="s">
        <v>1156</v>
      </c>
      <c r="N401" s="61" t="s">
        <v>253</v>
      </c>
      <c r="O401" s="184" t="s">
        <v>777</v>
      </c>
      <c r="P401" s="61" t="s">
        <v>14</v>
      </c>
      <c r="Q401" s="64">
        <v>45692</v>
      </c>
      <c r="R401" s="5" t="str">
        <f>_xlfn.CONCAT("S",_xlfn.ISOWEEKNUM(Table1[[#This Row],[Date de début des signes]]))</f>
        <v>S6</v>
      </c>
      <c r="S401" s="64">
        <v>45692</v>
      </c>
      <c r="T401" s="65" t="s">
        <v>870</v>
      </c>
      <c r="U401" s="63" t="s">
        <v>870</v>
      </c>
      <c r="V401" s="63" t="s">
        <v>906</v>
      </c>
      <c r="W401" s="63" t="s">
        <v>906</v>
      </c>
      <c r="X401" s="65" t="s">
        <v>906</v>
      </c>
      <c r="Y401" s="131" t="s">
        <v>1977</v>
      </c>
      <c r="Z401" s="61" t="s">
        <v>1493</v>
      </c>
      <c r="AA401" s="60" t="s">
        <v>906</v>
      </c>
      <c r="AB401" s="60" t="s">
        <v>906</v>
      </c>
      <c r="AC401" s="60" t="s">
        <v>906</v>
      </c>
      <c r="AD401" s="61" t="s">
        <v>1536</v>
      </c>
      <c r="AE401" s="61" t="s">
        <v>870</v>
      </c>
      <c r="AF401" s="66" t="s">
        <v>870</v>
      </c>
      <c r="AG401" s="184" t="s">
        <v>2109</v>
      </c>
      <c r="AH401" s="184"/>
      <c r="AI401" s="184" t="s">
        <v>1489</v>
      </c>
      <c r="AJ401" s="64">
        <v>45692</v>
      </c>
      <c r="AK401" s="49" t="s">
        <v>874</v>
      </c>
      <c r="AL401" s="184" t="s">
        <v>814</v>
      </c>
      <c r="AM401" s="49" t="s">
        <v>228</v>
      </c>
      <c r="AN401" s="54" t="s">
        <v>253</v>
      </c>
      <c r="AO401" s="54" t="s">
        <v>255</v>
      </c>
      <c r="AP401" s="192" t="s">
        <v>18</v>
      </c>
      <c r="AQ401" s="1"/>
      <c r="AS401"/>
    </row>
    <row r="402" spans="1:45">
      <c r="A402" s="49">
        <f t="shared" si="14"/>
        <v>401</v>
      </c>
      <c r="B402" s="49" t="s">
        <v>2064</v>
      </c>
      <c r="C402" s="61">
        <v>8</v>
      </c>
      <c r="D402" s="3" t="str">
        <f t="shared" si="13"/>
        <v>[5-14]</v>
      </c>
      <c r="E402" s="61"/>
      <c r="F402" s="185" t="s">
        <v>889</v>
      </c>
      <c r="G402" s="61" t="s">
        <v>1833</v>
      </c>
      <c r="H402" s="62" t="s">
        <v>2065</v>
      </c>
      <c r="I402" s="131" t="s">
        <v>2066</v>
      </c>
      <c r="J402" s="185"/>
      <c r="K402" s="185"/>
      <c r="L402" s="180" t="s">
        <v>833</v>
      </c>
      <c r="M402" s="65" t="s">
        <v>1156</v>
      </c>
      <c r="N402" s="61" t="s">
        <v>253</v>
      </c>
      <c r="O402" s="184" t="s">
        <v>777</v>
      </c>
      <c r="P402" s="61" t="s">
        <v>14</v>
      </c>
      <c r="Q402" s="64">
        <v>45692</v>
      </c>
      <c r="R402" s="5" t="str">
        <f>_xlfn.CONCAT("S",_xlfn.ISOWEEKNUM(Table1[[#This Row],[Date de début des signes]]))</f>
        <v>S6</v>
      </c>
      <c r="S402" s="64">
        <v>45692</v>
      </c>
      <c r="T402" s="65" t="s">
        <v>870</v>
      </c>
      <c r="U402" s="63" t="s">
        <v>870</v>
      </c>
      <c r="V402" s="63" t="s">
        <v>906</v>
      </c>
      <c r="W402" s="63" t="s">
        <v>870</v>
      </c>
      <c r="X402" s="65" t="s">
        <v>870</v>
      </c>
      <c r="Y402" s="131" t="s">
        <v>1977</v>
      </c>
      <c r="Z402" s="61" t="s">
        <v>1493</v>
      </c>
      <c r="AA402" s="60" t="s">
        <v>906</v>
      </c>
      <c r="AB402" s="60" t="s">
        <v>906</v>
      </c>
      <c r="AC402" s="60" t="s">
        <v>906</v>
      </c>
      <c r="AD402" s="61" t="s">
        <v>1536</v>
      </c>
      <c r="AE402" s="61" t="s">
        <v>870</v>
      </c>
      <c r="AF402" s="66" t="s">
        <v>870</v>
      </c>
      <c r="AG402" s="184" t="s">
        <v>2109</v>
      </c>
      <c r="AH402" s="184"/>
      <c r="AI402" s="184" t="s">
        <v>1489</v>
      </c>
      <c r="AJ402" s="64">
        <v>45692</v>
      </c>
      <c r="AK402" s="49" t="s">
        <v>874</v>
      </c>
      <c r="AL402" s="184" t="s">
        <v>814</v>
      </c>
      <c r="AM402" s="49" t="s">
        <v>228</v>
      </c>
      <c r="AN402" s="54" t="s">
        <v>253</v>
      </c>
      <c r="AO402" s="54" t="s">
        <v>255</v>
      </c>
      <c r="AP402" s="192" t="s">
        <v>18</v>
      </c>
      <c r="AQ402" s="1"/>
      <c r="AS402"/>
    </row>
    <row r="403" spans="1:45">
      <c r="A403" s="49">
        <f t="shared" si="14"/>
        <v>402</v>
      </c>
      <c r="B403" s="49" t="s">
        <v>2067</v>
      </c>
      <c r="C403" s="61">
        <v>65</v>
      </c>
      <c r="D403" s="3" t="str">
        <f t="shared" si="13"/>
        <v>[60 et plus]</v>
      </c>
      <c r="E403" s="61"/>
      <c r="F403" s="185" t="s">
        <v>889</v>
      </c>
      <c r="G403" s="61" t="s">
        <v>2026</v>
      </c>
      <c r="H403" s="62" t="s">
        <v>2068</v>
      </c>
      <c r="I403" s="131" t="s">
        <v>2069</v>
      </c>
      <c r="J403" s="185"/>
      <c r="K403" s="185"/>
      <c r="L403" s="180" t="s">
        <v>833</v>
      </c>
      <c r="M403" s="65" t="s">
        <v>1156</v>
      </c>
      <c r="N403" s="61" t="s">
        <v>253</v>
      </c>
      <c r="O403" s="184" t="s">
        <v>777</v>
      </c>
      <c r="P403" s="61" t="s">
        <v>14</v>
      </c>
      <c r="Q403" s="64">
        <v>45692</v>
      </c>
      <c r="R403" s="5" t="str">
        <f>_xlfn.CONCAT("S",_xlfn.ISOWEEKNUM(Table1[[#This Row],[Date de début des signes]]))</f>
        <v>S6</v>
      </c>
      <c r="S403" s="64">
        <v>45692</v>
      </c>
      <c r="T403" s="65" t="s">
        <v>870</v>
      </c>
      <c r="U403" s="63" t="s">
        <v>870</v>
      </c>
      <c r="V403" s="63" t="s">
        <v>906</v>
      </c>
      <c r="W403" s="63" t="s">
        <v>906</v>
      </c>
      <c r="X403" s="65" t="s">
        <v>906</v>
      </c>
      <c r="Y403" s="131" t="s">
        <v>2070</v>
      </c>
      <c r="Z403" s="61" t="s">
        <v>1493</v>
      </c>
      <c r="AA403" s="60" t="s">
        <v>906</v>
      </c>
      <c r="AB403" s="60" t="s">
        <v>906</v>
      </c>
      <c r="AC403" s="60" t="s">
        <v>906</v>
      </c>
      <c r="AD403" s="61" t="s">
        <v>1806</v>
      </c>
      <c r="AE403" s="61" t="s">
        <v>870</v>
      </c>
      <c r="AF403" s="66" t="s">
        <v>870</v>
      </c>
      <c r="AG403" s="184" t="s">
        <v>2109</v>
      </c>
      <c r="AH403" s="184"/>
      <c r="AI403" s="184" t="s">
        <v>1489</v>
      </c>
      <c r="AJ403" s="64">
        <v>45692</v>
      </c>
      <c r="AK403" s="49" t="s">
        <v>874</v>
      </c>
      <c r="AL403" s="184" t="s">
        <v>814</v>
      </c>
      <c r="AM403" s="49" t="s">
        <v>228</v>
      </c>
      <c r="AN403" s="54" t="s">
        <v>253</v>
      </c>
      <c r="AO403" s="54" t="s">
        <v>255</v>
      </c>
      <c r="AP403" s="192" t="s">
        <v>18</v>
      </c>
      <c r="AQ403" s="1"/>
      <c r="AS403"/>
    </row>
    <row r="404" spans="1:45">
      <c r="A404" s="49">
        <f t="shared" si="14"/>
        <v>403</v>
      </c>
      <c r="B404" s="49" t="s">
        <v>2071</v>
      </c>
      <c r="C404" s="61">
        <v>5</v>
      </c>
      <c r="D404" s="3" t="str">
        <f t="shared" si="13"/>
        <v>[5-14]</v>
      </c>
      <c r="E404" s="61"/>
      <c r="F404" s="61" t="s">
        <v>864</v>
      </c>
      <c r="G404" s="61" t="s">
        <v>992</v>
      </c>
      <c r="H404" s="62" t="s">
        <v>2072</v>
      </c>
      <c r="I404" s="131" t="s">
        <v>2073</v>
      </c>
      <c r="J404" s="185"/>
      <c r="K404" s="185"/>
      <c r="L404" s="180" t="s">
        <v>833</v>
      </c>
      <c r="M404" s="65" t="s">
        <v>1156</v>
      </c>
      <c r="N404" s="61" t="s">
        <v>269</v>
      </c>
      <c r="O404" s="184" t="s">
        <v>777</v>
      </c>
      <c r="P404" s="61" t="s">
        <v>14</v>
      </c>
      <c r="Q404" s="64">
        <v>45691</v>
      </c>
      <c r="R404" s="5" t="str">
        <f>_xlfn.CONCAT("S",_xlfn.ISOWEEKNUM(Table1[[#This Row],[Date de début des signes]]))</f>
        <v>S6</v>
      </c>
      <c r="S404" s="64">
        <v>45692</v>
      </c>
      <c r="T404" s="65" t="s">
        <v>870</v>
      </c>
      <c r="U404" s="63" t="s">
        <v>870</v>
      </c>
      <c r="V404" s="63" t="s">
        <v>906</v>
      </c>
      <c r="W404" s="63" t="s">
        <v>906</v>
      </c>
      <c r="X404" s="65" t="s">
        <v>906</v>
      </c>
      <c r="Y404" s="131" t="s">
        <v>2074</v>
      </c>
      <c r="Z404" s="61" t="s">
        <v>1493</v>
      </c>
      <c r="AA404" s="60" t="s">
        <v>906</v>
      </c>
      <c r="AB404" s="60" t="s">
        <v>906</v>
      </c>
      <c r="AC404" s="60" t="s">
        <v>906</v>
      </c>
      <c r="AD404" s="61" t="s">
        <v>1536</v>
      </c>
      <c r="AE404" s="61" t="s">
        <v>870</v>
      </c>
      <c r="AF404" s="66" t="s">
        <v>870</v>
      </c>
      <c r="AG404" s="184" t="s">
        <v>2109</v>
      </c>
      <c r="AH404" s="184"/>
      <c r="AI404" s="184" t="s">
        <v>1489</v>
      </c>
      <c r="AJ404" s="64">
        <v>45692</v>
      </c>
      <c r="AK404" s="49" t="s">
        <v>874</v>
      </c>
      <c r="AL404" s="184" t="s">
        <v>814</v>
      </c>
      <c r="AM404" s="49" t="s">
        <v>228</v>
      </c>
      <c r="AN404" s="49" t="s">
        <v>269</v>
      </c>
      <c r="AO404" s="49" t="s">
        <v>271</v>
      </c>
      <c r="AP404" s="192" t="s">
        <v>18</v>
      </c>
      <c r="AQ404" s="1"/>
      <c r="AS404"/>
    </row>
    <row r="405" spans="1:45">
      <c r="A405" s="49">
        <f t="shared" si="14"/>
        <v>404</v>
      </c>
      <c r="B405" s="49" t="s">
        <v>2075</v>
      </c>
      <c r="C405" s="61">
        <v>10</v>
      </c>
      <c r="D405" s="3" t="str">
        <f t="shared" si="13"/>
        <v>[5-14]</v>
      </c>
      <c r="E405" s="61"/>
      <c r="F405" s="61" t="s">
        <v>864</v>
      </c>
      <c r="G405" s="61" t="s">
        <v>1978</v>
      </c>
      <c r="H405" s="62" t="s">
        <v>2076</v>
      </c>
      <c r="I405" s="131" t="s">
        <v>2037</v>
      </c>
      <c r="J405" s="193" t="s">
        <v>1770</v>
      </c>
      <c r="K405" s="193" t="s">
        <v>1771</v>
      </c>
      <c r="L405" s="180" t="s">
        <v>833</v>
      </c>
      <c r="M405" s="65" t="s">
        <v>1156</v>
      </c>
      <c r="N405" s="61" t="s">
        <v>253</v>
      </c>
      <c r="O405" s="184" t="s">
        <v>777</v>
      </c>
      <c r="P405" s="61" t="s">
        <v>14</v>
      </c>
      <c r="Q405" s="64">
        <v>45692</v>
      </c>
      <c r="R405" s="5" t="str">
        <f>_xlfn.CONCAT("S",_xlfn.ISOWEEKNUM(Table1[[#This Row],[Date de début des signes]]))</f>
        <v>S6</v>
      </c>
      <c r="S405" s="64">
        <v>45692</v>
      </c>
      <c r="T405" s="65" t="s">
        <v>870</v>
      </c>
      <c r="U405" s="63" t="s">
        <v>870</v>
      </c>
      <c r="V405" s="63" t="s">
        <v>870</v>
      </c>
      <c r="W405" s="63" t="s">
        <v>906</v>
      </c>
      <c r="X405" s="65" t="s">
        <v>906</v>
      </c>
      <c r="Y405" s="131" t="s">
        <v>1977</v>
      </c>
      <c r="Z405" s="61" t="s">
        <v>870</v>
      </c>
      <c r="AA405" s="60" t="s">
        <v>906</v>
      </c>
      <c r="AB405" s="60" t="s">
        <v>906</v>
      </c>
      <c r="AC405" s="60" t="s">
        <v>906</v>
      </c>
      <c r="AD405" s="61" t="s">
        <v>871</v>
      </c>
      <c r="AE405" s="61" t="s">
        <v>870</v>
      </c>
      <c r="AF405" s="66" t="s">
        <v>870</v>
      </c>
      <c r="AG405" s="184" t="s">
        <v>1382</v>
      </c>
      <c r="AH405" s="184"/>
      <c r="AI405" s="184" t="s">
        <v>870</v>
      </c>
      <c r="AJ405" s="64">
        <v>45695</v>
      </c>
      <c r="AK405" s="49" t="s">
        <v>874</v>
      </c>
      <c r="AL405" s="184" t="s">
        <v>814</v>
      </c>
      <c r="AM405" s="49" t="s">
        <v>228</v>
      </c>
      <c r="AN405" s="54" t="s">
        <v>253</v>
      </c>
      <c r="AO405" s="54" t="s">
        <v>255</v>
      </c>
      <c r="AP405" s="192" t="s">
        <v>18</v>
      </c>
      <c r="AQ405" s="1"/>
      <c r="AS405"/>
    </row>
    <row r="406" spans="1:45">
      <c r="A406" s="49">
        <f t="shared" si="14"/>
        <v>405</v>
      </c>
      <c r="B406" s="49" t="s">
        <v>2077</v>
      </c>
      <c r="C406" s="61">
        <v>3</v>
      </c>
      <c r="D406" s="3" t="str">
        <f t="shared" si="13"/>
        <v>[2-4]</v>
      </c>
      <c r="E406" s="61"/>
      <c r="F406" s="185" t="s">
        <v>889</v>
      </c>
      <c r="G406" s="61" t="s">
        <v>992</v>
      </c>
      <c r="H406" s="62" t="s">
        <v>2078</v>
      </c>
      <c r="I406" s="131" t="s">
        <v>2037</v>
      </c>
      <c r="J406" s="193" t="s">
        <v>1770</v>
      </c>
      <c r="K406" s="193" t="s">
        <v>1771</v>
      </c>
      <c r="L406" s="180" t="s">
        <v>833</v>
      </c>
      <c r="M406" s="63" t="s">
        <v>993</v>
      </c>
      <c r="N406" s="61" t="s">
        <v>253</v>
      </c>
      <c r="O406" s="184" t="s">
        <v>777</v>
      </c>
      <c r="P406" s="61" t="s">
        <v>14</v>
      </c>
      <c r="Q406" s="64">
        <v>45692</v>
      </c>
      <c r="R406" s="5" t="str">
        <f>_xlfn.CONCAT("S",_xlfn.ISOWEEKNUM(Table1[[#This Row],[Date de début des signes]]))</f>
        <v>S6</v>
      </c>
      <c r="S406" s="64">
        <v>45693</v>
      </c>
      <c r="T406" s="65" t="s">
        <v>870</v>
      </c>
      <c r="U406" s="63" t="s">
        <v>870</v>
      </c>
      <c r="V406" s="63" t="s">
        <v>870</v>
      </c>
      <c r="W406" s="63" t="s">
        <v>870</v>
      </c>
      <c r="X406" s="65" t="s">
        <v>870</v>
      </c>
      <c r="Y406" s="131" t="s">
        <v>1977</v>
      </c>
      <c r="Z406" s="61" t="s">
        <v>870</v>
      </c>
      <c r="AA406" s="60" t="s">
        <v>906</v>
      </c>
      <c r="AB406" s="60" t="s">
        <v>906</v>
      </c>
      <c r="AC406" s="60" t="s">
        <v>906</v>
      </c>
      <c r="AD406" s="61" t="s">
        <v>1515</v>
      </c>
      <c r="AE406" s="61" t="s">
        <v>870</v>
      </c>
      <c r="AF406" s="66" t="s">
        <v>870</v>
      </c>
      <c r="AG406" s="184" t="s">
        <v>1382</v>
      </c>
      <c r="AH406" s="184"/>
      <c r="AI406" s="184" t="s">
        <v>870</v>
      </c>
      <c r="AJ406" s="64">
        <v>45695</v>
      </c>
      <c r="AK406" s="49" t="s">
        <v>874</v>
      </c>
      <c r="AL406" s="184" t="s">
        <v>814</v>
      </c>
      <c r="AM406" s="49" t="s">
        <v>228</v>
      </c>
      <c r="AN406" s="54" t="s">
        <v>253</v>
      </c>
      <c r="AO406" s="54" t="s">
        <v>255</v>
      </c>
      <c r="AP406" s="192" t="s">
        <v>18</v>
      </c>
      <c r="AQ406" s="1"/>
      <c r="AS406"/>
    </row>
    <row r="407" spans="1:45">
      <c r="A407" s="49">
        <f t="shared" si="14"/>
        <v>406</v>
      </c>
      <c r="B407" s="49" t="s">
        <v>2079</v>
      </c>
      <c r="C407" s="61">
        <v>32</v>
      </c>
      <c r="D407" s="3" t="str">
        <f t="shared" si="13"/>
        <v>[15-44]</v>
      </c>
      <c r="E407" s="61"/>
      <c r="F407" s="185" t="s">
        <v>889</v>
      </c>
      <c r="G407" s="61" t="s">
        <v>2080</v>
      </c>
      <c r="H407" s="62" t="s">
        <v>2081</v>
      </c>
      <c r="I407" s="131" t="s">
        <v>89</v>
      </c>
      <c r="J407" s="185"/>
      <c r="K407" s="185"/>
      <c r="L407" s="180" t="s">
        <v>833</v>
      </c>
      <c r="M407" s="63" t="s">
        <v>993</v>
      </c>
      <c r="N407" s="61" t="s">
        <v>230</v>
      </c>
      <c r="O407" s="184" t="s">
        <v>777</v>
      </c>
      <c r="P407" s="61" t="s">
        <v>14</v>
      </c>
      <c r="Q407" s="64">
        <v>45692</v>
      </c>
      <c r="R407" s="5" t="str">
        <f>_xlfn.CONCAT("S",_xlfn.ISOWEEKNUM(Table1[[#This Row],[Date de début des signes]]))</f>
        <v>S6</v>
      </c>
      <c r="S407" s="64">
        <v>45693</v>
      </c>
      <c r="T407" s="65" t="s">
        <v>870</v>
      </c>
      <c r="U407" s="63" t="s">
        <v>870</v>
      </c>
      <c r="V407" s="63" t="s">
        <v>870</v>
      </c>
      <c r="W407" s="63" t="s">
        <v>906</v>
      </c>
      <c r="X407" s="65" t="s">
        <v>906</v>
      </c>
      <c r="Y407" s="131" t="s">
        <v>1977</v>
      </c>
      <c r="Z407" s="61" t="s">
        <v>1493</v>
      </c>
      <c r="AA407" s="60" t="s">
        <v>906</v>
      </c>
      <c r="AB407" s="60" t="s">
        <v>906</v>
      </c>
      <c r="AC407" s="60" t="s">
        <v>906</v>
      </c>
      <c r="AD407" s="61" t="s">
        <v>1536</v>
      </c>
      <c r="AE407" s="61" t="s">
        <v>870</v>
      </c>
      <c r="AF407" s="66" t="s">
        <v>870</v>
      </c>
      <c r="AG407" s="184" t="s">
        <v>2109</v>
      </c>
      <c r="AH407" s="184"/>
      <c r="AI407" s="184" t="s">
        <v>1489</v>
      </c>
      <c r="AJ407" s="64">
        <v>45693</v>
      </c>
      <c r="AK407" s="49" t="s">
        <v>874</v>
      </c>
      <c r="AL407" s="184" t="s">
        <v>814</v>
      </c>
      <c r="AM407" s="49" t="s">
        <v>228</v>
      </c>
      <c r="AN407" s="49" t="s">
        <v>230</v>
      </c>
      <c r="AO407" s="49" t="s">
        <v>228</v>
      </c>
      <c r="AP407" s="192" t="s">
        <v>18</v>
      </c>
      <c r="AQ407" s="1"/>
      <c r="AS407"/>
    </row>
    <row r="408" spans="1:45">
      <c r="A408" s="49">
        <f t="shared" si="14"/>
        <v>407</v>
      </c>
      <c r="B408" s="49" t="s">
        <v>2082</v>
      </c>
      <c r="C408" s="61">
        <v>13</v>
      </c>
      <c r="D408" s="3" t="str">
        <f t="shared" si="13"/>
        <v>[5-14]</v>
      </c>
      <c r="E408" s="61"/>
      <c r="F408" s="185" t="s">
        <v>889</v>
      </c>
      <c r="G408" s="61" t="s">
        <v>2083</v>
      </c>
      <c r="H408" s="62" t="s">
        <v>2084</v>
      </c>
      <c r="I408" s="131" t="s">
        <v>2021</v>
      </c>
      <c r="J408" s="193" t="s">
        <v>1770</v>
      </c>
      <c r="K408" s="193" t="s">
        <v>1771</v>
      </c>
      <c r="L408" s="180" t="s">
        <v>833</v>
      </c>
      <c r="M408" s="65" t="s">
        <v>1156</v>
      </c>
      <c r="N408" s="61" t="s">
        <v>253</v>
      </c>
      <c r="O408" s="184" t="s">
        <v>777</v>
      </c>
      <c r="P408" s="61" t="s">
        <v>14</v>
      </c>
      <c r="Q408" s="64">
        <v>45693</v>
      </c>
      <c r="R408" s="5" t="str">
        <f>_xlfn.CONCAT("S",_xlfn.ISOWEEKNUM(Table1[[#This Row],[Date de début des signes]]))</f>
        <v>S6</v>
      </c>
      <c r="S408" s="64">
        <v>45693</v>
      </c>
      <c r="T408" s="65" t="s">
        <v>870</v>
      </c>
      <c r="U408" s="63" t="s">
        <v>870</v>
      </c>
      <c r="V408" s="63" t="s">
        <v>906</v>
      </c>
      <c r="W408" s="63" t="s">
        <v>906</v>
      </c>
      <c r="X408" s="65" t="s">
        <v>906</v>
      </c>
      <c r="Y408" s="116" t="s">
        <v>1992</v>
      </c>
      <c r="Z408" s="61" t="s">
        <v>1493</v>
      </c>
      <c r="AA408" s="60" t="s">
        <v>906</v>
      </c>
      <c r="AB408" s="60" t="s">
        <v>906</v>
      </c>
      <c r="AC408" s="60" t="s">
        <v>906</v>
      </c>
      <c r="AD408" s="61" t="s">
        <v>1536</v>
      </c>
      <c r="AE408" s="61" t="s">
        <v>870</v>
      </c>
      <c r="AF408" s="66" t="s">
        <v>870</v>
      </c>
      <c r="AG408" s="184" t="s">
        <v>2109</v>
      </c>
      <c r="AH408" s="184"/>
      <c r="AI408" s="184" t="s">
        <v>1489</v>
      </c>
      <c r="AJ408" s="64">
        <v>45693</v>
      </c>
      <c r="AK408" s="49" t="s">
        <v>874</v>
      </c>
      <c r="AL408" s="184" t="s">
        <v>814</v>
      </c>
      <c r="AM408" s="49" t="s">
        <v>228</v>
      </c>
      <c r="AN408" s="54" t="s">
        <v>253</v>
      </c>
      <c r="AO408" s="54" t="s">
        <v>255</v>
      </c>
      <c r="AP408" s="192" t="s">
        <v>18</v>
      </c>
      <c r="AQ408" s="1"/>
      <c r="AS408"/>
    </row>
    <row r="409" spans="1:45">
      <c r="A409" s="49">
        <f t="shared" si="14"/>
        <v>408</v>
      </c>
      <c r="B409" s="49" t="s">
        <v>2085</v>
      </c>
      <c r="C409" s="61">
        <f>Table1[[#This Row],[Age (mois)]]/12</f>
        <v>0.91666666666666663</v>
      </c>
      <c r="D409" s="3" t="str">
        <f t="shared" si="13"/>
        <v>[0-2]</v>
      </c>
      <c r="E409" s="61">
        <v>11</v>
      </c>
      <c r="F409" s="61" t="s">
        <v>864</v>
      </c>
      <c r="G409" s="61" t="s">
        <v>992</v>
      </c>
      <c r="H409" s="62" t="s">
        <v>2086</v>
      </c>
      <c r="I409" s="131" t="s">
        <v>160</v>
      </c>
      <c r="J409" s="61" t="s">
        <v>1755</v>
      </c>
      <c r="K409" s="61" t="s">
        <v>1756</v>
      </c>
      <c r="L409" s="180" t="s">
        <v>833</v>
      </c>
      <c r="M409" s="65" t="s">
        <v>1156</v>
      </c>
      <c r="N409" s="61" t="s">
        <v>253</v>
      </c>
      <c r="O409" s="184" t="s">
        <v>777</v>
      </c>
      <c r="P409" s="61" t="s">
        <v>14</v>
      </c>
      <c r="Q409" s="64">
        <v>45693</v>
      </c>
      <c r="R409" s="5" t="str">
        <f>_xlfn.CONCAT("S",_xlfn.ISOWEEKNUM(Table1[[#This Row],[Date de début des signes]]))</f>
        <v>S6</v>
      </c>
      <c r="S409" s="64">
        <v>45694</v>
      </c>
      <c r="T409" s="65" t="s">
        <v>870</v>
      </c>
      <c r="U409" s="63" t="s">
        <v>870</v>
      </c>
      <c r="V409" s="63" t="s">
        <v>906</v>
      </c>
      <c r="W409" s="63" t="s">
        <v>906</v>
      </c>
      <c r="X409" s="65" t="s">
        <v>906</v>
      </c>
      <c r="Y409" s="116" t="s">
        <v>1992</v>
      </c>
      <c r="Z409" s="61" t="s">
        <v>1493</v>
      </c>
      <c r="AA409" s="60" t="s">
        <v>906</v>
      </c>
      <c r="AB409" s="60" t="s">
        <v>906</v>
      </c>
      <c r="AC409" s="60" t="s">
        <v>906</v>
      </c>
      <c r="AD409" s="61" t="s">
        <v>2087</v>
      </c>
      <c r="AE409" s="61" t="s">
        <v>870</v>
      </c>
      <c r="AF409" s="66" t="s">
        <v>870</v>
      </c>
      <c r="AG409" s="184" t="s">
        <v>2109</v>
      </c>
      <c r="AH409" s="184"/>
      <c r="AI409" s="184" t="s">
        <v>1489</v>
      </c>
      <c r="AJ409" s="64">
        <v>45694</v>
      </c>
      <c r="AK409" s="49" t="s">
        <v>874</v>
      </c>
      <c r="AL409" s="184" t="s">
        <v>814</v>
      </c>
      <c r="AM409" s="49" t="s">
        <v>228</v>
      </c>
      <c r="AN409" s="54" t="s">
        <v>253</v>
      </c>
      <c r="AO409" s="54" t="s">
        <v>255</v>
      </c>
      <c r="AP409" s="192" t="s">
        <v>18</v>
      </c>
      <c r="AQ409" s="1"/>
      <c r="AS409"/>
    </row>
    <row r="410" spans="1:45">
      <c r="A410" s="49">
        <f t="shared" si="14"/>
        <v>409</v>
      </c>
      <c r="B410" s="49" t="s">
        <v>2088</v>
      </c>
      <c r="C410" s="61">
        <v>7</v>
      </c>
      <c r="D410" s="3" t="str">
        <f t="shared" si="13"/>
        <v>[5-14]</v>
      </c>
      <c r="E410" s="61"/>
      <c r="F410" s="61" t="s">
        <v>864</v>
      </c>
      <c r="G410" s="61" t="s">
        <v>2083</v>
      </c>
      <c r="H410" s="62" t="s">
        <v>2089</v>
      </c>
      <c r="I410" s="131" t="s">
        <v>2090</v>
      </c>
      <c r="J410" s="185"/>
      <c r="K410" s="185"/>
      <c r="L410" s="180" t="s">
        <v>833</v>
      </c>
      <c r="M410" s="65" t="s">
        <v>1156</v>
      </c>
      <c r="N410" s="61" t="s">
        <v>253</v>
      </c>
      <c r="O410" s="184" t="s">
        <v>777</v>
      </c>
      <c r="P410" s="61" t="s">
        <v>14</v>
      </c>
      <c r="Q410" s="64">
        <v>45693</v>
      </c>
      <c r="R410" s="5" t="str">
        <f>_xlfn.CONCAT("S",_xlfn.ISOWEEKNUM(Table1[[#This Row],[Date de début des signes]]))</f>
        <v>S6</v>
      </c>
      <c r="S410" s="64">
        <v>45694</v>
      </c>
      <c r="T410" s="65" t="s">
        <v>870</v>
      </c>
      <c r="U410" s="63" t="s">
        <v>870</v>
      </c>
      <c r="V410" s="63" t="s">
        <v>906</v>
      </c>
      <c r="W410" s="63" t="s">
        <v>906</v>
      </c>
      <c r="X410" s="65" t="s">
        <v>906</v>
      </c>
      <c r="Y410" s="131" t="s">
        <v>1977</v>
      </c>
      <c r="Z410" s="61" t="s">
        <v>1493</v>
      </c>
      <c r="AA410" s="60" t="s">
        <v>906</v>
      </c>
      <c r="AB410" s="60" t="s">
        <v>906</v>
      </c>
      <c r="AC410" s="60" t="s">
        <v>906</v>
      </c>
      <c r="AD410" s="61" t="s">
        <v>2091</v>
      </c>
      <c r="AE410" s="61" t="s">
        <v>870</v>
      </c>
      <c r="AF410" s="66" t="s">
        <v>870</v>
      </c>
      <c r="AG410" s="184" t="s">
        <v>2109</v>
      </c>
      <c r="AH410" s="184"/>
      <c r="AI410" s="184" t="s">
        <v>1489</v>
      </c>
      <c r="AJ410" s="64">
        <v>45694</v>
      </c>
      <c r="AK410" s="49" t="s">
        <v>874</v>
      </c>
      <c r="AL410" s="184" t="s">
        <v>814</v>
      </c>
      <c r="AM410" s="49" t="s">
        <v>228</v>
      </c>
      <c r="AN410" s="54" t="s">
        <v>253</v>
      </c>
      <c r="AO410" s="54" t="s">
        <v>255</v>
      </c>
      <c r="AP410" s="192" t="s">
        <v>18</v>
      </c>
      <c r="AQ410" s="1"/>
      <c r="AS410"/>
    </row>
    <row r="411" spans="1:45">
      <c r="A411" s="49">
        <f t="shared" si="14"/>
        <v>410</v>
      </c>
      <c r="B411" s="49" t="s">
        <v>2092</v>
      </c>
      <c r="C411" s="61">
        <v>7</v>
      </c>
      <c r="D411" s="3" t="str">
        <f t="shared" si="13"/>
        <v>[5-14]</v>
      </c>
      <c r="E411" s="61"/>
      <c r="F411" s="185" t="s">
        <v>889</v>
      </c>
      <c r="G411" s="61" t="s">
        <v>1833</v>
      </c>
      <c r="H411" s="62" t="s">
        <v>2093</v>
      </c>
      <c r="I411" s="131" t="s">
        <v>1505</v>
      </c>
      <c r="J411" s="61" t="s">
        <v>1637</v>
      </c>
      <c r="K411" s="61" t="s">
        <v>1638</v>
      </c>
      <c r="L411" s="180" t="s">
        <v>833</v>
      </c>
      <c r="M411" s="65" t="s">
        <v>1156</v>
      </c>
      <c r="N411" s="61" t="s">
        <v>253</v>
      </c>
      <c r="O411" s="184" t="s">
        <v>777</v>
      </c>
      <c r="P411" s="61" t="s">
        <v>14</v>
      </c>
      <c r="Q411" s="64">
        <v>45693</v>
      </c>
      <c r="R411" s="5" t="str">
        <f>_xlfn.CONCAT("S",_xlfn.ISOWEEKNUM(Table1[[#This Row],[Date de début des signes]]))</f>
        <v>S6</v>
      </c>
      <c r="S411" s="64">
        <v>45694</v>
      </c>
      <c r="T411" s="65" t="s">
        <v>870</v>
      </c>
      <c r="U411" s="63" t="s">
        <v>870</v>
      </c>
      <c r="V411" s="63" t="s">
        <v>906</v>
      </c>
      <c r="W411" s="63" t="s">
        <v>906</v>
      </c>
      <c r="X411" s="65" t="s">
        <v>906</v>
      </c>
      <c r="Y411" s="131" t="s">
        <v>1977</v>
      </c>
      <c r="Z411" s="61" t="s">
        <v>1493</v>
      </c>
      <c r="AA411" s="60" t="s">
        <v>906</v>
      </c>
      <c r="AB411" s="60" t="s">
        <v>906</v>
      </c>
      <c r="AC411" s="60" t="s">
        <v>906</v>
      </c>
      <c r="AD411" s="61" t="s">
        <v>2091</v>
      </c>
      <c r="AE411" s="61" t="s">
        <v>870</v>
      </c>
      <c r="AF411" s="66" t="s">
        <v>870</v>
      </c>
      <c r="AG411" s="184" t="s">
        <v>2109</v>
      </c>
      <c r="AH411" s="184"/>
      <c r="AI411" s="184" t="s">
        <v>1489</v>
      </c>
      <c r="AJ411" s="64">
        <v>45694</v>
      </c>
      <c r="AK411" s="49" t="s">
        <v>874</v>
      </c>
      <c r="AL411" s="184" t="s">
        <v>814</v>
      </c>
      <c r="AM411" s="49" t="s">
        <v>228</v>
      </c>
      <c r="AN411" s="54" t="s">
        <v>253</v>
      </c>
      <c r="AO411" s="54" t="s">
        <v>255</v>
      </c>
      <c r="AP411" s="192" t="s">
        <v>18</v>
      </c>
      <c r="AQ411" s="1"/>
      <c r="AS411"/>
    </row>
    <row r="412" spans="1:45">
      <c r="A412" s="49">
        <f t="shared" si="14"/>
        <v>411</v>
      </c>
      <c r="B412" s="49" t="s">
        <v>2094</v>
      </c>
      <c r="C412" s="61">
        <v>2</v>
      </c>
      <c r="D412" s="3" t="str">
        <f t="shared" si="13"/>
        <v>[0-2]</v>
      </c>
      <c r="E412" s="61"/>
      <c r="F412" s="185" t="s">
        <v>889</v>
      </c>
      <c r="G412" s="61" t="s">
        <v>992</v>
      </c>
      <c r="H412" s="62" t="s">
        <v>2095</v>
      </c>
      <c r="I412" s="131" t="s">
        <v>2096</v>
      </c>
      <c r="J412" s="185"/>
      <c r="K412" s="185"/>
      <c r="L412" s="180" t="s">
        <v>833</v>
      </c>
      <c r="M412" s="65" t="s">
        <v>1156</v>
      </c>
      <c r="N412" s="61" t="s">
        <v>253</v>
      </c>
      <c r="O412" s="184" t="s">
        <v>777</v>
      </c>
      <c r="P412" s="61" t="s">
        <v>14</v>
      </c>
      <c r="Q412" s="64">
        <v>45692</v>
      </c>
      <c r="R412" s="5" t="str">
        <f>_xlfn.CONCAT("S",_xlfn.ISOWEEKNUM(Table1[[#This Row],[Date de début des signes]]))</f>
        <v>S6</v>
      </c>
      <c r="S412" s="64">
        <v>45694</v>
      </c>
      <c r="T412" s="65" t="s">
        <v>870</v>
      </c>
      <c r="U412" s="63" t="s">
        <v>870</v>
      </c>
      <c r="V412" s="63" t="s">
        <v>906</v>
      </c>
      <c r="W412" s="63" t="s">
        <v>906</v>
      </c>
      <c r="X412" s="65" t="s">
        <v>906</v>
      </c>
      <c r="Y412" s="131" t="s">
        <v>1977</v>
      </c>
      <c r="Z412" s="61" t="s">
        <v>1493</v>
      </c>
      <c r="AA412" s="60" t="s">
        <v>906</v>
      </c>
      <c r="AB412" s="60" t="s">
        <v>906</v>
      </c>
      <c r="AC412" s="60" t="s">
        <v>906</v>
      </c>
      <c r="AD412" s="61" t="s">
        <v>2091</v>
      </c>
      <c r="AE412" s="61" t="s">
        <v>870</v>
      </c>
      <c r="AF412" s="66" t="s">
        <v>870</v>
      </c>
      <c r="AG412" s="184" t="s">
        <v>2109</v>
      </c>
      <c r="AH412" s="184"/>
      <c r="AI412" s="184" t="s">
        <v>1489</v>
      </c>
      <c r="AJ412" s="64">
        <v>45694</v>
      </c>
      <c r="AK412" s="49" t="s">
        <v>874</v>
      </c>
      <c r="AL412" s="184" t="s">
        <v>814</v>
      </c>
      <c r="AM412" s="49" t="s">
        <v>228</v>
      </c>
      <c r="AN412" s="54" t="s">
        <v>253</v>
      </c>
      <c r="AO412" s="54" t="s">
        <v>255</v>
      </c>
      <c r="AP412" s="192" t="s">
        <v>18</v>
      </c>
      <c r="AQ412" s="1"/>
      <c r="AS412"/>
    </row>
    <row r="413" spans="1:45">
      <c r="A413" s="49">
        <f t="shared" si="14"/>
        <v>412</v>
      </c>
      <c r="B413" s="49" t="s">
        <v>2097</v>
      </c>
      <c r="C413" s="61">
        <v>2</v>
      </c>
      <c r="D413" s="3" t="str">
        <f t="shared" si="13"/>
        <v>[0-2]</v>
      </c>
      <c r="E413" s="61"/>
      <c r="F413" s="185" t="s">
        <v>889</v>
      </c>
      <c r="G413" s="61" t="s">
        <v>992</v>
      </c>
      <c r="H413" s="62" t="s">
        <v>2095</v>
      </c>
      <c r="I413" s="131" t="s">
        <v>2098</v>
      </c>
      <c r="J413" s="185"/>
      <c r="K413" s="185"/>
      <c r="L413" s="180" t="s">
        <v>833</v>
      </c>
      <c r="M413" s="65" t="s">
        <v>1156</v>
      </c>
      <c r="N413" s="61" t="s">
        <v>253</v>
      </c>
      <c r="O413" s="184" t="s">
        <v>777</v>
      </c>
      <c r="P413" s="61" t="s">
        <v>14</v>
      </c>
      <c r="Q413" s="64">
        <v>45692</v>
      </c>
      <c r="R413" s="5" t="str">
        <f>_xlfn.CONCAT("S",_xlfn.ISOWEEKNUM(Table1[[#This Row],[Date de début des signes]]))</f>
        <v>S6</v>
      </c>
      <c r="S413" s="64">
        <v>45694</v>
      </c>
      <c r="T413" s="65" t="s">
        <v>870</v>
      </c>
      <c r="U413" s="63" t="s">
        <v>870</v>
      </c>
      <c r="V413" s="63" t="s">
        <v>906</v>
      </c>
      <c r="W413" s="63" t="s">
        <v>906</v>
      </c>
      <c r="X413" s="65" t="s">
        <v>906</v>
      </c>
      <c r="Y413" s="131" t="s">
        <v>1977</v>
      </c>
      <c r="Z413" s="61" t="s">
        <v>1493</v>
      </c>
      <c r="AA413" s="60" t="s">
        <v>906</v>
      </c>
      <c r="AB413" s="60" t="s">
        <v>906</v>
      </c>
      <c r="AC413" s="60" t="s">
        <v>906</v>
      </c>
      <c r="AD413" s="61" t="s">
        <v>2091</v>
      </c>
      <c r="AE413" s="61" t="s">
        <v>870</v>
      </c>
      <c r="AF413" s="66" t="s">
        <v>870</v>
      </c>
      <c r="AG413" s="184" t="s">
        <v>2109</v>
      </c>
      <c r="AH413" s="184"/>
      <c r="AI413" s="184" t="s">
        <v>1489</v>
      </c>
      <c r="AJ413" s="64">
        <v>45694</v>
      </c>
      <c r="AK413" s="49" t="s">
        <v>874</v>
      </c>
      <c r="AL413" s="184" t="s">
        <v>814</v>
      </c>
      <c r="AM413" s="49" t="s">
        <v>228</v>
      </c>
      <c r="AN413" s="54" t="s">
        <v>253</v>
      </c>
      <c r="AO413" s="54" t="s">
        <v>255</v>
      </c>
      <c r="AP413" s="192" t="s">
        <v>18</v>
      </c>
      <c r="AQ413" s="1"/>
      <c r="AS413"/>
    </row>
    <row r="414" spans="1:45">
      <c r="A414" s="49">
        <f t="shared" si="14"/>
        <v>413</v>
      </c>
      <c r="B414" s="49" t="s">
        <v>2099</v>
      </c>
      <c r="C414" s="61">
        <v>3</v>
      </c>
      <c r="D414" s="3" t="str">
        <f t="shared" si="13"/>
        <v>[2-4]</v>
      </c>
      <c r="E414" s="61"/>
      <c r="F414" s="185" t="s">
        <v>889</v>
      </c>
      <c r="G414" s="61" t="s">
        <v>992</v>
      </c>
      <c r="H414" s="62" t="s">
        <v>2100</v>
      </c>
      <c r="I414" s="131" t="s">
        <v>2096</v>
      </c>
      <c r="J414" s="185"/>
      <c r="K414" s="185"/>
      <c r="L414" s="180" t="s">
        <v>833</v>
      </c>
      <c r="M414" s="65" t="s">
        <v>1156</v>
      </c>
      <c r="N414" s="61" t="s">
        <v>253</v>
      </c>
      <c r="O414" s="184" t="s">
        <v>777</v>
      </c>
      <c r="P414" s="61" t="s">
        <v>14</v>
      </c>
      <c r="Q414" s="64">
        <v>45694</v>
      </c>
      <c r="R414" s="5" t="str">
        <f>_xlfn.CONCAT("S",_xlfn.ISOWEEKNUM(Table1[[#This Row],[Date de début des signes]]))</f>
        <v>S6</v>
      </c>
      <c r="S414" s="64">
        <v>45694</v>
      </c>
      <c r="T414" s="65" t="s">
        <v>870</v>
      </c>
      <c r="U414" s="63" t="s">
        <v>870</v>
      </c>
      <c r="V414" s="63" t="s">
        <v>906</v>
      </c>
      <c r="W414" s="63" t="s">
        <v>906</v>
      </c>
      <c r="X414" s="65" t="s">
        <v>906</v>
      </c>
      <c r="Y414" s="131" t="s">
        <v>1977</v>
      </c>
      <c r="Z414" s="61" t="s">
        <v>1493</v>
      </c>
      <c r="AA414" s="60" t="s">
        <v>906</v>
      </c>
      <c r="AB414" s="60" t="s">
        <v>906</v>
      </c>
      <c r="AC414" s="60" t="s">
        <v>906</v>
      </c>
      <c r="AD414" s="61" t="s">
        <v>1507</v>
      </c>
      <c r="AE414" s="61" t="s">
        <v>870</v>
      </c>
      <c r="AF414" s="66" t="s">
        <v>870</v>
      </c>
      <c r="AG414" s="184" t="s">
        <v>2109</v>
      </c>
      <c r="AH414" s="184"/>
      <c r="AI414" s="184" t="s">
        <v>1489</v>
      </c>
      <c r="AJ414" s="64">
        <v>45694</v>
      </c>
      <c r="AK414" s="49" t="s">
        <v>874</v>
      </c>
      <c r="AL414" s="184" t="s">
        <v>814</v>
      </c>
      <c r="AM414" s="49" t="s">
        <v>228</v>
      </c>
      <c r="AN414" s="54" t="s">
        <v>253</v>
      </c>
      <c r="AO414" s="54" t="s">
        <v>255</v>
      </c>
      <c r="AP414" s="192" t="s">
        <v>18</v>
      </c>
      <c r="AQ414" s="1"/>
      <c r="AS414"/>
    </row>
    <row r="415" spans="1:45">
      <c r="A415" s="54">
        <f t="shared" si="14"/>
        <v>414</v>
      </c>
      <c r="B415" s="54" t="s">
        <v>2101</v>
      </c>
      <c r="C415" s="114">
        <v>1</v>
      </c>
      <c r="D415" s="3" t="str">
        <f t="shared" si="13"/>
        <v>[0-2]</v>
      </c>
      <c r="E415" s="114">
        <v>6</v>
      </c>
      <c r="F415" s="114" t="s">
        <v>864</v>
      </c>
      <c r="G415" s="114" t="s">
        <v>992</v>
      </c>
      <c r="H415" s="123" t="s">
        <v>2102</v>
      </c>
      <c r="I415" s="144" t="s">
        <v>2096</v>
      </c>
      <c r="J415" s="185"/>
      <c r="K415" s="185"/>
      <c r="L415" s="68" t="s">
        <v>833</v>
      </c>
      <c r="M415" s="93" t="s">
        <v>2103</v>
      </c>
      <c r="N415" s="114" t="s">
        <v>253</v>
      </c>
      <c r="O415" s="184" t="s">
        <v>777</v>
      </c>
      <c r="P415" s="114" t="s">
        <v>14</v>
      </c>
      <c r="Q415" s="115">
        <v>45694</v>
      </c>
      <c r="R415" s="5" t="str">
        <f>_xlfn.CONCAT("S",_xlfn.ISOWEEKNUM(Table1[[#This Row],[Date de début des signes]]))</f>
        <v>S6</v>
      </c>
      <c r="S415" s="115">
        <v>45695</v>
      </c>
      <c r="T415" s="93" t="s">
        <v>870</v>
      </c>
      <c r="U415" s="121" t="s">
        <v>870</v>
      </c>
      <c r="V415" s="121" t="s">
        <v>870</v>
      </c>
      <c r="W415" s="121" t="s">
        <v>870</v>
      </c>
      <c r="X415" s="93" t="s">
        <v>870</v>
      </c>
      <c r="Y415" s="144" t="s">
        <v>2104</v>
      </c>
      <c r="Z415" s="114" t="s">
        <v>1493</v>
      </c>
      <c r="AA415" s="67" t="s">
        <v>906</v>
      </c>
      <c r="AB415" s="67" t="s">
        <v>906</v>
      </c>
      <c r="AC415" s="67" t="s">
        <v>906</v>
      </c>
      <c r="AD415" s="114" t="s">
        <v>1507</v>
      </c>
      <c r="AE415" s="114" t="s">
        <v>870</v>
      </c>
      <c r="AF415" s="94" t="s">
        <v>870</v>
      </c>
      <c r="AG415" s="184" t="s">
        <v>1382</v>
      </c>
      <c r="AH415" s="184"/>
      <c r="AI415" s="184" t="s">
        <v>1489</v>
      </c>
      <c r="AJ415" s="115">
        <v>45695</v>
      </c>
      <c r="AK415" s="2" t="s">
        <v>879</v>
      </c>
      <c r="AL415" s="184" t="s">
        <v>814</v>
      </c>
      <c r="AM415" s="49" t="s">
        <v>228</v>
      </c>
      <c r="AN415" s="54" t="s">
        <v>253</v>
      </c>
      <c r="AO415" s="54" t="s">
        <v>255</v>
      </c>
      <c r="AP415" s="192" t="s">
        <v>18</v>
      </c>
      <c r="AQ415" s="1"/>
      <c r="AS415"/>
    </row>
    <row r="416" spans="1:45">
      <c r="A416" s="49">
        <f t="shared" ref="A416:A421" si="15">A415+1</f>
        <v>415</v>
      </c>
      <c r="B416" s="49" t="s">
        <v>2143</v>
      </c>
      <c r="C416" s="49">
        <v>35</v>
      </c>
      <c r="D416" s="3" t="str">
        <f t="shared" si="13"/>
        <v>[15-44]</v>
      </c>
      <c r="E416" s="49"/>
      <c r="F416" s="185" t="s">
        <v>889</v>
      </c>
      <c r="G416" s="49" t="s">
        <v>1028</v>
      </c>
      <c r="H416" s="51">
        <v>93032189</v>
      </c>
      <c r="I416" s="127" t="s">
        <v>2144</v>
      </c>
      <c r="J416" s="185"/>
      <c r="K416" s="185"/>
      <c r="L416" s="182" t="s">
        <v>833</v>
      </c>
      <c r="M416" s="50" t="s">
        <v>2145</v>
      </c>
      <c r="N416" s="60" t="s">
        <v>417</v>
      </c>
      <c r="O416" s="190" t="s">
        <v>13</v>
      </c>
      <c r="P416" s="49" t="s">
        <v>14</v>
      </c>
      <c r="Q416" s="52">
        <v>45683</v>
      </c>
      <c r="R416" s="5" t="str">
        <f>_xlfn.CONCAT("S",_xlfn.ISOWEEKNUM(Table1[[#This Row],[Date de début des signes]]))</f>
        <v>S4</v>
      </c>
      <c r="S416" s="52">
        <v>45685</v>
      </c>
      <c r="T416" s="50" t="s">
        <v>870</v>
      </c>
      <c r="U416" s="50" t="s">
        <v>870</v>
      </c>
      <c r="V416" s="50" t="s">
        <v>906</v>
      </c>
      <c r="W416" s="50" t="s">
        <v>906</v>
      </c>
      <c r="X416" s="50" t="s">
        <v>906</v>
      </c>
      <c r="Y416" s="127" t="s">
        <v>1539</v>
      </c>
      <c r="Z416" s="49" t="s">
        <v>906</v>
      </c>
      <c r="AA416" s="49" t="s">
        <v>906</v>
      </c>
      <c r="AB416" s="49" t="s">
        <v>1066</v>
      </c>
      <c r="AC416" s="49" t="s">
        <v>906</v>
      </c>
      <c r="AD416" s="49" t="s">
        <v>2146</v>
      </c>
      <c r="AE416" s="49" t="s">
        <v>890</v>
      </c>
      <c r="AF416" s="52" t="s">
        <v>870</v>
      </c>
      <c r="AG416" s="184" t="s">
        <v>2109</v>
      </c>
      <c r="AH416" s="184" t="s">
        <v>2109</v>
      </c>
      <c r="AI416" s="184" t="s">
        <v>870</v>
      </c>
      <c r="AJ416" s="52">
        <v>45687</v>
      </c>
      <c r="AK416" s="52" t="s">
        <v>874</v>
      </c>
      <c r="AL416" s="184" t="s">
        <v>814</v>
      </c>
      <c r="AM416" s="49" t="s">
        <v>13</v>
      </c>
      <c r="AN416" s="49" t="s">
        <v>417</v>
      </c>
      <c r="AO416" s="60" t="s">
        <v>419</v>
      </c>
      <c r="AP416" s="192" t="s">
        <v>18</v>
      </c>
      <c r="AQ416" s="1"/>
      <c r="AS416"/>
    </row>
    <row r="417" spans="1:45">
      <c r="A417" s="49">
        <f t="shared" si="15"/>
        <v>416</v>
      </c>
      <c r="B417" s="49" t="s">
        <v>2147</v>
      </c>
      <c r="C417" s="49">
        <v>12</v>
      </c>
      <c r="D417" s="3" t="str">
        <f t="shared" si="13"/>
        <v>[5-14]</v>
      </c>
      <c r="E417" s="49"/>
      <c r="F417" s="185" t="s">
        <v>889</v>
      </c>
      <c r="G417" s="49" t="s">
        <v>988</v>
      </c>
      <c r="H417" s="51">
        <v>91658921</v>
      </c>
      <c r="I417" s="127" t="s">
        <v>2148</v>
      </c>
      <c r="J417" s="193" t="s">
        <v>1770</v>
      </c>
      <c r="K417" s="193" t="s">
        <v>1771</v>
      </c>
      <c r="L417" s="182" t="s">
        <v>833</v>
      </c>
      <c r="M417" s="50" t="s">
        <v>2145</v>
      </c>
      <c r="N417" s="60" t="s">
        <v>417</v>
      </c>
      <c r="O417" s="190" t="s">
        <v>13</v>
      </c>
      <c r="P417" s="49" t="s">
        <v>14</v>
      </c>
      <c r="Q417" s="52">
        <v>45684</v>
      </c>
      <c r="R417" s="5" t="str">
        <f>_xlfn.CONCAT("S",_xlfn.ISOWEEKNUM(Table1[[#This Row],[Date de début des signes]]))</f>
        <v>S5</v>
      </c>
      <c r="S417" s="52">
        <v>45685</v>
      </c>
      <c r="T417" s="50" t="s">
        <v>867</v>
      </c>
      <c r="U417" s="50" t="s">
        <v>867</v>
      </c>
      <c r="V417" s="50" t="s">
        <v>867</v>
      </c>
      <c r="W417" s="50" t="s">
        <v>868</v>
      </c>
      <c r="X417" s="50" t="s">
        <v>906</v>
      </c>
      <c r="Y417" s="127"/>
      <c r="Z417" s="49" t="s">
        <v>906</v>
      </c>
      <c r="AA417" s="49" t="s">
        <v>868</v>
      </c>
      <c r="AB417" s="49" t="s">
        <v>868</v>
      </c>
      <c r="AC417" s="49" t="s">
        <v>868</v>
      </c>
      <c r="AD417" s="49" t="s">
        <v>871</v>
      </c>
      <c r="AE417" s="49" t="s">
        <v>1066</v>
      </c>
      <c r="AF417" s="52" t="s">
        <v>870</v>
      </c>
      <c r="AG417" s="184" t="s">
        <v>2109</v>
      </c>
      <c r="AH417" s="184" t="s">
        <v>2109</v>
      </c>
      <c r="AI417" s="184" t="s">
        <v>870</v>
      </c>
      <c r="AJ417" s="52">
        <v>45687</v>
      </c>
      <c r="AK417" s="52" t="s">
        <v>874</v>
      </c>
      <c r="AL417" s="184" t="s">
        <v>814</v>
      </c>
      <c r="AM417" s="49" t="s">
        <v>13</v>
      </c>
      <c r="AN417" s="49" t="s">
        <v>417</v>
      </c>
      <c r="AO417" s="60" t="s">
        <v>419</v>
      </c>
      <c r="AP417" s="192" t="s">
        <v>18</v>
      </c>
      <c r="AQ417" s="1"/>
      <c r="AS417"/>
    </row>
    <row r="418" spans="1:45">
      <c r="A418" s="49">
        <f t="shared" si="15"/>
        <v>417</v>
      </c>
      <c r="B418" s="49" t="s">
        <v>2149</v>
      </c>
      <c r="C418" s="49">
        <v>54</v>
      </c>
      <c r="D418" s="3" t="str">
        <f t="shared" si="13"/>
        <v>[45-59]</v>
      </c>
      <c r="E418" s="49"/>
      <c r="F418" s="49" t="s">
        <v>864</v>
      </c>
      <c r="G418" s="49" t="s">
        <v>2150</v>
      </c>
      <c r="H418" s="51">
        <v>91829825</v>
      </c>
      <c r="I418" s="127" t="s">
        <v>2151</v>
      </c>
      <c r="J418" s="185"/>
      <c r="K418" s="185"/>
      <c r="L418" s="182" t="s">
        <v>833</v>
      </c>
      <c r="M418" s="50" t="s">
        <v>1090</v>
      </c>
      <c r="N418" s="60" t="s">
        <v>425</v>
      </c>
      <c r="O418" s="190" t="s">
        <v>13</v>
      </c>
      <c r="P418" s="49" t="s">
        <v>14</v>
      </c>
      <c r="Q418" s="52">
        <v>45693</v>
      </c>
      <c r="R418" s="5" t="str">
        <f>_xlfn.CONCAT("S",_xlfn.ISOWEEKNUM(Table1[[#This Row],[Date de début des signes]]))</f>
        <v>S6</v>
      </c>
      <c r="S418" s="52">
        <v>45693</v>
      </c>
      <c r="T418" s="50" t="s">
        <v>870</v>
      </c>
      <c r="U418" s="50" t="s">
        <v>870</v>
      </c>
      <c r="V418" s="50" t="s">
        <v>906</v>
      </c>
      <c r="W418" s="50" t="s">
        <v>906</v>
      </c>
      <c r="X418" s="50" t="s">
        <v>906</v>
      </c>
      <c r="Y418" s="127"/>
      <c r="Z418" s="49" t="s">
        <v>887</v>
      </c>
      <c r="AA418" s="49" t="s">
        <v>870</v>
      </c>
      <c r="AB418" s="49" t="s">
        <v>906</v>
      </c>
      <c r="AC418" s="49" t="s">
        <v>870</v>
      </c>
      <c r="AD418" s="49" t="s">
        <v>1087</v>
      </c>
      <c r="AE418" s="49" t="s">
        <v>906</v>
      </c>
      <c r="AF418" s="52" t="s">
        <v>870</v>
      </c>
      <c r="AG418" s="184" t="s">
        <v>1382</v>
      </c>
      <c r="AH418" s="184" t="s">
        <v>2109</v>
      </c>
      <c r="AI418" s="184" t="s">
        <v>870</v>
      </c>
      <c r="AJ418" s="52">
        <v>45694</v>
      </c>
      <c r="AK418" s="52" t="s">
        <v>874</v>
      </c>
      <c r="AL418" s="184" t="s">
        <v>814</v>
      </c>
      <c r="AM418" s="2" t="s">
        <v>13</v>
      </c>
      <c r="AN418" s="2" t="s">
        <v>425</v>
      </c>
      <c r="AO418" s="2" t="s">
        <v>140</v>
      </c>
      <c r="AP418" s="192" t="s">
        <v>18</v>
      </c>
      <c r="AQ418" s="1"/>
      <c r="AS418"/>
    </row>
    <row r="419" spans="1:45">
      <c r="A419" s="49">
        <f t="shared" si="15"/>
        <v>418</v>
      </c>
      <c r="B419" s="49" t="s">
        <v>2152</v>
      </c>
      <c r="C419" s="49">
        <v>5</v>
      </c>
      <c r="D419" s="3" t="str">
        <f t="shared" si="13"/>
        <v>[5-14]</v>
      </c>
      <c r="E419" s="49"/>
      <c r="F419" s="49" t="s">
        <v>864</v>
      </c>
      <c r="G419" s="49" t="s">
        <v>988</v>
      </c>
      <c r="H419" s="51">
        <v>91829825</v>
      </c>
      <c r="I419" s="127" t="s">
        <v>2151</v>
      </c>
      <c r="J419" s="185"/>
      <c r="K419" s="185"/>
      <c r="L419" s="182" t="s">
        <v>833</v>
      </c>
      <c r="M419" s="50" t="s">
        <v>1090</v>
      </c>
      <c r="N419" s="60" t="s">
        <v>425</v>
      </c>
      <c r="O419" s="190" t="s">
        <v>13</v>
      </c>
      <c r="P419" s="49" t="s">
        <v>14</v>
      </c>
      <c r="Q419" s="52">
        <v>45693</v>
      </c>
      <c r="R419" s="5" t="str">
        <f>_xlfn.CONCAT("S",_xlfn.ISOWEEKNUM(Table1[[#This Row],[Date de début des signes]]))</f>
        <v>S6</v>
      </c>
      <c r="S419" s="52">
        <v>45693</v>
      </c>
      <c r="T419" s="50" t="s">
        <v>870</v>
      </c>
      <c r="U419" s="50" t="s">
        <v>870</v>
      </c>
      <c r="V419" s="50" t="s">
        <v>906</v>
      </c>
      <c r="W419" s="50" t="s">
        <v>906</v>
      </c>
      <c r="X419" s="50" t="s">
        <v>906</v>
      </c>
      <c r="Y419" s="127"/>
      <c r="Z419" s="49" t="s">
        <v>887</v>
      </c>
      <c r="AA419" s="49" t="s">
        <v>906</v>
      </c>
      <c r="AB419" s="49" t="s">
        <v>906</v>
      </c>
      <c r="AC419" s="49" t="s">
        <v>906</v>
      </c>
      <c r="AD419" s="49" t="s">
        <v>1087</v>
      </c>
      <c r="AE419" s="49" t="s">
        <v>906</v>
      </c>
      <c r="AF419" s="52" t="s">
        <v>870</v>
      </c>
      <c r="AG419" s="184" t="s">
        <v>2109</v>
      </c>
      <c r="AH419" s="184" t="s">
        <v>2109</v>
      </c>
      <c r="AI419" s="184" t="s">
        <v>870</v>
      </c>
      <c r="AJ419" s="52">
        <v>45694</v>
      </c>
      <c r="AK419" s="52" t="s">
        <v>874</v>
      </c>
      <c r="AL419" s="184" t="s">
        <v>814</v>
      </c>
      <c r="AM419" s="2" t="s">
        <v>13</v>
      </c>
      <c r="AN419" s="2" t="s">
        <v>425</v>
      </c>
      <c r="AO419" s="2" t="s">
        <v>140</v>
      </c>
      <c r="AP419" s="192" t="s">
        <v>18</v>
      </c>
      <c r="AQ419" s="1"/>
      <c r="AS419"/>
    </row>
    <row r="420" spans="1:45">
      <c r="A420" s="49">
        <f t="shared" si="15"/>
        <v>419</v>
      </c>
      <c r="B420" s="49" t="s">
        <v>2153</v>
      </c>
      <c r="C420" s="49">
        <v>58</v>
      </c>
      <c r="D420" s="3" t="str">
        <f t="shared" si="13"/>
        <v>[45-59]</v>
      </c>
      <c r="E420" s="49"/>
      <c r="F420" s="49" t="s">
        <v>864</v>
      </c>
      <c r="G420" s="49" t="s">
        <v>2154</v>
      </c>
      <c r="H420" s="51">
        <v>90201997</v>
      </c>
      <c r="I420" s="127" t="s">
        <v>2155</v>
      </c>
      <c r="J420" s="185"/>
      <c r="K420" s="185"/>
      <c r="L420" s="182" t="s">
        <v>833</v>
      </c>
      <c r="M420" s="50" t="s">
        <v>2156</v>
      </c>
      <c r="N420" s="60" t="s">
        <v>417</v>
      </c>
      <c r="O420" s="190" t="s">
        <v>13</v>
      </c>
      <c r="P420" s="49" t="s">
        <v>14</v>
      </c>
      <c r="Q420" s="52">
        <v>45697</v>
      </c>
      <c r="R420" s="5" t="str">
        <f>_xlfn.CONCAT("S",_xlfn.ISOWEEKNUM(Table1[[#This Row],[Date de début des signes]]))</f>
        <v>S6</v>
      </c>
      <c r="S420" s="52">
        <v>45697</v>
      </c>
      <c r="T420" s="50" t="s">
        <v>870</v>
      </c>
      <c r="U420" s="50" t="s">
        <v>870</v>
      </c>
      <c r="V420" s="50" t="s">
        <v>870</v>
      </c>
      <c r="W420" s="50" t="s">
        <v>906</v>
      </c>
      <c r="X420" s="50" t="s">
        <v>906</v>
      </c>
      <c r="Y420" s="127" t="s">
        <v>2157</v>
      </c>
      <c r="Z420" s="49" t="s">
        <v>906</v>
      </c>
      <c r="AA420" s="49" t="s">
        <v>906</v>
      </c>
      <c r="AB420" s="49" t="s">
        <v>906</v>
      </c>
      <c r="AC420" s="49" t="s">
        <v>870</v>
      </c>
      <c r="AD420" s="49" t="s">
        <v>1030</v>
      </c>
      <c r="AE420" s="49" t="s">
        <v>890</v>
      </c>
      <c r="AF420" s="52" t="s">
        <v>870</v>
      </c>
      <c r="AG420" s="184" t="s">
        <v>2109</v>
      </c>
      <c r="AH420" s="184" t="s">
        <v>2115</v>
      </c>
      <c r="AI420" s="184" t="s">
        <v>870</v>
      </c>
      <c r="AJ420" s="52"/>
      <c r="AK420" s="52"/>
      <c r="AL420" s="184" t="s">
        <v>814</v>
      </c>
      <c r="AM420" s="49" t="s">
        <v>13</v>
      </c>
      <c r="AN420" s="49" t="s">
        <v>417</v>
      </c>
      <c r="AO420" s="60" t="s">
        <v>419</v>
      </c>
      <c r="AP420" s="192" t="s">
        <v>18</v>
      </c>
      <c r="AQ420" s="1"/>
      <c r="AS420"/>
    </row>
    <row r="421" spans="1:45">
      <c r="A421" s="49">
        <f t="shared" si="15"/>
        <v>420</v>
      </c>
      <c r="B421" s="49" t="s">
        <v>2158</v>
      </c>
      <c r="C421" s="49">
        <v>35</v>
      </c>
      <c r="D421" s="3" t="str">
        <f t="shared" si="13"/>
        <v>[15-44]</v>
      </c>
      <c r="E421" s="49"/>
      <c r="F421" s="185" t="s">
        <v>889</v>
      </c>
      <c r="G421" s="49" t="s">
        <v>1065</v>
      </c>
      <c r="H421" s="51">
        <v>90925521</v>
      </c>
      <c r="I421" s="127" t="s">
        <v>2155</v>
      </c>
      <c r="J421" s="185"/>
      <c r="K421" s="185"/>
      <c r="L421" s="179" t="s">
        <v>833</v>
      </c>
      <c r="M421" s="50" t="s">
        <v>2156</v>
      </c>
      <c r="N421" s="60" t="s">
        <v>417</v>
      </c>
      <c r="O421" s="49" t="s">
        <v>13</v>
      </c>
      <c r="P421" s="49" t="s">
        <v>14</v>
      </c>
      <c r="Q421" s="52">
        <v>45697</v>
      </c>
      <c r="R421" s="5" t="str">
        <f>_xlfn.CONCAT("S",_xlfn.ISOWEEKNUM(Table1[[#This Row],[Date de début des signes]]))</f>
        <v>S6</v>
      </c>
      <c r="S421" s="52">
        <v>45697</v>
      </c>
      <c r="T421" s="50" t="s">
        <v>906</v>
      </c>
      <c r="U421" s="50" t="s">
        <v>867</v>
      </c>
      <c r="V421" s="50" t="s">
        <v>868</v>
      </c>
      <c r="W421" s="50" t="s">
        <v>906</v>
      </c>
      <c r="X421" s="50" t="s">
        <v>906</v>
      </c>
      <c r="Y421" s="127"/>
      <c r="Z421" s="49" t="s">
        <v>906</v>
      </c>
      <c r="AA421" s="49" t="s">
        <v>906</v>
      </c>
      <c r="AB421" s="49" t="s">
        <v>906</v>
      </c>
      <c r="AC421" s="49" t="s">
        <v>868</v>
      </c>
      <c r="AD421" s="49" t="s">
        <v>1030</v>
      </c>
      <c r="AE421" s="49" t="s">
        <v>890</v>
      </c>
      <c r="AF421" s="52" t="s">
        <v>870</v>
      </c>
      <c r="AG421" s="184" t="s">
        <v>2109</v>
      </c>
      <c r="AH421" s="184" t="s">
        <v>2115</v>
      </c>
      <c r="AI421" s="184" t="s">
        <v>870</v>
      </c>
      <c r="AJ421" s="52"/>
      <c r="AK421" s="52"/>
      <c r="AL421" s="184" t="s">
        <v>814</v>
      </c>
      <c r="AM421" s="49" t="s">
        <v>13</v>
      </c>
      <c r="AN421" s="49" t="s">
        <v>417</v>
      </c>
      <c r="AO421" s="60" t="s">
        <v>419</v>
      </c>
      <c r="AP421" s="192" t="s">
        <v>18</v>
      </c>
      <c r="AQ421" s="1"/>
      <c r="AS421"/>
    </row>
    <row r="422" spans="1:45">
      <c r="A422" s="190">
        <f t="shared" ref="A422:A437" si="16">A421+1</f>
        <v>421</v>
      </c>
      <c r="B422" s="190" t="s">
        <v>2168</v>
      </c>
      <c r="C422" s="61">
        <v>7</v>
      </c>
      <c r="D422" s="3" t="str">
        <f t="shared" si="13"/>
        <v>[5-14]</v>
      </c>
      <c r="E422" s="61"/>
      <c r="F422" s="61" t="s">
        <v>864</v>
      </c>
      <c r="G422" s="61" t="s">
        <v>2169</v>
      </c>
      <c r="H422" s="62" t="s">
        <v>2170</v>
      </c>
      <c r="I422" s="131" t="s">
        <v>2171</v>
      </c>
      <c r="J422" s="207" t="s">
        <v>2210</v>
      </c>
      <c r="K422" s="207" t="s">
        <v>2211</v>
      </c>
      <c r="L422" s="179" t="s">
        <v>833</v>
      </c>
      <c r="M422" s="65" t="s">
        <v>1156</v>
      </c>
      <c r="N422" s="61" t="s">
        <v>253</v>
      </c>
      <c r="O422" s="184" t="s">
        <v>777</v>
      </c>
      <c r="P422" s="61" t="s">
        <v>14</v>
      </c>
      <c r="Q422" s="64">
        <v>45695</v>
      </c>
      <c r="R422" s="5" t="str">
        <f>_xlfn.CONCAT("S",_xlfn.ISOWEEKNUM(Table1[[#This Row],[Date de début des signes]]))</f>
        <v>S6</v>
      </c>
      <c r="S422" s="64">
        <v>45698</v>
      </c>
      <c r="T422" s="65" t="s">
        <v>870</v>
      </c>
      <c r="U422" s="63" t="s">
        <v>870</v>
      </c>
      <c r="V422" s="63" t="s">
        <v>906</v>
      </c>
      <c r="W422" s="63" t="s">
        <v>906</v>
      </c>
      <c r="X422" s="65" t="s">
        <v>906</v>
      </c>
      <c r="Y422" s="131" t="s">
        <v>1977</v>
      </c>
      <c r="Z422" s="61" t="s">
        <v>1493</v>
      </c>
      <c r="AA422" s="60" t="s">
        <v>906</v>
      </c>
      <c r="AB422" s="60" t="s">
        <v>906</v>
      </c>
      <c r="AC422" s="60" t="s">
        <v>906</v>
      </c>
      <c r="AD422" s="61" t="s">
        <v>2091</v>
      </c>
      <c r="AE422" s="61" t="s">
        <v>870</v>
      </c>
      <c r="AF422" s="66" t="s">
        <v>870</v>
      </c>
      <c r="AG422" s="61" t="s">
        <v>2167</v>
      </c>
      <c r="AH422" s="206"/>
      <c r="AI422" s="61" t="s">
        <v>1489</v>
      </c>
      <c r="AJ422" s="64">
        <v>45698</v>
      </c>
      <c r="AK422" s="190" t="s">
        <v>874</v>
      </c>
      <c r="AL422" s="184" t="s">
        <v>814</v>
      </c>
      <c r="AM422" s="190" t="s">
        <v>228</v>
      </c>
      <c r="AN422" s="54" t="s">
        <v>253</v>
      </c>
      <c r="AO422" s="54" t="s">
        <v>255</v>
      </c>
      <c r="AP422" s="192" t="s">
        <v>18</v>
      </c>
    </row>
    <row r="423" spans="1:45">
      <c r="A423" s="190">
        <f t="shared" si="16"/>
        <v>422</v>
      </c>
      <c r="B423" s="190" t="s">
        <v>2172</v>
      </c>
      <c r="C423" s="61">
        <v>11</v>
      </c>
      <c r="D423" s="3" t="str">
        <f t="shared" si="13"/>
        <v>[5-14]</v>
      </c>
      <c r="E423" s="61"/>
      <c r="F423" s="61" t="s">
        <v>889</v>
      </c>
      <c r="G423" s="61" t="s">
        <v>1978</v>
      </c>
      <c r="H423" s="62" t="s">
        <v>2173</v>
      </c>
      <c r="I423" s="131" t="s">
        <v>2037</v>
      </c>
      <c r="J423" s="207" t="s">
        <v>2206</v>
      </c>
      <c r="K423" s="207" t="s">
        <v>2207</v>
      </c>
      <c r="L423" s="180" t="s">
        <v>833</v>
      </c>
      <c r="M423" s="65" t="s">
        <v>1156</v>
      </c>
      <c r="N423" s="61" t="s">
        <v>253</v>
      </c>
      <c r="O423" s="184" t="s">
        <v>777</v>
      </c>
      <c r="P423" s="61" t="s">
        <v>14</v>
      </c>
      <c r="Q423" s="64">
        <v>45700</v>
      </c>
      <c r="R423" s="5" t="str">
        <f>_xlfn.CONCAT("S",_xlfn.ISOWEEKNUM(Table1[[#This Row],[Date de début des signes]]))</f>
        <v>S7</v>
      </c>
      <c r="S423" s="64">
        <v>45700</v>
      </c>
      <c r="T423" s="65" t="s">
        <v>870</v>
      </c>
      <c r="U423" s="63" t="s">
        <v>870</v>
      </c>
      <c r="V423" s="63" t="s">
        <v>906</v>
      </c>
      <c r="W423" s="63" t="s">
        <v>906</v>
      </c>
      <c r="X423" s="65" t="s">
        <v>906</v>
      </c>
      <c r="Y423" s="131" t="s">
        <v>1977</v>
      </c>
      <c r="Z423" s="61" t="s">
        <v>870</v>
      </c>
      <c r="AA423" s="60" t="s">
        <v>906</v>
      </c>
      <c r="AB423" s="60" t="s">
        <v>906</v>
      </c>
      <c r="AC423" s="60" t="s">
        <v>906</v>
      </c>
      <c r="AD423" s="61" t="s">
        <v>1536</v>
      </c>
      <c r="AE423" s="61" t="s">
        <v>870</v>
      </c>
      <c r="AF423" s="66" t="s">
        <v>870</v>
      </c>
      <c r="AG423" s="208" t="s">
        <v>2165</v>
      </c>
      <c r="AH423" s="206"/>
      <c r="AI423" s="61" t="s">
        <v>1489</v>
      </c>
      <c r="AJ423" s="64">
        <v>45702</v>
      </c>
      <c r="AK423" s="190" t="s">
        <v>874</v>
      </c>
      <c r="AL423" s="184" t="s">
        <v>814</v>
      </c>
      <c r="AM423" s="190" t="s">
        <v>228</v>
      </c>
      <c r="AN423" s="54" t="s">
        <v>253</v>
      </c>
      <c r="AO423" s="54" t="s">
        <v>255</v>
      </c>
      <c r="AP423" s="192" t="s">
        <v>18</v>
      </c>
      <c r="AQ423" s="1"/>
      <c r="AS423"/>
    </row>
    <row r="424" spans="1:45">
      <c r="A424" s="190">
        <f t="shared" si="16"/>
        <v>423</v>
      </c>
      <c r="B424" s="190" t="s">
        <v>2174</v>
      </c>
      <c r="C424" s="61">
        <v>12</v>
      </c>
      <c r="D424" s="3" t="str">
        <f t="shared" si="13"/>
        <v>[5-14]</v>
      </c>
      <c r="E424" s="61"/>
      <c r="F424" s="61" t="s">
        <v>864</v>
      </c>
      <c r="G424" s="61" t="s">
        <v>1978</v>
      </c>
      <c r="H424" s="62" t="s">
        <v>2175</v>
      </c>
      <c r="I424" s="131" t="s">
        <v>2037</v>
      </c>
      <c r="J424" s="207" t="s">
        <v>2208</v>
      </c>
      <c r="K424" s="207" t="s">
        <v>2209</v>
      </c>
      <c r="L424" s="180" t="s">
        <v>833</v>
      </c>
      <c r="M424" s="65" t="s">
        <v>1156</v>
      </c>
      <c r="N424" s="61" t="s">
        <v>253</v>
      </c>
      <c r="O424" s="184" t="s">
        <v>777</v>
      </c>
      <c r="P424" s="61" t="s">
        <v>14</v>
      </c>
      <c r="Q424" s="64">
        <v>45699</v>
      </c>
      <c r="R424" s="5" t="str">
        <f>_xlfn.CONCAT("S",_xlfn.ISOWEEKNUM(Table1[[#This Row],[Date de début des signes]]))</f>
        <v>S7</v>
      </c>
      <c r="S424" s="64">
        <v>45700</v>
      </c>
      <c r="T424" s="65" t="s">
        <v>870</v>
      </c>
      <c r="U424" s="63" t="s">
        <v>870</v>
      </c>
      <c r="V424" s="63" t="s">
        <v>870</v>
      </c>
      <c r="W424" s="63" t="s">
        <v>870</v>
      </c>
      <c r="X424" s="65" t="s">
        <v>906</v>
      </c>
      <c r="Y424" s="131" t="s">
        <v>1977</v>
      </c>
      <c r="Z424" s="61" t="s">
        <v>870</v>
      </c>
      <c r="AA424" s="60" t="s">
        <v>906</v>
      </c>
      <c r="AB424" s="60" t="s">
        <v>906</v>
      </c>
      <c r="AC424" s="60" t="s">
        <v>906</v>
      </c>
      <c r="AD424" s="61" t="s">
        <v>1536</v>
      </c>
      <c r="AE424" s="61" t="s">
        <v>870</v>
      </c>
      <c r="AF424" s="66" t="s">
        <v>870</v>
      </c>
      <c r="AG424" s="208" t="s">
        <v>2165</v>
      </c>
      <c r="AH424" s="206"/>
      <c r="AI424" s="61" t="s">
        <v>1489</v>
      </c>
      <c r="AJ424" s="64">
        <v>45702</v>
      </c>
      <c r="AK424" s="190" t="s">
        <v>874</v>
      </c>
      <c r="AL424" s="184" t="s">
        <v>814</v>
      </c>
      <c r="AM424" s="190" t="s">
        <v>228</v>
      </c>
      <c r="AN424" s="54" t="s">
        <v>253</v>
      </c>
      <c r="AO424" s="54" t="s">
        <v>255</v>
      </c>
      <c r="AP424" s="192" t="s">
        <v>18</v>
      </c>
      <c r="AQ424" s="1"/>
      <c r="AS424"/>
    </row>
    <row r="425" spans="1:45">
      <c r="A425" s="190">
        <f t="shared" si="16"/>
        <v>424</v>
      </c>
      <c r="B425" s="190" t="s">
        <v>2176</v>
      </c>
      <c r="C425" s="61">
        <v>13</v>
      </c>
      <c r="D425" s="3" t="str">
        <f t="shared" si="13"/>
        <v>[5-14]</v>
      </c>
      <c r="E425" s="61"/>
      <c r="F425" s="61" t="s">
        <v>864</v>
      </c>
      <c r="G425" s="61" t="s">
        <v>1978</v>
      </c>
      <c r="H425" s="62" t="s">
        <v>2177</v>
      </c>
      <c r="I425" s="131" t="s">
        <v>2178</v>
      </c>
      <c r="J425" s="207" t="s">
        <v>2210</v>
      </c>
      <c r="K425" s="207" t="s">
        <v>2211</v>
      </c>
      <c r="L425" s="180" t="s">
        <v>833</v>
      </c>
      <c r="M425" s="65" t="s">
        <v>1156</v>
      </c>
      <c r="N425" s="61" t="s">
        <v>253</v>
      </c>
      <c r="O425" s="184" t="s">
        <v>777</v>
      </c>
      <c r="P425" s="61" t="s">
        <v>14</v>
      </c>
      <c r="Q425" s="64">
        <v>45700</v>
      </c>
      <c r="R425" s="5" t="str">
        <f>_xlfn.CONCAT("S",_xlfn.ISOWEEKNUM(Table1[[#This Row],[Date de début des signes]]))</f>
        <v>S7</v>
      </c>
      <c r="S425" s="64">
        <v>45700</v>
      </c>
      <c r="T425" s="65" t="s">
        <v>870</v>
      </c>
      <c r="U425" s="63" t="s">
        <v>870</v>
      </c>
      <c r="V425" s="63" t="s">
        <v>906</v>
      </c>
      <c r="W425" s="63" t="s">
        <v>906</v>
      </c>
      <c r="X425" s="65" t="s">
        <v>906</v>
      </c>
      <c r="Y425" s="131" t="s">
        <v>1977</v>
      </c>
      <c r="Z425" s="61" t="s">
        <v>870</v>
      </c>
      <c r="AA425" s="60" t="s">
        <v>906</v>
      </c>
      <c r="AB425" s="60" t="s">
        <v>906</v>
      </c>
      <c r="AC425" s="60" t="s">
        <v>906</v>
      </c>
      <c r="AD425" s="61" t="s">
        <v>1536</v>
      </c>
      <c r="AE425" s="61" t="s">
        <v>870</v>
      </c>
      <c r="AF425" s="66" t="s">
        <v>870</v>
      </c>
      <c r="AG425" s="208" t="s">
        <v>2165</v>
      </c>
      <c r="AH425" s="206"/>
      <c r="AI425" s="61" t="s">
        <v>1489</v>
      </c>
      <c r="AJ425" s="64">
        <v>45702</v>
      </c>
      <c r="AK425" s="190" t="s">
        <v>874</v>
      </c>
      <c r="AL425" s="184" t="s">
        <v>814</v>
      </c>
      <c r="AM425" s="190" t="s">
        <v>228</v>
      </c>
      <c r="AN425" s="54" t="s">
        <v>253</v>
      </c>
      <c r="AO425" s="54" t="s">
        <v>255</v>
      </c>
      <c r="AP425" s="192" t="s">
        <v>18</v>
      </c>
      <c r="AQ425" s="1"/>
      <c r="AS425"/>
    </row>
    <row r="426" spans="1:45">
      <c r="A426" s="190">
        <f t="shared" si="16"/>
        <v>425</v>
      </c>
      <c r="B426" s="190" t="s">
        <v>2179</v>
      </c>
      <c r="C426" s="61">
        <v>9</v>
      </c>
      <c r="D426" s="3" t="str">
        <f t="shared" si="13"/>
        <v>[5-14]</v>
      </c>
      <c r="E426" s="61"/>
      <c r="F426" s="61" t="s">
        <v>864</v>
      </c>
      <c r="G426" s="61" t="s">
        <v>1978</v>
      </c>
      <c r="H426" s="62" t="s">
        <v>2180</v>
      </c>
      <c r="I426" s="131" t="s">
        <v>2178</v>
      </c>
      <c r="J426" s="207" t="s">
        <v>2212</v>
      </c>
      <c r="K426" s="207" t="s">
        <v>2213</v>
      </c>
      <c r="L426" s="180" t="s">
        <v>833</v>
      </c>
      <c r="M426" s="65" t="s">
        <v>1156</v>
      </c>
      <c r="N426" s="61" t="s">
        <v>253</v>
      </c>
      <c r="O426" s="184" t="s">
        <v>777</v>
      </c>
      <c r="P426" s="61" t="s">
        <v>14</v>
      </c>
      <c r="Q426" s="64">
        <v>45699</v>
      </c>
      <c r="R426" s="5" t="str">
        <f>_xlfn.CONCAT("S",_xlfn.ISOWEEKNUM(Table1[[#This Row],[Date de début des signes]]))</f>
        <v>S7</v>
      </c>
      <c r="S426" s="64">
        <v>45700</v>
      </c>
      <c r="T426" s="65" t="s">
        <v>870</v>
      </c>
      <c r="U426" s="63" t="s">
        <v>870</v>
      </c>
      <c r="V426" s="63" t="s">
        <v>870</v>
      </c>
      <c r="W426" s="63" t="s">
        <v>870</v>
      </c>
      <c r="X426" s="65" t="s">
        <v>870</v>
      </c>
      <c r="Y426" s="131" t="s">
        <v>1977</v>
      </c>
      <c r="Z426" s="61" t="s">
        <v>870</v>
      </c>
      <c r="AA426" s="60" t="s">
        <v>906</v>
      </c>
      <c r="AB426" s="60" t="s">
        <v>906</v>
      </c>
      <c r="AC426" s="60" t="s">
        <v>906</v>
      </c>
      <c r="AD426" s="61" t="s">
        <v>1536</v>
      </c>
      <c r="AE426" s="61" t="s">
        <v>870</v>
      </c>
      <c r="AF426" s="66" t="s">
        <v>870</v>
      </c>
      <c r="AG426" s="208" t="s">
        <v>2165</v>
      </c>
      <c r="AH426" s="206"/>
      <c r="AI426" s="61" t="s">
        <v>1489</v>
      </c>
      <c r="AJ426" s="64">
        <v>45702</v>
      </c>
      <c r="AK426" s="190" t="s">
        <v>874</v>
      </c>
      <c r="AL426" s="184" t="s">
        <v>814</v>
      </c>
      <c r="AM426" s="190" t="s">
        <v>228</v>
      </c>
      <c r="AN426" s="54" t="s">
        <v>253</v>
      </c>
      <c r="AO426" s="54" t="s">
        <v>255</v>
      </c>
      <c r="AP426" s="192" t="s">
        <v>18</v>
      </c>
      <c r="AQ426" s="1"/>
      <c r="AS426"/>
    </row>
    <row r="427" spans="1:45">
      <c r="A427" s="190">
        <f t="shared" si="16"/>
        <v>426</v>
      </c>
      <c r="B427" s="190" t="s">
        <v>2181</v>
      </c>
      <c r="C427" s="61">
        <v>5</v>
      </c>
      <c r="D427" s="3" t="str">
        <f t="shared" si="13"/>
        <v>[5-14]</v>
      </c>
      <c r="E427" s="61"/>
      <c r="F427" s="61" t="s">
        <v>889</v>
      </c>
      <c r="G427" s="61" t="s">
        <v>1978</v>
      </c>
      <c r="H427" s="62" t="s">
        <v>2182</v>
      </c>
      <c r="I427" s="131" t="s">
        <v>2178</v>
      </c>
      <c r="J427" s="207" t="s">
        <v>2210</v>
      </c>
      <c r="K427" s="207" t="s">
        <v>2211</v>
      </c>
      <c r="L427" s="180" t="s">
        <v>833</v>
      </c>
      <c r="M427" s="65" t="s">
        <v>1156</v>
      </c>
      <c r="N427" s="61" t="s">
        <v>253</v>
      </c>
      <c r="O427" s="184" t="s">
        <v>777</v>
      </c>
      <c r="P427" s="61" t="s">
        <v>14</v>
      </c>
      <c r="Q427" s="64">
        <v>45700</v>
      </c>
      <c r="R427" s="5" t="str">
        <f>_xlfn.CONCAT("S",_xlfn.ISOWEEKNUM(Table1[[#This Row],[Date de début des signes]]))</f>
        <v>S7</v>
      </c>
      <c r="S427" s="64">
        <v>45700</v>
      </c>
      <c r="T427" s="65" t="s">
        <v>870</v>
      </c>
      <c r="U427" s="63" t="s">
        <v>870</v>
      </c>
      <c r="V427" s="63" t="s">
        <v>906</v>
      </c>
      <c r="W427" s="63" t="s">
        <v>906</v>
      </c>
      <c r="X427" s="65" t="s">
        <v>906</v>
      </c>
      <c r="Y427" s="131" t="s">
        <v>1977</v>
      </c>
      <c r="Z427" s="61" t="s">
        <v>870</v>
      </c>
      <c r="AA427" s="60" t="s">
        <v>906</v>
      </c>
      <c r="AB427" s="60" t="s">
        <v>906</v>
      </c>
      <c r="AC427" s="60" t="s">
        <v>906</v>
      </c>
      <c r="AD427" s="61" t="s">
        <v>1536</v>
      </c>
      <c r="AE427" s="61" t="s">
        <v>870</v>
      </c>
      <c r="AF427" s="66" t="s">
        <v>870</v>
      </c>
      <c r="AG427" s="208" t="s">
        <v>2165</v>
      </c>
      <c r="AH427" s="206"/>
      <c r="AI427" s="61" t="s">
        <v>1489</v>
      </c>
      <c r="AJ427" s="64">
        <v>45702</v>
      </c>
      <c r="AK427" s="190" t="s">
        <v>874</v>
      </c>
      <c r="AL427" s="184" t="s">
        <v>814</v>
      </c>
      <c r="AM427" s="190" t="s">
        <v>228</v>
      </c>
      <c r="AN427" s="54" t="s">
        <v>253</v>
      </c>
      <c r="AO427" s="54" t="s">
        <v>255</v>
      </c>
      <c r="AP427" s="192" t="s">
        <v>18</v>
      </c>
      <c r="AQ427" s="1"/>
      <c r="AS427"/>
    </row>
    <row r="428" spans="1:45">
      <c r="A428" s="190">
        <f t="shared" si="16"/>
        <v>427</v>
      </c>
      <c r="B428" s="190" t="s">
        <v>2183</v>
      </c>
      <c r="C428" s="61">
        <f>Table1[[#This Row],[Age (mois)]]/12</f>
        <v>0.58333333333333337</v>
      </c>
      <c r="D428" s="3" t="str">
        <f t="shared" si="13"/>
        <v>[0-2]</v>
      </c>
      <c r="E428" s="118">
        <v>7</v>
      </c>
      <c r="F428" s="61" t="s">
        <v>864</v>
      </c>
      <c r="G428" s="61" t="s">
        <v>992</v>
      </c>
      <c r="H428" s="62" t="s">
        <v>2184</v>
      </c>
      <c r="I428" s="131" t="s">
        <v>2178</v>
      </c>
      <c r="J428" s="207" t="s">
        <v>2210</v>
      </c>
      <c r="K428" s="207" t="s">
        <v>2211</v>
      </c>
      <c r="L428" s="180" t="s">
        <v>833</v>
      </c>
      <c r="M428" s="65" t="s">
        <v>1156</v>
      </c>
      <c r="N428" s="61" t="s">
        <v>253</v>
      </c>
      <c r="O428" s="184" t="s">
        <v>777</v>
      </c>
      <c r="P428" s="61" t="s">
        <v>14</v>
      </c>
      <c r="Q428" s="64">
        <v>45700</v>
      </c>
      <c r="R428" s="5" t="str">
        <f>_xlfn.CONCAT("S",_xlfn.ISOWEEKNUM(Table1[[#This Row],[Date de début des signes]]))</f>
        <v>S7</v>
      </c>
      <c r="S428" s="64">
        <v>45700</v>
      </c>
      <c r="T428" s="65" t="s">
        <v>870</v>
      </c>
      <c r="U428" s="63" t="s">
        <v>870</v>
      </c>
      <c r="V428" s="63" t="s">
        <v>906</v>
      </c>
      <c r="W428" s="63" t="s">
        <v>906</v>
      </c>
      <c r="X428" s="65" t="s">
        <v>906</v>
      </c>
      <c r="Y428" s="131" t="s">
        <v>1977</v>
      </c>
      <c r="Z428" s="61" t="s">
        <v>1493</v>
      </c>
      <c r="AA428" s="60" t="s">
        <v>906</v>
      </c>
      <c r="AB428" s="60" t="s">
        <v>906</v>
      </c>
      <c r="AC428" s="60" t="s">
        <v>906</v>
      </c>
      <c r="AD428" s="61" t="s">
        <v>1536</v>
      </c>
      <c r="AE428" s="61" t="s">
        <v>870</v>
      </c>
      <c r="AF428" s="66" t="s">
        <v>870</v>
      </c>
      <c r="AG428" s="208" t="s">
        <v>2165</v>
      </c>
      <c r="AH428" s="206"/>
      <c r="AI428" s="61" t="s">
        <v>1489</v>
      </c>
      <c r="AJ428" s="64">
        <v>45704</v>
      </c>
      <c r="AK428" s="190" t="s">
        <v>874</v>
      </c>
      <c r="AL428" s="184" t="s">
        <v>814</v>
      </c>
      <c r="AM428" s="190" t="s">
        <v>228</v>
      </c>
      <c r="AN428" s="54" t="s">
        <v>253</v>
      </c>
      <c r="AO428" s="54" t="s">
        <v>255</v>
      </c>
      <c r="AP428" s="192" t="s">
        <v>18</v>
      </c>
      <c r="AQ428" s="1"/>
      <c r="AS428"/>
    </row>
    <row r="429" spans="1:45">
      <c r="A429" s="190">
        <f t="shared" si="16"/>
        <v>428</v>
      </c>
      <c r="B429" s="190" t="s">
        <v>2185</v>
      </c>
      <c r="C429" s="61">
        <v>4</v>
      </c>
      <c r="D429" s="3" t="str">
        <f t="shared" si="13"/>
        <v>[2-4]</v>
      </c>
      <c r="E429" s="61"/>
      <c r="F429" s="61" t="s">
        <v>864</v>
      </c>
      <c r="G429" s="61" t="s">
        <v>1833</v>
      </c>
      <c r="H429" s="62" t="s">
        <v>2186</v>
      </c>
      <c r="I429" s="131" t="s">
        <v>271</v>
      </c>
      <c r="J429" s="207" t="s">
        <v>2210</v>
      </c>
      <c r="K429" s="207" t="s">
        <v>2211</v>
      </c>
      <c r="L429" s="180" t="s">
        <v>833</v>
      </c>
      <c r="M429" s="65" t="s">
        <v>1156</v>
      </c>
      <c r="N429" s="61" t="s">
        <v>269</v>
      </c>
      <c r="O429" s="184" t="s">
        <v>777</v>
      </c>
      <c r="P429" s="61" t="s">
        <v>14</v>
      </c>
      <c r="Q429" s="64">
        <v>45700</v>
      </c>
      <c r="R429" s="5" t="str">
        <f>_xlfn.CONCAT("S",_xlfn.ISOWEEKNUM(Table1[[#This Row],[Date de début des signes]]))</f>
        <v>S7</v>
      </c>
      <c r="S429" s="64">
        <v>45700</v>
      </c>
      <c r="T429" s="65" t="s">
        <v>870</v>
      </c>
      <c r="U429" s="63" t="s">
        <v>906</v>
      </c>
      <c r="V429" s="63" t="s">
        <v>906</v>
      </c>
      <c r="W429" s="63" t="s">
        <v>906</v>
      </c>
      <c r="X429" s="65" t="s">
        <v>906</v>
      </c>
      <c r="Y429" s="116" t="s">
        <v>1992</v>
      </c>
      <c r="Z429" s="61" t="s">
        <v>1493</v>
      </c>
      <c r="AA429" s="60" t="s">
        <v>906</v>
      </c>
      <c r="AB429" s="60" t="s">
        <v>906</v>
      </c>
      <c r="AC429" s="60" t="s">
        <v>906</v>
      </c>
      <c r="AD429" s="61" t="s">
        <v>2087</v>
      </c>
      <c r="AE429" s="61" t="s">
        <v>870</v>
      </c>
      <c r="AF429" s="66" t="s">
        <v>870</v>
      </c>
      <c r="AG429" s="61" t="s">
        <v>2167</v>
      </c>
      <c r="AH429" s="206"/>
      <c r="AI429" s="61" t="s">
        <v>1489</v>
      </c>
      <c r="AJ429" s="64">
        <v>45700</v>
      </c>
      <c r="AK429" s="190" t="s">
        <v>874</v>
      </c>
      <c r="AL429" s="184" t="s">
        <v>814</v>
      </c>
      <c r="AM429" s="190" t="s">
        <v>228</v>
      </c>
      <c r="AN429" s="190" t="s">
        <v>269</v>
      </c>
      <c r="AO429" s="190" t="s">
        <v>271</v>
      </c>
      <c r="AP429" s="192" t="s">
        <v>18</v>
      </c>
      <c r="AQ429" s="1"/>
      <c r="AS429"/>
    </row>
    <row r="430" spans="1:45">
      <c r="A430" s="190">
        <f t="shared" si="16"/>
        <v>429</v>
      </c>
      <c r="B430" s="190" t="s">
        <v>2187</v>
      </c>
      <c r="C430" s="61">
        <v>26</v>
      </c>
      <c r="D430" s="3" t="str">
        <f t="shared" si="13"/>
        <v>[15-44]</v>
      </c>
      <c r="E430" s="61"/>
      <c r="F430" s="61" t="s">
        <v>889</v>
      </c>
      <c r="G430" s="61" t="s">
        <v>1051</v>
      </c>
      <c r="H430" s="62" t="s">
        <v>2188</v>
      </c>
      <c r="I430" s="131" t="s">
        <v>2096</v>
      </c>
      <c r="J430" s="207" t="s">
        <v>2210</v>
      </c>
      <c r="K430" s="207" t="s">
        <v>2211</v>
      </c>
      <c r="L430" s="180" t="s">
        <v>833</v>
      </c>
      <c r="M430" s="65" t="s">
        <v>1156</v>
      </c>
      <c r="N430" s="61" t="s">
        <v>253</v>
      </c>
      <c r="O430" s="184" t="s">
        <v>777</v>
      </c>
      <c r="P430" s="61" t="s">
        <v>14</v>
      </c>
      <c r="Q430" s="64">
        <v>45700</v>
      </c>
      <c r="R430" s="5" t="str">
        <f>_xlfn.CONCAT("S",_xlfn.ISOWEEKNUM(Table1[[#This Row],[Date de début des signes]]))</f>
        <v>S7</v>
      </c>
      <c r="S430" s="64">
        <v>45700</v>
      </c>
      <c r="T430" s="65" t="s">
        <v>870</v>
      </c>
      <c r="U430" s="63" t="s">
        <v>870</v>
      </c>
      <c r="V430" s="63" t="s">
        <v>906</v>
      </c>
      <c r="W430" s="63" t="s">
        <v>906</v>
      </c>
      <c r="X430" s="65" t="s">
        <v>906</v>
      </c>
      <c r="Y430" s="116" t="s">
        <v>1992</v>
      </c>
      <c r="Z430" s="61" t="s">
        <v>1493</v>
      </c>
      <c r="AA430" s="60" t="s">
        <v>906</v>
      </c>
      <c r="AB430" s="60" t="s">
        <v>906</v>
      </c>
      <c r="AC430" s="60" t="s">
        <v>906</v>
      </c>
      <c r="AD430" s="61" t="s">
        <v>1536</v>
      </c>
      <c r="AE430" s="61" t="s">
        <v>870</v>
      </c>
      <c r="AF430" s="66" t="s">
        <v>870</v>
      </c>
      <c r="AG430" s="61" t="s">
        <v>2167</v>
      </c>
      <c r="AH430" s="206"/>
      <c r="AI430" s="61" t="s">
        <v>1489</v>
      </c>
      <c r="AJ430" s="64">
        <v>45700</v>
      </c>
      <c r="AK430" s="190" t="s">
        <v>874</v>
      </c>
      <c r="AL430" s="184" t="s">
        <v>814</v>
      </c>
      <c r="AM430" s="190" t="s">
        <v>228</v>
      </c>
      <c r="AN430" s="54" t="s">
        <v>253</v>
      </c>
      <c r="AO430" s="54" t="s">
        <v>255</v>
      </c>
      <c r="AP430" s="192" t="s">
        <v>18</v>
      </c>
      <c r="AQ430" s="1"/>
      <c r="AS430"/>
    </row>
    <row r="431" spans="1:45">
      <c r="A431" s="190">
        <f t="shared" si="16"/>
        <v>430</v>
      </c>
      <c r="B431" s="190" t="s">
        <v>2189</v>
      </c>
      <c r="C431" s="61">
        <v>2</v>
      </c>
      <c r="D431" s="3" t="str">
        <f t="shared" si="13"/>
        <v>[0-2]</v>
      </c>
      <c r="E431" s="61"/>
      <c r="F431" s="61" t="s">
        <v>864</v>
      </c>
      <c r="G431" s="61" t="s">
        <v>992</v>
      </c>
      <c r="H431" s="62" t="s">
        <v>2190</v>
      </c>
      <c r="I431" s="131" t="s">
        <v>2096</v>
      </c>
      <c r="J431" s="207" t="s">
        <v>2210</v>
      </c>
      <c r="K431" s="207" t="s">
        <v>2211</v>
      </c>
      <c r="L431" s="180" t="s">
        <v>833</v>
      </c>
      <c r="M431" s="65" t="s">
        <v>1156</v>
      </c>
      <c r="N431" s="61" t="s">
        <v>253</v>
      </c>
      <c r="O431" s="184" t="s">
        <v>777</v>
      </c>
      <c r="P431" s="61" t="s">
        <v>14</v>
      </c>
      <c r="Q431" s="64">
        <v>45700</v>
      </c>
      <c r="R431" s="5" t="str">
        <f>_xlfn.CONCAT("S",_xlfn.ISOWEEKNUM(Table1[[#This Row],[Date de début des signes]]))</f>
        <v>S7</v>
      </c>
      <c r="S431" s="64">
        <v>45700</v>
      </c>
      <c r="T431" s="65" t="s">
        <v>870</v>
      </c>
      <c r="U431" s="63" t="s">
        <v>870</v>
      </c>
      <c r="V431" s="63" t="s">
        <v>906</v>
      </c>
      <c r="W431" s="63" t="s">
        <v>906</v>
      </c>
      <c r="X431" s="65" t="s">
        <v>906</v>
      </c>
      <c r="Y431" s="116" t="s">
        <v>1992</v>
      </c>
      <c r="Z431" s="61" t="s">
        <v>1493</v>
      </c>
      <c r="AA431" s="60" t="s">
        <v>906</v>
      </c>
      <c r="AB431" s="60" t="s">
        <v>906</v>
      </c>
      <c r="AC431" s="60" t="s">
        <v>906</v>
      </c>
      <c r="AD431" s="61" t="s">
        <v>1536</v>
      </c>
      <c r="AE431" s="61" t="s">
        <v>870</v>
      </c>
      <c r="AF431" s="66" t="s">
        <v>870</v>
      </c>
      <c r="AG431" s="61" t="s">
        <v>2167</v>
      </c>
      <c r="AH431" s="206"/>
      <c r="AI431" s="61" t="s">
        <v>1489</v>
      </c>
      <c r="AJ431" s="64">
        <v>45700</v>
      </c>
      <c r="AK431" s="190" t="s">
        <v>874</v>
      </c>
      <c r="AL431" s="184" t="s">
        <v>814</v>
      </c>
      <c r="AM431" s="190" t="s">
        <v>228</v>
      </c>
      <c r="AN431" s="54" t="s">
        <v>253</v>
      </c>
      <c r="AO431" s="54" t="s">
        <v>255</v>
      </c>
      <c r="AP431" s="192" t="s">
        <v>18</v>
      </c>
      <c r="AQ431" s="1"/>
      <c r="AS431"/>
    </row>
    <row r="432" spans="1:45">
      <c r="A432" s="190">
        <f t="shared" si="16"/>
        <v>431</v>
      </c>
      <c r="B432" s="190" t="s">
        <v>2191</v>
      </c>
      <c r="C432" s="61">
        <v>13</v>
      </c>
      <c r="D432" s="3" t="str">
        <f t="shared" si="13"/>
        <v>[5-14]</v>
      </c>
      <c r="E432" s="61"/>
      <c r="F432" s="61" t="s">
        <v>864</v>
      </c>
      <c r="G432" s="61" t="s">
        <v>1978</v>
      </c>
      <c r="H432" s="62" t="s">
        <v>2192</v>
      </c>
      <c r="I432" s="131" t="s">
        <v>2037</v>
      </c>
      <c r="J432" s="207" t="s">
        <v>2210</v>
      </c>
      <c r="K432" s="207" t="s">
        <v>2211</v>
      </c>
      <c r="L432" s="180" t="s">
        <v>833</v>
      </c>
      <c r="M432" s="65" t="s">
        <v>1156</v>
      </c>
      <c r="N432" s="61" t="s">
        <v>253</v>
      </c>
      <c r="O432" s="184" t="s">
        <v>777</v>
      </c>
      <c r="P432" s="61" t="s">
        <v>14</v>
      </c>
      <c r="Q432" s="64">
        <v>45700</v>
      </c>
      <c r="R432" s="5" t="str">
        <f>_xlfn.CONCAT("S",_xlfn.ISOWEEKNUM(Table1[[#This Row],[Date de début des signes]]))</f>
        <v>S7</v>
      </c>
      <c r="S432" s="64">
        <v>45701</v>
      </c>
      <c r="T432" s="65" t="s">
        <v>870</v>
      </c>
      <c r="U432" s="63" t="s">
        <v>906</v>
      </c>
      <c r="V432" s="63" t="s">
        <v>906</v>
      </c>
      <c r="W432" s="63" t="s">
        <v>906</v>
      </c>
      <c r="X432" s="65" t="s">
        <v>906</v>
      </c>
      <c r="Y432" s="116" t="s">
        <v>1992</v>
      </c>
      <c r="Z432" s="61" t="s">
        <v>870</v>
      </c>
      <c r="AA432" s="60" t="s">
        <v>906</v>
      </c>
      <c r="AB432" s="60" t="s">
        <v>906</v>
      </c>
      <c r="AC432" s="60" t="s">
        <v>906</v>
      </c>
      <c r="AD432" s="61" t="s">
        <v>1536</v>
      </c>
      <c r="AE432" s="61" t="s">
        <v>870</v>
      </c>
      <c r="AF432" s="66" t="s">
        <v>870</v>
      </c>
      <c r="AG432" s="61" t="s">
        <v>2167</v>
      </c>
      <c r="AH432" s="206"/>
      <c r="AI432" s="61" t="s">
        <v>1489</v>
      </c>
      <c r="AJ432" s="64">
        <v>45701</v>
      </c>
      <c r="AK432" s="190" t="s">
        <v>874</v>
      </c>
      <c r="AL432" s="184" t="s">
        <v>814</v>
      </c>
      <c r="AM432" s="190" t="s">
        <v>228</v>
      </c>
      <c r="AN432" s="54" t="s">
        <v>253</v>
      </c>
      <c r="AO432" s="54" t="s">
        <v>255</v>
      </c>
      <c r="AP432" s="192" t="s">
        <v>18</v>
      </c>
      <c r="AQ432" s="1"/>
      <c r="AS432"/>
    </row>
    <row r="433" spans="1:45">
      <c r="A433" s="190">
        <f t="shared" si="16"/>
        <v>432</v>
      </c>
      <c r="B433" s="190" t="s">
        <v>2193</v>
      </c>
      <c r="C433" s="61">
        <v>12</v>
      </c>
      <c r="D433" s="3" t="str">
        <f t="shared" si="13"/>
        <v>[5-14]</v>
      </c>
      <c r="E433" s="61"/>
      <c r="F433" s="61" t="s">
        <v>864</v>
      </c>
      <c r="G433" s="61" t="s">
        <v>1978</v>
      </c>
      <c r="H433" s="62" t="s">
        <v>2194</v>
      </c>
      <c r="I433" s="131" t="s">
        <v>2178</v>
      </c>
      <c r="J433" s="207" t="s">
        <v>2214</v>
      </c>
      <c r="K433" s="207" t="s">
        <v>2215</v>
      </c>
      <c r="L433" s="180" t="s">
        <v>833</v>
      </c>
      <c r="M433" s="65" t="s">
        <v>1156</v>
      </c>
      <c r="N433" s="61" t="s">
        <v>253</v>
      </c>
      <c r="O433" s="184" t="s">
        <v>777</v>
      </c>
      <c r="P433" s="61" t="s">
        <v>14</v>
      </c>
      <c r="Q433" s="64">
        <v>45700</v>
      </c>
      <c r="R433" s="5" t="str">
        <f>_xlfn.CONCAT("S",_xlfn.ISOWEEKNUM(Table1[[#This Row],[Date de début des signes]]))</f>
        <v>S7</v>
      </c>
      <c r="S433" s="64">
        <v>45701</v>
      </c>
      <c r="T433" s="65" t="s">
        <v>870</v>
      </c>
      <c r="U433" s="63" t="s">
        <v>870</v>
      </c>
      <c r="V433" s="63" t="s">
        <v>870</v>
      </c>
      <c r="W433" s="63" t="s">
        <v>870</v>
      </c>
      <c r="X433" s="65" t="s">
        <v>870</v>
      </c>
      <c r="Y433" s="131" t="s">
        <v>2195</v>
      </c>
      <c r="Z433" s="61" t="s">
        <v>1493</v>
      </c>
      <c r="AA433" s="60" t="s">
        <v>906</v>
      </c>
      <c r="AB433" s="60" t="s">
        <v>906</v>
      </c>
      <c r="AC433" s="60" t="s">
        <v>906</v>
      </c>
      <c r="AD433" s="61" t="s">
        <v>1536</v>
      </c>
      <c r="AE433" s="61" t="s">
        <v>870</v>
      </c>
      <c r="AF433" s="66" t="s">
        <v>870</v>
      </c>
      <c r="AG433" s="208" t="s">
        <v>2165</v>
      </c>
      <c r="AH433" s="206"/>
      <c r="AI433" s="61" t="s">
        <v>1489</v>
      </c>
      <c r="AJ433" s="64">
        <v>45704</v>
      </c>
      <c r="AK433" s="190" t="s">
        <v>874</v>
      </c>
      <c r="AL433" s="184" t="s">
        <v>814</v>
      </c>
      <c r="AM433" s="190" t="s">
        <v>228</v>
      </c>
      <c r="AN433" s="54" t="s">
        <v>253</v>
      </c>
      <c r="AO433" s="54" t="s">
        <v>255</v>
      </c>
      <c r="AP433" s="192" t="s">
        <v>18</v>
      </c>
      <c r="AQ433" s="1"/>
      <c r="AS433"/>
    </row>
    <row r="434" spans="1:45">
      <c r="A434" s="190">
        <f t="shared" si="16"/>
        <v>433</v>
      </c>
      <c r="B434" s="190" t="s">
        <v>2196</v>
      </c>
      <c r="C434" s="61">
        <v>22</v>
      </c>
      <c r="D434" s="3" t="str">
        <f t="shared" si="13"/>
        <v>[15-44]</v>
      </c>
      <c r="E434" s="61"/>
      <c r="F434" s="61" t="s">
        <v>864</v>
      </c>
      <c r="G434" s="61" t="s">
        <v>883</v>
      </c>
      <c r="H434" s="62" t="s">
        <v>2197</v>
      </c>
      <c r="I434" s="131" t="s">
        <v>2178</v>
      </c>
      <c r="J434" s="207" t="s">
        <v>2216</v>
      </c>
      <c r="K434" s="207" t="s">
        <v>2217</v>
      </c>
      <c r="L434" s="180" t="s">
        <v>833</v>
      </c>
      <c r="M434" s="65" t="s">
        <v>1156</v>
      </c>
      <c r="N434" s="61" t="s">
        <v>253</v>
      </c>
      <c r="O434" s="184" t="s">
        <v>777</v>
      </c>
      <c r="P434" s="61" t="s">
        <v>14</v>
      </c>
      <c r="Q434" s="64">
        <v>45701</v>
      </c>
      <c r="R434" s="5" t="str">
        <f>_xlfn.CONCAT("S",_xlfn.ISOWEEKNUM(Table1[[#This Row],[Date de début des signes]]))</f>
        <v>S7</v>
      </c>
      <c r="S434" s="64">
        <v>45701</v>
      </c>
      <c r="T434" s="65" t="s">
        <v>870</v>
      </c>
      <c r="U434" s="63" t="s">
        <v>906</v>
      </c>
      <c r="V434" s="63" t="s">
        <v>906</v>
      </c>
      <c r="W434" s="63" t="s">
        <v>906</v>
      </c>
      <c r="X434" s="65" t="s">
        <v>906</v>
      </c>
      <c r="Y434" s="116" t="s">
        <v>1992</v>
      </c>
      <c r="Z434" s="61" t="s">
        <v>870</v>
      </c>
      <c r="AA434" s="60" t="s">
        <v>906</v>
      </c>
      <c r="AB434" s="60" t="s">
        <v>906</v>
      </c>
      <c r="AC434" s="60" t="s">
        <v>906</v>
      </c>
      <c r="AD434" s="61" t="s">
        <v>1536</v>
      </c>
      <c r="AE434" s="61" t="s">
        <v>870</v>
      </c>
      <c r="AF434" s="66" t="s">
        <v>870</v>
      </c>
      <c r="AG434" s="61" t="s">
        <v>2167</v>
      </c>
      <c r="AH434" s="206"/>
      <c r="AI434" s="61" t="s">
        <v>1489</v>
      </c>
      <c r="AJ434" s="64">
        <v>45701</v>
      </c>
      <c r="AK434" s="190" t="s">
        <v>874</v>
      </c>
      <c r="AL434" s="184" t="s">
        <v>814</v>
      </c>
      <c r="AM434" s="190" t="s">
        <v>228</v>
      </c>
      <c r="AN434" s="54" t="s">
        <v>253</v>
      </c>
      <c r="AO434" s="54" t="s">
        <v>255</v>
      </c>
      <c r="AP434" s="192" t="s">
        <v>18</v>
      </c>
      <c r="AQ434" s="1"/>
      <c r="AS434"/>
    </row>
    <row r="435" spans="1:45">
      <c r="A435" s="190">
        <f t="shared" si="16"/>
        <v>434</v>
      </c>
      <c r="B435" s="190" t="s">
        <v>2198</v>
      </c>
      <c r="C435" s="61">
        <v>5</v>
      </c>
      <c r="D435" s="3" t="str">
        <f t="shared" si="13"/>
        <v>[5-14]</v>
      </c>
      <c r="E435" s="61"/>
      <c r="F435" s="61" t="s">
        <v>864</v>
      </c>
      <c r="G435" s="61" t="s">
        <v>992</v>
      </c>
      <c r="H435" s="62" t="s">
        <v>2199</v>
      </c>
      <c r="I435" s="131" t="s">
        <v>2200</v>
      </c>
      <c r="J435" s="207" t="s">
        <v>2210</v>
      </c>
      <c r="K435" s="207" t="s">
        <v>2211</v>
      </c>
      <c r="L435" s="180" t="s">
        <v>833</v>
      </c>
      <c r="M435" s="65" t="s">
        <v>2060</v>
      </c>
      <c r="N435" s="61" t="s">
        <v>245</v>
      </c>
      <c r="O435" s="184" t="s">
        <v>777</v>
      </c>
      <c r="P435" s="61" t="s">
        <v>14</v>
      </c>
      <c r="Q435" s="64">
        <v>45699</v>
      </c>
      <c r="R435" s="5" t="str">
        <f>_xlfn.CONCAT("S",_xlfn.ISOWEEKNUM(Table1[[#This Row],[Date de début des signes]]))</f>
        <v>S7</v>
      </c>
      <c r="S435" s="64">
        <v>45703</v>
      </c>
      <c r="T435" s="65" t="s">
        <v>870</v>
      </c>
      <c r="U435" s="63" t="s">
        <v>870</v>
      </c>
      <c r="V435" s="63" t="s">
        <v>906</v>
      </c>
      <c r="W435" s="63" t="s">
        <v>870</v>
      </c>
      <c r="X435" s="65" t="s">
        <v>906</v>
      </c>
      <c r="Y435" s="116" t="s">
        <v>1992</v>
      </c>
      <c r="Z435" s="61" t="s">
        <v>1493</v>
      </c>
      <c r="AA435" s="60" t="s">
        <v>1488</v>
      </c>
      <c r="AB435" s="60" t="s">
        <v>906</v>
      </c>
      <c r="AC435" s="60" t="s">
        <v>870</v>
      </c>
      <c r="AD435" s="61" t="s">
        <v>1536</v>
      </c>
      <c r="AE435" s="61" t="s">
        <v>870</v>
      </c>
      <c r="AF435" s="66" t="s">
        <v>870</v>
      </c>
      <c r="AG435" s="61" t="s">
        <v>2167</v>
      </c>
      <c r="AH435" s="206"/>
      <c r="AI435" s="61" t="s">
        <v>1489</v>
      </c>
      <c r="AJ435" s="64">
        <v>45703</v>
      </c>
      <c r="AK435" s="190" t="s">
        <v>874</v>
      </c>
      <c r="AL435" s="184" t="s">
        <v>814</v>
      </c>
      <c r="AM435" s="190" t="s">
        <v>228</v>
      </c>
      <c r="AN435" s="190" t="s">
        <v>245</v>
      </c>
      <c r="AO435" s="60" t="s">
        <v>247</v>
      </c>
      <c r="AP435" s="192" t="s">
        <v>18</v>
      </c>
      <c r="AQ435" s="1"/>
      <c r="AS435"/>
    </row>
    <row r="436" spans="1:45">
      <c r="A436" s="190">
        <f t="shared" si="16"/>
        <v>435</v>
      </c>
      <c r="B436" s="190" t="s">
        <v>2201</v>
      </c>
      <c r="C436" s="61">
        <v>8</v>
      </c>
      <c r="D436" s="3" t="str">
        <f t="shared" si="13"/>
        <v>[5-14]</v>
      </c>
      <c r="E436" s="61"/>
      <c r="F436" s="61" t="s">
        <v>864</v>
      </c>
      <c r="G436" s="61" t="s">
        <v>1978</v>
      </c>
      <c r="H436" s="62" t="s">
        <v>2202</v>
      </c>
      <c r="I436" s="131" t="s">
        <v>2178</v>
      </c>
      <c r="J436" s="207" t="s">
        <v>2210</v>
      </c>
      <c r="K436" s="207" t="s">
        <v>2211</v>
      </c>
      <c r="L436" s="180" t="s">
        <v>833</v>
      </c>
      <c r="M436" s="65" t="s">
        <v>1156</v>
      </c>
      <c r="N436" s="61" t="s">
        <v>253</v>
      </c>
      <c r="O436" s="184" t="s">
        <v>777</v>
      </c>
      <c r="P436" s="61" t="s">
        <v>14</v>
      </c>
      <c r="Q436" s="64">
        <v>45702</v>
      </c>
      <c r="R436" s="5" t="str">
        <f>_xlfn.CONCAT("S",_xlfn.ISOWEEKNUM(Table1[[#This Row],[Date de début des signes]]))</f>
        <v>S7</v>
      </c>
      <c r="S436" s="64">
        <v>45703</v>
      </c>
      <c r="T436" s="65" t="s">
        <v>870</v>
      </c>
      <c r="U436" s="63" t="s">
        <v>870</v>
      </c>
      <c r="V436" s="63" t="s">
        <v>870</v>
      </c>
      <c r="W436" s="63" t="s">
        <v>906</v>
      </c>
      <c r="X436" s="65" t="s">
        <v>906</v>
      </c>
      <c r="Y436" s="131" t="s">
        <v>2195</v>
      </c>
      <c r="Z436" s="61" t="s">
        <v>870</v>
      </c>
      <c r="AA436" s="60" t="s">
        <v>906</v>
      </c>
      <c r="AB436" s="60" t="s">
        <v>906</v>
      </c>
      <c r="AC436" s="60" t="s">
        <v>906</v>
      </c>
      <c r="AD436" s="61" t="s">
        <v>1536</v>
      </c>
      <c r="AE436" s="61" t="s">
        <v>870</v>
      </c>
      <c r="AF436" s="66" t="s">
        <v>870</v>
      </c>
      <c r="AG436" s="61" t="s">
        <v>2167</v>
      </c>
      <c r="AH436" s="206"/>
      <c r="AI436" s="61" t="s">
        <v>1489</v>
      </c>
      <c r="AJ436" s="64">
        <v>45703</v>
      </c>
      <c r="AK436" s="190" t="s">
        <v>874</v>
      </c>
      <c r="AL436" s="184" t="s">
        <v>814</v>
      </c>
      <c r="AM436" s="190" t="s">
        <v>228</v>
      </c>
      <c r="AN436" s="54" t="s">
        <v>253</v>
      </c>
      <c r="AO436" s="54" t="s">
        <v>255</v>
      </c>
      <c r="AP436" s="192" t="s">
        <v>18</v>
      </c>
      <c r="AQ436" s="1"/>
      <c r="AS436"/>
    </row>
    <row r="437" spans="1:45">
      <c r="A437" s="54">
        <f t="shared" si="16"/>
        <v>436</v>
      </c>
      <c r="B437" s="54" t="s">
        <v>2203</v>
      </c>
      <c r="C437" s="114">
        <v>6</v>
      </c>
      <c r="D437" s="3" t="str">
        <f t="shared" si="13"/>
        <v>[5-14]</v>
      </c>
      <c r="E437" s="114"/>
      <c r="F437" s="114" t="s">
        <v>864</v>
      </c>
      <c r="G437" s="114" t="s">
        <v>2204</v>
      </c>
      <c r="H437" s="123" t="s">
        <v>2205</v>
      </c>
      <c r="I437" s="144" t="s">
        <v>2098</v>
      </c>
      <c r="J437" s="209" t="s">
        <v>2210</v>
      </c>
      <c r="K437" s="209" t="s">
        <v>2211</v>
      </c>
      <c r="L437" s="181" t="s">
        <v>833</v>
      </c>
      <c r="M437" s="93" t="s">
        <v>1156</v>
      </c>
      <c r="N437" s="114" t="s">
        <v>253</v>
      </c>
      <c r="O437" s="184" t="s">
        <v>777</v>
      </c>
      <c r="P437" s="114" t="s">
        <v>14</v>
      </c>
      <c r="Q437" s="115">
        <v>45704</v>
      </c>
      <c r="R437" s="5" t="str">
        <f>_xlfn.CONCAT("S",_xlfn.ISOWEEKNUM(Table1[[#This Row],[Date de début des signes]]))</f>
        <v>S7</v>
      </c>
      <c r="S437" s="115">
        <v>45704</v>
      </c>
      <c r="T437" s="93" t="s">
        <v>870</v>
      </c>
      <c r="U437" s="121" t="s">
        <v>870</v>
      </c>
      <c r="V437" s="121" t="s">
        <v>870</v>
      </c>
      <c r="W437" s="121" t="s">
        <v>870</v>
      </c>
      <c r="X437" s="93" t="s">
        <v>906</v>
      </c>
      <c r="Y437" s="144" t="s">
        <v>2195</v>
      </c>
      <c r="Z437" s="114" t="s">
        <v>1493</v>
      </c>
      <c r="AA437" s="67" t="s">
        <v>906</v>
      </c>
      <c r="AB437" s="67" t="s">
        <v>906</v>
      </c>
      <c r="AC437" s="67" t="s">
        <v>906</v>
      </c>
      <c r="AD437" s="114" t="s">
        <v>1536</v>
      </c>
      <c r="AE437" s="114" t="s">
        <v>870</v>
      </c>
      <c r="AF437" s="94" t="s">
        <v>870</v>
      </c>
      <c r="AG437" s="114" t="s">
        <v>2167</v>
      </c>
      <c r="AH437" s="210"/>
      <c r="AI437" s="114" t="s">
        <v>1489</v>
      </c>
      <c r="AJ437" s="115">
        <v>45704</v>
      </c>
      <c r="AK437" s="54" t="s">
        <v>874</v>
      </c>
      <c r="AL437" s="184" t="s">
        <v>814</v>
      </c>
      <c r="AM437" s="190" t="s">
        <v>228</v>
      </c>
      <c r="AN437" s="54" t="s">
        <v>253</v>
      </c>
      <c r="AO437" s="54" t="s">
        <v>255</v>
      </c>
      <c r="AP437" s="192" t="s">
        <v>18</v>
      </c>
      <c r="AQ437" s="1"/>
      <c r="AS437"/>
    </row>
    <row r="438" spans="1:45">
      <c r="AN438" s="1"/>
      <c r="AO438"/>
      <c r="AQ438" s="1"/>
      <c r="AS438"/>
    </row>
  </sheetData>
  <phoneticPr fontId="6" type="noConversion"/>
  <conditionalFormatting sqref="B1:B437">
    <cfRule type="duplicateValues" dxfId="12" priority="591"/>
    <cfRule type="duplicateValues" dxfId="11" priority="592"/>
    <cfRule type="duplicateValues" dxfId="10" priority="593"/>
  </conditionalFormatting>
  <conditionalFormatting sqref="B1:B437">
    <cfRule type="duplicateValues" dxfId="9" priority="594"/>
  </conditionalFormatting>
  <conditionalFormatting sqref="B1:B437">
    <cfRule type="duplicateValues" dxfId="8" priority="595"/>
    <cfRule type="duplicateValues" dxfId="7" priority="596"/>
    <cfRule type="duplicateValues" dxfId="6" priority="597"/>
    <cfRule type="duplicateValues" dxfId="5" priority="598"/>
    <cfRule type="duplicateValues" dxfId="4" priority="599"/>
    <cfRule type="duplicateValues" dxfId="3" priority="600"/>
    <cfRule type="duplicateValues" dxfId="2" priority="601"/>
    <cfRule type="duplicateValues" dxfId="1" priority="602"/>
  </conditionalFormatting>
  <conditionalFormatting sqref="B439:B1048576 B1:B437">
    <cfRule type="duplicateValues" dxfId="0" priority="603"/>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AM210:AM415 AM418:AM419 AM422:AM437</xm:sqref>
        </x14:dataValidation>
        <x14:dataValidation type="list" allowBlank="1" showInputMessage="1" showErrorMessage="1" xr:uid="{C3D89FAC-DF34-4FA9-B7E8-4631BE234636}">
          <x14:formula1>
            <xm:f>Liste!$K$2:$K$76</xm:f>
          </x14:formula1>
          <xm:sqref>AO2:AO437</xm:sqref>
        </x14:dataValidation>
        <x14:dataValidation type="list" allowBlank="1" showInputMessage="1" showErrorMessage="1" xr:uid="{359682FD-11E4-49E7-9987-381ABAABA54E}">
          <x14:formula1>
            <xm:f>Liste!$I$2:$I$76</xm:f>
          </x14:formula1>
          <xm:sqref>AN2:AN437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workbookViewId="0">
      <selection activeCell="L97" sqref="L97"/>
    </sheetView>
  </sheetViews>
  <sheetFormatPr defaultRowHeight="15"/>
  <cols>
    <col min="1" max="1" width="13.140625" bestFit="1" customWidth="1"/>
    <col min="2" max="2" width="16.28515625" bestFit="1" customWidth="1"/>
    <col min="3" max="3" width="18.5703125" bestFit="1" customWidth="1"/>
    <col min="4" max="4" width="11.28515625" bestFit="1" customWidth="1"/>
    <col min="5" max="5" width="5.140625" bestFit="1" customWidth="1"/>
    <col min="6" max="6" width="11.28515625" bestFit="1" customWidth="1"/>
    <col min="7" max="7" width="8.140625" bestFit="1" customWidth="1"/>
    <col min="8" max="8" width="18.85546875" bestFit="1" customWidth="1"/>
    <col min="9" max="9" width="21.140625" bestFit="1" customWidth="1"/>
    <col min="10" max="11" width="11.28515625" bestFit="1" customWidth="1"/>
  </cols>
  <sheetData>
    <row r="1" spans="1:11">
      <c r="A1" s="186" t="s">
        <v>816</v>
      </c>
      <c r="B1" s="186" t="s">
        <v>811</v>
      </c>
    </row>
    <row r="2" spans="1:11">
      <c r="A2" s="186" t="s">
        <v>812</v>
      </c>
      <c r="B2" s="183" t="s">
        <v>813</v>
      </c>
      <c r="C2" s="183" t="s">
        <v>814</v>
      </c>
      <c r="D2" s="183" t="s">
        <v>815</v>
      </c>
    </row>
    <row r="3" spans="1:11">
      <c r="A3" s="187" t="s">
        <v>14</v>
      </c>
      <c r="B3" s="191">
        <v>50</v>
      </c>
      <c r="C3" s="191">
        <v>239</v>
      </c>
      <c r="D3" s="191">
        <v>289</v>
      </c>
      <c r="F3" s="12">
        <f>+D3/D5</f>
        <v>0.66284403669724767</v>
      </c>
      <c r="J3" t="str">
        <f>B16</f>
        <v>confirmé</v>
      </c>
      <c r="K3" t="str">
        <f>C16</f>
        <v>suspect</v>
      </c>
    </row>
    <row r="4" spans="1:11">
      <c r="A4" s="187" t="s">
        <v>769</v>
      </c>
      <c r="B4" s="191">
        <v>49</v>
      </c>
      <c r="C4" s="191">
        <v>98</v>
      </c>
      <c r="D4" s="191">
        <v>147</v>
      </c>
      <c r="F4" s="12">
        <f>+GETPIVOTDATA("N°",$A$1,"Région","MARITIME")/GETPIVOTDATA("N°",$A$1)</f>
        <v>0.33715596330275227</v>
      </c>
      <c r="J4">
        <f>B21</f>
        <v>99</v>
      </c>
      <c r="K4">
        <f>C21</f>
        <v>337</v>
      </c>
    </row>
    <row r="5" spans="1:11">
      <c r="A5" s="187" t="s">
        <v>815</v>
      </c>
      <c r="B5" s="191">
        <v>99</v>
      </c>
      <c r="C5" s="191">
        <v>337</v>
      </c>
      <c r="D5" s="191">
        <v>436</v>
      </c>
    </row>
    <row r="15" spans="1:11">
      <c r="A15" s="186" t="s">
        <v>816</v>
      </c>
      <c r="B15" s="186" t="s">
        <v>811</v>
      </c>
    </row>
    <row r="16" spans="1:11">
      <c r="A16" s="186" t="s">
        <v>812</v>
      </c>
      <c r="B16" s="183" t="s">
        <v>813</v>
      </c>
      <c r="C16" s="183" t="s">
        <v>814</v>
      </c>
      <c r="D16" s="183" t="s">
        <v>815</v>
      </c>
      <c r="G16" t="s">
        <v>817</v>
      </c>
      <c r="H16" t="s">
        <v>818</v>
      </c>
    </row>
    <row r="17" spans="1:8">
      <c r="A17" s="187" t="s">
        <v>13</v>
      </c>
      <c r="B17" s="191">
        <v>15</v>
      </c>
      <c r="C17" s="191">
        <v>52</v>
      </c>
      <c r="D17" s="191">
        <v>67</v>
      </c>
      <c r="G17" t="str">
        <f>A18</f>
        <v>LACS</v>
      </c>
      <c r="H17">
        <f>D18</f>
        <v>133</v>
      </c>
    </row>
    <row r="18" spans="1:8">
      <c r="A18" s="187" t="s">
        <v>2123</v>
      </c>
      <c r="B18" s="191">
        <v>47</v>
      </c>
      <c r="C18" s="191">
        <v>86</v>
      </c>
      <c r="D18" s="191">
        <v>133</v>
      </c>
      <c r="G18" t="str">
        <f>A17</f>
        <v>Golfe</v>
      </c>
      <c r="H18">
        <f>D17</f>
        <v>67</v>
      </c>
    </row>
    <row r="19" spans="1:8">
      <c r="A19" s="187" t="s">
        <v>777</v>
      </c>
      <c r="B19" s="191">
        <v>35</v>
      </c>
      <c r="C19" s="191">
        <v>187</v>
      </c>
      <c r="D19" s="191">
        <v>222</v>
      </c>
      <c r="G19" t="str">
        <f>A19</f>
        <v xml:space="preserve">Agoè-Nyivé </v>
      </c>
      <c r="H19">
        <f>D19</f>
        <v>222</v>
      </c>
    </row>
    <row r="20" spans="1:8">
      <c r="A20" s="187" t="s">
        <v>788</v>
      </c>
      <c r="B20" s="191">
        <v>2</v>
      </c>
      <c r="C20" s="191">
        <v>12</v>
      </c>
      <c r="D20" s="191">
        <v>14</v>
      </c>
      <c r="G20" t="str">
        <f>A20</f>
        <v>BAS-MONO</v>
      </c>
      <c r="H20">
        <f>D20</f>
        <v>14</v>
      </c>
    </row>
    <row r="21" spans="1:8">
      <c r="A21" s="187" t="s">
        <v>815</v>
      </c>
      <c r="B21" s="191">
        <v>99</v>
      </c>
      <c r="C21" s="191">
        <v>337</v>
      </c>
      <c r="D21" s="191">
        <v>436</v>
      </c>
    </row>
    <row r="32" spans="1:8">
      <c r="A32" s="186" t="s">
        <v>816</v>
      </c>
      <c r="B32" s="186" t="s">
        <v>811</v>
      </c>
    </row>
    <row r="33" spans="1:8">
      <c r="A33" s="186" t="s">
        <v>812</v>
      </c>
      <c r="B33" s="183" t="s">
        <v>906</v>
      </c>
      <c r="C33" s="183" t="s">
        <v>870</v>
      </c>
      <c r="D33" s="183" t="s">
        <v>890</v>
      </c>
      <c r="E33" s="183" t="s">
        <v>1489</v>
      </c>
      <c r="F33" s="183" t="s">
        <v>815</v>
      </c>
    </row>
    <row r="34" spans="1:8">
      <c r="A34" s="187" t="s">
        <v>14</v>
      </c>
      <c r="B34" s="191">
        <v>132</v>
      </c>
      <c r="C34" s="191">
        <v>125</v>
      </c>
      <c r="D34" s="191">
        <v>1</v>
      </c>
      <c r="E34" s="191">
        <v>31</v>
      </c>
      <c r="F34" s="191">
        <v>289</v>
      </c>
      <c r="H34" s="12">
        <f>GETPIVOTDATA("N°",$A$1,"Région","Grand Lomé")/GETPIVOTDATA("N°",$A$1)</f>
        <v>0.66284403669724767</v>
      </c>
    </row>
    <row r="35" spans="1:8">
      <c r="A35" s="187" t="s">
        <v>769</v>
      </c>
      <c r="B35" s="191">
        <v>56</v>
      </c>
      <c r="C35" s="191">
        <v>91</v>
      </c>
      <c r="D35" s="191"/>
      <c r="E35" s="191"/>
      <c r="F35" s="191">
        <v>147</v>
      </c>
      <c r="H35" s="12">
        <f>GETPIVOTDATA("N°",$A$1,"Région","MARITIME")/GETPIVOTDATA("N°",$A$1)</f>
        <v>0.33715596330275227</v>
      </c>
    </row>
    <row r="36" spans="1:8">
      <c r="A36" s="187" t="s">
        <v>815</v>
      </c>
      <c r="B36" s="191">
        <v>188</v>
      </c>
      <c r="C36" s="191">
        <v>216</v>
      </c>
      <c r="D36" s="191">
        <v>1</v>
      </c>
      <c r="E36" s="191">
        <v>31</v>
      </c>
      <c r="F36" s="191">
        <v>436</v>
      </c>
    </row>
    <row r="46" spans="1:8">
      <c r="A46" s="186" t="s">
        <v>816</v>
      </c>
      <c r="B46" s="186" t="s">
        <v>811</v>
      </c>
    </row>
    <row r="47" spans="1:8">
      <c r="A47" s="186" t="s">
        <v>812</v>
      </c>
      <c r="B47" s="183" t="s">
        <v>2112</v>
      </c>
      <c r="C47" s="183" t="s">
        <v>833</v>
      </c>
      <c r="D47" s="183" t="s">
        <v>815</v>
      </c>
    </row>
    <row r="48" spans="1:8">
      <c r="A48" s="187" t="s">
        <v>230</v>
      </c>
      <c r="B48" s="191">
        <v>1</v>
      </c>
      <c r="C48" s="191">
        <v>35</v>
      </c>
      <c r="D48" s="191">
        <v>36</v>
      </c>
    </row>
    <row r="49" spans="1:4">
      <c r="A49" s="187" t="s">
        <v>539</v>
      </c>
      <c r="B49" s="191">
        <v>6</v>
      </c>
      <c r="C49" s="191">
        <v>7</v>
      </c>
      <c r="D49" s="191">
        <v>13</v>
      </c>
    </row>
    <row r="50" spans="1:4">
      <c r="A50" s="187" t="s">
        <v>278</v>
      </c>
      <c r="B50" s="191">
        <v>3</v>
      </c>
      <c r="C50" s="191">
        <v>18</v>
      </c>
      <c r="D50" s="191">
        <v>21</v>
      </c>
    </row>
    <row r="51" spans="1:4">
      <c r="A51" s="187" t="s">
        <v>286</v>
      </c>
      <c r="B51" s="191"/>
      <c r="C51" s="191">
        <v>6</v>
      </c>
      <c r="D51" s="191">
        <v>6</v>
      </c>
    </row>
    <row r="52" spans="1:4">
      <c r="A52" s="187" t="s">
        <v>409</v>
      </c>
      <c r="B52" s="191">
        <v>6</v>
      </c>
      <c r="C52" s="191">
        <v>3</v>
      </c>
      <c r="D52" s="191">
        <v>9</v>
      </c>
    </row>
    <row r="53" spans="1:4">
      <c r="A53" s="187" t="s">
        <v>425</v>
      </c>
      <c r="B53" s="191">
        <v>9</v>
      </c>
      <c r="C53" s="191">
        <v>15</v>
      </c>
      <c r="D53" s="191">
        <v>24</v>
      </c>
    </row>
    <row r="54" spans="1:4">
      <c r="A54" s="187" t="s">
        <v>441</v>
      </c>
      <c r="B54" s="191">
        <v>14</v>
      </c>
      <c r="C54" s="191">
        <v>56</v>
      </c>
      <c r="D54" s="191">
        <v>70</v>
      </c>
    </row>
    <row r="55" spans="1:4">
      <c r="A55" s="187" t="s">
        <v>464</v>
      </c>
      <c r="B55" s="191">
        <v>11</v>
      </c>
      <c r="C55" s="191">
        <v>14</v>
      </c>
      <c r="D55" s="191">
        <v>25</v>
      </c>
    </row>
    <row r="56" spans="1:4">
      <c r="A56" s="187" t="s">
        <v>480</v>
      </c>
      <c r="B56" s="191">
        <v>8</v>
      </c>
      <c r="C56" s="191">
        <v>12</v>
      </c>
      <c r="D56" s="191">
        <v>20</v>
      </c>
    </row>
    <row r="57" spans="1:4">
      <c r="A57" s="187" t="s">
        <v>489</v>
      </c>
      <c r="B57" s="191">
        <v>5</v>
      </c>
      <c r="C57" s="191">
        <v>12</v>
      </c>
      <c r="D57" s="191">
        <v>17</v>
      </c>
    </row>
    <row r="58" spans="1:4">
      <c r="A58" s="187" t="s">
        <v>318</v>
      </c>
      <c r="B58" s="191"/>
      <c r="C58" s="191">
        <v>1</v>
      </c>
      <c r="D58" s="191">
        <v>1</v>
      </c>
    </row>
    <row r="59" spans="1:4">
      <c r="A59" s="187" t="s">
        <v>253</v>
      </c>
      <c r="B59" s="191">
        <v>1</v>
      </c>
      <c r="C59" s="191">
        <v>173</v>
      </c>
      <c r="D59" s="191">
        <v>174</v>
      </c>
    </row>
    <row r="60" spans="1:4">
      <c r="A60" s="187" t="s">
        <v>237</v>
      </c>
      <c r="B60" s="191"/>
      <c r="C60" s="191">
        <v>1</v>
      </c>
      <c r="D60" s="191">
        <v>1</v>
      </c>
    </row>
    <row r="61" spans="1:4">
      <c r="A61" s="187" t="s">
        <v>261</v>
      </c>
      <c r="B61" s="191">
        <v>1</v>
      </c>
      <c r="C61" s="191">
        <v>2</v>
      </c>
      <c r="D61" s="191">
        <v>3</v>
      </c>
    </row>
    <row r="62" spans="1:4">
      <c r="A62" s="187" t="s">
        <v>553</v>
      </c>
      <c r="B62" s="191">
        <v>1</v>
      </c>
      <c r="C62" s="191"/>
      <c r="D62" s="191">
        <v>1</v>
      </c>
    </row>
    <row r="63" spans="1:4">
      <c r="A63" s="187" t="s">
        <v>528</v>
      </c>
      <c r="B63" s="191"/>
      <c r="C63" s="191">
        <v>1</v>
      </c>
      <c r="D63" s="191">
        <v>1</v>
      </c>
    </row>
    <row r="64" spans="1:4">
      <c r="A64" s="187" t="s">
        <v>432</v>
      </c>
      <c r="B64" s="191"/>
      <c r="C64" s="191">
        <v>1</v>
      </c>
      <c r="D64" s="191">
        <v>1</v>
      </c>
    </row>
    <row r="65" spans="1:4">
      <c r="A65" s="187" t="s">
        <v>269</v>
      </c>
      <c r="B65" s="191"/>
      <c r="C65" s="191">
        <v>6</v>
      </c>
      <c r="D65" s="191">
        <v>6</v>
      </c>
    </row>
    <row r="66" spans="1:4">
      <c r="A66" s="187" t="s">
        <v>417</v>
      </c>
      <c r="B66" s="191"/>
      <c r="C66" s="191">
        <v>4</v>
      </c>
      <c r="D66" s="191">
        <v>4</v>
      </c>
    </row>
    <row r="67" spans="1:4">
      <c r="A67" s="187" t="s">
        <v>310</v>
      </c>
      <c r="B67" s="191"/>
      <c r="C67" s="191">
        <v>1</v>
      </c>
      <c r="D67" s="191">
        <v>1</v>
      </c>
    </row>
    <row r="68" spans="1:4">
      <c r="A68" s="187" t="s">
        <v>245</v>
      </c>
      <c r="B68" s="191"/>
      <c r="C68" s="191">
        <v>2</v>
      </c>
      <c r="D68" s="191">
        <v>2</v>
      </c>
    </row>
    <row r="69" spans="1:4">
      <c r="A69" s="187" t="s">
        <v>815</v>
      </c>
      <c r="B69" s="191">
        <v>66</v>
      </c>
      <c r="C69" s="191">
        <v>370</v>
      </c>
      <c r="D69" s="191">
        <v>436</v>
      </c>
    </row>
    <row r="70" spans="1:4">
      <c r="A70" s="11"/>
      <c r="B70" s="59"/>
      <c r="C70" s="59"/>
      <c r="D70" s="59"/>
    </row>
    <row r="71" spans="1:4">
      <c r="A71" s="11"/>
      <c r="B71" s="59"/>
      <c r="C71" s="59"/>
      <c r="D71" s="59"/>
    </row>
    <row r="72" spans="1:4">
      <c r="A72" s="11"/>
      <c r="B72" s="59"/>
      <c r="C72" s="59"/>
      <c r="D72" s="59"/>
    </row>
    <row r="73" spans="1:4">
      <c r="A73" s="186" t="s">
        <v>857</v>
      </c>
      <c r="B73" s="183" t="s">
        <v>879</v>
      </c>
    </row>
    <row r="75" spans="1:4">
      <c r="A75" s="186" t="s">
        <v>816</v>
      </c>
      <c r="B75" s="186" t="s">
        <v>811</v>
      </c>
    </row>
    <row r="76" spans="1:4">
      <c r="A76" s="186" t="s">
        <v>812</v>
      </c>
      <c r="B76" s="183" t="s">
        <v>2112</v>
      </c>
      <c r="C76" s="183" t="s">
        <v>833</v>
      </c>
      <c r="D76" s="183" t="s">
        <v>815</v>
      </c>
    </row>
    <row r="77" spans="1:4">
      <c r="A77" s="187" t="s">
        <v>230</v>
      </c>
      <c r="B77" s="191"/>
      <c r="C77" s="191">
        <v>3</v>
      </c>
      <c r="D77" s="191">
        <v>3</v>
      </c>
    </row>
    <row r="78" spans="1:4">
      <c r="A78" s="187" t="s">
        <v>539</v>
      </c>
      <c r="B78" s="191">
        <v>2</v>
      </c>
      <c r="C78" s="191"/>
      <c r="D78" s="191">
        <v>2</v>
      </c>
    </row>
    <row r="79" spans="1:4">
      <c r="A79" s="187" t="s">
        <v>278</v>
      </c>
      <c r="B79" s="191"/>
      <c r="C79" s="191">
        <v>2</v>
      </c>
      <c r="D79" s="191">
        <v>2</v>
      </c>
    </row>
    <row r="80" spans="1:4">
      <c r="A80" s="187" t="s">
        <v>409</v>
      </c>
      <c r="B80" s="191">
        <v>1</v>
      </c>
      <c r="C80" s="191">
        <v>1</v>
      </c>
      <c r="D80" s="191">
        <v>2</v>
      </c>
    </row>
    <row r="81" spans="1:12">
      <c r="A81" s="187" t="s">
        <v>425</v>
      </c>
      <c r="B81" s="191">
        <v>4</v>
      </c>
      <c r="C81" s="191"/>
      <c r="D81" s="191">
        <v>4</v>
      </c>
    </row>
    <row r="82" spans="1:12">
      <c r="A82" s="187" t="s">
        <v>441</v>
      </c>
      <c r="B82" s="191">
        <v>1</v>
      </c>
      <c r="C82" s="191"/>
      <c r="D82" s="191">
        <v>1</v>
      </c>
    </row>
    <row r="83" spans="1:12">
      <c r="A83" s="187" t="s">
        <v>464</v>
      </c>
      <c r="B83" s="191">
        <v>1</v>
      </c>
      <c r="C83" s="191"/>
      <c r="D83" s="191">
        <v>1</v>
      </c>
    </row>
    <row r="84" spans="1:12">
      <c r="A84" s="187" t="s">
        <v>480</v>
      </c>
      <c r="B84" s="191">
        <v>1</v>
      </c>
      <c r="C84" s="191"/>
      <c r="D84" s="191">
        <v>1</v>
      </c>
    </row>
    <row r="85" spans="1:12">
      <c r="A85" s="187" t="s">
        <v>253</v>
      </c>
      <c r="B85" s="191">
        <v>1</v>
      </c>
      <c r="C85" s="191">
        <v>4</v>
      </c>
      <c r="D85" s="191">
        <v>5</v>
      </c>
    </row>
    <row r="86" spans="1:12">
      <c r="A86" s="187" t="s">
        <v>815</v>
      </c>
      <c r="B86" s="191">
        <v>11</v>
      </c>
      <c r="C86" s="191">
        <v>10</v>
      </c>
      <c r="D86" s="191">
        <v>21</v>
      </c>
    </row>
    <row r="95" spans="1:12">
      <c r="A95" s="186" t="s">
        <v>816</v>
      </c>
      <c r="B95" s="186" t="s">
        <v>811</v>
      </c>
    </row>
    <row r="96" spans="1:12">
      <c r="A96" s="186" t="s">
        <v>812</v>
      </c>
      <c r="B96" s="183" t="s">
        <v>1077</v>
      </c>
      <c r="C96" s="183" t="s">
        <v>890</v>
      </c>
      <c r="D96" s="183" t="s">
        <v>2109</v>
      </c>
      <c r="E96" s="183" t="s">
        <v>873</v>
      </c>
      <c r="F96" s="183" t="s">
        <v>821</v>
      </c>
      <c r="G96" s="183" t="s">
        <v>2115</v>
      </c>
      <c r="H96" s="183" t="s">
        <v>2142</v>
      </c>
      <c r="I96" s="183" t="s">
        <v>2163</v>
      </c>
      <c r="J96" s="183" t="s">
        <v>815</v>
      </c>
      <c r="L96">
        <f>GETPIVOTDATA("N°",$A$95,"Résultat culture","Positif O1 Ogawa")+GETPIVOTDATA("N°",$A$95,"Résultat culture","Vc non O1 et non O139")</f>
        <v>100</v>
      </c>
    </row>
    <row r="97" spans="1:10">
      <c r="A97" s="187" t="s">
        <v>13</v>
      </c>
      <c r="B97" s="191"/>
      <c r="C97" s="191">
        <v>12</v>
      </c>
      <c r="D97" s="191">
        <v>35</v>
      </c>
      <c r="E97" s="191">
        <v>15</v>
      </c>
      <c r="F97" s="191"/>
      <c r="G97" s="191">
        <v>5</v>
      </c>
      <c r="H97" s="191"/>
      <c r="I97" s="191"/>
      <c r="J97" s="191">
        <v>67</v>
      </c>
    </row>
    <row r="98" spans="1:10">
      <c r="A98" s="187" t="s">
        <v>2123</v>
      </c>
      <c r="B98" s="191">
        <v>1</v>
      </c>
      <c r="C98" s="191">
        <v>11</v>
      </c>
      <c r="D98" s="191">
        <v>72</v>
      </c>
      <c r="E98" s="191">
        <v>47</v>
      </c>
      <c r="F98" s="191"/>
      <c r="G98" s="191">
        <v>1</v>
      </c>
      <c r="H98" s="191"/>
      <c r="I98" s="191">
        <v>1</v>
      </c>
      <c r="J98" s="191">
        <v>133</v>
      </c>
    </row>
    <row r="99" spans="1:10">
      <c r="A99" s="187" t="s">
        <v>777</v>
      </c>
      <c r="B99" s="191">
        <v>1</v>
      </c>
      <c r="C99" s="191">
        <v>4</v>
      </c>
      <c r="D99" s="191">
        <v>115</v>
      </c>
      <c r="E99" s="191">
        <v>35</v>
      </c>
      <c r="F99" s="191">
        <v>64</v>
      </c>
      <c r="G99" s="191"/>
      <c r="H99" s="191">
        <v>3</v>
      </c>
      <c r="I99" s="191"/>
      <c r="J99" s="191">
        <v>222</v>
      </c>
    </row>
    <row r="100" spans="1:10">
      <c r="A100" s="187" t="s">
        <v>788</v>
      </c>
      <c r="B100" s="191"/>
      <c r="C100" s="191">
        <v>2</v>
      </c>
      <c r="D100" s="191">
        <v>9</v>
      </c>
      <c r="E100" s="191">
        <v>2</v>
      </c>
      <c r="F100" s="191"/>
      <c r="G100" s="191">
        <v>1</v>
      </c>
      <c r="H100" s="191"/>
      <c r="I100" s="191"/>
      <c r="J100" s="191">
        <v>14</v>
      </c>
    </row>
    <row r="101" spans="1:10">
      <c r="A101" s="187" t="s">
        <v>815</v>
      </c>
      <c r="B101" s="191">
        <v>2</v>
      </c>
      <c r="C101" s="191">
        <v>29</v>
      </c>
      <c r="D101" s="191">
        <v>231</v>
      </c>
      <c r="E101" s="191">
        <v>99</v>
      </c>
      <c r="F101" s="191">
        <v>64</v>
      </c>
      <c r="G101" s="191">
        <v>7</v>
      </c>
      <c r="H101" s="191">
        <v>3</v>
      </c>
      <c r="I101" s="191">
        <v>1</v>
      </c>
      <c r="J101" s="191">
        <v>436</v>
      </c>
    </row>
    <row r="109" spans="1:10">
      <c r="A109" s="186" t="s">
        <v>816</v>
      </c>
      <c r="B109" s="186" t="s">
        <v>811</v>
      </c>
      <c r="I109">
        <f>GETPIVOTDATA("N°",$A$109,"Résultat TDR","POSITIF")+GETPIVOTDATA("N°",$A$109,"Résultat TDR","Positif (O1)")</f>
        <v>134</v>
      </c>
    </row>
    <row r="110" spans="1:10">
      <c r="A110" s="186" t="s">
        <v>812</v>
      </c>
      <c r="B110" s="183" t="s">
        <v>890</v>
      </c>
      <c r="C110" s="183" t="s">
        <v>2109</v>
      </c>
      <c r="D110" s="183" t="s">
        <v>1382</v>
      </c>
      <c r="E110" s="183" t="s">
        <v>2165</v>
      </c>
      <c r="F110" s="183" t="s">
        <v>2167</v>
      </c>
      <c r="G110" s="183" t="s">
        <v>815</v>
      </c>
    </row>
    <row r="111" spans="1:10">
      <c r="A111" s="187" t="s">
        <v>13</v>
      </c>
      <c r="B111" s="191">
        <v>13</v>
      </c>
      <c r="C111" s="191">
        <v>33</v>
      </c>
      <c r="D111" s="191">
        <v>21</v>
      </c>
      <c r="E111" s="191"/>
      <c r="F111" s="191"/>
      <c r="G111" s="191">
        <v>67</v>
      </c>
    </row>
    <row r="112" spans="1:10">
      <c r="A112" s="187" t="s">
        <v>2123</v>
      </c>
      <c r="B112" s="191">
        <v>10</v>
      </c>
      <c r="C112" s="191">
        <v>84</v>
      </c>
      <c r="D112" s="191">
        <v>39</v>
      </c>
      <c r="E112" s="191"/>
      <c r="F112" s="191"/>
      <c r="G112" s="191">
        <v>133</v>
      </c>
    </row>
    <row r="113" spans="1:7">
      <c r="A113" s="187" t="s">
        <v>777</v>
      </c>
      <c r="B113" s="191">
        <v>4</v>
      </c>
      <c r="C113" s="191">
        <v>139</v>
      </c>
      <c r="D113" s="191">
        <v>63</v>
      </c>
      <c r="E113" s="191">
        <v>7</v>
      </c>
      <c r="F113" s="191">
        <v>9</v>
      </c>
      <c r="G113" s="191">
        <v>222</v>
      </c>
    </row>
    <row r="114" spans="1:7">
      <c r="A114" s="187" t="s">
        <v>788</v>
      </c>
      <c r="B114" s="191">
        <v>2</v>
      </c>
      <c r="C114" s="191">
        <v>8</v>
      </c>
      <c r="D114" s="191">
        <v>4</v>
      </c>
      <c r="E114" s="191"/>
      <c r="F114" s="191"/>
      <c r="G114" s="191">
        <v>14</v>
      </c>
    </row>
    <row r="115" spans="1:7">
      <c r="A115" s="187" t="s">
        <v>815</v>
      </c>
      <c r="B115" s="191">
        <v>29</v>
      </c>
      <c r="C115" s="191">
        <v>264</v>
      </c>
      <c r="D115" s="191">
        <v>127</v>
      </c>
      <c r="E115" s="191">
        <v>7</v>
      </c>
      <c r="F115" s="191">
        <v>9</v>
      </c>
      <c r="G115" s="191">
        <v>436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3"/>
  <sheetViews>
    <sheetView workbookViewId="0">
      <selection activeCell="A23" sqref="A23"/>
    </sheetView>
  </sheetViews>
  <sheetFormatPr defaultRowHeight="15"/>
  <cols>
    <col min="1" max="1" width="14.85546875" customWidth="1"/>
  </cols>
  <sheetData>
    <row r="1" spans="1:4">
      <c r="A1" t="s">
        <v>834</v>
      </c>
      <c r="B1" t="s">
        <v>813</v>
      </c>
      <c r="C1" t="s">
        <v>18</v>
      </c>
      <c r="D1" t="s">
        <v>1157</v>
      </c>
    </row>
    <row r="2" spans="1:4">
      <c r="A2" t="str">
        <f>Sheet1!A37</f>
        <v>Agoè-Nyivé 1</v>
      </c>
      <c r="B2">
        <f>Sheet1!B37</f>
        <v>12</v>
      </c>
      <c r="C2">
        <f>Sheet1!C37</f>
        <v>24</v>
      </c>
      <c r="D2">
        <f>Sheet1!D37</f>
        <v>36</v>
      </c>
    </row>
    <row r="3" spans="1:4">
      <c r="A3" t="str">
        <f>Sheet1!A38</f>
        <v>Agoè-Nyivé 2</v>
      </c>
      <c r="B3">
        <f>Sheet1!B38</f>
        <v>0</v>
      </c>
      <c r="C3">
        <f>Sheet1!C38</f>
        <v>1</v>
      </c>
      <c r="D3">
        <f>Sheet1!D38</f>
        <v>1</v>
      </c>
    </row>
    <row r="4" spans="1:4">
      <c r="A4" t="str">
        <f>Sheet1!A39</f>
        <v>Agoè-Nyivé 4</v>
      </c>
      <c r="B4">
        <f>Sheet1!B39</f>
        <v>23</v>
      </c>
      <c r="C4">
        <f>Sheet1!C39</f>
        <v>151</v>
      </c>
      <c r="D4">
        <f>Sheet1!D39</f>
        <v>174</v>
      </c>
    </row>
    <row r="5" spans="1:4">
      <c r="A5" t="str">
        <f>Sheet1!A40</f>
        <v>Agoè-Nyivé 5</v>
      </c>
      <c r="B5">
        <f>Sheet1!B40</f>
        <v>0</v>
      </c>
      <c r="C5">
        <f>Sheet1!C40</f>
        <v>3</v>
      </c>
      <c r="D5">
        <f>Sheet1!D40</f>
        <v>3</v>
      </c>
    </row>
    <row r="6" spans="1:4">
      <c r="A6" t="str">
        <f>Sheet1!A41</f>
        <v>Bas-Mono 2</v>
      </c>
      <c r="B6">
        <f>Sheet1!B41</f>
        <v>2</v>
      </c>
      <c r="C6">
        <f>Sheet1!C41</f>
        <v>11</v>
      </c>
      <c r="D6">
        <f>Sheet1!D41</f>
        <v>13</v>
      </c>
    </row>
    <row r="7" spans="1:4">
      <c r="A7" t="str">
        <f>Sheet1!A42</f>
        <v>Golfe 1</v>
      </c>
      <c r="B7">
        <f>Sheet1!B42</f>
        <v>7</v>
      </c>
      <c r="C7">
        <f>Sheet1!C42</f>
        <v>14</v>
      </c>
      <c r="D7">
        <f>Sheet1!D42</f>
        <v>21</v>
      </c>
    </row>
    <row r="8" spans="1:4">
      <c r="A8" t="str">
        <f>Sheet1!A43</f>
        <v>Golfe 2</v>
      </c>
      <c r="B8">
        <f>Sheet1!B43</f>
        <v>3</v>
      </c>
      <c r="C8">
        <f>Sheet1!C43</f>
        <v>3</v>
      </c>
      <c r="D8">
        <f>Sheet1!D43</f>
        <v>6</v>
      </c>
    </row>
    <row r="9" spans="1:4">
      <c r="A9" t="str">
        <f>Sheet1!A44</f>
        <v>Golfe 4</v>
      </c>
      <c r="B9">
        <f>Sheet1!B44</f>
        <v>1</v>
      </c>
      <c r="C9">
        <f>Sheet1!C44</f>
        <v>8</v>
      </c>
      <c r="D9">
        <f>Sheet1!D44</f>
        <v>9</v>
      </c>
    </row>
    <row r="10" spans="1:4">
      <c r="A10" t="str">
        <f>Sheet1!A45</f>
        <v>Golfe 6</v>
      </c>
      <c r="B10">
        <f>Sheet1!B45</f>
        <v>4</v>
      </c>
      <c r="C10">
        <f>Sheet1!C45</f>
        <v>20</v>
      </c>
      <c r="D10">
        <f>Sheet1!D45</f>
        <v>24</v>
      </c>
    </row>
    <row r="11" spans="1:4">
      <c r="A11" t="str">
        <f>Sheet1!A46</f>
        <v>Lacs 1</v>
      </c>
      <c r="B11">
        <f>Sheet1!B46</f>
        <v>27</v>
      </c>
      <c r="C11">
        <f>Sheet1!C46</f>
        <v>43</v>
      </c>
      <c r="D11">
        <f>Sheet1!D46</f>
        <v>70</v>
      </c>
    </row>
    <row r="12" spans="1:4">
      <c r="A12" t="str">
        <f>Sheet1!A47</f>
        <v>Lacs 2</v>
      </c>
      <c r="B12">
        <f>Sheet1!B47</f>
        <v>10</v>
      </c>
      <c r="C12">
        <f>Sheet1!C47</f>
        <v>15</v>
      </c>
      <c r="D12">
        <f>Sheet1!D47</f>
        <v>25</v>
      </c>
    </row>
    <row r="13" spans="1:4">
      <c r="A13" t="str">
        <f>Sheet1!A48</f>
        <v>Lacs 3</v>
      </c>
      <c r="B13">
        <f>Sheet1!B48</f>
        <v>7</v>
      </c>
      <c r="C13">
        <f>Sheet1!C48</f>
        <v>13</v>
      </c>
      <c r="D13">
        <f>Sheet1!D48</f>
        <v>20</v>
      </c>
    </row>
    <row r="14" spans="1:4">
      <c r="A14" t="str">
        <f>Sheet1!A49</f>
        <v>Lacs 4</v>
      </c>
      <c r="B14">
        <f>Sheet1!B49</f>
        <v>3</v>
      </c>
      <c r="C14">
        <f>Sheet1!C49</f>
        <v>14</v>
      </c>
      <c r="D14">
        <f>Sheet1!D49</f>
        <v>17</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Agoè-Nyivé 6</v>
      </c>
      <c r="B19">
        <f>Sheet1!B54</f>
        <v>0</v>
      </c>
      <c r="C19">
        <f>Sheet1!C54</f>
        <v>6</v>
      </c>
      <c r="D19">
        <f>Sheet1!D54</f>
        <v>6</v>
      </c>
    </row>
    <row r="20" spans="1:4">
      <c r="A20" t="str">
        <f>Sheet1!A55</f>
        <v>Golfe 5</v>
      </c>
      <c r="B20">
        <f>Sheet1!B55</f>
        <v>0</v>
      </c>
      <c r="C20">
        <f>Sheet1!C55</f>
        <v>4</v>
      </c>
      <c r="D20">
        <f>Sheet1!D55</f>
        <v>4</v>
      </c>
    </row>
    <row r="21" spans="1:4">
      <c r="A21" t="str">
        <f>Sheet1!A56</f>
        <v>Golfe 3</v>
      </c>
      <c r="B21">
        <f>Sheet1!B56</f>
        <v>0</v>
      </c>
      <c r="C21">
        <f>Sheet1!C56</f>
        <v>1</v>
      </c>
      <c r="D21">
        <f>Sheet1!D56</f>
        <v>1</v>
      </c>
    </row>
    <row r="22" spans="1:4">
      <c r="A22" s="183" t="str">
        <f>Sheet1!A57</f>
        <v>Agoè-Nyivé 3</v>
      </c>
      <c r="B22" s="183">
        <f>Sheet1!B57</f>
        <v>0</v>
      </c>
      <c r="C22" s="183">
        <f>Sheet1!C57</f>
        <v>2</v>
      </c>
      <c r="D22" s="183">
        <f>Sheet1!D57</f>
        <v>2</v>
      </c>
    </row>
    <row r="23" spans="1:4">
      <c r="A23" s="18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7"/>
  <sheetViews>
    <sheetView workbookViewId="0">
      <selection activeCell="A27" sqref="A27"/>
    </sheetView>
  </sheetViews>
  <sheetFormatPr defaultRowHeight="15"/>
  <cols>
    <col min="1" max="1" width="14.85546875" customWidth="1"/>
  </cols>
  <sheetData>
    <row r="1" spans="1:4">
      <c r="A1" t="s">
        <v>861</v>
      </c>
      <c r="B1" t="s">
        <v>813</v>
      </c>
      <c r="C1" t="s">
        <v>18</v>
      </c>
      <c r="D1" t="s">
        <v>1157</v>
      </c>
    </row>
    <row r="2" spans="1:4">
      <c r="A2" t="str">
        <f>Sheet1!A5</f>
        <v>Agoè-Nyivé</v>
      </c>
      <c r="B2">
        <f>Sheet1!B5</f>
        <v>13</v>
      </c>
      <c r="C2">
        <f>Sheet1!C5</f>
        <v>35</v>
      </c>
      <c r="D2">
        <f>Sheet1!D5</f>
        <v>48</v>
      </c>
    </row>
    <row r="3" spans="1:4">
      <c r="A3" t="str">
        <f>Sheet1!A6</f>
        <v>Agouégan</v>
      </c>
      <c r="B3">
        <f>Sheet1!B6</f>
        <v>10</v>
      </c>
      <c r="C3">
        <f>Sheet1!C6</f>
        <v>14</v>
      </c>
      <c r="D3">
        <f>Sheet1!D6</f>
        <v>24</v>
      </c>
    </row>
    <row r="4" spans="1:4">
      <c r="A4" t="str">
        <f>Sheet1!A7</f>
        <v>Amoutivé</v>
      </c>
      <c r="B4">
        <f>Sheet1!B7</f>
        <v>1</v>
      </c>
      <c r="C4">
        <f>Sheet1!C7</f>
        <v>8</v>
      </c>
      <c r="D4">
        <f>Sheet1!D7</f>
        <v>9</v>
      </c>
    </row>
    <row r="5" spans="1:4">
      <c r="A5" t="str">
        <f>Sheet1!A8</f>
        <v>Aného</v>
      </c>
      <c r="B5">
        <f>Sheet1!B8</f>
        <v>20</v>
      </c>
      <c r="C5">
        <f>Sheet1!C8</f>
        <v>19</v>
      </c>
      <c r="D5">
        <f>Sheet1!D8</f>
        <v>39</v>
      </c>
    </row>
    <row r="6" spans="1:4">
      <c r="A6" t="str">
        <f>Sheet1!A9</f>
        <v>Baguida</v>
      </c>
      <c r="B6">
        <f>Sheet1!B9</f>
        <v>4</v>
      </c>
      <c r="C6">
        <f>Sheet1!C9</f>
        <v>19</v>
      </c>
      <c r="D6">
        <f>Sheet1!D9</f>
        <v>23</v>
      </c>
    </row>
    <row r="7" spans="1:4">
      <c r="A7" t="str">
        <f>Sheet1!A10</f>
        <v>Bè-Centre</v>
      </c>
      <c r="B7">
        <f>Sheet1!B10</f>
        <v>3</v>
      </c>
      <c r="C7">
        <f>Sheet1!C10</f>
        <v>3</v>
      </c>
      <c r="D7">
        <f>Sheet1!D10</f>
        <v>6</v>
      </c>
    </row>
    <row r="8" spans="1:4">
      <c r="A8" t="str">
        <f>Sheet1!A11</f>
        <v>Bè-Est</v>
      </c>
      <c r="B8">
        <f>Sheet1!B11</f>
        <v>7</v>
      </c>
      <c r="C8">
        <f>Sheet1!C11</f>
        <v>15</v>
      </c>
      <c r="D8">
        <f>Sheet1!D11</f>
        <v>22</v>
      </c>
    </row>
    <row r="9" spans="1:4">
      <c r="A9" t="str">
        <f>Sheet1!A12</f>
        <v>Agbodrafo</v>
      </c>
      <c r="B9">
        <f>Sheet1!B12</f>
        <v>7</v>
      </c>
      <c r="C9">
        <f>Sheet1!C12</f>
        <v>13</v>
      </c>
      <c r="D9">
        <f>Sheet1!D12</f>
        <v>20</v>
      </c>
    </row>
    <row r="10" spans="1:4">
      <c r="A10" t="str">
        <f>Sheet1!A13</f>
        <v>AdjIdo</v>
      </c>
      <c r="B10">
        <f>Sheet1!B13</f>
        <v>6</v>
      </c>
      <c r="C10">
        <f>Sheet1!C13</f>
        <v>12</v>
      </c>
      <c r="D10">
        <f>Sheet1!D13</f>
        <v>18</v>
      </c>
    </row>
    <row r="11" spans="1:4">
      <c r="A11" t="str">
        <f>Sheet1!A14</f>
        <v>Aklakou</v>
      </c>
      <c r="B11">
        <f>Sheet1!B14</f>
        <v>0</v>
      </c>
      <c r="C11">
        <f>Sheet1!C14</f>
        <v>5</v>
      </c>
      <c r="D11">
        <f>Sheet1!D14</f>
        <v>5</v>
      </c>
    </row>
    <row r="12" spans="1:4">
      <c r="A12" t="str">
        <f>Sheet1!A15</f>
        <v>Glidji</v>
      </c>
      <c r="B12">
        <f>Sheet1!B15</f>
        <v>1</v>
      </c>
      <c r="C12">
        <f>Sheet1!C15</f>
        <v>12</v>
      </c>
      <c r="D12">
        <f>Sheet1!D15</f>
        <v>13</v>
      </c>
    </row>
    <row r="13" spans="1:4">
      <c r="A13" t="str">
        <f>Sheet1!A16</f>
        <v>Djagblé</v>
      </c>
      <c r="B13">
        <f>Sheet1!B16</f>
        <v>0</v>
      </c>
      <c r="C13">
        <f>Sheet1!C16</f>
        <v>1</v>
      </c>
      <c r="D13">
        <f>Sheet1!D16</f>
        <v>1</v>
      </c>
    </row>
    <row r="14" spans="1:4">
      <c r="A14" t="str">
        <f>Sheet1!A17</f>
        <v>Agbétiko</v>
      </c>
      <c r="B14">
        <f>Sheet1!B17</f>
        <v>2</v>
      </c>
      <c r="C14">
        <f>Sheet1!C17</f>
        <v>8</v>
      </c>
      <c r="D14">
        <f>Sheet1!D17</f>
        <v>10</v>
      </c>
    </row>
    <row r="15" spans="1:4">
      <c r="A15" t="str">
        <f>Sheet1!A18</f>
        <v>Agome-Glozou</v>
      </c>
      <c r="B15">
        <f>Sheet1!B18</f>
        <v>0</v>
      </c>
      <c r="C15">
        <f>Sheet1!C18</f>
        <v>3</v>
      </c>
      <c r="D15">
        <f>Sheet1!D18</f>
        <v>3</v>
      </c>
    </row>
    <row r="16" spans="1:4">
      <c r="A16" t="str">
        <f>Sheet1!A19</f>
        <v>Anfoin</v>
      </c>
      <c r="B16">
        <f>Sheet1!B19</f>
        <v>2</v>
      </c>
      <c r="C16">
        <f>Sheet1!C19</f>
        <v>10</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22</v>
      </c>
      <c r="C19">
        <f>Sheet1!C22</f>
        <v>142</v>
      </c>
      <c r="D19">
        <f>Sheet1!D22</f>
        <v>164</v>
      </c>
    </row>
    <row r="20" spans="1:4">
      <c r="A20" t="str">
        <f>Sheet1!A23</f>
        <v>Légbassito</v>
      </c>
      <c r="B20">
        <f>Sheet1!B23</f>
        <v>0</v>
      </c>
      <c r="C20">
        <f>Sheet1!C23</f>
        <v>1</v>
      </c>
      <c r="D20">
        <f>Sheet1!D23</f>
        <v>1</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0</v>
      </c>
      <c r="C23">
        <f>Sheet1!C26</f>
        <v>6</v>
      </c>
      <c r="D23">
        <f>Sheet1!D26</f>
        <v>6</v>
      </c>
    </row>
    <row r="24" spans="1:4">
      <c r="A24" t="str">
        <f>Sheet1!A27</f>
        <v>Aflao-Gakli</v>
      </c>
      <c r="B24">
        <f>Sheet1!B27</f>
        <v>0</v>
      </c>
      <c r="C24">
        <f>Sheet1!C27</f>
        <v>4</v>
      </c>
      <c r="D24">
        <f>Sheet1!D27</f>
        <v>4</v>
      </c>
    </row>
    <row r="25" spans="1:4">
      <c r="A25" s="183" t="str">
        <f>Sheet1!A28</f>
        <v>Bè-Ouest</v>
      </c>
      <c r="B25" s="183">
        <f>Sheet1!B28</f>
        <v>0</v>
      </c>
      <c r="C25" s="183">
        <f>Sheet1!C28</f>
        <v>1</v>
      </c>
      <c r="D25" s="183">
        <f>Sheet1!D28</f>
        <v>1</v>
      </c>
    </row>
    <row r="26" spans="1:4">
      <c r="A26" s="183" t="str">
        <f>Sheet1!A29</f>
        <v>Vakpossito</v>
      </c>
      <c r="B26" s="183">
        <f>Sheet1!B29</f>
        <v>0</v>
      </c>
      <c r="C26" s="183">
        <f>Sheet1!C29</f>
        <v>3</v>
      </c>
      <c r="D26" s="183">
        <f>Sheet1!D29</f>
        <v>3</v>
      </c>
    </row>
    <row r="27" spans="1:4">
      <c r="A27" s="183"/>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2025-02-17T14:40:56Z</dcterms:modified>
  <cp:category/>
  <cp:contentStatus/>
</cp:coreProperties>
</file>