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6.xml" ContentType="application/vnd.openxmlformats-officedocument.drawingml.chart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it\Desktop\"/>
    </mc:Choice>
  </mc:AlternateContent>
  <bookViews>
    <workbookView xWindow="-105" yWindow="-105" windowWidth="19425" windowHeight="10560" tabRatio="754" activeTab="1"/>
  </bookViews>
  <sheets>
    <sheet name="Dashboard" sheetId="16" r:id="rId1"/>
    <sheet name="Dashboard1" sheetId="17" r:id="rId2"/>
    <sheet name="Sheet1" sheetId="15" r:id="rId3"/>
    <sheet name="Sheet5" sheetId="14" r:id="rId4"/>
    <sheet name="Combined sheet" sheetId="7" r:id="rId5"/>
    <sheet name="Sheet4" sheetId="13" r:id="rId6"/>
    <sheet name="Transactions" sheetId="6" r:id="rId7"/>
    <sheet name="Financials" sheetId="5" r:id="rId8"/>
    <sheet name="Payments" sheetId="4" r:id="rId9"/>
    <sheet name="Sheet3" sheetId="18" r:id="rId10"/>
    <sheet name="Bank Type" sheetId="2" r:id="rId11"/>
  </sheets>
  <definedNames>
    <definedName name="_xlnm._FilterDatabase" localSheetId="4" hidden="1">'Combined sheet'!$A$1:$Y$701</definedName>
    <definedName name="_xlnm._FilterDatabase" localSheetId="6" hidden="1">Transactions!$A$1:$J$702</definedName>
    <definedName name="_xlcn.WorksheetConnection_CombinedsheetA1Y701" hidden="1">'Combined sheet'!$A$1:$Y$701</definedName>
  </definedNames>
  <calcPr calcId="152511"/>
  <pivotCaches>
    <pivotCache cacheId="27" r:id="rId12"/>
    <pivotCache cacheId="28" r:id="rId13"/>
    <pivotCache cacheId="29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6c058d0f-a2f3-477b-a359-84db258df597" name="Range" connection="WorksheetConnection_Combined sheet!$A$1:$Y$701"/>
        </x15:modelTables>
      </x15:dataModel>
    </ext>
  </extLst>
</workbook>
</file>

<file path=xl/calcChain.xml><?xml version="1.0" encoding="utf-8"?>
<calcChain xmlns="http://schemas.openxmlformats.org/spreadsheetml/2006/main">
  <c r="I701" i="6" l="1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T701" i="7"/>
  <c r="M701" i="7"/>
  <c r="L701" i="7"/>
  <c r="N701" i="7" s="1"/>
  <c r="J701" i="7"/>
  <c r="H701" i="7"/>
  <c r="I701" i="7" s="1"/>
  <c r="G701" i="7"/>
  <c r="F701" i="7"/>
  <c r="D701" i="7"/>
  <c r="P701" i="7" s="1"/>
  <c r="C701" i="7"/>
  <c r="Q701" i="7" s="1"/>
  <c r="U700" i="7"/>
  <c r="T700" i="7"/>
  <c r="Q700" i="7"/>
  <c r="M700" i="7"/>
  <c r="L700" i="7"/>
  <c r="N700" i="7" s="1"/>
  <c r="J700" i="7"/>
  <c r="I700" i="7"/>
  <c r="H700" i="7"/>
  <c r="K700" i="7" s="1"/>
  <c r="G700" i="7"/>
  <c r="F700" i="7"/>
  <c r="E700" i="7"/>
  <c r="D700" i="7"/>
  <c r="C700" i="7"/>
  <c r="O700" i="7" s="1"/>
  <c r="A700" i="7"/>
  <c r="T699" i="7"/>
  <c r="N699" i="7"/>
  <c r="M699" i="7"/>
  <c r="L699" i="7"/>
  <c r="J699" i="7"/>
  <c r="K699" i="7" s="1"/>
  <c r="H699" i="7"/>
  <c r="I699" i="7" s="1"/>
  <c r="G699" i="7"/>
  <c r="F699" i="7"/>
  <c r="D699" i="7"/>
  <c r="U699" i="7" s="1"/>
  <c r="V699" i="7" s="1"/>
  <c r="W699" i="7" s="1"/>
  <c r="C699" i="7"/>
  <c r="O699" i="7" s="1"/>
  <c r="T698" i="7"/>
  <c r="O698" i="7"/>
  <c r="M698" i="7"/>
  <c r="L698" i="7"/>
  <c r="N698" i="7" s="1"/>
  <c r="K698" i="7"/>
  <c r="J698" i="7"/>
  <c r="H698" i="7"/>
  <c r="I698" i="7" s="1"/>
  <c r="G698" i="7"/>
  <c r="F698" i="7"/>
  <c r="D698" i="7"/>
  <c r="X698" i="7" s="1"/>
  <c r="Y698" i="7" s="1"/>
  <c r="C698" i="7"/>
  <c r="X697" i="7"/>
  <c r="Y697" i="7" s="1"/>
  <c r="T697" i="7"/>
  <c r="P697" i="7"/>
  <c r="M697" i="7"/>
  <c r="L697" i="7"/>
  <c r="N697" i="7" s="1"/>
  <c r="J697" i="7"/>
  <c r="H697" i="7"/>
  <c r="I697" i="7" s="1"/>
  <c r="G697" i="7"/>
  <c r="F697" i="7"/>
  <c r="D697" i="7"/>
  <c r="C697" i="7"/>
  <c r="O697" i="7" s="1"/>
  <c r="U696" i="7"/>
  <c r="V696" i="7" s="1"/>
  <c r="W696" i="7" s="1"/>
  <c r="T696" i="7"/>
  <c r="Q696" i="7"/>
  <c r="M696" i="7"/>
  <c r="N696" i="7" s="1"/>
  <c r="L696" i="7"/>
  <c r="J696" i="7"/>
  <c r="K696" i="7" s="1"/>
  <c r="I696" i="7"/>
  <c r="H696" i="7"/>
  <c r="G696" i="7"/>
  <c r="F696" i="7"/>
  <c r="E696" i="7"/>
  <c r="B696" i="7" s="1"/>
  <c r="D696" i="7"/>
  <c r="X696" i="7" s="1"/>
  <c r="Y696" i="7" s="1"/>
  <c r="C696" i="7"/>
  <c r="P696" i="7" s="1"/>
  <c r="A696" i="7"/>
  <c r="T695" i="7"/>
  <c r="N695" i="7"/>
  <c r="M695" i="7"/>
  <c r="L695" i="7"/>
  <c r="J695" i="7"/>
  <c r="K695" i="7" s="1"/>
  <c r="H695" i="7"/>
  <c r="I695" i="7" s="1"/>
  <c r="G695" i="7"/>
  <c r="F695" i="7"/>
  <c r="D695" i="7"/>
  <c r="U695" i="7" s="1"/>
  <c r="V695" i="7" s="1"/>
  <c r="W695" i="7" s="1"/>
  <c r="C695" i="7"/>
  <c r="O695" i="7" s="1"/>
  <c r="T694" i="7"/>
  <c r="O694" i="7"/>
  <c r="M694" i="7"/>
  <c r="L694" i="7"/>
  <c r="N694" i="7" s="1"/>
  <c r="K694" i="7"/>
  <c r="J694" i="7"/>
  <c r="I694" i="7"/>
  <c r="H694" i="7"/>
  <c r="G694" i="7"/>
  <c r="F694" i="7"/>
  <c r="E694" i="7"/>
  <c r="D694" i="7"/>
  <c r="X694" i="7" s="1"/>
  <c r="Y694" i="7" s="1"/>
  <c r="C694" i="7"/>
  <c r="A694" i="7"/>
  <c r="T693" i="7"/>
  <c r="N693" i="7"/>
  <c r="M693" i="7"/>
  <c r="L693" i="7"/>
  <c r="J693" i="7"/>
  <c r="H693" i="7"/>
  <c r="I693" i="7" s="1"/>
  <c r="G693" i="7"/>
  <c r="F693" i="7"/>
  <c r="D693" i="7"/>
  <c r="C693" i="7"/>
  <c r="O693" i="7" s="1"/>
  <c r="U692" i="7"/>
  <c r="V692" i="7" s="1"/>
  <c r="W692" i="7" s="1"/>
  <c r="T692" i="7"/>
  <c r="O692" i="7"/>
  <c r="M692" i="7"/>
  <c r="N692" i="7" s="1"/>
  <c r="L692" i="7"/>
  <c r="K692" i="7"/>
  <c r="J692" i="7"/>
  <c r="I692" i="7"/>
  <c r="H692" i="7"/>
  <c r="G692" i="7"/>
  <c r="F692" i="7"/>
  <c r="E692" i="7"/>
  <c r="B692" i="7" s="1"/>
  <c r="D692" i="7"/>
  <c r="X692" i="7" s="1"/>
  <c r="Y692" i="7" s="1"/>
  <c r="C692" i="7"/>
  <c r="P692" i="7" s="1"/>
  <c r="A692" i="7"/>
  <c r="T691" i="7"/>
  <c r="M691" i="7"/>
  <c r="L691" i="7"/>
  <c r="N691" i="7" s="1"/>
  <c r="J691" i="7"/>
  <c r="H691" i="7"/>
  <c r="I691" i="7" s="1"/>
  <c r="G691" i="7"/>
  <c r="F691" i="7"/>
  <c r="D691" i="7"/>
  <c r="C691" i="7"/>
  <c r="O691" i="7" s="1"/>
  <c r="U690" i="7"/>
  <c r="V690" i="7" s="1"/>
  <c r="W690" i="7" s="1"/>
  <c r="T690" i="7"/>
  <c r="O690" i="7"/>
  <c r="M690" i="7"/>
  <c r="L690" i="7"/>
  <c r="N690" i="7" s="1"/>
  <c r="K690" i="7"/>
  <c r="J690" i="7"/>
  <c r="I690" i="7"/>
  <c r="H690" i="7"/>
  <c r="G690" i="7"/>
  <c r="F690" i="7"/>
  <c r="E690" i="7"/>
  <c r="D690" i="7"/>
  <c r="X690" i="7" s="1"/>
  <c r="Y690" i="7" s="1"/>
  <c r="C690" i="7"/>
  <c r="P690" i="7" s="1"/>
  <c r="A690" i="7"/>
  <c r="T689" i="7"/>
  <c r="M689" i="7"/>
  <c r="L689" i="7"/>
  <c r="N689" i="7" s="1"/>
  <c r="J689" i="7"/>
  <c r="H689" i="7"/>
  <c r="I689" i="7" s="1"/>
  <c r="G689" i="7"/>
  <c r="F689" i="7"/>
  <c r="D689" i="7"/>
  <c r="C689" i="7"/>
  <c r="O689" i="7" s="1"/>
  <c r="Y688" i="7"/>
  <c r="U688" i="7"/>
  <c r="V688" i="7" s="1"/>
  <c r="W688" i="7" s="1"/>
  <c r="T688" i="7"/>
  <c r="O688" i="7"/>
  <c r="M688" i="7"/>
  <c r="N688" i="7" s="1"/>
  <c r="L688" i="7"/>
  <c r="K688" i="7"/>
  <c r="J688" i="7"/>
  <c r="I688" i="7"/>
  <c r="H688" i="7"/>
  <c r="G688" i="7"/>
  <c r="F688" i="7"/>
  <c r="E688" i="7"/>
  <c r="B688" i="7" s="1"/>
  <c r="D688" i="7"/>
  <c r="X688" i="7" s="1"/>
  <c r="C688" i="7"/>
  <c r="P688" i="7" s="1"/>
  <c r="A688" i="7"/>
  <c r="T687" i="7"/>
  <c r="N687" i="7"/>
  <c r="M687" i="7"/>
  <c r="L687" i="7"/>
  <c r="J687" i="7"/>
  <c r="H687" i="7"/>
  <c r="I687" i="7" s="1"/>
  <c r="G687" i="7"/>
  <c r="F687" i="7"/>
  <c r="D687" i="7"/>
  <c r="C687" i="7"/>
  <c r="O687" i="7" s="1"/>
  <c r="Y686" i="7"/>
  <c r="U686" i="7"/>
  <c r="V686" i="7" s="1"/>
  <c r="W686" i="7" s="1"/>
  <c r="T686" i="7"/>
  <c r="O686" i="7"/>
  <c r="M686" i="7"/>
  <c r="L686" i="7"/>
  <c r="N686" i="7" s="1"/>
  <c r="K686" i="7"/>
  <c r="J686" i="7"/>
  <c r="I686" i="7"/>
  <c r="H686" i="7"/>
  <c r="G686" i="7"/>
  <c r="F686" i="7"/>
  <c r="E686" i="7"/>
  <c r="D686" i="7"/>
  <c r="X686" i="7" s="1"/>
  <c r="C686" i="7"/>
  <c r="P686" i="7" s="1"/>
  <c r="A686" i="7"/>
  <c r="T685" i="7"/>
  <c r="N685" i="7"/>
  <c r="M685" i="7"/>
  <c r="L685" i="7"/>
  <c r="J685" i="7"/>
  <c r="H685" i="7"/>
  <c r="I685" i="7" s="1"/>
  <c r="G685" i="7"/>
  <c r="F685" i="7"/>
  <c r="D685" i="7"/>
  <c r="C685" i="7"/>
  <c r="O685" i="7" s="1"/>
  <c r="U684" i="7"/>
  <c r="T684" i="7"/>
  <c r="O684" i="7"/>
  <c r="M684" i="7"/>
  <c r="L684" i="7"/>
  <c r="N684" i="7" s="1"/>
  <c r="K684" i="7"/>
  <c r="J684" i="7"/>
  <c r="I684" i="7"/>
  <c r="H684" i="7"/>
  <c r="G684" i="7"/>
  <c r="F684" i="7"/>
  <c r="E684" i="7"/>
  <c r="D684" i="7"/>
  <c r="B684" i="7" s="1"/>
  <c r="C684" i="7"/>
  <c r="P684" i="7" s="1"/>
  <c r="A684" i="7"/>
  <c r="T683" i="7"/>
  <c r="M683" i="7"/>
  <c r="L683" i="7"/>
  <c r="N683" i="7" s="1"/>
  <c r="J683" i="7"/>
  <c r="H683" i="7"/>
  <c r="I683" i="7" s="1"/>
  <c r="G683" i="7"/>
  <c r="F683" i="7"/>
  <c r="D683" i="7"/>
  <c r="C683" i="7"/>
  <c r="O683" i="7" s="1"/>
  <c r="U682" i="7"/>
  <c r="V682" i="7" s="1"/>
  <c r="W682" i="7" s="1"/>
  <c r="T682" i="7"/>
  <c r="O682" i="7"/>
  <c r="M682" i="7"/>
  <c r="L682" i="7"/>
  <c r="N682" i="7" s="1"/>
  <c r="K682" i="7"/>
  <c r="J682" i="7"/>
  <c r="I682" i="7"/>
  <c r="H682" i="7"/>
  <c r="G682" i="7"/>
  <c r="F682" i="7"/>
  <c r="E682" i="7"/>
  <c r="D682" i="7"/>
  <c r="X682" i="7" s="1"/>
  <c r="Y682" i="7" s="1"/>
  <c r="C682" i="7"/>
  <c r="P682" i="7" s="1"/>
  <c r="A682" i="7"/>
  <c r="V681" i="7"/>
  <c r="W681" i="7" s="1"/>
  <c r="U681" i="7"/>
  <c r="T681" i="7"/>
  <c r="Q681" i="7"/>
  <c r="P681" i="7"/>
  <c r="N681" i="7"/>
  <c r="M681" i="7"/>
  <c r="L681" i="7"/>
  <c r="J681" i="7"/>
  <c r="K681" i="7" s="1"/>
  <c r="I681" i="7"/>
  <c r="H681" i="7"/>
  <c r="G681" i="7"/>
  <c r="F681" i="7"/>
  <c r="E681" i="7"/>
  <c r="D681" i="7"/>
  <c r="X681" i="7" s="1"/>
  <c r="Y681" i="7" s="1"/>
  <c r="C681" i="7"/>
  <c r="O681" i="7" s="1"/>
  <c r="B681" i="7"/>
  <c r="A681" i="7"/>
  <c r="U680" i="7"/>
  <c r="T680" i="7"/>
  <c r="M680" i="7"/>
  <c r="N680" i="7" s="1"/>
  <c r="L680" i="7"/>
  <c r="K680" i="7"/>
  <c r="J680" i="7"/>
  <c r="I680" i="7"/>
  <c r="H680" i="7"/>
  <c r="G680" i="7"/>
  <c r="F680" i="7"/>
  <c r="E680" i="7"/>
  <c r="B680" i="7" s="1"/>
  <c r="D680" i="7"/>
  <c r="X680" i="7" s="1"/>
  <c r="Y680" i="7" s="1"/>
  <c r="C680" i="7"/>
  <c r="P680" i="7" s="1"/>
  <c r="T679" i="7"/>
  <c r="N679" i="7"/>
  <c r="M679" i="7"/>
  <c r="L679" i="7"/>
  <c r="J679" i="7"/>
  <c r="K679" i="7" s="1"/>
  <c r="H679" i="7"/>
  <c r="I679" i="7" s="1"/>
  <c r="G679" i="7"/>
  <c r="F679" i="7"/>
  <c r="D679" i="7"/>
  <c r="X679" i="7" s="1"/>
  <c r="Y679" i="7" s="1"/>
  <c r="C679" i="7"/>
  <c r="O679" i="7" s="1"/>
  <c r="T678" i="7"/>
  <c r="O678" i="7"/>
  <c r="M678" i="7"/>
  <c r="L678" i="7"/>
  <c r="J678" i="7"/>
  <c r="I678" i="7"/>
  <c r="H678" i="7"/>
  <c r="K678" i="7" s="1"/>
  <c r="G678" i="7"/>
  <c r="F678" i="7"/>
  <c r="E678" i="7"/>
  <c r="D678" i="7"/>
  <c r="X678" i="7" s="1"/>
  <c r="Y678" i="7" s="1"/>
  <c r="C678" i="7"/>
  <c r="Y677" i="7"/>
  <c r="X677" i="7"/>
  <c r="U677" i="7"/>
  <c r="T677" i="7"/>
  <c r="P677" i="7"/>
  <c r="N677" i="7"/>
  <c r="M677" i="7"/>
  <c r="L677" i="7"/>
  <c r="J677" i="7"/>
  <c r="K677" i="7" s="1"/>
  <c r="I677" i="7"/>
  <c r="H677" i="7"/>
  <c r="G677" i="7"/>
  <c r="F677" i="7"/>
  <c r="E677" i="7"/>
  <c r="D677" i="7"/>
  <c r="Q677" i="7" s="1"/>
  <c r="C677" i="7"/>
  <c r="B677" i="7"/>
  <c r="A677" i="7"/>
  <c r="V676" i="7"/>
  <c r="W676" i="7" s="1"/>
  <c r="U676" i="7"/>
  <c r="T676" i="7"/>
  <c r="M676" i="7"/>
  <c r="N676" i="7" s="1"/>
  <c r="L676" i="7"/>
  <c r="K676" i="7"/>
  <c r="J676" i="7"/>
  <c r="I676" i="7"/>
  <c r="H676" i="7"/>
  <c r="G676" i="7"/>
  <c r="F676" i="7"/>
  <c r="E676" i="7"/>
  <c r="B676" i="7" s="1"/>
  <c r="D676" i="7"/>
  <c r="X676" i="7" s="1"/>
  <c r="Y676" i="7" s="1"/>
  <c r="C676" i="7"/>
  <c r="P676" i="7" s="1"/>
  <c r="T675" i="7"/>
  <c r="N675" i="7"/>
  <c r="M675" i="7"/>
  <c r="L675" i="7"/>
  <c r="J675" i="7"/>
  <c r="K675" i="7" s="1"/>
  <c r="H675" i="7"/>
  <c r="I675" i="7" s="1"/>
  <c r="G675" i="7"/>
  <c r="F675" i="7"/>
  <c r="D675" i="7"/>
  <c r="X675" i="7" s="1"/>
  <c r="Y675" i="7" s="1"/>
  <c r="C675" i="7"/>
  <c r="O675" i="7" s="1"/>
  <c r="T674" i="7"/>
  <c r="O674" i="7"/>
  <c r="M674" i="7"/>
  <c r="L674" i="7"/>
  <c r="J674" i="7"/>
  <c r="I674" i="7"/>
  <c r="H674" i="7"/>
  <c r="K674" i="7" s="1"/>
  <c r="G674" i="7"/>
  <c r="F674" i="7"/>
  <c r="E674" i="7"/>
  <c r="D674" i="7"/>
  <c r="X674" i="7" s="1"/>
  <c r="Y674" i="7" s="1"/>
  <c r="C674" i="7"/>
  <c r="Y673" i="7"/>
  <c r="X673" i="7"/>
  <c r="U673" i="7"/>
  <c r="V673" i="7" s="1"/>
  <c r="W673" i="7" s="1"/>
  <c r="T673" i="7"/>
  <c r="P673" i="7"/>
  <c r="N673" i="7"/>
  <c r="M673" i="7"/>
  <c r="L673" i="7"/>
  <c r="J673" i="7"/>
  <c r="K673" i="7" s="1"/>
  <c r="I673" i="7"/>
  <c r="H673" i="7"/>
  <c r="G673" i="7"/>
  <c r="F673" i="7"/>
  <c r="E673" i="7"/>
  <c r="B673" i="7" s="1"/>
  <c r="D673" i="7"/>
  <c r="Q673" i="7" s="1"/>
  <c r="C673" i="7"/>
  <c r="A673" i="7"/>
  <c r="U672" i="7"/>
  <c r="T672" i="7"/>
  <c r="M672" i="7"/>
  <c r="N672" i="7" s="1"/>
  <c r="L672" i="7"/>
  <c r="K672" i="7"/>
  <c r="J672" i="7"/>
  <c r="I672" i="7"/>
  <c r="H672" i="7"/>
  <c r="G672" i="7"/>
  <c r="F672" i="7"/>
  <c r="E672" i="7"/>
  <c r="B672" i="7" s="1"/>
  <c r="D672" i="7"/>
  <c r="X672" i="7" s="1"/>
  <c r="Y672" i="7" s="1"/>
  <c r="C672" i="7"/>
  <c r="P672" i="7" s="1"/>
  <c r="X671" i="7"/>
  <c r="Y671" i="7" s="1"/>
  <c r="T671" i="7"/>
  <c r="N671" i="7"/>
  <c r="M671" i="7"/>
  <c r="L671" i="7"/>
  <c r="J671" i="7"/>
  <c r="K671" i="7" s="1"/>
  <c r="H671" i="7"/>
  <c r="I671" i="7" s="1"/>
  <c r="G671" i="7"/>
  <c r="F671" i="7"/>
  <c r="D671" i="7"/>
  <c r="C671" i="7"/>
  <c r="O671" i="7" s="1"/>
  <c r="T670" i="7"/>
  <c r="O670" i="7"/>
  <c r="M670" i="7"/>
  <c r="L670" i="7"/>
  <c r="N670" i="7" s="1"/>
  <c r="J670" i="7"/>
  <c r="I670" i="7"/>
  <c r="H670" i="7"/>
  <c r="K670" i="7" s="1"/>
  <c r="G670" i="7"/>
  <c r="F670" i="7"/>
  <c r="E670" i="7"/>
  <c r="D670" i="7"/>
  <c r="X670" i="7" s="1"/>
  <c r="Y670" i="7" s="1"/>
  <c r="C670" i="7"/>
  <c r="P670" i="7" s="1"/>
  <c r="Y669" i="7"/>
  <c r="X669" i="7"/>
  <c r="U669" i="7"/>
  <c r="V669" i="7" s="1"/>
  <c r="W669" i="7" s="1"/>
  <c r="T669" i="7"/>
  <c r="P669" i="7"/>
  <c r="N669" i="7"/>
  <c r="M669" i="7"/>
  <c r="L669" i="7"/>
  <c r="J669" i="7"/>
  <c r="K669" i="7" s="1"/>
  <c r="I669" i="7"/>
  <c r="H669" i="7"/>
  <c r="G669" i="7"/>
  <c r="F669" i="7"/>
  <c r="E669" i="7"/>
  <c r="B669" i="7" s="1"/>
  <c r="D669" i="7"/>
  <c r="Q669" i="7" s="1"/>
  <c r="C669" i="7"/>
  <c r="A669" i="7"/>
  <c r="U668" i="7"/>
  <c r="T668" i="7"/>
  <c r="M668" i="7"/>
  <c r="N668" i="7" s="1"/>
  <c r="L668" i="7"/>
  <c r="K668" i="7"/>
  <c r="J668" i="7"/>
  <c r="I668" i="7"/>
  <c r="H668" i="7"/>
  <c r="G668" i="7"/>
  <c r="F668" i="7"/>
  <c r="E668" i="7"/>
  <c r="B668" i="7" s="1"/>
  <c r="D668" i="7"/>
  <c r="X668" i="7" s="1"/>
  <c r="Y668" i="7" s="1"/>
  <c r="C668" i="7"/>
  <c r="P668" i="7" s="1"/>
  <c r="X667" i="7"/>
  <c r="Y667" i="7" s="1"/>
  <c r="T667" i="7"/>
  <c r="N667" i="7"/>
  <c r="M667" i="7"/>
  <c r="L667" i="7"/>
  <c r="J667" i="7"/>
  <c r="K667" i="7" s="1"/>
  <c r="H667" i="7"/>
  <c r="I667" i="7" s="1"/>
  <c r="G667" i="7"/>
  <c r="F667" i="7"/>
  <c r="D667" i="7"/>
  <c r="C667" i="7"/>
  <c r="O667" i="7" s="1"/>
  <c r="T666" i="7"/>
  <c r="O666" i="7"/>
  <c r="M666" i="7"/>
  <c r="L666" i="7"/>
  <c r="N666" i="7" s="1"/>
  <c r="J666" i="7"/>
  <c r="I666" i="7"/>
  <c r="H666" i="7"/>
  <c r="K666" i="7" s="1"/>
  <c r="G666" i="7"/>
  <c r="F666" i="7"/>
  <c r="E666" i="7"/>
  <c r="D666" i="7"/>
  <c r="X666" i="7" s="1"/>
  <c r="Y666" i="7" s="1"/>
  <c r="C666" i="7"/>
  <c r="P666" i="7" s="1"/>
  <c r="Y665" i="7"/>
  <c r="X665" i="7"/>
  <c r="U665" i="7"/>
  <c r="V665" i="7" s="1"/>
  <c r="W665" i="7" s="1"/>
  <c r="T665" i="7"/>
  <c r="P665" i="7"/>
  <c r="N665" i="7"/>
  <c r="M665" i="7"/>
  <c r="L665" i="7"/>
  <c r="J665" i="7"/>
  <c r="K665" i="7" s="1"/>
  <c r="I665" i="7"/>
  <c r="H665" i="7"/>
  <c r="G665" i="7"/>
  <c r="F665" i="7"/>
  <c r="E665" i="7"/>
  <c r="B665" i="7" s="1"/>
  <c r="D665" i="7"/>
  <c r="Q665" i="7" s="1"/>
  <c r="C665" i="7"/>
  <c r="A665" i="7"/>
  <c r="U664" i="7"/>
  <c r="T664" i="7"/>
  <c r="O664" i="7"/>
  <c r="M664" i="7"/>
  <c r="N664" i="7" s="1"/>
  <c r="L664" i="7"/>
  <c r="K664" i="7"/>
  <c r="J664" i="7"/>
  <c r="I664" i="7"/>
  <c r="H664" i="7"/>
  <c r="G664" i="7"/>
  <c r="F664" i="7"/>
  <c r="E664" i="7"/>
  <c r="B664" i="7" s="1"/>
  <c r="D664" i="7"/>
  <c r="X664" i="7" s="1"/>
  <c r="Y664" i="7" s="1"/>
  <c r="C664" i="7"/>
  <c r="P664" i="7" s="1"/>
  <c r="A664" i="7"/>
  <c r="T663" i="7"/>
  <c r="N663" i="7"/>
  <c r="M663" i="7"/>
  <c r="L663" i="7"/>
  <c r="J663" i="7"/>
  <c r="K663" i="7" s="1"/>
  <c r="H663" i="7"/>
  <c r="I663" i="7" s="1"/>
  <c r="G663" i="7"/>
  <c r="F663" i="7"/>
  <c r="D663" i="7"/>
  <c r="X663" i="7" s="1"/>
  <c r="Y663" i="7" s="1"/>
  <c r="C663" i="7"/>
  <c r="T662" i="7"/>
  <c r="M662" i="7"/>
  <c r="L662" i="7"/>
  <c r="N662" i="7" s="1"/>
  <c r="J662" i="7"/>
  <c r="H662" i="7"/>
  <c r="G662" i="7"/>
  <c r="F662" i="7"/>
  <c r="D662" i="7"/>
  <c r="C662" i="7"/>
  <c r="Y661" i="7"/>
  <c r="X661" i="7"/>
  <c r="U661" i="7"/>
  <c r="T661" i="7"/>
  <c r="P661" i="7"/>
  <c r="N661" i="7"/>
  <c r="M661" i="7"/>
  <c r="L661" i="7"/>
  <c r="J661" i="7"/>
  <c r="K661" i="7" s="1"/>
  <c r="I661" i="7"/>
  <c r="H661" i="7"/>
  <c r="G661" i="7"/>
  <c r="F661" i="7"/>
  <c r="E661" i="7"/>
  <c r="B661" i="7" s="1"/>
  <c r="D661" i="7"/>
  <c r="Q661" i="7" s="1"/>
  <c r="C661" i="7"/>
  <c r="A661" i="7"/>
  <c r="V660" i="7"/>
  <c r="W660" i="7" s="1"/>
  <c r="U660" i="7"/>
  <c r="T660" i="7"/>
  <c r="M660" i="7"/>
  <c r="N660" i="7" s="1"/>
  <c r="L660" i="7"/>
  <c r="K660" i="7"/>
  <c r="J660" i="7"/>
  <c r="I660" i="7"/>
  <c r="H660" i="7"/>
  <c r="G660" i="7"/>
  <c r="F660" i="7"/>
  <c r="E660" i="7"/>
  <c r="B660" i="7" s="1"/>
  <c r="D660" i="7"/>
  <c r="X660" i="7" s="1"/>
  <c r="Y660" i="7" s="1"/>
  <c r="C660" i="7"/>
  <c r="P660" i="7" s="1"/>
  <c r="T659" i="7"/>
  <c r="M659" i="7"/>
  <c r="L659" i="7"/>
  <c r="N659" i="7" s="1"/>
  <c r="J659" i="7"/>
  <c r="K659" i="7" s="1"/>
  <c r="H659" i="7"/>
  <c r="I659" i="7" s="1"/>
  <c r="G659" i="7"/>
  <c r="F659" i="7"/>
  <c r="D659" i="7"/>
  <c r="X659" i="7" s="1"/>
  <c r="Y659" i="7" s="1"/>
  <c r="C659" i="7"/>
  <c r="X658" i="7"/>
  <c r="Y658" i="7" s="1"/>
  <c r="U658" i="7"/>
  <c r="T658" i="7"/>
  <c r="O658" i="7"/>
  <c r="M658" i="7"/>
  <c r="L658" i="7"/>
  <c r="K658" i="7"/>
  <c r="J658" i="7"/>
  <c r="I658" i="7"/>
  <c r="H658" i="7"/>
  <c r="G658" i="7"/>
  <c r="F658" i="7"/>
  <c r="E658" i="7"/>
  <c r="D658" i="7"/>
  <c r="C658" i="7"/>
  <c r="Q658" i="7" s="1"/>
  <c r="A658" i="7"/>
  <c r="U657" i="7"/>
  <c r="T657" i="7"/>
  <c r="Q657" i="7"/>
  <c r="P657" i="7"/>
  <c r="M657" i="7"/>
  <c r="L657" i="7"/>
  <c r="N657" i="7" s="1"/>
  <c r="S657" i="7" s="1"/>
  <c r="J657" i="7"/>
  <c r="K657" i="7" s="1"/>
  <c r="I657" i="7"/>
  <c r="H657" i="7"/>
  <c r="G657" i="7"/>
  <c r="F657" i="7"/>
  <c r="E657" i="7"/>
  <c r="B657" i="7" s="1"/>
  <c r="D657" i="7"/>
  <c r="X657" i="7" s="1"/>
  <c r="Y657" i="7" s="1"/>
  <c r="C657" i="7"/>
  <c r="O657" i="7" s="1"/>
  <c r="A657" i="7"/>
  <c r="V656" i="7"/>
  <c r="W656" i="7" s="1"/>
  <c r="U656" i="7"/>
  <c r="T656" i="7"/>
  <c r="Q656" i="7"/>
  <c r="N656" i="7"/>
  <c r="M656" i="7"/>
  <c r="L656" i="7"/>
  <c r="J656" i="7"/>
  <c r="K656" i="7" s="1"/>
  <c r="I656" i="7"/>
  <c r="H656" i="7"/>
  <c r="G656" i="7"/>
  <c r="F656" i="7"/>
  <c r="E656" i="7"/>
  <c r="B656" i="7" s="1"/>
  <c r="D656" i="7"/>
  <c r="X656" i="7" s="1"/>
  <c r="Y656" i="7" s="1"/>
  <c r="C656" i="7"/>
  <c r="P656" i="7" s="1"/>
  <c r="A656" i="7"/>
  <c r="X655" i="7"/>
  <c r="Y655" i="7" s="1"/>
  <c r="T655" i="7"/>
  <c r="P655" i="7"/>
  <c r="O655" i="7"/>
  <c r="M655" i="7"/>
  <c r="L655" i="7"/>
  <c r="N655" i="7" s="1"/>
  <c r="K655" i="7"/>
  <c r="J655" i="7"/>
  <c r="H655" i="7"/>
  <c r="I655" i="7" s="1"/>
  <c r="G655" i="7"/>
  <c r="F655" i="7"/>
  <c r="D655" i="7"/>
  <c r="C655" i="7"/>
  <c r="Y654" i="7"/>
  <c r="X654" i="7"/>
  <c r="U654" i="7"/>
  <c r="T654" i="7"/>
  <c r="O654" i="7"/>
  <c r="M654" i="7"/>
  <c r="L654" i="7"/>
  <c r="K654" i="7"/>
  <c r="J654" i="7"/>
  <c r="I654" i="7"/>
  <c r="H654" i="7"/>
  <c r="G654" i="7"/>
  <c r="F654" i="7"/>
  <c r="E654" i="7"/>
  <c r="D654" i="7"/>
  <c r="C654" i="7"/>
  <c r="Q654" i="7" s="1"/>
  <c r="A654" i="7"/>
  <c r="V653" i="7"/>
  <c r="W653" i="7" s="1"/>
  <c r="U653" i="7"/>
  <c r="T653" i="7"/>
  <c r="Q653" i="7"/>
  <c r="P653" i="7"/>
  <c r="M653" i="7"/>
  <c r="L653" i="7"/>
  <c r="N653" i="7" s="1"/>
  <c r="J653" i="7"/>
  <c r="K653" i="7" s="1"/>
  <c r="I653" i="7"/>
  <c r="H653" i="7"/>
  <c r="G653" i="7"/>
  <c r="F653" i="7"/>
  <c r="E653" i="7"/>
  <c r="D653" i="7"/>
  <c r="X653" i="7" s="1"/>
  <c r="Y653" i="7" s="1"/>
  <c r="C653" i="7"/>
  <c r="O653" i="7" s="1"/>
  <c r="B653" i="7"/>
  <c r="A653" i="7"/>
  <c r="U652" i="7"/>
  <c r="T652" i="7"/>
  <c r="Q652" i="7"/>
  <c r="M652" i="7"/>
  <c r="N652" i="7" s="1"/>
  <c r="L652" i="7"/>
  <c r="J652" i="7"/>
  <c r="K652" i="7" s="1"/>
  <c r="I652" i="7"/>
  <c r="H652" i="7"/>
  <c r="G652" i="7"/>
  <c r="F652" i="7"/>
  <c r="E652" i="7"/>
  <c r="D652" i="7"/>
  <c r="X652" i="7" s="1"/>
  <c r="Y652" i="7" s="1"/>
  <c r="C652" i="7"/>
  <c r="P652" i="7" s="1"/>
  <c r="B652" i="7"/>
  <c r="A652" i="7"/>
  <c r="X651" i="7"/>
  <c r="Y651" i="7" s="1"/>
  <c r="T651" i="7"/>
  <c r="P651" i="7"/>
  <c r="O651" i="7"/>
  <c r="M651" i="7"/>
  <c r="L651" i="7"/>
  <c r="N651" i="7" s="1"/>
  <c r="K651" i="7"/>
  <c r="J651" i="7"/>
  <c r="H651" i="7"/>
  <c r="I651" i="7" s="1"/>
  <c r="G651" i="7"/>
  <c r="F651" i="7"/>
  <c r="D651" i="7"/>
  <c r="C651" i="7"/>
  <c r="Y650" i="7"/>
  <c r="X650" i="7"/>
  <c r="U650" i="7"/>
  <c r="T650" i="7"/>
  <c r="M650" i="7"/>
  <c r="L650" i="7"/>
  <c r="K650" i="7"/>
  <c r="J650" i="7"/>
  <c r="I650" i="7"/>
  <c r="H650" i="7"/>
  <c r="G650" i="7"/>
  <c r="F650" i="7"/>
  <c r="E650" i="7"/>
  <c r="D650" i="7"/>
  <c r="C650" i="7"/>
  <c r="Y649" i="7"/>
  <c r="U649" i="7"/>
  <c r="V649" i="7" s="1"/>
  <c r="W649" i="7" s="1"/>
  <c r="T649" i="7"/>
  <c r="Q649" i="7"/>
  <c r="P649" i="7"/>
  <c r="N649" i="7"/>
  <c r="M649" i="7"/>
  <c r="L649" i="7"/>
  <c r="J649" i="7"/>
  <c r="K649" i="7" s="1"/>
  <c r="I649" i="7"/>
  <c r="H649" i="7"/>
  <c r="G649" i="7"/>
  <c r="F649" i="7"/>
  <c r="E649" i="7"/>
  <c r="D649" i="7"/>
  <c r="X649" i="7" s="1"/>
  <c r="C649" i="7"/>
  <c r="O649" i="7" s="1"/>
  <c r="B649" i="7"/>
  <c r="A649" i="7"/>
  <c r="V648" i="7"/>
  <c r="W648" i="7" s="1"/>
  <c r="U648" i="7"/>
  <c r="T648" i="7"/>
  <c r="Q648" i="7"/>
  <c r="N648" i="7"/>
  <c r="M648" i="7"/>
  <c r="L648" i="7"/>
  <c r="J648" i="7"/>
  <c r="K648" i="7" s="1"/>
  <c r="I648" i="7"/>
  <c r="H648" i="7"/>
  <c r="G648" i="7"/>
  <c r="F648" i="7"/>
  <c r="E648" i="7"/>
  <c r="D648" i="7"/>
  <c r="X648" i="7" s="1"/>
  <c r="Y648" i="7" s="1"/>
  <c r="C648" i="7"/>
  <c r="P648" i="7" s="1"/>
  <c r="B648" i="7"/>
  <c r="A648" i="7"/>
  <c r="T647" i="7"/>
  <c r="N647" i="7"/>
  <c r="M647" i="7"/>
  <c r="L647" i="7"/>
  <c r="J647" i="7"/>
  <c r="K647" i="7" s="1"/>
  <c r="H647" i="7"/>
  <c r="I647" i="7" s="1"/>
  <c r="G647" i="7"/>
  <c r="F647" i="7"/>
  <c r="D647" i="7"/>
  <c r="C647" i="7"/>
  <c r="Y646" i="7"/>
  <c r="X646" i="7"/>
  <c r="U646" i="7"/>
  <c r="T646" i="7"/>
  <c r="O646" i="7"/>
  <c r="M646" i="7"/>
  <c r="L646" i="7"/>
  <c r="K646" i="7"/>
  <c r="J646" i="7"/>
  <c r="I646" i="7"/>
  <c r="H646" i="7"/>
  <c r="G646" i="7"/>
  <c r="F646" i="7"/>
  <c r="E646" i="7"/>
  <c r="D646" i="7"/>
  <c r="C646" i="7"/>
  <c r="Q646" i="7" s="1"/>
  <c r="A646" i="7"/>
  <c r="U645" i="7"/>
  <c r="V645" i="7" s="1"/>
  <c r="W645" i="7" s="1"/>
  <c r="T645" i="7"/>
  <c r="N645" i="7"/>
  <c r="M645" i="7"/>
  <c r="L645" i="7"/>
  <c r="J645" i="7"/>
  <c r="H645" i="7"/>
  <c r="G645" i="7"/>
  <c r="F645" i="7"/>
  <c r="D645" i="7"/>
  <c r="C645" i="7"/>
  <c r="U644" i="7"/>
  <c r="T644" i="7"/>
  <c r="Q644" i="7"/>
  <c r="P644" i="7"/>
  <c r="M644" i="7"/>
  <c r="L644" i="7"/>
  <c r="N644" i="7" s="1"/>
  <c r="V644" i="7" s="1"/>
  <c r="W644" i="7" s="1"/>
  <c r="J644" i="7"/>
  <c r="K644" i="7" s="1"/>
  <c r="I644" i="7"/>
  <c r="H644" i="7"/>
  <c r="G644" i="7"/>
  <c r="F644" i="7"/>
  <c r="E644" i="7"/>
  <c r="B644" i="7" s="1"/>
  <c r="D644" i="7"/>
  <c r="X644" i="7" s="1"/>
  <c r="Y644" i="7" s="1"/>
  <c r="C644" i="7"/>
  <c r="O644" i="7" s="1"/>
  <c r="A644" i="7"/>
  <c r="U643" i="7"/>
  <c r="T643" i="7"/>
  <c r="Q643" i="7"/>
  <c r="N643" i="7"/>
  <c r="M643" i="7"/>
  <c r="L643" i="7"/>
  <c r="J643" i="7"/>
  <c r="K643" i="7" s="1"/>
  <c r="I643" i="7"/>
  <c r="H643" i="7"/>
  <c r="G643" i="7"/>
  <c r="F643" i="7"/>
  <c r="E643" i="7"/>
  <c r="D643" i="7"/>
  <c r="X643" i="7" s="1"/>
  <c r="Y643" i="7" s="1"/>
  <c r="C643" i="7"/>
  <c r="P643" i="7" s="1"/>
  <c r="B643" i="7"/>
  <c r="A643" i="7"/>
  <c r="T642" i="7"/>
  <c r="P642" i="7"/>
  <c r="M642" i="7"/>
  <c r="L642" i="7"/>
  <c r="N642" i="7" s="1"/>
  <c r="J642" i="7"/>
  <c r="K642" i="7" s="1"/>
  <c r="H642" i="7"/>
  <c r="I642" i="7" s="1"/>
  <c r="G642" i="7"/>
  <c r="F642" i="7"/>
  <c r="D642" i="7"/>
  <c r="C642" i="7"/>
  <c r="X641" i="7"/>
  <c r="Y641" i="7" s="1"/>
  <c r="U641" i="7"/>
  <c r="T641" i="7"/>
  <c r="M641" i="7"/>
  <c r="L641" i="7"/>
  <c r="K641" i="7"/>
  <c r="J641" i="7"/>
  <c r="I641" i="7"/>
  <c r="H641" i="7"/>
  <c r="G641" i="7"/>
  <c r="F641" i="7"/>
  <c r="E641" i="7"/>
  <c r="D641" i="7"/>
  <c r="C641" i="7"/>
  <c r="U640" i="7"/>
  <c r="T640" i="7"/>
  <c r="Q640" i="7"/>
  <c r="P640" i="7"/>
  <c r="M640" i="7"/>
  <c r="L640" i="7"/>
  <c r="N640" i="7" s="1"/>
  <c r="J640" i="7"/>
  <c r="K640" i="7" s="1"/>
  <c r="I640" i="7"/>
  <c r="H640" i="7"/>
  <c r="G640" i="7"/>
  <c r="F640" i="7"/>
  <c r="E640" i="7"/>
  <c r="B640" i="7" s="1"/>
  <c r="D640" i="7"/>
  <c r="X640" i="7" s="1"/>
  <c r="Y640" i="7" s="1"/>
  <c r="C640" i="7"/>
  <c r="O640" i="7" s="1"/>
  <c r="R640" i="7" s="1"/>
  <c r="A640" i="7"/>
  <c r="U639" i="7"/>
  <c r="T639" i="7"/>
  <c r="Q639" i="7"/>
  <c r="N639" i="7"/>
  <c r="M639" i="7"/>
  <c r="L639" i="7"/>
  <c r="J639" i="7"/>
  <c r="K639" i="7" s="1"/>
  <c r="I639" i="7"/>
  <c r="H639" i="7"/>
  <c r="G639" i="7"/>
  <c r="F639" i="7"/>
  <c r="E639" i="7"/>
  <c r="D639" i="7"/>
  <c r="X639" i="7" s="1"/>
  <c r="Y639" i="7" s="1"/>
  <c r="C639" i="7"/>
  <c r="P639" i="7" s="1"/>
  <c r="B639" i="7"/>
  <c r="A639" i="7"/>
  <c r="T638" i="7"/>
  <c r="P638" i="7"/>
  <c r="M638" i="7"/>
  <c r="L638" i="7"/>
  <c r="N638" i="7" s="1"/>
  <c r="J638" i="7"/>
  <c r="K638" i="7" s="1"/>
  <c r="H638" i="7"/>
  <c r="I638" i="7" s="1"/>
  <c r="G638" i="7"/>
  <c r="F638" i="7"/>
  <c r="D638" i="7"/>
  <c r="C638" i="7"/>
  <c r="X637" i="7"/>
  <c r="Y637" i="7" s="1"/>
  <c r="U637" i="7"/>
  <c r="T637" i="7"/>
  <c r="P637" i="7"/>
  <c r="M637" i="7"/>
  <c r="L637" i="7"/>
  <c r="K637" i="7"/>
  <c r="J637" i="7"/>
  <c r="I637" i="7"/>
  <c r="H637" i="7"/>
  <c r="G637" i="7"/>
  <c r="F637" i="7"/>
  <c r="E637" i="7"/>
  <c r="D637" i="7"/>
  <c r="C637" i="7"/>
  <c r="V636" i="7"/>
  <c r="W636" i="7" s="1"/>
  <c r="U636" i="7"/>
  <c r="T636" i="7"/>
  <c r="Q636" i="7"/>
  <c r="P636" i="7"/>
  <c r="M636" i="7"/>
  <c r="L636" i="7"/>
  <c r="N636" i="7" s="1"/>
  <c r="J636" i="7"/>
  <c r="K636" i="7" s="1"/>
  <c r="I636" i="7"/>
  <c r="H636" i="7"/>
  <c r="G636" i="7"/>
  <c r="F636" i="7"/>
  <c r="E636" i="7"/>
  <c r="B636" i="7" s="1"/>
  <c r="D636" i="7"/>
  <c r="X636" i="7" s="1"/>
  <c r="Y636" i="7" s="1"/>
  <c r="C636" i="7"/>
  <c r="O636" i="7" s="1"/>
  <c r="R636" i="7" s="1"/>
  <c r="A636" i="7"/>
  <c r="U635" i="7"/>
  <c r="T635" i="7"/>
  <c r="Q635" i="7"/>
  <c r="N635" i="7"/>
  <c r="M635" i="7"/>
  <c r="L635" i="7"/>
  <c r="J635" i="7"/>
  <c r="K635" i="7" s="1"/>
  <c r="I635" i="7"/>
  <c r="H635" i="7"/>
  <c r="G635" i="7"/>
  <c r="F635" i="7"/>
  <c r="E635" i="7"/>
  <c r="D635" i="7"/>
  <c r="X635" i="7" s="1"/>
  <c r="Y635" i="7" s="1"/>
  <c r="C635" i="7"/>
  <c r="P635" i="7" s="1"/>
  <c r="B635" i="7"/>
  <c r="A635" i="7"/>
  <c r="T634" i="7"/>
  <c r="P634" i="7"/>
  <c r="M634" i="7"/>
  <c r="L634" i="7"/>
  <c r="N634" i="7" s="1"/>
  <c r="J634" i="7"/>
  <c r="K634" i="7" s="1"/>
  <c r="H634" i="7"/>
  <c r="I634" i="7" s="1"/>
  <c r="G634" i="7"/>
  <c r="F634" i="7"/>
  <c r="D634" i="7"/>
  <c r="C634" i="7"/>
  <c r="X633" i="7"/>
  <c r="Y633" i="7" s="1"/>
  <c r="U633" i="7"/>
  <c r="T633" i="7"/>
  <c r="M633" i="7"/>
  <c r="L633" i="7"/>
  <c r="K633" i="7"/>
  <c r="J633" i="7"/>
  <c r="I633" i="7"/>
  <c r="H633" i="7"/>
  <c r="G633" i="7"/>
  <c r="F633" i="7"/>
  <c r="E633" i="7"/>
  <c r="D633" i="7"/>
  <c r="C633" i="7"/>
  <c r="P633" i="7" s="1"/>
  <c r="V632" i="7"/>
  <c r="W632" i="7" s="1"/>
  <c r="U632" i="7"/>
  <c r="T632" i="7"/>
  <c r="Q632" i="7"/>
  <c r="P632" i="7"/>
  <c r="M632" i="7"/>
  <c r="L632" i="7"/>
  <c r="N632" i="7" s="1"/>
  <c r="J632" i="7"/>
  <c r="K632" i="7" s="1"/>
  <c r="I632" i="7"/>
  <c r="H632" i="7"/>
  <c r="G632" i="7"/>
  <c r="F632" i="7"/>
  <c r="E632" i="7"/>
  <c r="B632" i="7" s="1"/>
  <c r="D632" i="7"/>
  <c r="X632" i="7" s="1"/>
  <c r="Y632" i="7" s="1"/>
  <c r="C632" i="7"/>
  <c r="O632" i="7" s="1"/>
  <c r="A632" i="7"/>
  <c r="U631" i="7"/>
  <c r="T631" i="7"/>
  <c r="Q631" i="7"/>
  <c r="N631" i="7"/>
  <c r="M631" i="7"/>
  <c r="L631" i="7"/>
  <c r="J631" i="7"/>
  <c r="K631" i="7" s="1"/>
  <c r="I631" i="7"/>
  <c r="H631" i="7"/>
  <c r="G631" i="7"/>
  <c r="F631" i="7"/>
  <c r="E631" i="7"/>
  <c r="D631" i="7"/>
  <c r="X631" i="7" s="1"/>
  <c r="Y631" i="7" s="1"/>
  <c r="C631" i="7"/>
  <c r="P631" i="7" s="1"/>
  <c r="B631" i="7"/>
  <c r="A631" i="7"/>
  <c r="T630" i="7"/>
  <c r="P630" i="7"/>
  <c r="M630" i="7"/>
  <c r="L630" i="7"/>
  <c r="N630" i="7" s="1"/>
  <c r="J630" i="7"/>
  <c r="K630" i="7" s="1"/>
  <c r="H630" i="7"/>
  <c r="I630" i="7" s="1"/>
  <c r="G630" i="7"/>
  <c r="F630" i="7"/>
  <c r="D630" i="7"/>
  <c r="C630" i="7"/>
  <c r="X629" i="7"/>
  <c r="Y629" i="7" s="1"/>
  <c r="U629" i="7"/>
  <c r="T629" i="7"/>
  <c r="M629" i="7"/>
  <c r="L629" i="7"/>
  <c r="K629" i="7"/>
  <c r="J629" i="7"/>
  <c r="I629" i="7"/>
  <c r="H629" i="7"/>
  <c r="G629" i="7"/>
  <c r="F629" i="7"/>
  <c r="E629" i="7"/>
  <c r="D629" i="7"/>
  <c r="C629" i="7"/>
  <c r="P629" i="7" s="1"/>
  <c r="U628" i="7"/>
  <c r="T628" i="7"/>
  <c r="Q628" i="7"/>
  <c r="P628" i="7"/>
  <c r="M628" i="7"/>
  <c r="L628" i="7"/>
  <c r="N628" i="7" s="1"/>
  <c r="V628" i="7" s="1"/>
  <c r="W628" i="7" s="1"/>
  <c r="J628" i="7"/>
  <c r="K628" i="7" s="1"/>
  <c r="I628" i="7"/>
  <c r="H628" i="7"/>
  <c r="G628" i="7"/>
  <c r="F628" i="7"/>
  <c r="E628" i="7"/>
  <c r="B628" i="7" s="1"/>
  <c r="D628" i="7"/>
  <c r="X628" i="7" s="1"/>
  <c r="Y628" i="7" s="1"/>
  <c r="C628" i="7"/>
  <c r="O628" i="7" s="1"/>
  <c r="R628" i="7" s="1"/>
  <c r="A628" i="7"/>
  <c r="U627" i="7"/>
  <c r="T627" i="7"/>
  <c r="Q627" i="7"/>
  <c r="N627" i="7"/>
  <c r="M627" i="7"/>
  <c r="L627" i="7"/>
  <c r="J627" i="7"/>
  <c r="K627" i="7" s="1"/>
  <c r="I627" i="7"/>
  <c r="H627" i="7"/>
  <c r="G627" i="7"/>
  <c r="F627" i="7"/>
  <c r="E627" i="7"/>
  <c r="D627" i="7"/>
  <c r="X627" i="7" s="1"/>
  <c r="Y627" i="7" s="1"/>
  <c r="C627" i="7"/>
  <c r="P627" i="7" s="1"/>
  <c r="B627" i="7"/>
  <c r="A627" i="7"/>
  <c r="T626" i="7"/>
  <c r="P626" i="7"/>
  <c r="M626" i="7"/>
  <c r="L626" i="7"/>
  <c r="N626" i="7" s="1"/>
  <c r="J626" i="7"/>
  <c r="K626" i="7" s="1"/>
  <c r="H626" i="7"/>
  <c r="I626" i="7" s="1"/>
  <c r="G626" i="7"/>
  <c r="F626" i="7"/>
  <c r="D626" i="7"/>
  <c r="C626" i="7"/>
  <c r="X625" i="7"/>
  <c r="Y625" i="7" s="1"/>
  <c r="U625" i="7"/>
  <c r="T625" i="7"/>
  <c r="M625" i="7"/>
  <c r="L625" i="7"/>
  <c r="K625" i="7"/>
  <c r="J625" i="7"/>
  <c r="I625" i="7"/>
  <c r="H625" i="7"/>
  <c r="G625" i="7"/>
  <c r="F625" i="7"/>
  <c r="E625" i="7"/>
  <c r="D625" i="7"/>
  <c r="C625" i="7"/>
  <c r="U624" i="7"/>
  <c r="T624" i="7"/>
  <c r="Q624" i="7"/>
  <c r="P624" i="7"/>
  <c r="M624" i="7"/>
  <c r="L624" i="7"/>
  <c r="N624" i="7" s="1"/>
  <c r="J624" i="7"/>
  <c r="K624" i="7" s="1"/>
  <c r="I624" i="7"/>
  <c r="H624" i="7"/>
  <c r="G624" i="7"/>
  <c r="F624" i="7"/>
  <c r="E624" i="7"/>
  <c r="B624" i="7" s="1"/>
  <c r="D624" i="7"/>
  <c r="X624" i="7" s="1"/>
  <c r="Y624" i="7" s="1"/>
  <c r="C624" i="7"/>
  <c r="O624" i="7" s="1"/>
  <c r="R624" i="7" s="1"/>
  <c r="A624" i="7"/>
  <c r="U623" i="7"/>
  <c r="T623" i="7"/>
  <c r="Q623" i="7"/>
  <c r="N623" i="7"/>
  <c r="M623" i="7"/>
  <c r="L623" i="7"/>
  <c r="J623" i="7"/>
  <c r="K623" i="7" s="1"/>
  <c r="I623" i="7"/>
  <c r="H623" i="7"/>
  <c r="G623" i="7"/>
  <c r="F623" i="7"/>
  <c r="E623" i="7"/>
  <c r="D623" i="7"/>
  <c r="X623" i="7" s="1"/>
  <c r="Y623" i="7" s="1"/>
  <c r="C623" i="7"/>
  <c r="P623" i="7" s="1"/>
  <c r="B623" i="7"/>
  <c r="A623" i="7"/>
  <c r="T622" i="7"/>
  <c r="P622" i="7"/>
  <c r="M622" i="7"/>
  <c r="L622" i="7"/>
  <c r="N622" i="7" s="1"/>
  <c r="J622" i="7"/>
  <c r="K622" i="7" s="1"/>
  <c r="H622" i="7"/>
  <c r="I622" i="7" s="1"/>
  <c r="G622" i="7"/>
  <c r="F622" i="7"/>
  <c r="D622" i="7"/>
  <c r="C622" i="7"/>
  <c r="X621" i="7"/>
  <c r="Y621" i="7" s="1"/>
  <c r="U621" i="7"/>
  <c r="T621" i="7"/>
  <c r="P621" i="7"/>
  <c r="M621" i="7"/>
  <c r="L621" i="7"/>
  <c r="K621" i="7"/>
  <c r="J621" i="7"/>
  <c r="I621" i="7"/>
  <c r="H621" i="7"/>
  <c r="G621" i="7"/>
  <c r="F621" i="7"/>
  <c r="E621" i="7"/>
  <c r="D621" i="7"/>
  <c r="C621" i="7"/>
  <c r="V620" i="7"/>
  <c r="W620" i="7" s="1"/>
  <c r="U620" i="7"/>
  <c r="T620" i="7"/>
  <c r="Q620" i="7"/>
  <c r="P620" i="7"/>
  <c r="M620" i="7"/>
  <c r="L620" i="7"/>
  <c r="N620" i="7" s="1"/>
  <c r="J620" i="7"/>
  <c r="K620" i="7" s="1"/>
  <c r="I620" i="7"/>
  <c r="H620" i="7"/>
  <c r="G620" i="7"/>
  <c r="F620" i="7"/>
  <c r="E620" i="7"/>
  <c r="B620" i="7" s="1"/>
  <c r="D620" i="7"/>
  <c r="X620" i="7" s="1"/>
  <c r="Y620" i="7" s="1"/>
  <c r="C620" i="7"/>
  <c r="O620" i="7" s="1"/>
  <c r="R620" i="7" s="1"/>
  <c r="A620" i="7"/>
  <c r="U619" i="7"/>
  <c r="T619" i="7"/>
  <c r="Q619" i="7"/>
  <c r="N619" i="7"/>
  <c r="M619" i="7"/>
  <c r="L619" i="7"/>
  <c r="J619" i="7"/>
  <c r="K619" i="7" s="1"/>
  <c r="I619" i="7"/>
  <c r="H619" i="7"/>
  <c r="G619" i="7"/>
  <c r="F619" i="7"/>
  <c r="E619" i="7"/>
  <c r="D619" i="7"/>
  <c r="X619" i="7" s="1"/>
  <c r="Y619" i="7" s="1"/>
  <c r="C619" i="7"/>
  <c r="P619" i="7" s="1"/>
  <c r="B619" i="7"/>
  <c r="A619" i="7"/>
  <c r="T618" i="7"/>
  <c r="P618" i="7"/>
  <c r="M618" i="7"/>
  <c r="L618" i="7"/>
  <c r="N618" i="7" s="1"/>
  <c r="J618" i="7"/>
  <c r="K618" i="7" s="1"/>
  <c r="H618" i="7"/>
  <c r="I618" i="7" s="1"/>
  <c r="G618" i="7"/>
  <c r="F618" i="7"/>
  <c r="D618" i="7"/>
  <c r="C618" i="7"/>
  <c r="X617" i="7"/>
  <c r="Y617" i="7" s="1"/>
  <c r="U617" i="7"/>
  <c r="T617" i="7"/>
  <c r="M617" i="7"/>
  <c r="L617" i="7"/>
  <c r="K617" i="7"/>
  <c r="J617" i="7"/>
  <c r="I617" i="7"/>
  <c r="H617" i="7"/>
  <c r="G617" i="7"/>
  <c r="F617" i="7"/>
  <c r="E617" i="7"/>
  <c r="D617" i="7"/>
  <c r="C617" i="7"/>
  <c r="P617" i="7" s="1"/>
  <c r="U616" i="7"/>
  <c r="T616" i="7"/>
  <c r="Q616" i="7"/>
  <c r="P616" i="7"/>
  <c r="N616" i="7"/>
  <c r="S616" i="7" s="1"/>
  <c r="M616" i="7"/>
  <c r="L616" i="7"/>
  <c r="J616" i="7"/>
  <c r="K616" i="7" s="1"/>
  <c r="I616" i="7"/>
  <c r="H616" i="7"/>
  <c r="G616" i="7"/>
  <c r="F616" i="7"/>
  <c r="E616" i="7"/>
  <c r="B616" i="7" s="1"/>
  <c r="D616" i="7"/>
  <c r="X616" i="7" s="1"/>
  <c r="Y616" i="7" s="1"/>
  <c r="C616" i="7"/>
  <c r="O616" i="7" s="1"/>
  <c r="A616" i="7"/>
  <c r="U615" i="7"/>
  <c r="T615" i="7"/>
  <c r="Q615" i="7"/>
  <c r="N615" i="7"/>
  <c r="M615" i="7"/>
  <c r="L615" i="7"/>
  <c r="J615" i="7"/>
  <c r="K615" i="7" s="1"/>
  <c r="I615" i="7"/>
  <c r="H615" i="7"/>
  <c r="G615" i="7"/>
  <c r="F615" i="7"/>
  <c r="E615" i="7"/>
  <c r="D615" i="7"/>
  <c r="X615" i="7" s="1"/>
  <c r="Y615" i="7" s="1"/>
  <c r="C615" i="7"/>
  <c r="P615" i="7" s="1"/>
  <c r="B615" i="7"/>
  <c r="A615" i="7"/>
  <c r="T614" i="7"/>
  <c r="M614" i="7"/>
  <c r="L614" i="7"/>
  <c r="N614" i="7" s="1"/>
  <c r="J614" i="7"/>
  <c r="K614" i="7" s="1"/>
  <c r="H614" i="7"/>
  <c r="I614" i="7" s="1"/>
  <c r="G614" i="7"/>
  <c r="F614" i="7"/>
  <c r="D614" i="7"/>
  <c r="C614" i="7"/>
  <c r="X613" i="7"/>
  <c r="Y613" i="7" s="1"/>
  <c r="U613" i="7"/>
  <c r="T613" i="7"/>
  <c r="O613" i="7"/>
  <c r="M613" i="7"/>
  <c r="L613" i="7"/>
  <c r="K613" i="7"/>
  <c r="J613" i="7"/>
  <c r="I613" i="7"/>
  <c r="H613" i="7"/>
  <c r="G613" i="7"/>
  <c r="F613" i="7"/>
  <c r="E613" i="7"/>
  <c r="D613" i="7"/>
  <c r="C613" i="7"/>
  <c r="Q613" i="7" s="1"/>
  <c r="A613" i="7"/>
  <c r="V612" i="7"/>
  <c r="W612" i="7" s="1"/>
  <c r="U612" i="7"/>
  <c r="T612" i="7"/>
  <c r="Q612" i="7"/>
  <c r="P612" i="7"/>
  <c r="N612" i="7"/>
  <c r="M612" i="7"/>
  <c r="L612" i="7"/>
  <c r="J612" i="7"/>
  <c r="K612" i="7" s="1"/>
  <c r="I612" i="7"/>
  <c r="H612" i="7"/>
  <c r="G612" i="7"/>
  <c r="F612" i="7"/>
  <c r="E612" i="7"/>
  <c r="D612" i="7"/>
  <c r="X612" i="7" s="1"/>
  <c r="Y612" i="7" s="1"/>
  <c r="C612" i="7"/>
  <c r="O612" i="7" s="1"/>
  <c r="B612" i="7"/>
  <c r="A612" i="7"/>
  <c r="U611" i="7"/>
  <c r="T611" i="7"/>
  <c r="Q611" i="7"/>
  <c r="M611" i="7"/>
  <c r="N611" i="7" s="1"/>
  <c r="L611" i="7"/>
  <c r="J611" i="7"/>
  <c r="K611" i="7" s="1"/>
  <c r="I611" i="7"/>
  <c r="H611" i="7"/>
  <c r="G611" i="7"/>
  <c r="F611" i="7"/>
  <c r="E611" i="7"/>
  <c r="D611" i="7"/>
  <c r="X611" i="7" s="1"/>
  <c r="Y611" i="7" s="1"/>
  <c r="C611" i="7"/>
  <c r="P611" i="7" s="1"/>
  <c r="B611" i="7"/>
  <c r="A611" i="7"/>
  <c r="T610" i="7"/>
  <c r="M610" i="7"/>
  <c r="L610" i="7"/>
  <c r="N610" i="7" s="1"/>
  <c r="J610" i="7"/>
  <c r="H610" i="7"/>
  <c r="G610" i="7"/>
  <c r="F610" i="7"/>
  <c r="D610" i="7"/>
  <c r="O610" i="7" s="1"/>
  <c r="C610" i="7"/>
  <c r="X609" i="7"/>
  <c r="Y609" i="7" s="1"/>
  <c r="U609" i="7"/>
  <c r="T609" i="7"/>
  <c r="P609" i="7"/>
  <c r="M609" i="7"/>
  <c r="N609" i="7" s="1"/>
  <c r="L609" i="7"/>
  <c r="J609" i="7"/>
  <c r="H609" i="7"/>
  <c r="I609" i="7" s="1"/>
  <c r="G609" i="7"/>
  <c r="F609" i="7"/>
  <c r="D609" i="7"/>
  <c r="C609" i="7"/>
  <c r="Y608" i="7"/>
  <c r="U608" i="7"/>
  <c r="T608" i="7"/>
  <c r="M608" i="7"/>
  <c r="N608" i="7" s="1"/>
  <c r="L608" i="7"/>
  <c r="K608" i="7"/>
  <c r="J608" i="7"/>
  <c r="I608" i="7"/>
  <c r="H608" i="7"/>
  <c r="G608" i="7"/>
  <c r="F608" i="7"/>
  <c r="E608" i="7"/>
  <c r="B608" i="7" s="1"/>
  <c r="D608" i="7"/>
  <c r="X608" i="7" s="1"/>
  <c r="C608" i="7"/>
  <c r="T607" i="7"/>
  <c r="N607" i="7"/>
  <c r="M607" i="7"/>
  <c r="L607" i="7"/>
  <c r="J607" i="7"/>
  <c r="H607" i="7"/>
  <c r="I607" i="7" s="1"/>
  <c r="G607" i="7"/>
  <c r="F607" i="7"/>
  <c r="D607" i="7"/>
  <c r="C607" i="7"/>
  <c r="U606" i="7"/>
  <c r="T606" i="7"/>
  <c r="O606" i="7"/>
  <c r="M606" i="7"/>
  <c r="L606" i="7"/>
  <c r="K606" i="7"/>
  <c r="J606" i="7"/>
  <c r="I606" i="7"/>
  <c r="H606" i="7"/>
  <c r="G606" i="7"/>
  <c r="F606" i="7"/>
  <c r="E606" i="7"/>
  <c r="D606" i="7"/>
  <c r="C606" i="7"/>
  <c r="P606" i="7" s="1"/>
  <c r="A606" i="7"/>
  <c r="T605" i="7"/>
  <c r="M605" i="7"/>
  <c r="L605" i="7"/>
  <c r="N605" i="7" s="1"/>
  <c r="J605" i="7"/>
  <c r="K605" i="7" s="1"/>
  <c r="H605" i="7"/>
  <c r="I605" i="7" s="1"/>
  <c r="G605" i="7"/>
  <c r="F605" i="7"/>
  <c r="D605" i="7"/>
  <c r="C605" i="7"/>
  <c r="U604" i="7"/>
  <c r="T604" i="7"/>
  <c r="M604" i="7"/>
  <c r="N604" i="7" s="1"/>
  <c r="L604" i="7"/>
  <c r="K604" i="7"/>
  <c r="J604" i="7"/>
  <c r="I604" i="7"/>
  <c r="H604" i="7"/>
  <c r="G604" i="7"/>
  <c r="F604" i="7"/>
  <c r="E604" i="7"/>
  <c r="B604" i="7" s="1"/>
  <c r="D604" i="7"/>
  <c r="X604" i="7" s="1"/>
  <c r="Y604" i="7" s="1"/>
  <c r="C604" i="7"/>
  <c r="P604" i="7" s="1"/>
  <c r="T603" i="7"/>
  <c r="N603" i="7"/>
  <c r="M603" i="7"/>
  <c r="L603" i="7"/>
  <c r="J603" i="7"/>
  <c r="H603" i="7"/>
  <c r="I603" i="7" s="1"/>
  <c r="G603" i="7"/>
  <c r="F603" i="7"/>
  <c r="D603" i="7"/>
  <c r="C603" i="7"/>
  <c r="Q603" i="7" s="1"/>
  <c r="U602" i="7"/>
  <c r="T602" i="7"/>
  <c r="O602" i="7"/>
  <c r="M602" i="7"/>
  <c r="L602" i="7"/>
  <c r="K602" i="7"/>
  <c r="J602" i="7"/>
  <c r="I602" i="7"/>
  <c r="H602" i="7"/>
  <c r="G602" i="7"/>
  <c r="F602" i="7"/>
  <c r="E602" i="7"/>
  <c r="D602" i="7"/>
  <c r="C602" i="7"/>
  <c r="P602" i="7" s="1"/>
  <c r="A602" i="7"/>
  <c r="T601" i="7"/>
  <c r="P601" i="7"/>
  <c r="M601" i="7"/>
  <c r="L601" i="7"/>
  <c r="N601" i="7" s="1"/>
  <c r="J601" i="7"/>
  <c r="K601" i="7" s="1"/>
  <c r="H601" i="7"/>
  <c r="I601" i="7" s="1"/>
  <c r="G601" i="7"/>
  <c r="F601" i="7"/>
  <c r="D601" i="7"/>
  <c r="C601" i="7"/>
  <c r="U600" i="7"/>
  <c r="T600" i="7"/>
  <c r="Q600" i="7"/>
  <c r="M600" i="7"/>
  <c r="N600" i="7" s="1"/>
  <c r="L600" i="7"/>
  <c r="K600" i="7"/>
  <c r="J600" i="7"/>
  <c r="I600" i="7"/>
  <c r="H600" i="7"/>
  <c r="G600" i="7"/>
  <c r="F600" i="7"/>
  <c r="E600" i="7"/>
  <c r="B600" i="7" s="1"/>
  <c r="D600" i="7"/>
  <c r="X600" i="7" s="1"/>
  <c r="Y600" i="7" s="1"/>
  <c r="C600" i="7"/>
  <c r="X599" i="7"/>
  <c r="Y599" i="7" s="1"/>
  <c r="T599" i="7"/>
  <c r="N599" i="7"/>
  <c r="M599" i="7"/>
  <c r="L599" i="7"/>
  <c r="J599" i="7"/>
  <c r="H599" i="7"/>
  <c r="I599" i="7" s="1"/>
  <c r="G599" i="7"/>
  <c r="F599" i="7"/>
  <c r="D599" i="7"/>
  <c r="C599" i="7"/>
  <c r="Q599" i="7" s="1"/>
  <c r="U598" i="7"/>
  <c r="T598" i="7"/>
  <c r="O598" i="7"/>
  <c r="M598" i="7"/>
  <c r="L598" i="7"/>
  <c r="K598" i="7"/>
  <c r="J598" i="7"/>
  <c r="I598" i="7"/>
  <c r="H598" i="7"/>
  <c r="G598" i="7"/>
  <c r="F598" i="7"/>
  <c r="E598" i="7"/>
  <c r="D598" i="7"/>
  <c r="C598" i="7"/>
  <c r="P598" i="7" s="1"/>
  <c r="A598" i="7"/>
  <c r="T597" i="7"/>
  <c r="P597" i="7"/>
  <c r="M597" i="7"/>
  <c r="L597" i="7"/>
  <c r="N597" i="7" s="1"/>
  <c r="J597" i="7"/>
  <c r="K597" i="7" s="1"/>
  <c r="H597" i="7"/>
  <c r="I597" i="7" s="1"/>
  <c r="G597" i="7"/>
  <c r="F597" i="7"/>
  <c r="D597" i="7"/>
  <c r="C597" i="7"/>
  <c r="Y596" i="7"/>
  <c r="U596" i="7"/>
  <c r="T596" i="7"/>
  <c r="M596" i="7"/>
  <c r="N596" i="7" s="1"/>
  <c r="L596" i="7"/>
  <c r="K596" i="7"/>
  <c r="J596" i="7"/>
  <c r="I596" i="7"/>
  <c r="H596" i="7"/>
  <c r="G596" i="7"/>
  <c r="F596" i="7"/>
  <c r="E596" i="7"/>
  <c r="B596" i="7" s="1"/>
  <c r="D596" i="7"/>
  <c r="X596" i="7" s="1"/>
  <c r="C596" i="7"/>
  <c r="Q596" i="7" s="1"/>
  <c r="T595" i="7"/>
  <c r="N595" i="7"/>
  <c r="M595" i="7"/>
  <c r="L595" i="7"/>
  <c r="J595" i="7"/>
  <c r="K595" i="7" s="1"/>
  <c r="H595" i="7"/>
  <c r="I595" i="7" s="1"/>
  <c r="G595" i="7"/>
  <c r="F595" i="7"/>
  <c r="D595" i="7"/>
  <c r="X595" i="7" s="1"/>
  <c r="Y595" i="7" s="1"/>
  <c r="C595" i="7"/>
  <c r="U594" i="7"/>
  <c r="T594" i="7"/>
  <c r="M594" i="7"/>
  <c r="L594" i="7"/>
  <c r="K594" i="7"/>
  <c r="J594" i="7"/>
  <c r="I594" i="7"/>
  <c r="H594" i="7"/>
  <c r="G594" i="7"/>
  <c r="F594" i="7"/>
  <c r="E594" i="7"/>
  <c r="D594" i="7"/>
  <c r="C594" i="7"/>
  <c r="Q594" i="7" s="1"/>
  <c r="T593" i="7"/>
  <c r="M593" i="7"/>
  <c r="L593" i="7"/>
  <c r="N593" i="7" s="1"/>
  <c r="J593" i="7"/>
  <c r="K593" i="7" s="1"/>
  <c r="H593" i="7"/>
  <c r="I593" i="7" s="1"/>
  <c r="G593" i="7"/>
  <c r="F593" i="7"/>
  <c r="D593" i="7"/>
  <c r="C593" i="7"/>
  <c r="U592" i="7"/>
  <c r="T592" i="7"/>
  <c r="Q592" i="7"/>
  <c r="M592" i="7"/>
  <c r="N592" i="7" s="1"/>
  <c r="L592" i="7"/>
  <c r="K592" i="7"/>
  <c r="J592" i="7"/>
  <c r="I592" i="7"/>
  <c r="H592" i="7"/>
  <c r="G592" i="7"/>
  <c r="F592" i="7"/>
  <c r="E592" i="7"/>
  <c r="B592" i="7" s="1"/>
  <c r="D592" i="7"/>
  <c r="X592" i="7" s="1"/>
  <c r="Y592" i="7" s="1"/>
  <c r="C592" i="7"/>
  <c r="X591" i="7"/>
  <c r="Y591" i="7" s="1"/>
  <c r="T591" i="7"/>
  <c r="N591" i="7"/>
  <c r="M591" i="7"/>
  <c r="L591" i="7"/>
  <c r="J591" i="7"/>
  <c r="H591" i="7"/>
  <c r="I591" i="7" s="1"/>
  <c r="G591" i="7"/>
  <c r="F591" i="7"/>
  <c r="D591" i="7"/>
  <c r="C591" i="7"/>
  <c r="Q591" i="7" s="1"/>
  <c r="U590" i="7"/>
  <c r="T590" i="7"/>
  <c r="O590" i="7"/>
  <c r="M590" i="7"/>
  <c r="L590" i="7"/>
  <c r="K590" i="7"/>
  <c r="J590" i="7"/>
  <c r="I590" i="7"/>
  <c r="H590" i="7"/>
  <c r="G590" i="7"/>
  <c r="F590" i="7"/>
  <c r="E590" i="7"/>
  <c r="D590" i="7"/>
  <c r="C590" i="7"/>
  <c r="P590" i="7" s="1"/>
  <c r="A590" i="7"/>
  <c r="X589" i="7"/>
  <c r="Y589" i="7" s="1"/>
  <c r="T589" i="7"/>
  <c r="P589" i="7"/>
  <c r="M589" i="7"/>
  <c r="L589" i="7"/>
  <c r="N589" i="7" s="1"/>
  <c r="J589" i="7"/>
  <c r="K589" i="7" s="1"/>
  <c r="H589" i="7"/>
  <c r="I589" i="7" s="1"/>
  <c r="G589" i="7"/>
  <c r="F589" i="7"/>
  <c r="D589" i="7"/>
  <c r="C589" i="7"/>
  <c r="Y588" i="7"/>
  <c r="U588" i="7"/>
  <c r="T588" i="7"/>
  <c r="M588" i="7"/>
  <c r="N588" i="7" s="1"/>
  <c r="L588" i="7"/>
  <c r="K588" i="7"/>
  <c r="J588" i="7"/>
  <c r="I588" i="7"/>
  <c r="H588" i="7"/>
  <c r="G588" i="7"/>
  <c r="F588" i="7"/>
  <c r="E588" i="7"/>
  <c r="B588" i="7" s="1"/>
  <c r="D588" i="7"/>
  <c r="X588" i="7" s="1"/>
  <c r="C588" i="7"/>
  <c r="T587" i="7"/>
  <c r="N587" i="7"/>
  <c r="M587" i="7"/>
  <c r="L587" i="7"/>
  <c r="J587" i="7"/>
  <c r="K587" i="7" s="1"/>
  <c r="H587" i="7"/>
  <c r="I587" i="7" s="1"/>
  <c r="G587" i="7"/>
  <c r="F587" i="7"/>
  <c r="D587" i="7"/>
  <c r="C587" i="7"/>
  <c r="U586" i="7"/>
  <c r="T586" i="7"/>
  <c r="M586" i="7"/>
  <c r="L586" i="7"/>
  <c r="K586" i="7"/>
  <c r="J586" i="7"/>
  <c r="I586" i="7"/>
  <c r="H586" i="7"/>
  <c r="G586" i="7"/>
  <c r="F586" i="7"/>
  <c r="E586" i="7"/>
  <c r="D586" i="7"/>
  <c r="C586" i="7"/>
  <c r="P586" i="7" s="1"/>
  <c r="X585" i="7"/>
  <c r="Y585" i="7" s="1"/>
  <c r="T585" i="7"/>
  <c r="M585" i="7"/>
  <c r="L585" i="7"/>
  <c r="N585" i="7" s="1"/>
  <c r="J585" i="7"/>
  <c r="K585" i="7" s="1"/>
  <c r="H585" i="7"/>
  <c r="I585" i="7" s="1"/>
  <c r="G585" i="7"/>
  <c r="F585" i="7"/>
  <c r="D585" i="7"/>
  <c r="C585" i="7"/>
  <c r="U584" i="7"/>
  <c r="T584" i="7"/>
  <c r="Q584" i="7"/>
  <c r="M584" i="7"/>
  <c r="N584" i="7" s="1"/>
  <c r="L584" i="7"/>
  <c r="K584" i="7"/>
  <c r="J584" i="7"/>
  <c r="I584" i="7"/>
  <c r="H584" i="7"/>
  <c r="G584" i="7"/>
  <c r="F584" i="7"/>
  <c r="E584" i="7"/>
  <c r="B584" i="7" s="1"/>
  <c r="D584" i="7"/>
  <c r="X584" i="7" s="1"/>
  <c r="Y584" i="7" s="1"/>
  <c r="C584" i="7"/>
  <c r="X583" i="7"/>
  <c r="Y583" i="7" s="1"/>
  <c r="T583" i="7"/>
  <c r="N583" i="7"/>
  <c r="M583" i="7"/>
  <c r="L583" i="7"/>
  <c r="J583" i="7"/>
  <c r="H583" i="7"/>
  <c r="I583" i="7" s="1"/>
  <c r="G583" i="7"/>
  <c r="F583" i="7"/>
  <c r="D583" i="7"/>
  <c r="C583" i="7"/>
  <c r="Q583" i="7" s="1"/>
  <c r="U582" i="7"/>
  <c r="T582" i="7"/>
  <c r="O582" i="7"/>
  <c r="M582" i="7"/>
  <c r="L582" i="7"/>
  <c r="K582" i="7"/>
  <c r="J582" i="7"/>
  <c r="I582" i="7"/>
  <c r="H582" i="7"/>
  <c r="G582" i="7"/>
  <c r="F582" i="7"/>
  <c r="E582" i="7"/>
  <c r="D582" i="7"/>
  <c r="C582" i="7"/>
  <c r="P582" i="7" s="1"/>
  <c r="A582" i="7"/>
  <c r="T581" i="7"/>
  <c r="P581" i="7"/>
  <c r="M581" i="7"/>
  <c r="L581" i="7"/>
  <c r="N581" i="7" s="1"/>
  <c r="J581" i="7"/>
  <c r="K581" i="7" s="1"/>
  <c r="H581" i="7"/>
  <c r="I581" i="7" s="1"/>
  <c r="G581" i="7"/>
  <c r="F581" i="7"/>
  <c r="D581" i="7"/>
  <c r="C581" i="7"/>
  <c r="Y580" i="7"/>
  <c r="U580" i="7"/>
  <c r="T580" i="7"/>
  <c r="M580" i="7"/>
  <c r="N580" i="7" s="1"/>
  <c r="L580" i="7"/>
  <c r="K580" i="7"/>
  <c r="J580" i="7"/>
  <c r="I580" i="7"/>
  <c r="H580" i="7"/>
  <c r="G580" i="7"/>
  <c r="F580" i="7"/>
  <c r="E580" i="7"/>
  <c r="B580" i="7" s="1"/>
  <c r="D580" i="7"/>
  <c r="X580" i="7" s="1"/>
  <c r="C580" i="7"/>
  <c r="T579" i="7"/>
  <c r="N579" i="7"/>
  <c r="M579" i="7"/>
  <c r="L579" i="7"/>
  <c r="J579" i="7"/>
  <c r="K579" i="7" s="1"/>
  <c r="H579" i="7"/>
  <c r="I579" i="7" s="1"/>
  <c r="G579" i="7"/>
  <c r="F579" i="7"/>
  <c r="D579" i="7"/>
  <c r="C579" i="7"/>
  <c r="U578" i="7"/>
  <c r="T578" i="7"/>
  <c r="M578" i="7"/>
  <c r="L578" i="7"/>
  <c r="K578" i="7"/>
  <c r="J578" i="7"/>
  <c r="I578" i="7"/>
  <c r="H578" i="7"/>
  <c r="G578" i="7"/>
  <c r="F578" i="7"/>
  <c r="E578" i="7"/>
  <c r="D578" i="7"/>
  <c r="C578" i="7"/>
  <c r="Q578" i="7" s="1"/>
  <c r="T577" i="7"/>
  <c r="M577" i="7"/>
  <c r="L577" i="7"/>
  <c r="N577" i="7" s="1"/>
  <c r="J577" i="7"/>
  <c r="K577" i="7" s="1"/>
  <c r="H577" i="7"/>
  <c r="I577" i="7" s="1"/>
  <c r="G577" i="7"/>
  <c r="F577" i="7"/>
  <c r="D577" i="7"/>
  <c r="C577" i="7"/>
  <c r="U576" i="7"/>
  <c r="T576" i="7"/>
  <c r="Q576" i="7"/>
  <c r="M576" i="7"/>
  <c r="N576" i="7" s="1"/>
  <c r="L576" i="7"/>
  <c r="K576" i="7"/>
  <c r="J576" i="7"/>
  <c r="I576" i="7"/>
  <c r="H576" i="7"/>
  <c r="G576" i="7"/>
  <c r="F576" i="7"/>
  <c r="E576" i="7"/>
  <c r="B576" i="7" s="1"/>
  <c r="D576" i="7"/>
  <c r="X576" i="7" s="1"/>
  <c r="Y576" i="7" s="1"/>
  <c r="C576" i="7"/>
  <c r="X575" i="7"/>
  <c r="Y575" i="7" s="1"/>
  <c r="T575" i="7"/>
  <c r="N575" i="7"/>
  <c r="M575" i="7"/>
  <c r="L575" i="7"/>
  <c r="J575" i="7"/>
  <c r="H575" i="7"/>
  <c r="I575" i="7" s="1"/>
  <c r="G575" i="7"/>
  <c r="F575" i="7"/>
  <c r="D575" i="7"/>
  <c r="C575" i="7"/>
  <c r="T574" i="7"/>
  <c r="M574" i="7"/>
  <c r="L574" i="7"/>
  <c r="N574" i="7" s="1"/>
  <c r="J574" i="7"/>
  <c r="K574" i="7" s="1"/>
  <c r="H574" i="7"/>
  <c r="I574" i="7" s="1"/>
  <c r="G574" i="7"/>
  <c r="F574" i="7"/>
  <c r="D574" i="7"/>
  <c r="C574" i="7"/>
  <c r="X573" i="7"/>
  <c r="Y573" i="7" s="1"/>
  <c r="U573" i="7"/>
  <c r="T573" i="7"/>
  <c r="P573" i="7"/>
  <c r="M573" i="7"/>
  <c r="L573" i="7"/>
  <c r="K573" i="7"/>
  <c r="J573" i="7"/>
  <c r="I573" i="7"/>
  <c r="H573" i="7"/>
  <c r="G573" i="7"/>
  <c r="F573" i="7"/>
  <c r="E573" i="7"/>
  <c r="D573" i="7"/>
  <c r="C573" i="7"/>
  <c r="T572" i="7"/>
  <c r="Q572" i="7"/>
  <c r="N572" i="7"/>
  <c r="M572" i="7"/>
  <c r="L572" i="7"/>
  <c r="J572" i="7"/>
  <c r="I572" i="7"/>
  <c r="H572" i="7"/>
  <c r="G572" i="7"/>
  <c r="F572" i="7"/>
  <c r="E572" i="7"/>
  <c r="D572" i="7"/>
  <c r="U572" i="7" s="1"/>
  <c r="V572" i="7" s="1"/>
  <c r="W572" i="7" s="1"/>
  <c r="C572" i="7"/>
  <c r="O572" i="7" s="1"/>
  <c r="A572" i="7"/>
  <c r="U571" i="7"/>
  <c r="T571" i="7"/>
  <c r="Q571" i="7"/>
  <c r="N571" i="7"/>
  <c r="M571" i="7"/>
  <c r="L571" i="7"/>
  <c r="J571" i="7"/>
  <c r="K571" i="7" s="1"/>
  <c r="I571" i="7"/>
  <c r="H571" i="7"/>
  <c r="G571" i="7"/>
  <c r="F571" i="7"/>
  <c r="E571" i="7"/>
  <c r="D571" i="7"/>
  <c r="X571" i="7" s="1"/>
  <c r="Y571" i="7" s="1"/>
  <c r="C571" i="7"/>
  <c r="P571" i="7" s="1"/>
  <c r="B571" i="7"/>
  <c r="T570" i="7"/>
  <c r="N570" i="7"/>
  <c r="M570" i="7"/>
  <c r="L570" i="7"/>
  <c r="J570" i="7"/>
  <c r="H570" i="7"/>
  <c r="I570" i="7" s="1"/>
  <c r="G570" i="7"/>
  <c r="F570" i="7"/>
  <c r="D570" i="7"/>
  <c r="C570" i="7"/>
  <c r="U569" i="7"/>
  <c r="V569" i="7" s="1"/>
  <c r="W569" i="7" s="1"/>
  <c r="T569" i="7"/>
  <c r="P569" i="7"/>
  <c r="M569" i="7"/>
  <c r="L569" i="7"/>
  <c r="N569" i="7" s="1"/>
  <c r="J569" i="7"/>
  <c r="H569" i="7"/>
  <c r="I569" i="7" s="1"/>
  <c r="G569" i="7"/>
  <c r="F569" i="7"/>
  <c r="D569" i="7"/>
  <c r="C569" i="7"/>
  <c r="T568" i="7"/>
  <c r="M568" i="7"/>
  <c r="L568" i="7"/>
  <c r="N568" i="7" s="1"/>
  <c r="J568" i="7"/>
  <c r="I568" i="7"/>
  <c r="H568" i="7"/>
  <c r="G568" i="7"/>
  <c r="F568" i="7"/>
  <c r="E568" i="7"/>
  <c r="D568" i="7"/>
  <c r="C568" i="7"/>
  <c r="O568" i="7" s="1"/>
  <c r="Y567" i="7"/>
  <c r="U567" i="7"/>
  <c r="V567" i="7" s="1"/>
  <c r="W567" i="7" s="1"/>
  <c r="T567" i="7"/>
  <c r="N567" i="7"/>
  <c r="M567" i="7"/>
  <c r="L567" i="7"/>
  <c r="K567" i="7"/>
  <c r="J567" i="7"/>
  <c r="I567" i="7"/>
  <c r="H567" i="7"/>
  <c r="G567" i="7"/>
  <c r="F567" i="7"/>
  <c r="E567" i="7"/>
  <c r="D567" i="7"/>
  <c r="X567" i="7" s="1"/>
  <c r="C567" i="7"/>
  <c r="B567" i="7"/>
  <c r="T566" i="7"/>
  <c r="P566" i="7"/>
  <c r="M566" i="7"/>
  <c r="L566" i="7"/>
  <c r="N566" i="7" s="1"/>
  <c r="J566" i="7"/>
  <c r="K566" i="7" s="1"/>
  <c r="H566" i="7"/>
  <c r="I566" i="7" s="1"/>
  <c r="G566" i="7"/>
  <c r="F566" i="7"/>
  <c r="D566" i="7"/>
  <c r="C566" i="7"/>
  <c r="T565" i="7"/>
  <c r="Q565" i="7"/>
  <c r="M565" i="7"/>
  <c r="L565" i="7"/>
  <c r="K565" i="7"/>
  <c r="J565" i="7"/>
  <c r="I565" i="7"/>
  <c r="H565" i="7"/>
  <c r="G565" i="7"/>
  <c r="F565" i="7"/>
  <c r="E565" i="7"/>
  <c r="D565" i="7"/>
  <c r="C565" i="7"/>
  <c r="T564" i="7"/>
  <c r="M564" i="7"/>
  <c r="N564" i="7" s="1"/>
  <c r="L564" i="7"/>
  <c r="J564" i="7"/>
  <c r="H564" i="7"/>
  <c r="I564" i="7" s="1"/>
  <c r="G564" i="7"/>
  <c r="F564" i="7"/>
  <c r="D564" i="7"/>
  <c r="C564" i="7"/>
  <c r="U563" i="7"/>
  <c r="T563" i="7"/>
  <c r="Q563" i="7"/>
  <c r="N563" i="7"/>
  <c r="M563" i="7"/>
  <c r="L563" i="7"/>
  <c r="J563" i="7"/>
  <c r="K563" i="7" s="1"/>
  <c r="I563" i="7"/>
  <c r="H563" i="7"/>
  <c r="G563" i="7"/>
  <c r="F563" i="7"/>
  <c r="E563" i="7"/>
  <c r="D563" i="7"/>
  <c r="X563" i="7" s="1"/>
  <c r="Y563" i="7" s="1"/>
  <c r="C563" i="7"/>
  <c r="B563" i="7"/>
  <c r="X562" i="7"/>
  <c r="Y562" i="7" s="1"/>
  <c r="T562" i="7"/>
  <c r="M562" i="7"/>
  <c r="L562" i="7"/>
  <c r="N562" i="7" s="1"/>
  <c r="J562" i="7"/>
  <c r="H562" i="7"/>
  <c r="I562" i="7" s="1"/>
  <c r="G562" i="7"/>
  <c r="F562" i="7"/>
  <c r="D562" i="7"/>
  <c r="C562" i="7"/>
  <c r="X561" i="7"/>
  <c r="Y561" i="7" s="1"/>
  <c r="T561" i="7"/>
  <c r="M561" i="7"/>
  <c r="L561" i="7"/>
  <c r="N561" i="7" s="1"/>
  <c r="J561" i="7"/>
  <c r="H561" i="7"/>
  <c r="G561" i="7"/>
  <c r="F561" i="7"/>
  <c r="D561" i="7"/>
  <c r="C561" i="7"/>
  <c r="Y560" i="7"/>
  <c r="X560" i="7"/>
  <c r="T560" i="7"/>
  <c r="Q560" i="7"/>
  <c r="N560" i="7"/>
  <c r="M560" i="7"/>
  <c r="L560" i="7"/>
  <c r="J560" i="7"/>
  <c r="I560" i="7"/>
  <c r="H560" i="7"/>
  <c r="G560" i="7"/>
  <c r="F560" i="7"/>
  <c r="E560" i="7"/>
  <c r="D560" i="7"/>
  <c r="C560" i="7"/>
  <c r="O560" i="7" s="1"/>
  <c r="A560" i="7"/>
  <c r="Y559" i="7"/>
  <c r="U559" i="7"/>
  <c r="V559" i="7" s="1"/>
  <c r="W559" i="7" s="1"/>
  <c r="T559" i="7"/>
  <c r="N559" i="7"/>
  <c r="M559" i="7"/>
  <c r="L559" i="7"/>
  <c r="K559" i="7"/>
  <c r="J559" i="7"/>
  <c r="I559" i="7"/>
  <c r="H559" i="7"/>
  <c r="G559" i="7"/>
  <c r="F559" i="7"/>
  <c r="E559" i="7"/>
  <c r="D559" i="7"/>
  <c r="X559" i="7" s="1"/>
  <c r="C559" i="7"/>
  <c r="B559" i="7"/>
  <c r="T558" i="7"/>
  <c r="N558" i="7"/>
  <c r="M558" i="7"/>
  <c r="L558" i="7"/>
  <c r="J558" i="7"/>
  <c r="K558" i="7" s="1"/>
  <c r="H558" i="7"/>
  <c r="I558" i="7" s="1"/>
  <c r="G558" i="7"/>
  <c r="F558" i="7"/>
  <c r="D558" i="7"/>
  <c r="C558" i="7"/>
  <c r="U557" i="7"/>
  <c r="T557" i="7"/>
  <c r="Q557" i="7"/>
  <c r="M557" i="7"/>
  <c r="L557" i="7"/>
  <c r="K557" i="7"/>
  <c r="J557" i="7"/>
  <c r="I557" i="7"/>
  <c r="H557" i="7"/>
  <c r="G557" i="7"/>
  <c r="F557" i="7"/>
  <c r="E557" i="7"/>
  <c r="D557" i="7"/>
  <c r="C557" i="7"/>
  <c r="X556" i="7"/>
  <c r="Y556" i="7" s="1"/>
  <c r="T556" i="7"/>
  <c r="O556" i="7"/>
  <c r="N556" i="7"/>
  <c r="M556" i="7"/>
  <c r="L556" i="7"/>
  <c r="K556" i="7"/>
  <c r="J556" i="7"/>
  <c r="H556" i="7"/>
  <c r="I556" i="7" s="1"/>
  <c r="G556" i="7"/>
  <c r="F556" i="7"/>
  <c r="D556" i="7"/>
  <c r="C556" i="7"/>
  <c r="T555" i="7"/>
  <c r="O555" i="7"/>
  <c r="M555" i="7"/>
  <c r="L555" i="7"/>
  <c r="N555" i="7" s="1"/>
  <c r="J555" i="7"/>
  <c r="H555" i="7"/>
  <c r="G555" i="7"/>
  <c r="F555" i="7"/>
  <c r="D555" i="7"/>
  <c r="C555" i="7"/>
  <c r="P555" i="7" s="1"/>
  <c r="A555" i="7"/>
  <c r="X554" i="7"/>
  <c r="Y554" i="7" s="1"/>
  <c r="T554" i="7"/>
  <c r="P554" i="7"/>
  <c r="M554" i="7"/>
  <c r="N554" i="7" s="1"/>
  <c r="L554" i="7"/>
  <c r="J554" i="7"/>
  <c r="H554" i="7"/>
  <c r="I554" i="7" s="1"/>
  <c r="G554" i="7"/>
  <c r="F554" i="7"/>
  <c r="D554" i="7"/>
  <c r="C554" i="7"/>
  <c r="Y553" i="7"/>
  <c r="U553" i="7"/>
  <c r="T553" i="7"/>
  <c r="O553" i="7"/>
  <c r="M553" i="7"/>
  <c r="N553" i="7" s="1"/>
  <c r="V553" i="7" s="1"/>
  <c r="W553" i="7" s="1"/>
  <c r="L553" i="7"/>
  <c r="K553" i="7"/>
  <c r="J553" i="7"/>
  <c r="I553" i="7"/>
  <c r="H553" i="7"/>
  <c r="G553" i="7"/>
  <c r="F553" i="7"/>
  <c r="E553" i="7"/>
  <c r="B553" i="7" s="1"/>
  <c r="D553" i="7"/>
  <c r="X553" i="7" s="1"/>
  <c r="C553" i="7"/>
  <c r="A553" i="7"/>
  <c r="T552" i="7"/>
  <c r="O552" i="7"/>
  <c r="N552" i="7"/>
  <c r="M552" i="7"/>
  <c r="L552" i="7"/>
  <c r="K552" i="7"/>
  <c r="J552" i="7"/>
  <c r="H552" i="7"/>
  <c r="I552" i="7" s="1"/>
  <c r="G552" i="7"/>
  <c r="F552" i="7"/>
  <c r="D552" i="7"/>
  <c r="C552" i="7"/>
  <c r="T551" i="7"/>
  <c r="O551" i="7"/>
  <c r="M551" i="7"/>
  <c r="L551" i="7"/>
  <c r="N551" i="7" s="1"/>
  <c r="J551" i="7"/>
  <c r="H551" i="7"/>
  <c r="G551" i="7"/>
  <c r="F551" i="7"/>
  <c r="D551" i="7"/>
  <c r="C551" i="7"/>
  <c r="P551" i="7" s="1"/>
  <c r="A551" i="7"/>
  <c r="X550" i="7"/>
  <c r="Y550" i="7" s="1"/>
  <c r="T550" i="7"/>
  <c r="P550" i="7"/>
  <c r="M550" i="7"/>
  <c r="N550" i="7" s="1"/>
  <c r="L550" i="7"/>
  <c r="J550" i="7"/>
  <c r="H550" i="7"/>
  <c r="I550" i="7" s="1"/>
  <c r="G550" i="7"/>
  <c r="F550" i="7"/>
  <c r="D550" i="7"/>
  <c r="C550" i="7"/>
  <c r="Y549" i="7"/>
  <c r="U549" i="7"/>
  <c r="T549" i="7"/>
  <c r="O549" i="7"/>
  <c r="M549" i="7"/>
  <c r="N549" i="7" s="1"/>
  <c r="V549" i="7" s="1"/>
  <c r="W549" i="7" s="1"/>
  <c r="L549" i="7"/>
  <c r="K549" i="7"/>
  <c r="J549" i="7"/>
  <c r="I549" i="7"/>
  <c r="H549" i="7"/>
  <c r="G549" i="7"/>
  <c r="F549" i="7"/>
  <c r="E549" i="7"/>
  <c r="B549" i="7" s="1"/>
  <c r="D549" i="7"/>
  <c r="X549" i="7" s="1"/>
  <c r="C549" i="7"/>
  <c r="A549" i="7"/>
  <c r="T548" i="7"/>
  <c r="O548" i="7"/>
  <c r="N548" i="7"/>
  <c r="M548" i="7"/>
  <c r="L548" i="7"/>
  <c r="K548" i="7"/>
  <c r="J548" i="7"/>
  <c r="H548" i="7"/>
  <c r="I548" i="7" s="1"/>
  <c r="G548" i="7"/>
  <c r="F548" i="7"/>
  <c r="D548" i="7"/>
  <c r="C548" i="7"/>
  <c r="T547" i="7"/>
  <c r="O547" i="7"/>
  <c r="M547" i="7"/>
  <c r="L547" i="7"/>
  <c r="N547" i="7" s="1"/>
  <c r="J547" i="7"/>
  <c r="H547" i="7"/>
  <c r="G547" i="7"/>
  <c r="F547" i="7"/>
  <c r="D547" i="7"/>
  <c r="C547" i="7"/>
  <c r="P547" i="7" s="1"/>
  <c r="A547" i="7"/>
  <c r="T546" i="7"/>
  <c r="M546" i="7"/>
  <c r="N546" i="7" s="1"/>
  <c r="L546" i="7"/>
  <c r="J546" i="7"/>
  <c r="K546" i="7" s="1"/>
  <c r="H546" i="7"/>
  <c r="I546" i="7" s="1"/>
  <c r="G546" i="7"/>
  <c r="F546" i="7"/>
  <c r="D546" i="7"/>
  <c r="C546" i="7"/>
  <c r="Y545" i="7"/>
  <c r="V545" i="7"/>
  <c r="W545" i="7" s="1"/>
  <c r="U545" i="7"/>
  <c r="T545" i="7"/>
  <c r="O545" i="7"/>
  <c r="M545" i="7"/>
  <c r="N545" i="7" s="1"/>
  <c r="L545" i="7"/>
  <c r="K545" i="7"/>
  <c r="J545" i="7"/>
  <c r="I545" i="7"/>
  <c r="H545" i="7"/>
  <c r="G545" i="7"/>
  <c r="F545" i="7"/>
  <c r="E545" i="7"/>
  <c r="B545" i="7" s="1"/>
  <c r="D545" i="7"/>
  <c r="X545" i="7" s="1"/>
  <c r="C545" i="7"/>
  <c r="A545" i="7"/>
  <c r="T544" i="7"/>
  <c r="O544" i="7"/>
  <c r="N544" i="7"/>
  <c r="M544" i="7"/>
  <c r="L544" i="7"/>
  <c r="K544" i="7"/>
  <c r="J544" i="7"/>
  <c r="H544" i="7"/>
  <c r="I544" i="7" s="1"/>
  <c r="G544" i="7"/>
  <c r="F544" i="7"/>
  <c r="D544" i="7"/>
  <c r="C544" i="7"/>
  <c r="T543" i="7"/>
  <c r="O543" i="7"/>
  <c r="M543" i="7"/>
  <c r="L543" i="7"/>
  <c r="N543" i="7" s="1"/>
  <c r="J543" i="7"/>
  <c r="H543" i="7"/>
  <c r="G543" i="7"/>
  <c r="F543" i="7"/>
  <c r="D543" i="7"/>
  <c r="C543" i="7"/>
  <c r="P543" i="7" s="1"/>
  <c r="A543" i="7"/>
  <c r="T542" i="7"/>
  <c r="M542" i="7"/>
  <c r="N542" i="7" s="1"/>
  <c r="L542" i="7"/>
  <c r="J542" i="7"/>
  <c r="K542" i="7" s="1"/>
  <c r="H542" i="7"/>
  <c r="I542" i="7" s="1"/>
  <c r="G542" i="7"/>
  <c r="F542" i="7"/>
  <c r="D542" i="7"/>
  <c r="C542" i="7"/>
  <c r="Y541" i="7"/>
  <c r="V541" i="7"/>
  <c r="W541" i="7" s="1"/>
  <c r="U541" i="7"/>
  <c r="T541" i="7"/>
  <c r="O541" i="7"/>
  <c r="M541" i="7"/>
  <c r="N541" i="7" s="1"/>
  <c r="L541" i="7"/>
  <c r="K541" i="7"/>
  <c r="J541" i="7"/>
  <c r="I541" i="7"/>
  <c r="H541" i="7"/>
  <c r="G541" i="7"/>
  <c r="F541" i="7"/>
  <c r="E541" i="7"/>
  <c r="B541" i="7" s="1"/>
  <c r="D541" i="7"/>
  <c r="X541" i="7" s="1"/>
  <c r="C541" i="7"/>
  <c r="A541" i="7"/>
  <c r="T540" i="7"/>
  <c r="O540" i="7"/>
  <c r="N540" i="7"/>
  <c r="M540" i="7"/>
  <c r="L540" i="7"/>
  <c r="K540" i="7"/>
  <c r="J540" i="7"/>
  <c r="H540" i="7"/>
  <c r="I540" i="7" s="1"/>
  <c r="G540" i="7"/>
  <c r="F540" i="7"/>
  <c r="D540" i="7"/>
  <c r="C540" i="7"/>
  <c r="T539" i="7"/>
  <c r="O539" i="7"/>
  <c r="M539" i="7"/>
  <c r="L539" i="7"/>
  <c r="N539" i="7" s="1"/>
  <c r="J539" i="7"/>
  <c r="H539" i="7"/>
  <c r="G539" i="7"/>
  <c r="F539" i="7"/>
  <c r="D539" i="7"/>
  <c r="C539" i="7"/>
  <c r="P539" i="7" s="1"/>
  <c r="A539" i="7"/>
  <c r="T538" i="7"/>
  <c r="M538" i="7"/>
  <c r="N538" i="7" s="1"/>
  <c r="L538" i="7"/>
  <c r="J538" i="7"/>
  <c r="K538" i="7" s="1"/>
  <c r="H538" i="7"/>
  <c r="I538" i="7" s="1"/>
  <c r="G538" i="7"/>
  <c r="F538" i="7"/>
  <c r="D538" i="7"/>
  <c r="C538" i="7"/>
  <c r="Y537" i="7"/>
  <c r="V537" i="7"/>
  <c r="W537" i="7" s="1"/>
  <c r="U537" i="7"/>
  <c r="T537" i="7"/>
  <c r="O537" i="7"/>
  <c r="M537" i="7"/>
  <c r="N537" i="7" s="1"/>
  <c r="L537" i="7"/>
  <c r="K537" i="7"/>
  <c r="J537" i="7"/>
  <c r="I537" i="7"/>
  <c r="H537" i="7"/>
  <c r="G537" i="7"/>
  <c r="F537" i="7"/>
  <c r="E537" i="7"/>
  <c r="B537" i="7" s="1"/>
  <c r="D537" i="7"/>
  <c r="X537" i="7" s="1"/>
  <c r="C537" i="7"/>
  <c r="A537" i="7"/>
  <c r="T536" i="7"/>
  <c r="O536" i="7"/>
  <c r="N536" i="7"/>
  <c r="M536" i="7"/>
  <c r="L536" i="7"/>
  <c r="K536" i="7"/>
  <c r="J536" i="7"/>
  <c r="H536" i="7"/>
  <c r="I536" i="7" s="1"/>
  <c r="G536" i="7"/>
  <c r="F536" i="7"/>
  <c r="D536" i="7"/>
  <c r="C536" i="7"/>
  <c r="T535" i="7"/>
  <c r="O535" i="7"/>
  <c r="M535" i="7"/>
  <c r="L535" i="7"/>
  <c r="N535" i="7" s="1"/>
  <c r="J535" i="7"/>
  <c r="H535" i="7"/>
  <c r="G535" i="7"/>
  <c r="F535" i="7"/>
  <c r="D535" i="7"/>
  <c r="C535" i="7"/>
  <c r="P535" i="7" s="1"/>
  <c r="A535" i="7"/>
  <c r="T534" i="7"/>
  <c r="M534" i="7"/>
  <c r="N534" i="7" s="1"/>
  <c r="L534" i="7"/>
  <c r="J534" i="7"/>
  <c r="K534" i="7" s="1"/>
  <c r="H534" i="7"/>
  <c r="I534" i="7" s="1"/>
  <c r="G534" i="7"/>
  <c r="F534" i="7"/>
  <c r="D534" i="7"/>
  <c r="C534" i="7"/>
  <c r="Y533" i="7"/>
  <c r="V533" i="7"/>
  <c r="W533" i="7" s="1"/>
  <c r="U533" i="7"/>
  <c r="T533" i="7"/>
  <c r="O533" i="7"/>
  <c r="M533" i="7"/>
  <c r="N533" i="7" s="1"/>
  <c r="L533" i="7"/>
  <c r="K533" i="7"/>
  <c r="J533" i="7"/>
  <c r="I533" i="7"/>
  <c r="H533" i="7"/>
  <c r="G533" i="7"/>
  <c r="F533" i="7"/>
  <c r="E533" i="7"/>
  <c r="B533" i="7" s="1"/>
  <c r="D533" i="7"/>
  <c r="X533" i="7" s="1"/>
  <c r="C533" i="7"/>
  <c r="A533" i="7"/>
  <c r="T532" i="7"/>
  <c r="O532" i="7"/>
  <c r="N532" i="7"/>
  <c r="M532" i="7"/>
  <c r="L532" i="7"/>
  <c r="K532" i="7"/>
  <c r="J532" i="7"/>
  <c r="H532" i="7"/>
  <c r="I532" i="7" s="1"/>
  <c r="G532" i="7"/>
  <c r="F532" i="7"/>
  <c r="D532" i="7"/>
  <c r="C532" i="7"/>
  <c r="T531" i="7"/>
  <c r="O531" i="7"/>
  <c r="M531" i="7"/>
  <c r="L531" i="7"/>
  <c r="N531" i="7" s="1"/>
  <c r="J531" i="7"/>
  <c r="H531" i="7"/>
  <c r="G531" i="7"/>
  <c r="F531" i="7"/>
  <c r="D531" i="7"/>
  <c r="C531" i="7"/>
  <c r="P531" i="7" s="1"/>
  <c r="A531" i="7"/>
  <c r="T530" i="7"/>
  <c r="M530" i="7"/>
  <c r="N530" i="7" s="1"/>
  <c r="L530" i="7"/>
  <c r="J530" i="7"/>
  <c r="K530" i="7" s="1"/>
  <c r="H530" i="7"/>
  <c r="I530" i="7" s="1"/>
  <c r="G530" i="7"/>
  <c r="F530" i="7"/>
  <c r="D530" i="7"/>
  <c r="C530" i="7"/>
  <c r="Y529" i="7"/>
  <c r="V529" i="7"/>
  <c r="W529" i="7" s="1"/>
  <c r="U529" i="7"/>
  <c r="T529" i="7"/>
  <c r="M529" i="7"/>
  <c r="N529" i="7" s="1"/>
  <c r="L529" i="7"/>
  <c r="K529" i="7"/>
  <c r="J529" i="7"/>
  <c r="I529" i="7"/>
  <c r="H529" i="7"/>
  <c r="G529" i="7"/>
  <c r="F529" i="7"/>
  <c r="E529" i="7"/>
  <c r="B529" i="7" s="1"/>
  <c r="D529" i="7"/>
  <c r="X529" i="7" s="1"/>
  <c r="C529" i="7"/>
  <c r="T528" i="7"/>
  <c r="O528" i="7"/>
  <c r="N528" i="7"/>
  <c r="M528" i="7"/>
  <c r="L528" i="7"/>
  <c r="K528" i="7"/>
  <c r="J528" i="7"/>
  <c r="H528" i="7"/>
  <c r="I528" i="7" s="1"/>
  <c r="G528" i="7"/>
  <c r="F528" i="7"/>
  <c r="D528" i="7"/>
  <c r="C528" i="7"/>
  <c r="T527" i="7"/>
  <c r="O527" i="7"/>
  <c r="M527" i="7"/>
  <c r="L527" i="7"/>
  <c r="N527" i="7" s="1"/>
  <c r="J527" i="7"/>
  <c r="H527" i="7"/>
  <c r="G527" i="7"/>
  <c r="F527" i="7"/>
  <c r="D527" i="7"/>
  <c r="C527" i="7"/>
  <c r="P527" i="7" s="1"/>
  <c r="A527" i="7"/>
  <c r="T526" i="7"/>
  <c r="M526" i="7"/>
  <c r="N526" i="7" s="1"/>
  <c r="L526" i="7"/>
  <c r="J526" i="7"/>
  <c r="K526" i="7" s="1"/>
  <c r="H526" i="7"/>
  <c r="I526" i="7" s="1"/>
  <c r="G526" i="7"/>
  <c r="F526" i="7"/>
  <c r="D526" i="7"/>
  <c r="C526" i="7"/>
  <c r="Y525" i="7"/>
  <c r="V525" i="7"/>
  <c r="W525" i="7" s="1"/>
  <c r="U525" i="7"/>
  <c r="T525" i="7"/>
  <c r="M525" i="7"/>
  <c r="N525" i="7" s="1"/>
  <c r="L525" i="7"/>
  <c r="K525" i="7"/>
  <c r="J525" i="7"/>
  <c r="I525" i="7"/>
  <c r="H525" i="7"/>
  <c r="G525" i="7"/>
  <c r="F525" i="7"/>
  <c r="E525" i="7"/>
  <c r="B525" i="7" s="1"/>
  <c r="D525" i="7"/>
  <c r="X525" i="7" s="1"/>
  <c r="C525" i="7"/>
  <c r="T524" i="7"/>
  <c r="O524" i="7"/>
  <c r="N524" i="7"/>
  <c r="M524" i="7"/>
  <c r="L524" i="7"/>
  <c r="K524" i="7"/>
  <c r="J524" i="7"/>
  <c r="H524" i="7"/>
  <c r="I524" i="7" s="1"/>
  <c r="G524" i="7"/>
  <c r="F524" i="7"/>
  <c r="D524" i="7"/>
  <c r="C524" i="7"/>
  <c r="T523" i="7"/>
  <c r="O523" i="7"/>
  <c r="M523" i="7"/>
  <c r="L523" i="7"/>
  <c r="N523" i="7" s="1"/>
  <c r="J523" i="7"/>
  <c r="H523" i="7"/>
  <c r="G523" i="7"/>
  <c r="F523" i="7"/>
  <c r="D523" i="7"/>
  <c r="C523" i="7"/>
  <c r="P523" i="7" s="1"/>
  <c r="A523" i="7"/>
  <c r="T522" i="7"/>
  <c r="M522" i="7"/>
  <c r="N522" i="7" s="1"/>
  <c r="L522" i="7"/>
  <c r="J522" i="7"/>
  <c r="K522" i="7" s="1"/>
  <c r="H522" i="7"/>
  <c r="I522" i="7" s="1"/>
  <c r="G522" i="7"/>
  <c r="F522" i="7"/>
  <c r="D522" i="7"/>
  <c r="C522" i="7"/>
  <c r="Y521" i="7"/>
  <c r="V521" i="7"/>
  <c r="W521" i="7" s="1"/>
  <c r="U521" i="7"/>
  <c r="T521" i="7"/>
  <c r="M521" i="7"/>
  <c r="N521" i="7" s="1"/>
  <c r="L521" i="7"/>
  <c r="K521" i="7"/>
  <c r="J521" i="7"/>
  <c r="I521" i="7"/>
  <c r="H521" i="7"/>
  <c r="G521" i="7"/>
  <c r="F521" i="7"/>
  <c r="E521" i="7"/>
  <c r="B521" i="7" s="1"/>
  <c r="D521" i="7"/>
  <c r="X521" i="7" s="1"/>
  <c r="C521" i="7"/>
  <c r="T520" i="7"/>
  <c r="O520" i="7"/>
  <c r="N520" i="7"/>
  <c r="M520" i="7"/>
  <c r="L520" i="7"/>
  <c r="K520" i="7"/>
  <c r="J520" i="7"/>
  <c r="H520" i="7"/>
  <c r="I520" i="7" s="1"/>
  <c r="G520" i="7"/>
  <c r="F520" i="7"/>
  <c r="D520" i="7"/>
  <c r="C520" i="7"/>
  <c r="T519" i="7"/>
  <c r="O519" i="7"/>
  <c r="M519" i="7"/>
  <c r="L519" i="7"/>
  <c r="N519" i="7" s="1"/>
  <c r="J519" i="7"/>
  <c r="H519" i="7"/>
  <c r="G519" i="7"/>
  <c r="F519" i="7"/>
  <c r="D519" i="7"/>
  <c r="C519" i="7"/>
  <c r="P519" i="7" s="1"/>
  <c r="A519" i="7"/>
  <c r="T518" i="7"/>
  <c r="M518" i="7"/>
  <c r="N518" i="7" s="1"/>
  <c r="L518" i="7"/>
  <c r="J518" i="7"/>
  <c r="K518" i="7" s="1"/>
  <c r="H518" i="7"/>
  <c r="I518" i="7" s="1"/>
  <c r="G518" i="7"/>
  <c r="F518" i="7"/>
  <c r="D518" i="7"/>
  <c r="C518" i="7"/>
  <c r="Y517" i="7"/>
  <c r="V517" i="7"/>
  <c r="W517" i="7" s="1"/>
  <c r="U517" i="7"/>
  <c r="T517" i="7"/>
  <c r="M517" i="7"/>
  <c r="N517" i="7" s="1"/>
  <c r="L517" i="7"/>
  <c r="K517" i="7"/>
  <c r="J517" i="7"/>
  <c r="I517" i="7"/>
  <c r="H517" i="7"/>
  <c r="G517" i="7"/>
  <c r="F517" i="7"/>
  <c r="E517" i="7"/>
  <c r="B517" i="7" s="1"/>
  <c r="D517" i="7"/>
  <c r="X517" i="7" s="1"/>
  <c r="C517" i="7"/>
  <c r="T516" i="7"/>
  <c r="O516" i="7"/>
  <c r="N516" i="7"/>
  <c r="M516" i="7"/>
  <c r="L516" i="7"/>
  <c r="K516" i="7"/>
  <c r="J516" i="7"/>
  <c r="H516" i="7"/>
  <c r="I516" i="7" s="1"/>
  <c r="G516" i="7"/>
  <c r="F516" i="7"/>
  <c r="D516" i="7"/>
  <c r="C516" i="7"/>
  <c r="T515" i="7"/>
  <c r="O515" i="7"/>
  <c r="M515" i="7"/>
  <c r="L515" i="7"/>
  <c r="N515" i="7" s="1"/>
  <c r="J515" i="7"/>
  <c r="H515" i="7"/>
  <c r="G515" i="7"/>
  <c r="F515" i="7"/>
  <c r="D515" i="7"/>
  <c r="C515" i="7"/>
  <c r="P515" i="7" s="1"/>
  <c r="A515" i="7"/>
  <c r="T514" i="7"/>
  <c r="M514" i="7"/>
  <c r="N514" i="7" s="1"/>
  <c r="L514" i="7"/>
  <c r="J514" i="7"/>
  <c r="K514" i="7" s="1"/>
  <c r="H514" i="7"/>
  <c r="I514" i="7" s="1"/>
  <c r="G514" i="7"/>
  <c r="F514" i="7"/>
  <c r="D514" i="7"/>
  <c r="C514" i="7"/>
  <c r="Y513" i="7"/>
  <c r="V513" i="7"/>
  <c r="W513" i="7" s="1"/>
  <c r="U513" i="7"/>
  <c r="T513" i="7"/>
  <c r="M513" i="7"/>
  <c r="N513" i="7" s="1"/>
  <c r="L513" i="7"/>
  <c r="K513" i="7"/>
  <c r="J513" i="7"/>
  <c r="I513" i="7"/>
  <c r="H513" i="7"/>
  <c r="G513" i="7"/>
  <c r="F513" i="7"/>
  <c r="E513" i="7"/>
  <c r="B513" i="7" s="1"/>
  <c r="D513" i="7"/>
  <c r="X513" i="7" s="1"/>
  <c r="C513" i="7"/>
  <c r="T512" i="7"/>
  <c r="O512" i="7"/>
  <c r="N512" i="7"/>
  <c r="M512" i="7"/>
  <c r="L512" i="7"/>
  <c r="K512" i="7"/>
  <c r="J512" i="7"/>
  <c r="H512" i="7"/>
  <c r="I512" i="7" s="1"/>
  <c r="G512" i="7"/>
  <c r="F512" i="7"/>
  <c r="D512" i="7"/>
  <c r="C512" i="7"/>
  <c r="X511" i="7"/>
  <c r="Y511" i="7" s="1"/>
  <c r="T511" i="7"/>
  <c r="Q511" i="7"/>
  <c r="O511" i="7"/>
  <c r="M511" i="7"/>
  <c r="L511" i="7"/>
  <c r="N511" i="7" s="1"/>
  <c r="S511" i="7" s="1"/>
  <c r="J511" i="7"/>
  <c r="I511" i="7"/>
  <c r="H511" i="7"/>
  <c r="K511" i="7" s="1"/>
  <c r="G511" i="7"/>
  <c r="F511" i="7"/>
  <c r="E511" i="7"/>
  <c r="D511" i="7"/>
  <c r="C511" i="7"/>
  <c r="P511" i="7" s="1"/>
  <c r="A511" i="7"/>
  <c r="U510" i="7"/>
  <c r="T510" i="7"/>
  <c r="N510" i="7"/>
  <c r="M510" i="7"/>
  <c r="L510" i="7"/>
  <c r="J510" i="7"/>
  <c r="I510" i="7"/>
  <c r="H510" i="7"/>
  <c r="G510" i="7"/>
  <c r="F510" i="7"/>
  <c r="E510" i="7"/>
  <c r="D510" i="7"/>
  <c r="C510" i="7"/>
  <c r="Y509" i="7"/>
  <c r="U509" i="7"/>
  <c r="T509" i="7"/>
  <c r="M509" i="7"/>
  <c r="N509" i="7" s="1"/>
  <c r="L509" i="7"/>
  <c r="K509" i="7"/>
  <c r="J509" i="7"/>
  <c r="I509" i="7"/>
  <c r="H509" i="7"/>
  <c r="G509" i="7"/>
  <c r="F509" i="7"/>
  <c r="E509" i="7"/>
  <c r="B509" i="7" s="1"/>
  <c r="D509" i="7"/>
  <c r="X509" i="7" s="1"/>
  <c r="C509" i="7"/>
  <c r="P509" i="7" s="1"/>
  <c r="X508" i="7"/>
  <c r="Y508" i="7" s="1"/>
  <c r="T508" i="7"/>
  <c r="O508" i="7"/>
  <c r="N508" i="7"/>
  <c r="M508" i="7"/>
  <c r="L508" i="7"/>
  <c r="K508" i="7"/>
  <c r="J508" i="7"/>
  <c r="H508" i="7"/>
  <c r="I508" i="7" s="1"/>
  <c r="G508" i="7"/>
  <c r="F508" i="7"/>
  <c r="D508" i="7"/>
  <c r="C508" i="7"/>
  <c r="Y507" i="7"/>
  <c r="X507" i="7"/>
  <c r="T507" i="7"/>
  <c r="Q507" i="7"/>
  <c r="O507" i="7"/>
  <c r="M507" i="7"/>
  <c r="L507" i="7"/>
  <c r="N507" i="7" s="1"/>
  <c r="S507" i="7" s="1"/>
  <c r="J507" i="7"/>
  <c r="I507" i="7"/>
  <c r="H507" i="7"/>
  <c r="K507" i="7" s="1"/>
  <c r="G507" i="7"/>
  <c r="F507" i="7"/>
  <c r="E507" i="7"/>
  <c r="D507" i="7"/>
  <c r="C507" i="7"/>
  <c r="P507" i="7" s="1"/>
  <c r="A507" i="7"/>
  <c r="T506" i="7"/>
  <c r="M506" i="7"/>
  <c r="N506" i="7" s="1"/>
  <c r="L506" i="7"/>
  <c r="J506" i="7"/>
  <c r="H506" i="7"/>
  <c r="I506" i="7" s="1"/>
  <c r="G506" i="7"/>
  <c r="F506" i="7"/>
  <c r="D506" i="7"/>
  <c r="C506" i="7"/>
  <c r="V505" i="7"/>
  <c r="W505" i="7" s="1"/>
  <c r="U505" i="7"/>
  <c r="T505" i="7"/>
  <c r="Q505" i="7"/>
  <c r="M505" i="7"/>
  <c r="N505" i="7" s="1"/>
  <c r="L505" i="7"/>
  <c r="K505" i="7"/>
  <c r="J505" i="7"/>
  <c r="I505" i="7"/>
  <c r="H505" i="7"/>
  <c r="G505" i="7"/>
  <c r="F505" i="7"/>
  <c r="E505" i="7"/>
  <c r="B505" i="7" s="1"/>
  <c r="D505" i="7"/>
  <c r="X505" i="7" s="1"/>
  <c r="Y505" i="7" s="1"/>
  <c r="C505" i="7"/>
  <c r="X504" i="7"/>
  <c r="Y504" i="7" s="1"/>
  <c r="T504" i="7"/>
  <c r="O504" i="7"/>
  <c r="N504" i="7"/>
  <c r="M504" i="7"/>
  <c r="L504" i="7"/>
  <c r="K504" i="7"/>
  <c r="J504" i="7"/>
  <c r="H504" i="7"/>
  <c r="I504" i="7" s="1"/>
  <c r="G504" i="7"/>
  <c r="F504" i="7"/>
  <c r="D504" i="7"/>
  <c r="C504" i="7"/>
  <c r="X503" i="7"/>
  <c r="Y503" i="7" s="1"/>
  <c r="T503" i="7"/>
  <c r="Q503" i="7"/>
  <c r="O503" i="7"/>
  <c r="M503" i="7"/>
  <c r="L503" i="7"/>
  <c r="N503" i="7" s="1"/>
  <c r="J503" i="7"/>
  <c r="I503" i="7"/>
  <c r="H503" i="7"/>
  <c r="K503" i="7" s="1"/>
  <c r="G503" i="7"/>
  <c r="F503" i="7"/>
  <c r="E503" i="7"/>
  <c r="D503" i="7"/>
  <c r="C503" i="7"/>
  <c r="P503" i="7" s="1"/>
  <c r="A503" i="7"/>
  <c r="T502" i="7"/>
  <c r="M502" i="7"/>
  <c r="N502" i="7" s="1"/>
  <c r="L502" i="7"/>
  <c r="J502" i="7"/>
  <c r="H502" i="7"/>
  <c r="I502" i="7" s="1"/>
  <c r="G502" i="7"/>
  <c r="F502" i="7"/>
  <c r="D502" i="7"/>
  <c r="C502" i="7"/>
  <c r="A502" i="7"/>
  <c r="V501" i="7"/>
  <c r="W501" i="7" s="1"/>
  <c r="U501" i="7"/>
  <c r="T501" i="7"/>
  <c r="Q501" i="7"/>
  <c r="M501" i="7"/>
  <c r="N501" i="7" s="1"/>
  <c r="L501" i="7"/>
  <c r="K501" i="7"/>
  <c r="J501" i="7"/>
  <c r="I501" i="7"/>
  <c r="H501" i="7"/>
  <c r="G501" i="7"/>
  <c r="F501" i="7"/>
  <c r="E501" i="7"/>
  <c r="B501" i="7" s="1"/>
  <c r="D501" i="7"/>
  <c r="X501" i="7" s="1"/>
  <c r="Y501" i="7" s="1"/>
  <c r="C501" i="7"/>
  <c r="X500" i="7"/>
  <c r="Y500" i="7" s="1"/>
  <c r="T500" i="7"/>
  <c r="O500" i="7"/>
  <c r="N500" i="7"/>
  <c r="M500" i="7"/>
  <c r="L500" i="7"/>
  <c r="K500" i="7"/>
  <c r="J500" i="7"/>
  <c r="H500" i="7"/>
  <c r="I500" i="7" s="1"/>
  <c r="G500" i="7"/>
  <c r="F500" i="7"/>
  <c r="D500" i="7"/>
  <c r="C500" i="7"/>
  <c r="X499" i="7"/>
  <c r="Y499" i="7" s="1"/>
  <c r="T499" i="7"/>
  <c r="Q499" i="7"/>
  <c r="O499" i="7"/>
  <c r="M499" i="7"/>
  <c r="L499" i="7"/>
  <c r="N499" i="7" s="1"/>
  <c r="S499" i="7" s="1"/>
  <c r="J499" i="7"/>
  <c r="I499" i="7"/>
  <c r="H499" i="7"/>
  <c r="K499" i="7" s="1"/>
  <c r="G499" i="7"/>
  <c r="F499" i="7"/>
  <c r="E499" i="7"/>
  <c r="D499" i="7"/>
  <c r="C499" i="7"/>
  <c r="P499" i="7" s="1"/>
  <c r="A499" i="7"/>
  <c r="T498" i="7"/>
  <c r="M498" i="7"/>
  <c r="N498" i="7" s="1"/>
  <c r="L498" i="7"/>
  <c r="J498" i="7"/>
  <c r="H498" i="7"/>
  <c r="I498" i="7" s="1"/>
  <c r="G498" i="7"/>
  <c r="F498" i="7"/>
  <c r="D498" i="7"/>
  <c r="A498" i="7" s="1"/>
  <c r="C498" i="7"/>
  <c r="V497" i="7"/>
  <c r="W497" i="7" s="1"/>
  <c r="U497" i="7"/>
  <c r="T497" i="7"/>
  <c r="Q497" i="7"/>
  <c r="M497" i="7"/>
  <c r="N497" i="7" s="1"/>
  <c r="L497" i="7"/>
  <c r="K497" i="7"/>
  <c r="J497" i="7"/>
  <c r="I497" i="7"/>
  <c r="H497" i="7"/>
  <c r="G497" i="7"/>
  <c r="F497" i="7"/>
  <c r="E497" i="7"/>
  <c r="B497" i="7" s="1"/>
  <c r="D497" i="7"/>
  <c r="X497" i="7" s="1"/>
  <c r="Y497" i="7" s="1"/>
  <c r="C497" i="7"/>
  <c r="X496" i="7"/>
  <c r="Y496" i="7" s="1"/>
  <c r="T496" i="7"/>
  <c r="O496" i="7"/>
  <c r="N496" i="7"/>
  <c r="M496" i="7"/>
  <c r="L496" i="7"/>
  <c r="K496" i="7"/>
  <c r="J496" i="7"/>
  <c r="H496" i="7"/>
  <c r="I496" i="7" s="1"/>
  <c r="G496" i="7"/>
  <c r="F496" i="7"/>
  <c r="D496" i="7"/>
  <c r="C496" i="7"/>
  <c r="X495" i="7"/>
  <c r="Y495" i="7" s="1"/>
  <c r="T495" i="7"/>
  <c r="Q495" i="7"/>
  <c r="O495" i="7"/>
  <c r="M495" i="7"/>
  <c r="L495" i="7"/>
  <c r="N495" i="7" s="1"/>
  <c r="S495" i="7" s="1"/>
  <c r="J495" i="7"/>
  <c r="I495" i="7"/>
  <c r="H495" i="7"/>
  <c r="K495" i="7" s="1"/>
  <c r="G495" i="7"/>
  <c r="F495" i="7"/>
  <c r="E495" i="7"/>
  <c r="D495" i="7"/>
  <c r="C495" i="7"/>
  <c r="P495" i="7" s="1"/>
  <c r="A495" i="7"/>
  <c r="U494" i="7"/>
  <c r="T494" i="7"/>
  <c r="V494" i="7" s="1"/>
  <c r="W494" i="7" s="1"/>
  <c r="Q494" i="7"/>
  <c r="P494" i="7"/>
  <c r="N494" i="7"/>
  <c r="M494" i="7"/>
  <c r="L494" i="7"/>
  <c r="J494" i="7"/>
  <c r="K494" i="7" s="1"/>
  <c r="I494" i="7"/>
  <c r="H494" i="7"/>
  <c r="G494" i="7"/>
  <c r="F494" i="7"/>
  <c r="E494" i="7"/>
  <c r="D494" i="7"/>
  <c r="X494" i="7" s="1"/>
  <c r="Y494" i="7" s="1"/>
  <c r="C494" i="7"/>
  <c r="O494" i="7" s="1"/>
  <c r="B494" i="7"/>
  <c r="A494" i="7"/>
  <c r="U493" i="7"/>
  <c r="T493" i="7"/>
  <c r="Q493" i="7"/>
  <c r="M493" i="7"/>
  <c r="N493" i="7" s="1"/>
  <c r="L493" i="7"/>
  <c r="J493" i="7"/>
  <c r="K493" i="7" s="1"/>
  <c r="I493" i="7"/>
  <c r="H493" i="7"/>
  <c r="G493" i="7"/>
  <c r="F493" i="7"/>
  <c r="E493" i="7"/>
  <c r="D493" i="7"/>
  <c r="X493" i="7" s="1"/>
  <c r="Y493" i="7" s="1"/>
  <c r="C493" i="7"/>
  <c r="P493" i="7" s="1"/>
  <c r="B493" i="7"/>
  <c r="A493" i="7"/>
  <c r="X492" i="7"/>
  <c r="Y492" i="7" s="1"/>
  <c r="T492" i="7"/>
  <c r="N492" i="7"/>
  <c r="M492" i="7"/>
  <c r="L492" i="7"/>
  <c r="J492" i="7"/>
  <c r="K492" i="7" s="1"/>
  <c r="H492" i="7"/>
  <c r="I492" i="7" s="1"/>
  <c r="G492" i="7"/>
  <c r="F492" i="7"/>
  <c r="D492" i="7"/>
  <c r="C492" i="7"/>
  <c r="X491" i="7"/>
  <c r="Y491" i="7" s="1"/>
  <c r="U491" i="7"/>
  <c r="T491" i="7"/>
  <c r="M491" i="7"/>
  <c r="L491" i="7"/>
  <c r="K491" i="7"/>
  <c r="J491" i="7"/>
  <c r="I491" i="7"/>
  <c r="H491" i="7"/>
  <c r="G491" i="7"/>
  <c r="F491" i="7"/>
  <c r="E491" i="7"/>
  <c r="D491" i="7"/>
  <c r="C491" i="7"/>
  <c r="P491" i="7" s="1"/>
  <c r="Y490" i="7"/>
  <c r="U490" i="7"/>
  <c r="T490" i="7"/>
  <c r="Q490" i="7"/>
  <c r="P490" i="7"/>
  <c r="M490" i="7"/>
  <c r="L490" i="7"/>
  <c r="N490" i="7" s="1"/>
  <c r="S490" i="7" s="1"/>
  <c r="J490" i="7"/>
  <c r="K490" i="7" s="1"/>
  <c r="I490" i="7"/>
  <c r="H490" i="7"/>
  <c r="G490" i="7"/>
  <c r="F490" i="7"/>
  <c r="E490" i="7"/>
  <c r="B490" i="7" s="1"/>
  <c r="D490" i="7"/>
  <c r="X490" i="7" s="1"/>
  <c r="C490" i="7"/>
  <c r="O490" i="7" s="1"/>
  <c r="A490" i="7"/>
  <c r="V489" i="7"/>
  <c r="W489" i="7" s="1"/>
  <c r="U489" i="7"/>
  <c r="T489" i="7"/>
  <c r="Q489" i="7"/>
  <c r="N489" i="7"/>
  <c r="M489" i="7"/>
  <c r="L489" i="7"/>
  <c r="J489" i="7"/>
  <c r="K489" i="7" s="1"/>
  <c r="I489" i="7"/>
  <c r="H489" i="7"/>
  <c r="G489" i="7"/>
  <c r="F489" i="7"/>
  <c r="E489" i="7"/>
  <c r="B489" i="7" s="1"/>
  <c r="D489" i="7"/>
  <c r="X489" i="7" s="1"/>
  <c r="Y489" i="7" s="1"/>
  <c r="C489" i="7"/>
  <c r="P489" i="7" s="1"/>
  <c r="A489" i="7"/>
  <c r="X488" i="7"/>
  <c r="Y488" i="7" s="1"/>
  <c r="T488" i="7"/>
  <c r="P488" i="7"/>
  <c r="O488" i="7"/>
  <c r="M488" i="7"/>
  <c r="L488" i="7"/>
  <c r="N488" i="7" s="1"/>
  <c r="K488" i="7"/>
  <c r="J488" i="7"/>
  <c r="H488" i="7"/>
  <c r="I488" i="7" s="1"/>
  <c r="G488" i="7"/>
  <c r="F488" i="7"/>
  <c r="D488" i="7"/>
  <c r="C488" i="7"/>
  <c r="Y487" i="7"/>
  <c r="X487" i="7"/>
  <c r="U487" i="7"/>
  <c r="T487" i="7"/>
  <c r="O487" i="7"/>
  <c r="M487" i="7"/>
  <c r="L487" i="7"/>
  <c r="K487" i="7"/>
  <c r="J487" i="7"/>
  <c r="I487" i="7"/>
  <c r="H487" i="7"/>
  <c r="G487" i="7"/>
  <c r="F487" i="7"/>
  <c r="E487" i="7"/>
  <c r="D487" i="7"/>
  <c r="C487" i="7"/>
  <c r="Q487" i="7" s="1"/>
  <c r="A487" i="7"/>
  <c r="V486" i="7"/>
  <c r="W486" i="7" s="1"/>
  <c r="U486" i="7"/>
  <c r="T486" i="7"/>
  <c r="Q486" i="7"/>
  <c r="P486" i="7"/>
  <c r="M486" i="7"/>
  <c r="L486" i="7"/>
  <c r="N486" i="7" s="1"/>
  <c r="J486" i="7"/>
  <c r="K486" i="7" s="1"/>
  <c r="I486" i="7"/>
  <c r="H486" i="7"/>
  <c r="G486" i="7"/>
  <c r="F486" i="7"/>
  <c r="E486" i="7"/>
  <c r="D486" i="7"/>
  <c r="X486" i="7" s="1"/>
  <c r="Y486" i="7" s="1"/>
  <c r="C486" i="7"/>
  <c r="O486" i="7" s="1"/>
  <c r="B486" i="7"/>
  <c r="A486" i="7"/>
  <c r="U485" i="7"/>
  <c r="T485" i="7"/>
  <c r="Q485" i="7"/>
  <c r="M485" i="7"/>
  <c r="N485" i="7" s="1"/>
  <c r="L485" i="7"/>
  <c r="J485" i="7"/>
  <c r="K485" i="7" s="1"/>
  <c r="I485" i="7"/>
  <c r="H485" i="7"/>
  <c r="G485" i="7"/>
  <c r="F485" i="7"/>
  <c r="E485" i="7"/>
  <c r="D485" i="7"/>
  <c r="X485" i="7" s="1"/>
  <c r="Y485" i="7" s="1"/>
  <c r="C485" i="7"/>
  <c r="P485" i="7" s="1"/>
  <c r="B485" i="7"/>
  <c r="A485" i="7"/>
  <c r="T484" i="7"/>
  <c r="N484" i="7"/>
  <c r="M484" i="7"/>
  <c r="L484" i="7"/>
  <c r="J484" i="7"/>
  <c r="K484" i="7" s="1"/>
  <c r="H484" i="7"/>
  <c r="I484" i="7" s="1"/>
  <c r="G484" i="7"/>
  <c r="F484" i="7"/>
  <c r="D484" i="7"/>
  <c r="X484" i="7" s="1"/>
  <c r="Y484" i="7" s="1"/>
  <c r="C484" i="7"/>
  <c r="X483" i="7"/>
  <c r="Y483" i="7" s="1"/>
  <c r="U483" i="7"/>
  <c r="T483" i="7"/>
  <c r="M483" i="7"/>
  <c r="L483" i="7"/>
  <c r="K483" i="7"/>
  <c r="J483" i="7"/>
  <c r="I483" i="7"/>
  <c r="H483" i="7"/>
  <c r="G483" i="7"/>
  <c r="F483" i="7"/>
  <c r="E483" i="7"/>
  <c r="D483" i="7"/>
  <c r="C483" i="7"/>
  <c r="P483" i="7" s="1"/>
  <c r="Y482" i="7"/>
  <c r="U482" i="7"/>
  <c r="T482" i="7"/>
  <c r="Q482" i="7"/>
  <c r="P482" i="7"/>
  <c r="M482" i="7"/>
  <c r="L482" i="7"/>
  <c r="N482" i="7" s="1"/>
  <c r="S482" i="7" s="1"/>
  <c r="J482" i="7"/>
  <c r="K482" i="7" s="1"/>
  <c r="I482" i="7"/>
  <c r="H482" i="7"/>
  <c r="G482" i="7"/>
  <c r="F482" i="7"/>
  <c r="E482" i="7"/>
  <c r="B482" i="7" s="1"/>
  <c r="D482" i="7"/>
  <c r="X482" i="7" s="1"/>
  <c r="C482" i="7"/>
  <c r="O482" i="7" s="1"/>
  <c r="A482" i="7"/>
  <c r="V481" i="7"/>
  <c r="W481" i="7" s="1"/>
  <c r="U481" i="7"/>
  <c r="T481" i="7"/>
  <c r="Q481" i="7"/>
  <c r="N481" i="7"/>
  <c r="M481" i="7"/>
  <c r="L481" i="7"/>
  <c r="J481" i="7"/>
  <c r="K481" i="7" s="1"/>
  <c r="I481" i="7"/>
  <c r="H481" i="7"/>
  <c r="G481" i="7"/>
  <c r="F481" i="7"/>
  <c r="E481" i="7"/>
  <c r="D481" i="7"/>
  <c r="X481" i="7" s="1"/>
  <c r="Y481" i="7" s="1"/>
  <c r="C481" i="7"/>
  <c r="P481" i="7" s="1"/>
  <c r="B481" i="7"/>
  <c r="A481" i="7"/>
  <c r="T480" i="7"/>
  <c r="O480" i="7"/>
  <c r="N480" i="7"/>
  <c r="M480" i="7"/>
  <c r="L480" i="7"/>
  <c r="K480" i="7"/>
  <c r="J480" i="7"/>
  <c r="H480" i="7"/>
  <c r="I480" i="7" s="1"/>
  <c r="G480" i="7"/>
  <c r="F480" i="7"/>
  <c r="D480" i="7"/>
  <c r="C480" i="7"/>
  <c r="Y479" i="7"/>
  <c r="X479" i="7"/>
  <c r="U479" i="7"/>
  <c r="T479" i="7"/>
  <c r="M479" i="7"/>
  <c r="L479" i="7"/>
  <c r="K479" i="7"/>
  <c r="J479" i="7"/>
  <c r="I479" i="7"/>
  <c r="H479" i="7"/>
  <c r="G479" i="7"/>
  <c r="F479" i="7"/>
  <c r="E479" i="7"/>
  <c r="D479" i="7"/>
  <c r="C479" i="7"/>
  <c r="Q479" i="7" s="1"/>
  <c r="U478" i="7"/>
  <c r="V478" i="7" s="1"/>
  <c r="W478" i="7" s="1"/>
  <c r="T478" i="7"/>
  <c r="Q478" i="7"/>
  <c r="P478" i="7"/>
  <c r="N478" i="7"/>
  <c r="S478" i="7" s="1"/>
  <c r="M478" i="7"/>
  <c r="L478" i="7"/>
  <c r="J478" i="7"/>
  <c r="K478" i="7" s="1"/>
  <c r="I478" i="7"/>
  <c r="H478" i="7"/>
  <c r="G478" i="7"/>
  <c r="F478" i="7"/>
  <c r="E478" i="7"/>
  <c r="B478" i="7" s="1"/>
  <c r="D478" i="7"/>
  <c r="X478" i="7" s="1"/>
  <c r="Y478" i="7" s="1"/>
  <c r="C478" i="7"/>
  <c r="O478" i="7" s="1"/>
  <c r="A478" i="7"/>
  <c r="U477" i="7"/>
  <c r="T477" i="7"/>
  <c r="Q477" i="7"/>
  <c r="M477" i="7"/>
  <c r="N477" i="7" s="1"/>
  <c r="L477" i="7"/>
  <c r="J477" i="7"/>
  <c r="K477" i="7" s="1"/>
  <c r="I477" i="7"/>
  <c r="H477" i="7"/>
  <c r="G477" i="7"/>
  <c r="F477" i="7"/>
  <c r="E477" i="7"/>
  <c r="D477" i="7"/>
  <c r="X477" i="7" s="1"/>
  <c r="Y477" i="7" s="1"/>
  <c r="C477" i="7"/>
  <c r="P477" i="7" s="1"/>
  <c r="B477" i="7"/>
  <c r="A477" i="7"/>
  <c r="X476" i="7"/>
  <c r="Y476" i="7" s="1"/>
  <c r="T476" i="7"/>
  <c r="M476" i="7"/>
  <c r="L476" i="7"/>
  <c r="N476" i="7" s="1"/>
  <c r="J476" i="7"/>
  <c r="K476" i="7" s="1"/>
  <c r="H476" i="7"/>
  <c r="I476" i="7" s="1"/>
  <c r="G476" i="7"/>
  <c r="F476" i="7"/>
  <c r="D476" i="7"/>
  <c r="C476" i="7"/>
  <c r="X475" i="7"/>
  <c r="Y475" i="7" s="1"/>
  <c r="U475" i="7"/>
  <c r="T475" i="7"/>
  <c r="M475" i="7"/>
  <c r="L475" i="7"/>
  <c r="K475" i="7"/>
  <c r="J475" i="7"/>
  <c r="I475" i="7"/>
  <c r="H475" i="7"/>
  <c r="G475" i="7"/>
  <c r="F475" i="7"/>
  <c r="E475" i="7"/>
  <c r="D475" i="7"/>
  <c r="C475" i="7"/>
  <c r="Q475" i="7" s="1"/>
  <c r="U474" i="7"/>
  <c r="T474" i="7"/>
  <c r="Q474" i="7"/>
  <c r="P474" i="7"/>
  <c r="M474" i="7"/>
  <c r="L474" i="7"/>
  <c r="N474" i="7" s="1"/>
  <c r="S474" i="7" s="1"/>
  <c r="J474" i="7"/>
  <c r="K474" i="7" s="1"/>
  <c r="I474" i="7"/>
  <c r="H474" i="7"/>
  <c r="G474" i="7"/>
  <c r="F474" i="7"/>
  <c r="E474" i="7"/>
  <c r="B474" i="7" s="1"/>
  <c r="D474" i="7"/>
  <c r="X474" i="7" s="1"/>
  <c r="Y474" i="7" s="1"/>
  <c r="C474" i="7"/>
  <c r="O474" i="7" s="1"/>
  <c r="A474" i="7"/>
  <c r="U473" i="7"/>
  <c r="T473" i="7"/>
  <c r="Q473" i="7"/>
  <c r="M473" i="7"/>
  <c r="N473" i="7" s="1"/>
  <c r="L473" i="7"/>
  <c r="J473" i="7"/>
  <c r="K473" i="7" s="1"/>
  <c r="I473" i="7"/>
  <c r="H473" i="7"/>
  <c r="G473" i="7"/>
  <c r="F473" i="7"/>
  <c r="E473" i="7"/>
  <c r="B473" i="7" s="1"/>
  <c r="D473" i="7"/>
  <c r="X473" i="7" s="1"/>
  <c r="Y473" i="7" s="1"/>
  <c r="C473" i="7"/>
  <c r="P473" i="7" s="1"/>
  <c r="A473" i="7"/>
  <c r="X472" i="7"/>
  <c r="Y472" i="7" s="1"/>
  <c r="T472" i="7"/>
  <c r="P472" i="7"/>
  <c r="O472" i="7"/>
  <c r="M472" i="7"/>
  <c r="L472" i="7"/>
  <c r="N472" i="7" s="1"/>
  <c r="K472" i="7"/>
  <c r="J472" i="7"/>
  <c r="H472" i="7"/>
  <c r="I472" i="7" s="1"/>
  <c r="G472" i="7"/>
  <c r="F472" i="7"/>
  <c r="D472" i="7"/>
  <c r="C472" i="7"/>
  <c r="T471" i="7"/>
  <c r="N471" i="7"/>
  <c r="M471" i="7"/>
  <c r="L471" i="7"/>
  <c r="J471" i="7"/>
  <c r="K471" i="7" s="1"/>
  <c r="H471" i="7"/>
  <c r="I471" i="7" s="1"/>
  <c r="G471" i="7"/>
  <c r="F471" i="7"/>
  <c r="D471" i="7"/>
  <c r="C471" i="7"/>
  <c r="O471" i="7" s="1"/>
  <c r="T470" i="7"/>
  <c r="M470" i="7"/>
  <c r="L470" i="7"/>
  <c r="J470" i="7"/>
  <c r="H470" i="7"/>
  <c r="K470" i="7" s="1"/>
  <c r="G470" i="7"/>
  <c r="F470" i="7"/>
  <c r="D470" i="7"/>
  <c r="X470" i="7" s="1"/>
  <c r="Y470" i="7" s="1"/>
  <c r="C470" i="7"/>
  <c r="X469" i="7"/>
  <c r="Y469" i="7" s="1"/>
  <c r="U469" i="7"/>
  <c r="T469" i="7"/>
  <c r="P469" i="7"/>
  <c r="N469" i="7"/>
  <c r="M469" i="7"/>
  <c r="L469" i="7"/>
  <c r="J469" i="7"/>
  <c r="K469" i="7" s="1"/>
  <c r="I469" i="7"/>
  <c r="H469" i="7"/>
  <c r="G469" i="7"/>
  <c r="F469" i="7"/>
  <c r="E469" i="7"/>
  <c r="D469" i="7"/>
  <c r="Q469" i="7" s="1"/>
  <c r="C469" i="7"/>
  <c r="B469" i="7"/>
  <c r="A469" i="7"/>
  <c r="U468" i="7"/>
  <c r="V468" i="7" s="1"/>
  <c r="W468" i="7" s="1"/>
  <c r="T468" i="7"/>
  <c r="O468" i="7"/>
  <c r="M468" i="7"/>
  <c r="N468" i="7" s="1"/>
  <c r="L468" i="7"/>
  <c r="K468" i="7"/>
  <c r="J468" i="7"/>
  <c r="I468" i="7"/>
  <c r="H468" i="7"/>
  <c r="G468" i="7"/>
  <c r="F468" i="7"/>
  <c r="E468" i="7"/>
  <c r="B468" i="7" s="1"/>
  <c r="D468" i="7"/>
  <c r="X468" i="7" s="1"/>
  <c r="Y468" i="7" s="1"/>
  <c r="C468" i="7"/>
  <c r="P468" i="7" s="1"/>
  <c r="A468" i="7"/>
  <c r="X467" i="7"/>
  <c r="Y467" i="7" s="1"/>
  <c r="T467" i="7"/>
  <c r="N467" i="7"/>
  <c r="M467" i="7"/>
  <c r="L467" i="7"/>
  <c r="J467" i="7"/>
  <c r="K467" i="7" s="1"/>
  <c r="H467" i="7"/>
  <c r="I467" i="7" s="1"/>
  <c r="G467" i="7"/>
  <c r="F467" i="7"/>
  <c r="D467" i="7"/>
  <c r="C467" i="7"/>
  <c r="O467" i="7" s="1"/>
  <c r="T466" i="7"/>
  <c r="M466" i="7"/>
  <c r="L466" i="7"/>
  <c r="J466" i="7"/>
  <c r="H466" i="7"/>
  <c r="K466" i="7" s="1"/>
  <c r="G466" i="7"/>
  <c r="F466" i="7"/>
  <c r="D466" i="7"/>
  <c r="X466" i="7" s="1"/>
  <c r="Y466" i="7" s="1"/>
  <c r="C466" i="7"/>
  <c r="X465" i="7"/>
  <c r="Y465" i="7" s="1"/>
  <c r="U465" i="7"/>
  <c r="T465" i="7"/>
  <c r="P465" i="7"/>
  <c r="N465" i="7"/>
  <c r="M465" i="7"/>
  <c r="L465" i="7"/>
  <c r="J465" i="7"/>
  <c r="K465" i="7" s="1"/>
  <c r="I465" i="7"/>
  <c r="H465" i="7"/>
  <c r="G465" i="7"/>
  <c r="F465" i="7"/>
  <c r="E465" i="7"/>
  <c r="D465" i="7"/>
  <c r="Q465" i="7" s="1"/>
  <c r="C465" i="7"/>
  <c r="B465" i="7"/>
  <c r="A465" i="7"/>
  <c r="U464" i="7"/>
  <c r="V464" i="7" s="1"/>
  <c r="W464" i="7" s="1"/>
  <c r="T464" i="7"/>
  <c r="O464" i="7"/>
  <c r="M464" i="7"/>
  <c r="N464" i="7" s="1"/>
  <c r="L464" i="7"/>
  <c r="K464" i="7"/>
  <c r="J464" i="7"/>
  <c r="I464" i="7"/>
  <c r="H464" i="7"/>
  <c r="G464" i="7"/>
  <c r="F464" i="7"/>
  <c r="E464" i="7"/>
  <c r="B464" i="7" s="1"/>
  <c r="D464" i="7"/>
  <c r="X464" i="7" s="1"/>
  <c r="Y464" i="7" s="1"/>
  <c r="C464" i="7"/>
  <c r="P464" i="7" s="1"/>
  <c r="A464" i="7"/>
  <c r="X463" i="7"/>
  <c r="Y463" i="7" s="1"/>
  <c r="T463" i="7"/>
  <c r="N463" i="7"/>
  <c r="M463" i="7"/>
  <c r="L463" i="7"/>
  <c r="J463" i="7"/>
  <c r="K463" i="7" s="1"/>
  <c r="H463" i="7"/>
  <c r="I463" i="7" s="1"/>
  <c r="G463" i="7"/>
  <c r="F463" i="7"/>
  <c r="D463" i="7"/>
  <c r="C463" i="7"/>
  <c r="O463" i="7" s="1"/>
  <c r="T462" i="7"/>
  <c r="M462" i="7"/>
  <c r="L462" i="7"/>
  <c r="J462" i="7"/>
  <c r="H462" i="7"/>
  <c r="K462" i="7" s="1"/>
  <c r="G462" i="7"/>
  <c r="F462" i="7"/>
  <c r="D462" i="7"/>
  <c r="X462" i="7" s="1"/>
  <c r="Y462" i="7" s="1"/>
  <c r="C462" i="7"/>
  <c r="X461" i="7"/>
  <c r="Y461" i="7" s="1"/>
  <c r="U461" i="7"/>
  <c r="T461" i="7"/>
  <c r="P461" i="7"/>
  <c r="N461" i="7"/>
  <c r="M461" i="7"/>
  <c r="L461" i="7"/>
  <c r="J461" i="7"/>
  <c r="K461" i="7" s="1"/>
  <c r="I461" i="7"/>
  <c r="H461" i="7"/>
  <c r="G461" i="7"/>
  <c r="F461" i="7"/>
  <c r="E461" i="7"/>
  <c r="D461" i="7"/>
  <c r="Q461" i="7" s="1"/>
  <c r="C461" i="7"/>
  <c r="B461" i="7"/>
  <c r="A461" i="7"/>
  <c r="U460" i="7"/>
  <c r="V460" i="7" s="1"/>
  <c r="W460" i="7" s="1"/>
  <c r="T460" i="7"/>
  <c r="O460" i="7"/>
  <c r="M460" i="7"/>
  <c r="N460" i="7" s="1"/>
  <c r="L460" i="7"/>
  <c r="K460" i="7"/>
  <c r="J460" i="7"/>
  <c r="I460" i="7"/>
  <c r="H460" i="7"/>
  <c r="G460" i="7"/>
  <c r="F460" i="7"/>
  <c r="E460" i="7"/>
  <c r="B460" i="7" s="1"/>
  <c r="D460" i="7"/>
  <c r="X460" i="7" s="1"/>
  <c r="Y460" i="7" s="1"/>
  <c r="C460" i="7"/>
  <c r="P460" i="7" s="1"/>
  <c r="A460" i="7"/>
  <c r="X459" i="7"/>
  <c r="Y459" i="7" s="1"/>
  <c r="T459" i="7"/>
  <c r="N459" i="7"/>
  <c r="M459" i="7"/>
  <c r="L459" i="7"/>
  <c r="J459" i="7"/>
  <c r="K459" i="7" s="1"/>
  <c r="H459" i="7"/>
  <c r="I459" i="7" s="1"/>
  <c r="G459" i="7"/>
  <c r="F459" i="7"/>
  <c r="D459" i="7"/>
  <c r="C459" i="7"/>
  <c r="T458" i="7"/>
  <c r="M458" i="7"/>
  <c r="L458" i="7"/>
  <c r="J458" i="7"/>
  <c r="H458" i="7"/>
  <c r="G458" i="7"/>
  <c r="F458" i="7"/>
  <c r="D458" i="7"/>
  <c r="C458" i="7"/>
  <c r="X457" i="7"/>
  <c r="Y457" i="7" s="1"/>
  <c r="U457" i="7"/>
  <c r="T457" i="7"/>
  <c r="P457" i="7"/>
  <c r="N457" i="7"/>
  <c r="M457" i="7"/>
  <c r="L457" i="7"/>
  <c r="J457" i="7"/>
  <c r="K457" i="7" s="1"/>
  <c r="I457" i="7"/>
  <c r="H457" i="7"/>
  <c r="G457" i="7"/>
  <c r="F457" i="7"/>
  <c r="E457" i="7"/>
  <c r="D457" i="7"/>
  <c r="Q457" i="7" s="1"/>
  <c r="C457" i="7"/>
  <c r="B457" i="7"/>
  <c r="A457" i="7"/>
  <c r="U456" i="7"/>
  <c r="V456" i="7" s="1"/>
  <c r="W456" i="7" s="1"/>
  <c r="T456" i="7"/>
  <c r="O456" i="7"/>
  <c r="M456" i="7"/>
  <c r="N456" i="7" s="1"/>
  <c r="L456" i="7"/>
  <c r="K456" i="7"/>
  <c r="J456" i="7"/>
  <c r="I456" i="7"/>
  <c r="H456" i="7"/>
  <c r="G456" i="7"/>
  <c r="F456" i="7"/>
  <c r="E456" i="7"/>
  <c r="B456" i="7" s="1"/>
  <c r="D456" i="7"/>
  <c r="X456" i="7" s="1"/>
  <c r="Y456" i="7" s="1"/>
  <c r="C456" i="7"/>
  <c r="P456" i="7" s="1"/>
  <c r="A456" i="7"/>
  <c r="X455" i="7"/>
  <c r="Y455" i="7" s="1"/>
  <c r="T455" i="7"/>
  <c r="N455" i="7"/>
  <c r="M455" i="7"/>
  <c r="L455" i="7"/>
  <c r="J455" i="7"/>
  <c r="H455" i="7"/>
  <c r="I455" i="7" s="1"/>
  <c r="G455" i="7"/>
  <c r="F455" i="7"/>
  <c r="D455" i="7"/>
  <c r="C455" i="7"/>
  <c r="T454" i="7"/>
  <c r="M454" i="7"/>
  <c r="L454" i="7"/>
  <c r="J454" i="7"/>
  <c r="H454" i="7"/>
  <c r="G454" i="7"/>
  <c r="F454" i="7"/>
  <c r="D454" i="7"/>
  <c r="C454" i="7"/>
  <c r="X453" i="7"/>
  <c r="Y453" i="7" s="1"/>
  <c r="U453" i="7"/>
  <c r="T453" i="7"/>
  <c r="P453" i="7"/>
  <c r="N453" i="7"/>
  <c r="M453" i="7"/>
  <c r="L453" i="7"/>
  <c r="J453" i="7"/>
  <c r="K453" i="7" s="1"/>
  <c r="I453" i="7"/>
  <c r="H453" i="7"/>
  <c r="G453" i="7"/>
  <c r="F453" i="7"/>
  <c r="E453" i="7"/>
  <c r="D453" i="7"/>
  <c r="Q453" i="7" s="1"/>
  <c r="C453" i="7"/>
  <c r="B453" i="7"/>
  <c r="A453" i="7"/>
  <c r="U452" i="7"/>
  <c r="V452" i="7" s="1"/>
  <c r="W452" i="7" s="1"/>
  <c r="T452" i="7"/>
  <c r="O452" i="7"/>
  <c r="M452" i="7"/>
  <c r="N452" i="7" s="1"/>
  <c r="L452" i="7"/>
  <c r="K452" i="7"/>
  <c r="J452" i="7"/>
  <c r="I452" i="7"/>
  <c r="H452" i="7"/>
  <c r="G452" i="7"/>
  <c r="F452" i="7"/>
  <c r="E452" i="7"/>
  <c r="B452" i="7" s="1"/>
  <c r="D452" i="7"/>
  <c r="X452" i="7" s="1"/>
  <c r="Y452" i="7" s="1"/>
  <c r="C452" i="7"/>
  <c r="P452" i="7" s="1"/>
  <c r="A452" i="7"/>
  <c r="X451" i="7"/>
  <c r="Y451" i="7" s="1"/>
  <c r="T451" i="7"/>
  <c r="N451" i="7"/>
  <c r="M451" i="7"/>
  <c r="L451" i="7"/>
  <c r="J451" i="7"/>
  <c r="H451" i="7"/>
  <c r="I451" i="7" s="1"/>
  <c r="G451" i="7"/>
  <c r="F451" i="7"/>
  <c r="D451" i="7"/>
  <c r="C451" i="7"/>
  <c r="T450" i="7"/>
  <c r="M450" i="7"/>
  <c r="L450" i="7"/>
  <c r="J450" i="7"/>
  <c r="H450" i="7"/>
  <c r="G450" i="7"/>
  <c r="F450" i="7"/>
  <c r="D450" i="7"/>
  <c r="C450" i="7"/>
  <c r="X449" i="7"/>
  <c r="Y449" i="7" s="1"/>
  <c r="U449" i="7"/>
  <c r="T449" i="7"/>
  <c r="P449" i="7"/>
  <c r="N449" i="7"/>
  <c r="M449" i="7"/>
  <c r="L449" i="7"/>
  <c r="J449" i="7"/>
  <c r="K449" i="7" s="1"/>
  <c r="I449" i="7"/>
  <c r="H449" i="7"/>
  <c r="G449" i="7"/>
  <c r="F449" i="7"/>
  <c r="E449" i="7"/>
  <c r="D449" i="7"/>
  <c r="Q449" i="7" s="1"/>
  <c r="C449" i="7"/>
  <c r="B449" i="7"/>
  <c r="A449" i="7"/>
  <c r="U448" i="7"/>
  <c r="V448" i="7" s="1"/>
  <c r="W448" i="7" s="1"/>
  <c r="T448" i="7"/>
  <c r="O448" i="7"/>
  <c r="M448" i="7"/>
  <c r="N448" i="7" s="1"/>
  <c r="L448" i="7"/>
  <c r="K448" i="7"/>
  <c r="J448" i="7"/>
  <c r="I448" i="7"/>
  <c r="H448" i="7"/>
  <c r="G448" i="7"/>
  <c r="F448" i="7"/>
  <c r="E448" i="7"/>
  <c r="B448" i="7" s="1"/>
  <c r="D448" i="7"/>
  <c r="X448" i="7" s="1"/>
  <c r="Y448" i="7" s="1"/>
  <c r="C448" i="7"/>
  <c r="P448" i="7" s="1"/>
  <c r="A448" i="7"/>
  <c r="X447" i="7"/>
  <c r="Y447" i="7" s="1"/>
  <c r="T447" i="7"/>
  <c r="N447" i="7"/>
  <c r="M447" i="7"/>
  <c r="L447" i="7"/>
  <c r="J447" i="7"/>
  <c r="H447" i="7"/>
  <c r="I447" i="7" s="1"/>
  <c r="G447" i="7"/>
  <c r="F447" i="7"/>
  <c r="D447" i="7"/>
  <c r="C447" i="7"/>
  <c r="T446" i="7"/>
  <c r="M446" i="7"/>
  <c r="L446" i="7"/>
  <c r="J446" i="7"/>
  <c r="H446" i="7"/>
  <c r="G446" i="7"/>
  <c r="F446" i="7"/>
  <c r="D446" i="7"/>
  <c r="C446" i="7"/>
  <c r="X445" i="7"/>
  <c r="Y445" i="7" s="1"/>
  <c r="U445" i="7"/>
  <c r="T445" i="7"/>
  <c r="P445" i="7"/>
  <c r="N445" i="7"/>
  <c r="M445" i="7"/>
  <c r="L445" i="7"/>
  <c r="J445" i="7"/>
  <c r="K445" i="7" s="1"/>
  <c r="I445" i="7"/>
  <c r="H445" i="7"/>
  <c r="G445" i="7"/>
  <c r="F445" i="7"/>
  <c r="E445" i="7"/>
  <c r="D445" i="7"/>
  <c r="Q445" i="7" s="1"/>
  <c r="C445" i="7"/>
  <c r="B445" i="7"/>
  <c r="A445" i="7"/>
  <c r="U444" i="7"/>
  <c r="V444" i="7" s="1"/>
  <c r="W444" i="7" s="1"/>
  <c r="T444" i="7"/>
  <c r="O444" i="7"/>
  <c r="M444" i="7"/>
  <c r="N444" i="7" s="1"/>
  <c r="L444" i="7"/>
  <c r="K444" i="7"/>
  <c r="J444" i="7"/>
  <c r="I444" i="7"/>
  <c r="H444" i="7"/>
  <c r="G444" i="7"/>
  <c r="F444" i="7"/>
  <c r="E444" i="7"/>
  <c r="B444" i="7" s="1"/>
  <c r="D444" i="7"/>
  <c r="X444" i="7" s="1"/>
  <c r="Y444" i="7" s="1"/>
  <c r="C444" i="7"/>
  <c r="P444" i="7" s="1"/>
  <c r="A444" i="7"/>
  <c r="X443" i="7"/>
  <c r="Y443" i="7" s="1"/>
  <c r="T443" i="7"/>
  <c r="N443" i="7"/>
  <c r="M443" i="7"/>
  <c r="L443" i="7"/>
  <c r="J443" i="7"/>
  <c r="K443" i="7" s="1"/>
  <c r="H443" i="7"/>
  <c r="I443" i="7" s="1"/>
  <c r="G443" i="7"/>
  <c r="F443" i="7"/>
  <c r="D443" i="7"/>
  <c r="C443" i="7"/>
  <c r="T442" i="7"/>
  <c r="M442" i="7"/>
  <c r="L442" i="7"/>
  <c r="J442" i="7"/>
  <c r="H442" i="7"/>
  <c r="G442" i="7"/>
  <c r="F442" i="7"/>
  <c r="D442" i="7"/>
  <c r="C442" i="7"/>
  <c r="X441" i="7"/>
  <c r="Y441" i="7" s="1"/>
  <c r="U441" i="7"/>
  <c r="T441" i="7"/>
  <c r="P441" i="7"/>
  <c r="N441" i="7"/>
  <c r="M441" i="7"/>
  <c r="L441" i="7"/>
  <c r="J441" i="7"/>
  <c r="K441" i="7" s="1"/>
  <c r="I441" i="7"/>
  <c r="H441" i="7"/>
  <c r="G441" i="7"/>
  <c r="F441" i="7"/>
  <c r="E441" i="7"/>
  <c r="D441" i="7"/>
  <c r="Q441" i="7" s="1"/>
  <c r="C441" i="7"/>
  <c r="B441" i="7"/>
  <c r="A441" i="7"/>
  <c r="U440" i="7"/>
  <c r="V440" i="7" s="1"/>
  <c r="W440" i="7" s="1"/>
  <c r="T440" i="7"/>
  <c r="O440" i="7"/>
  <c r="M440" i="7"/>
  <c r="N440" i="7" s="1"/>
  <c r="L440" i="7"/>
  <c r="K440" i="7"/>
  <c r="J440" i="7"/>
  <c r="I440" i="7"/>
  <c r="H440" i="7"/>
  <c r="G440" i="7"/>
  <c r="F440" i="7"/>
  <c r="E440" i="7"/>
  <c r="B440" i="7" s="1"/>
  <c r="D440" i="7"/>
  <c r="X440" i="7" s="1"/>
  <c r="Y440" i="7" s="1"/>
  <c r="C440" i="7"/>
  <c r="P440" i="7" s="1"/>
  <c r="A440" i="7"/>
  <c r="X439" i="7"/>
  <c r="Y439" i="7" s="1"/>
  <c r="T439" i="7"/>
  <c r="N439" i="7"/>
  <c r="M439" i="7"/>
  <c r="L439" i="7"/>
  <c r="J439" i="7"/>
  <c r="H439" i="7"/>
  <c r="I439" i="7" s="1"/>
  <c r="G439" i="7"/>
  <c r="F439" i="7"/>
  <c r="D439" i="7"/>
  <c r="C439" i="7"/>
  <c r="T438" i="7"/>
  <c r="M438" i="7"/>
  <c r="L438" i="7"/>
  <c r="J438" i="7"/>
  <c r="H438" i="7"/>
  <c r="G438" i="7"/>
  <c r="F438" i="7"/>
  <c r="D438" i="7"/>
  <c r="C438" i="7"/>
  <c r="X437" i="7"/>
  <c r="Y437" i="7" s="1"/>
  <c r="U437" i="7"/>
  <c r="T437" i="7"/>
  <c r="P437" i="7"/>
  <c r="N437" i="7"/>
  <c r="M437" i="7"/>
  <c r="L437" i="7"/>
  <c r="J437" i="7"/>
  <c r="K437" i="7" s="1"/>
  <c r="I437" i="7"/>
  <c r="H437" i="7"/>
  <c r="G437" i="7"/>
  <c r="F437" i="7"/>
  <c r="E437" i="7"/>
  <c r="D437" i="7"/>
  <c r="Q437" i="7" s="1"/>
  <c r="C437" i="7"/>
  <c r="B437" i="7"/>
  <c r="A437" i="7"/>
  <c r="U436" i="7"/>
  <c r="V436" i="7" s="1"/>
  <c r="W436" i="7" s="1"/>
  <c r="T436" i="7"/>
  <c r="O436" i="7"/>
  <c r="M436" i="7"/>
  <c r="N436" i="7" s="1"/>
  <c r="L436" i="7"/>
  <c r="K436" i="7"/>
  <c r="J436" i="7"/>
  <c r="I436" i="7"/>
  <c r="H436" i="7"/>
  <c r="G436" i="7"/>
  <c r="F436" i="7"/>
  <c r="E436" i="7"/>
  <c r="B436" i="7" s="1"/>
  <c r="D436" i="7"/>
  <c r="X436" i="7" s="1"/>
  <c r="Y436" i="7" s="1"/>
  <c r="C436" i="7"/>
  <c r="P436" i="7" s="1"/>
  <c r="A436" i="7"/>
  <c r="T435" i="7"/>
  <c r="N435" i="7"/>
  <c r="M435" i="7"/>
  <c r="L435" i="7"/>
  <c r="J435" i="7"/>
  <c r="H435" i="7"/>
  <c r="I435" i="7" s="1"/>
  <c r="G435" i="7"/>
  <c r="F435" i="7"/>
  <c r="D435" i="7"/>
  <c r="X435" i="7" s="1"/>
  <c r="Y435" i="7" s="1"/>
  <c r="C435" i="7"/>
  <c r="T434" i="7"/>
  <c r="M434" i="7"/>
  <c r="L434" i="7"/>
  <c r="J434" i="7"/>
  <c r="H434" i="7"/>
  <c r="G434" i="7"/>
  <c r="F434" i="7"/>
  <c r="D434" i="7"/>
  <c r="C434" i="7"/>
  <c r="X433" i="7"/>
  <c r="Y433" i="7" s="1"/>
  <c r="U433" i="7"/>
  <c r="T433" i="7"/>
  <c r="P433" i="7"/>
  <c r="N433" i="7"/>
  <c r="M433" i="7"/>
  <c r="L433" i="7"/>
  <c r="J433" i="7"/>
  <c r="K433" i="7" s="1"/>
  <c r="I433" i="7"/>
  <c r="H433" i="7"/>
  <c r="G433" i="7"/>
  <c r="F433" i="7"/>
  <c r="E433" i="7"/>
  <c r="D433" i="7"/>
  <c r="Q433" i="7" s="1"/>
  <c r="C433" i="7"/>
  <c r="B433" i="7"/>
  <c r="A433" i="7"/>
  <c r="U432" i="7"/>
  <c r="V432" i="7" s="1"/>
  <c r="W432" i="7" s="1"/>
  <c r="T432" i="7"/>
  <c r="O432" i="7"/>
  <c r="M432" i="7"/>
  <c r="N432" i="7" s="1"/>
  <c r="L432" i="7"/>
  <c r="K432" i="7"/>
  <c r="J432" i="7"/>
  <c r="I432" i="7"/>
  <c r="H432" i="7"/>
  <c r="G432" i="7"/>
  <c r="F432" i="7"/>
  <c r="E432" i="7"/>
  <c r="B432" i="7" s="1"/>
  <c r="D432" i="7"/>
  <c r="X432" i="7" s="1"/>
  <c r="Y432" i="7" s="1"/>
  <c r="C432" i="7"/>
  <c r="P432" i="7" s="1"/>
  <c r="A432" i="7"/>
  <c r="T431" i="7"/>
  <c r="N431" i="7"/>
  <c r="M431" i="7"/>
  <c r="L431" i="7"/>
  <c r="J431" i="7"/>
  <c r="H431" i="7"/>
  <c r="I431" i="7" s="1"/>
  <c r="G431" i="7"/>
  <c r="F431" i="7"/>
  <c r="D431" i="7"/>
  <c r="X431" i="7" s="1"/>
  <c r="Y431" i="7" s="1"/>
  <c r="C431" i="7"/>
  <c r="T430" i="7"/>
  <c r="M430" i="7"/>
  <c r="L430" i="7"/>
  <c r="J430" i="7"/>
  <c r="H430" i="7"/>
  <c r="G430" i="7"/>
  <c r="F430" i="7"/>
  <c r="D430" i="7"/>
  <c r="C430" i="7"/>
  <c r="X429" i="7"/>
  <c r="Y429" i="7" s="1"/>
  <c r="T429" i="7"/>
  <c r="P429" i="7"/>
  <c r="M429" i="7"/>
  <c r="N429" i="7" s="1"/>
  <c r="L429" i="7"/>
  <c r="J429" i="7"/>
  <c r="K429" i="7" s="1"/>
  <c r="H429" i="7"/>
  <c r="I429" i="7" s="1"/>
  <c r="G429" i="7"/>
  <c r="F429" i="7"/>
  <c r="D429" i="7"/>
  <c r="Q429" i="7" s="1"/>
  <c r="C429" i="7"/>
  <c r="U428" i="7"/>
  <c r="V428" i="7" s="1"/>
  <c r="W428" i="7" s="1"/>
  <c r="T428" i="7"/>
  <c r="O428" i="7"/>
  <c r="M428" i="7"/>
  <c r="N428" i="7" s="1"/>
  <c r="L428" i="7"/>
  <c r="K428" i="7"/>
  <c r="J428" i="7"/>
  <c r="I428" i="7"/>
  <c r="H428" i="7"/>
  <c r="G428" i="7"/>
  <c r="F428" i="7"/>
  <c r="E428" i="7"/>
  <c r="B428" i="7" s="1"/>
  <c r="D428" i="7"/>
  <c r="X428" i="7" s="1"/>
  <c r="Y428" i="7" s="1"/>
  <c r="C428" i="7"/>
  <c r="P428" i="7" s="1"/>
  <c r="A428" i="7"/>
  <c r="T427" i="7"/>
  <c r="N427" i="7"/>
  <c r="M427" i="7"/>
  <c r="L427" i="7"/>
  <c r="J427" i="7"/>
  <c r="K427" i="7" s="1"/>
  <c r="H427" i="7"/>
  <c r="I427" i="7" s="1"/>
  <c r="G427" i="7"/>
  <c r="F427" i="7"/>
  <c r="D427" i="7"/>
  <c r="X427" i="7" s="1"/>
  <c r="Y427" i="7" s="1"/>
  <c r="C427" i="7"/>
  <c r="T426" i="7"/>
  <c r="M426" i="7"/>
  <c r="L426" i="7"/>
  <c r="J426" i="7"/>
  <c r="H426" i="7"/>
  <c r="G426" i="7"/>
  <c r="F426" i="7"/>
  <c r="D426" i="7"/>
  <c r="C426" i="7"/>
  <c r="X425" i="7"/>
  <c r="Y425" i="7" s="1"/>
  <c r="T425" i="7"/>
  <c r="P425" i="7"/>
  <c r="M425" i="7"/>
  <c r="N425" i="7" s="1"/>
  <c r="L425" i="7"/>
  <c r="J425" i="7"/>
  <c r="K425" i="7" s="1"/>
  <c r="H425" i="7"/>
  <c r="I425" i="7" s="1"/>
  <c r="G425" i="7"/>
  <c r="F425" i="7"/>
  <c r="D425" i="7"/>
  <c r="Q425" i="7" s="1"/>
  <c r="C425" i="7"/>
  <c r="U424" i="7"/>
  <c r="V424" i="7" s="1"/>
  <c r="W424" i="7" s="1"/>
  <c r="T424" i="7"/>
  <c r="O424" i="7"/>
  <c r="M424" i="7"/>
  <c r="N424" i="7" s="1"/>
  <c r="L424" i="7"/>
  <c r="K424" i="7"/>
  <c r="J424" i="7"/>
  <c r="I424" i="7"/>
  <c r="H424" i="7"/>
  <c r="G424" i="7"/>
  <c r="F424" i="7"/>
  <c r="E424" i="7"/>
  <c r="B424" i="7" s="1"/>
  <c r="D424" i="7"/>
  <c r="X424" i="7" s="1"/>
  <c r="Y424" i="7" s="1"/>
  <c r="C424" i="7"/>
  <c r="P424" i="7" s="1"/>
  <c r="A424" i="7"/>
  <c r="T423" i="7"/>
  <c r="N423" i="7"/>
  <c r="M423" i="7"/>
  <c r="L423" i="7"/>
  <c r="J423" i="7"/>
  <c r="K423" i="7" s="1"/>
  <c r="H423" i="7"/>
  <c r="I423" i="7" s="1"/>
  <c r="G423" i="7"/>
  <c r="F423" i="7"/>
  <c r="D423" i="7"/>
  <c r="X423" i="7" s="1"/>
  <c r="Y423" i="7" s="1"/>
  <c r="C423" i="7"/>
  <c r="T422" i="7"/>
  <c r="M422" i="7"/>
  <c r="L422" i="7"/>
  <c r="J422" i="7"/>
  <c r="H422" i="7"/>
  <c r="G422" i="7"/>
  <c r="F422" i="7"/>
  <c r="D422" i="7"/>
  <c r="C422" i="7"/>
  <c r="X421" i="7"/>
  <c r="Y421" i="7" s="1"/>
  <c r="T421" i="7"/>
  <c r="P421" i="7"/>
  <c r="M421" i="7"/>
  <c r="N421" i="7" s="1"/>
  <c r="L421" i="7"/>
  <c r="J421" i="7"/>
  <c r="K421" i="7" s="1"/>
  <c r="H421" i="7"/>
  <c r="I421" i="7" s="1"/>
  <c r="G421" i="7"/>
  <c r="F421" i="7"/>
  <c r="D421" i="7"/>
  <c r="Q421" i="7" s="1"/>
  <c r="C421" i="7"/>
  <c r="U420" i="7"/>
  <c r="V420" i="7" s="1"/>
  <c r="W420" i="7" s="1"/>
  <c r="T420" i="7"/>
  <c r="O420" i="7"/>
  <c r="M420" i="7"/>
  <c r="N420" i="7" s="1"/>
  <c r="L420" i="7"/>
  <c r="K420" i="7"/>
  <c r="J420" i="7"/>
  <c r="I420" i="7"/>
  <c r="H420" i="7"/>
  <c r="G420" i="7"/>
  <c r="F420" i="7"/>
  <c r="E420" i="7"/>
  <c r="B420" i="7" s="1"/>
  <c r="D420" i="7"/>
  <c r="X420" i="7" s="1"/>
  <c r="Y420" i="7" s="1"/>
  <c r="C420" i="7"/>
  <c r="P420" i="7" s="1"/>
  <c r="A420" i="7"/>
  <c r="T419" i="7"/>
  <c r="N419" i="7"/>
  <c r="M419" i="7"/>
  <c r="L419" i="7"/>
  <c r="J419" i="7"/>
  <c r="H419" i="7"/>
  <c r="I419" i="7" s="1"/>
  <c r="G419" i="7"/>
  <c r="F419" i="7"/>
  <c r="D419" i="7"/>
  <c r="X419" i="7" s="1"/>
  <c r="Y419" i="7" s="1"/>
  <c r="C419" i="7"/>
  <c r="T418" i="7"/>
  <c r="M418" i="7"/>
  <c r="L418" i="7"/>
  <c r="J418" i="7"/>
  <c r="H418" i="7"/>
  <c r="G418" i="7"/>
  <c r="F418" i="7"/>
  <c r="D418" i="7"/>
  <c r="C418" i="7"/>
  <c r="X417" i="7"/>
  <c r="Y417" i="7" s="1"/>
  <c r="T417" i="7"/>
  <c r="P417" i="7"/>
  <c r="M417" i="7"/>
  <c r="N417" i="7" s="1"/>
  <c r="L417" i="7"/>
  <c r="J417" i="7"/>
  <c r="K417" i="7" s="1"/>
  <c r="H417" i="7"/>
  <c r="I417" i="7" s="1"/>
  <c r="G417" i="7"/>
  <c r="F417" i="7"/>
  <c r="D417" i="7"/>
  <c r="Q417" i="7" s="1"/>
  <c r="C417" i="7"/>
  <c r="U416" i="7"/>
  <c r="V416" i="7" s="1"/>
  <c r="W416" i="7" s="1"/>
  <c r="T416" i="7"/>
  <c r="O416" i="7"/>
  <c r="M416" i="7"/>
  <c r="N416" i="7" s="1"/>
  <c r="L416" i="7"/>
  <c r="K416" i="7"/>
  <c r="J416" i="7"/>
  <c r="I416" i="7"/>
  <c r="H416" i="7"/>
  <c r="G416" i="7"/>
  <c r="F416" i="7"/>
  <c r="E416" i="7"/>
  <c r="B416" i="7" s="1"/>
  <c r="D416" i="7"/>
  <c r="X416" i="7" s="1"/>
  <c r="Y416" i="7" s="1"/>
  <c r="C416" i="7"/>
  <c r="P416" i="7" s="1"/>
  <c r="A416" i="7"/>
  <c r="T415" i="7"/>
  <c r="N415" i="7"/>
  <c r="M415" i="7"/>
  <c r="L415" i="7"/>
  <c r="J415" i="7"/>
  <c r="K415" i="7" s="1"/>
  <c r="H415" i="7"/>
  <c r="I415" i="7" s="1"/>
  <c r="G415" i="7"/>
  <c r="F415" i="7"/>
  <c r="D415" i="7"/>
  <c r="C415" i="7"/>
  <c r="O415" i="7" s="1"/>
  <c r="X414" i="7"/>
  <c r="Y414" i="7" s="1"/>
  <c r="T414" i="7"/>
  <c r="Q414" i="7"/>
  <c r="O414" i="7"/>
  <c r="M414" i="7"/>
  <c r="L414" i="7"/>
  <c r="J414" i="7"/>
  <c r="I414" i="7"/>
  <c r="H414" i="7"/>
  <c r="K414" i="7" s="1"/>
  <c r="G414" i="7"/>
  <c r="F414" i="7"/>
  <c r="E414" i="7"/>
  <c r="D414" i="7"/>
  <c r="C414" i="7"/>
  <c r="A414" i="7"/>
  <c r="T413" i="7"/>
  <c r="M413" i="7"/>
  <c r="N413" i="7" s="1"/>
  <c r="L413" i="7"/>
  <c r="J413" i="7"/>
  <c r="K413" i="7" s="1"/>
  <c r="H413" i="7"/>
  <c r="I413" i="7" s="1"/>
  <c r="G413" i="7"/>
  <c r="F413" i="7"/>
  <c r="D413" i="7"/>
  <c r="P413" i="7" s="1"/>
  <c r="C413" i="7"/>
  <c r="V412" i="7"/>
  <c r="W412" i="7" s="1"/>
  <c r="U412" i="7"/>
  <c r="T412" i="7"/>
  <c r="M412" i="7"/>
  <c r="N412" i="7" s="1"/>
  <c r="L412" i="7"/>
  <c r="K412" i="7"/>
  <c r="J412" i="7"/>
  <c r="I412" i="7"/>
  <c r="H412" i="7"/>
  <c r="G412" i="7"/>
  <c r="F412" i="7"/>
  <c r="E412" i="7"/>
  <c r="B412" i="7" s="1"/>
  <c r="D412" i="7"/>
  <c r="X412" i="7" s="1"/>
  <c r="Y412" i="7" s="1"/>
  <c r="C412" i="7"/>
  <c r="P412" i="7" s="1"/>
  <c r="T411" i="7"/>
  <c r="O411" i="7"/>
  <c r="N411" i="7"/>
  <c r="M411" i="7"/>
  <c r="L411" i="7"/>
  <c r="K411" i="7"/>
  <c r="J411" i="7"/>
  <c r="H411" i="7"/>
  <c r="I411" i="7" s="1"/>
  <c r="G411" i="7"/>
  <c r="F411" i="7"/>
  <c r="D411" i="7"/>
  <c r="C411" i="7"/>
  <c r="X410" i="7"/>
  <c r="Y410" i="7" s="1"/>
  <c r="T410" i="7"/>
  <c r="O410" i="7"/>
  <c r="M410" i="7"/>
  <c r="L410" i="7"/>
  <c r="J410" i="7"/>
  <c r="I410" i="7"/>
  <c r="H410" i="7"/>
  <c r="K410" i="7" s="1"/>
  <c r="G410" i="7"/>
  <c r="F410" i="7"/>
  <c r="E410" i="7"/>
  <c r="D410" i="7"/>
  <c r="Q410" i="7" s="1"/>
  <c r="C410" i="7"/>
  <c r="Y409" i="7"/>
  <c r="X409" i="7"/>
  <c r="T409" i="7"/>
  <c r="P409" i="7"/>
  <c r="M409" i="7"/>
  <c r="N409" i="7" s="1"/>
  <c r="L409" i="7"/>
  <c r="J409" i="7"/>
  <c r="H409" i="7"/>
  <c r="I409" i="7" s="1"/>
  <c r="G409" i="7"/>
  <c r="F409" i="7"/>
  <c r="D409" i="7"/>
  <c r="C409" i="7"/>
  <c r="U408" i="7"/>
  <c r="V408" i="7" s="1"/>
  <c r="W408" i="7" s="1"/>
  <c r="T408" i="7"/>
  <c r="O408" i="7"/>
  <c r="M408" i="7"/>
  <c r="N408" i="7" s="1"/>
  <c r="L408" i="7"/>
  <c r="K408" i="7"/>
  <c r="J408" i="7"/>
  <c r="I408" i="7"/>
  <c r="H408" i="7"/>
  <c r="G408" i="7"/>
  <c r="F408" i="7"/>
  <c r="E408" i="7"/>
  <c r="B408" i="7" s="1"/>
  <c r="D408" i="7"/>
  <c r="X408" i="7" s="1"/>
  <c r="Y408" i="7" s="1"/>
  <c r="C408" i="7"/>
  <c r="P408" i="7" s="1"/>
  <c r="A408" i="7"/>
  <c r="T407" i="7"/>
  <c r="O407" i="7"/>
  <c r="N407" i="7"/>
  <c r="M407" i="7"/>
  <c r="L407" i="7"/>
  <c r="K407" i="7"/>
  <c r="J407" i="7"/>
  <c r="H407" i="7"/>
  <c r="I407" i="7" s="1"/>
  <c r="G407" i="7"/>
  <c r="F407" i="7"/>
  <c r="D407" i="7"/>
  <c r="C407" i="7"/>
  <c r="T406" i="7"/>
  <c r="M406" i="7"/>
  <c r="L406" i="7"/>
  <c r="J406" i="7"/>
  <c r="H406" i="7"/>
  <c r="K406" i="7" s="1"/>
  <c r="G406" i="7"/>
  <c r="F406" i="7"/>
  <c r="D406" i="7"/>
  <c r="Q406" i="7" s="1"/>
  <c r="C406" i="7"/>
  <c r="X405" i="7"/>
  <c r="Y405" i="7" s="1"/>
  <c r="T405" i="7"/>
  <c r="P405" i="7"/>
  <c r="M405" i="7"/>
  <c r="N405" i="7" s="1"/>
  <c r="L405" i="7"/>
  <c r="J405" i="7"/>
  <c r="H405" i="7"/>
  <c r="I405" i="7" s="1"/>
  <c r="G405" i="7"/>
  <c r="F405" i="7"/>
  <c r="D405" i="7"/>
  <c r="C405" i="7"/>
  <c r="U404" i="7"/>
  <c r="V404" i="7" s="1"/>
  <c r="W404" i="7" s="1"/>
  <c r="T404" i="7"/>
  <c r="O404" i="7"/>
  <c r="M404" i="7"/>
  <c r="N404" i="7" s="1"/>
  <c r="L404" i="7"/>
  <c r="K404" i="7"/>
  <c r="J404" i="7"/>
  <c r="I404" i="7"/>
  <c r="H404" i="7"/>
  <c r="G404" i="7"/>
  <c r="F404" i="7"/>
  <c r="E404" i="7"/>
  <c r="B404" i="7" s="1"/>
  <c r="D404" i="7"/>
  <c r="X404" i="7" s="1"/>
  <c r="Y404" i="7" s="1"/>
  <c r="C404" i="7"/>
  <c r="P404" i="7" s="1"/>
  <c r="A404" i="7"/>
  <c r="T403" i="7"/>
  <c r="N403" i="7"/>
  <c r="M403" i="7"/>
  <c r="L403" i="7"/>
  <c r="J403" i="7"/>
  <c r="K403" i="7" s="1"/>
  <c r="H403" i="7"/>
  <c r="I403" i="7" s="1"/>
  <c r="G403" i="7"/>
  <c r="F403" i="7"/>
  <c r="D403" i="7"/>
  <c r="C403" i="7"/>
  <c r="O403" i="7" s="1"/>
  <c r="T402" i="7"/>
  <c r="Q402" i="7"/>
  <c r="M402" i="7"/>
  <c r="L402" i="7"/>
  <c r="J402" i="7"/>
  <c r="H402" i="7"/>
  <c r="K402" i="7" s="1"/>
  <c r="G402" i="7"/>
  <c r="F402" i="7"/>
  <c r="D402" i="7"/>
  <c r="C402" i="7"/>
  <c r="A402" i="7"/>
  <c r="T401" i="7"/>
  <c r="M401" i="7"/>
  <c r="N401" i="7" s="1"/>
  <c r="L401" i="7"/>
  <c r="J401" i="7"/>
  <c r="K401" i="7" s="1"/>
  <c r="H401" i="7"/>
  <c r="I401" i="7" s="1"/>
  <c r="G401" i="7"/>
  <c r="F401" i="7"/>
  <c r="D401" i="7"/>
  <c r="P401" i="7" s="1"/>
  <c r="C401" i="7"/>
  <c r="V400" i="7"/>
  <c r="W400" i="7" s="1"/>
  <c r="U400" i="7"/>
  <c r="T400" i="7"/>
  <c r="M400" i="7"/>
  <c r="N400" i="7" s="1"/>
  <c r="L400" i="7"/>
  <c r="K400" i="7"/>
  <c r="J400" i="7"/>
  <c r="I400" i="7"/>
  <c r="H400" i="7"/>
  <c r="G400" i="7"/>
  <c r="F400" i="7"/>
  <c r="E400" i="7"/>
  <c r="B400" i="7" s="1"/>
  <c r="D400" i="7"/>
  <c r="X400" i="7" s="1"/>
  <c r="Y400" i="7" s="1"/>
  <c r="C400" i="7"/>
  <c r="P400" i="7" s="1"/>
  <c r="T399" i="7"/>
  <c r="N399" i="7"/>
  <c r="M399" i="7"/>
  <c r="L399" i="7"/>
  <c r="J399" i="7"/>
  <c r="K399" i="7" s="1"/>
  <c r="H399" i="7"/>
  <c r="I399" i="7" s="1"/>
  <c r="G399" i="7"/>
  <c r="F399" i="7"/>
  <c r="D399" i="7"/>
  <c r="C399" i="7"/>
  <c r="O399" i="7" s="1"/>
  <c r="X398" i="7"/>
  <c r="Y398" i="7" s="1"/>
  <c r="T398" i="7"/>
  <c r="Q398" i="7"/>
  <c r="O398" i="7"/>
  <c r="M398" i="7"/>
  <c r="L398" i="7"/>
  <c r="J398" i="7"/>
  <c r="I398" i="7"/>
  <c r="H398" i="7"/>
  <c r="K398" i="7" s="1"/>
  <c r="G398" i="7"/>
  <c r="F398" i="7"/>
  <c r="E398" i="7"/>
  <c r="D398" i="7"/>
  <c r="C398" i="7"/>
  <c r="A398" i="7"/>
  <c r="T397" i="7"/>
  <c r="M397" i="7"/>
  <c r="N397" i="7" s="1"/>
  <c r="L397" i="7"/>
  <c r="J397" i="7"/>
  <c r="K397" i="7" s="1"/>
  <c r="H397" i="7"/>
  <c r="I397" i="7" s="1"/>
  <c r="G397" i="7"/>
  <c r="F397" i="7"/>
  <c r="D397" i="7"/>
  <c r="P397" i="7" s="1"/>
  <c r="C397" i="7"/>
  <c r="V396" i="7"/>
  <c r="W396" i="7" s="1"/>
  <c r="U396" i="7"/>
  <c r="T396" i="7"/>
  <c r="M396" i="7"/>
  <c r="N396" i="7" s="1"/>
  <c r="L396" i="7"/>
  <c r="K396" i="7"/>
  <c r="J396" i="7"/>
  <c r="I396" i="7"/>
  <c r="H396" i="7"/>
  <c r="G396" i="7"/>
  <c r="F396" i="7"/>
  <c r="E396" i="7"/>
  <c r="B396" i="7" s="1"/>
  <c r="D396" i="7"/>
  <c r="X396" i="7" s="1"/>
  <c r="Y396" i="7" s="1"/>
  <c r="C396" i="7"/>
  <c r="P396" i="7" s="1"/>
  <c r="T395" i="7"/>
  <c r="O395" i="7"/>
  <c r="N395" i="7"/>
  <c r="M395" i="7"/>
  <c r="L395" i="7"/>
  <c r="K395" i="7"/>
  <c r="J395" i="7"/>
  <c r="H395" i="7"/>
  <c r="I395" i="7" s="1"/>
  <c r="G395" i="7"/>
  <c r="F395" i="7"/>
  <c r="D395" i="7"/>
  <c r="C395" i="7"/>
  <c r="X394" i="7"/>
  <c r="Y394" i="7" s="1"/>
  <c r="T394" i="7"/>
  <c r="O394" i="7"/>
  <c r="M394" i="7"/>
  <c r="L394" i="7"/>
  <c r="J394" i="7"/>
  <c r="I394" i="7"/>
  <c r="H394" i="7"/>
  <c r="K394" i="7" s="1"/>
  <c r="G394" i="7"/>
  <c r="F394" i="7"/>
  <c r="E394" i="7"/>
  <c r="D394" i="7"/>
  <c r="Q394" i="7" s="1"/>
  <c r="C394" i="7"/>
  <c r="Y393" i="7"/>
  <c r="X393" i="7"/>
  <c r="T393" i="7"/>
  <c r="P393" i="7"/>
  <c r="M393" i="7"/>
  <c r="N393" i="7" s="1"/>
  <c r="L393" i="7"/>
  <c r="J393" i="7"/>
  <c r="H393" i="7"/>
  <c r="I393" i="7" s="1"/>
  <c r="G393" i="7"/>
  <c r="F393" i="7"/>
  <c r="D393" i="7"/>
  <c r="C393" i="7"/>
  <c r="U392" i="7"/>
  <c r="V392" i="7" s="1"/>
  <c r="W392" i="7" s="1"/>
  <c r="T392" i="7"/>
  <c r="O392" i="7"/>
  <c r="M392" i="7"/>
  <c r="N392" i="7" s="1"/>
  <c r="L392" i="7"/>
  <c r="K392" i="7"/>
  <c r="J392" i="7"/>
  <c r="I392" i="7"/>
  <c r="H392" i="7"/>
  <c r="G392" i="7"/>
  <c r="F392" i="7"/>
  <c r="E392" i="7"/>
  <c r="B392" i="7" s="1"/>
  <c r="D392" i="7"/>
  <c r="X392" i="7" s="1"/>
  <c r="Y392" i="7" s="1"/>
  <c r="C392" i="7"/>
  <c r="P392" i="7" s="1"/>
  <c r="A392" i="7"/>
  <c r="T391" i="7"/>
  <c r="O391" i="7"/>
  <c r="N391" i="7"/>
  <c r="M391" i="7"/>
  <c r="L391" i="7"/>
  <c r="K391" i="7"/>
  <c r="J391" i="7"/>
  <c r="H391" i="7"/>
  <c r="I391" i="7" s="1"/>
  <c r="G391" i="7"/>
  <c r="F391" i="7"/>
  <c r="D391" i="7"/>
  <c r="C391" i="7"/>
  <c r="X390" i="7"/>
  <c r="Y390" i="7" s="1"/>
  <c r="T390" i="7"/>
  <c r="Q390" i="7"/>
  <c r="O390" i="7"/>
  <c r="M390" i="7"/>
  <c r="L390" i="7"/>
  <c r="N390" i="7" s="1"/>
  <c r="S390" i="7" s="1"/>
  <c r="J390" i="7"/>
  <c r="I390" i="7"/>
  <c r="H390" i="7"/>
  <c r="K390" i="7" s="1"/>
  <c r="G390" i="7"/>
  <c r="F390" i="7"/>
  <c r="E390" i="7"/>
  <c r="D390" i="7"/>
  <c r="C390" i="7"/>
  <c r="P390" i="7" s="1"/>
  <c r="A390" i="7"/>
  <c r="T389" i="7"/>
  <c r="M389" i="7"/>
  <c r="N389" i="7" s="1"/>
  <c r="L389" i="7"/>
  <c r="J389" i="7"/>
  <c r="H389" i="7"/>
  <c r="I389" i="7" s="1"/>
  <c r="G389" i="7"/>
  <c r="F389" i="7"/>
  <c r="D389" i="7"/>
  <c r="Q389" i="7" s="1"/>
  <c r="C389" i="7"/>
  <c r="Y388" i="7"/>
  <c r="V388" i="7"/>
  <c r="W388" i="7" s="1"/>
  <c r="U388" i="7"/>
  <c r="T388" i="7"/>
  <c r="M388" i="7"/>
  <c r="N388" i="7" s="1"/>
  <c r="L388" i="7"/>
  <c r="K388" i="7"/>
  <c r="J388" i="7"/>
  <c r="I388" i="7"/>
  <c r="H388" i="7"/>
  <c r="G388" i="7"/>
  <c r="F388" i="7"/>
  <c r="E388" i="7"/>
  <c r="B388" i="7" s="1"/>
  <c r="D388" i="7"/>
  <c r="X388" i="7" s="1"/>
  <c r="C388" i="7"/>
  <c r="P388" i="7" s="1"/>
  <c r="T387" i="7"/>
  <c r="O387" i="7"/>
  <c r="N387" i="7"/>
  <c r="M387" i="7"/>
  <c r="L387" i="7"/>
  <c r="K387" i="7"/>
  <c r="J387" i="7"/>
  <c r="H387" i="7"/>
  <c r="I387" i="7" s="1"/>
  <c r="G387" i="7"/>
  <c r="F387" i="7"/>
  <c r="D387" i="7"/>
  <c r="X387" i="7" s="1"/>
  <c r="Y387" i="7" s="1"/>
  <c r="C387" i="7"/>
  <c r="X386" i="7"/>
  <c r="Y386" i="7" s="1"/>
  <c r="T386" i="7"/>
  <c r="Q386" i="7"/>
  <c r="O386" i="7"/>
  <c r="M386" i="7"/>
  <c r="L386" i="7"/>
  <c r="N386" i="7" s="1"/>
  <c r="S386" i="7" s="1"/>
  <c r="J386" i="7"/>
  <c r="I386" i="7"/>
  <c r="H386" i="7"/>
  <c r="K386" i="7" s="1"/>
  <c r="G386" i="7"/>
  <c r="F386" i="7"/>
  <c r="E386" i="7"/>
  <c r="D386" i="7"/>
  <c r="C386" i="7"/>
  <c r="P386" i="7" s="1"/>
  <c r="A386" i="7"/>
  <c r="T385" i="7"/>
  <c r="M385" i="7"/>
  <c r="N385" i="7" s="1"/>
  <c r="L385" i="7"/>
  <c r="J385" i="7"/>
  <c r="H385" i="7"/>
  <c r="I385" i="7" s="1"/>
  <c r="G385" i="7"/>
  <c r="F385" i="7"/>
  <c r="D385" i="7"/>
  <c r="C385" i="7"/>
  <c r="Y384" i="7"/>
  <c r="V384" i="7"/>
  <c r="W384" i="7" s="1"/>
  <c r="U384" i="7"/>
  <c r="T384" i="7"/>
  <c r="M384" i="7"/>
  <c r="N384" i="7" s="1"/>
  <c r="L384" i="7"/>
  <c r="K384" i="7"/>
  <c r="J384" i="7"/>
  <c r="I384" i="7"/>
  <c r="H384" i="7"/>
  <c r="G384" i="7"/>
  <c r="F384" i="7"/>
  <c r="E384" i="7"/>
  <c r="B384" i="7" s="1"/>
  <c r="D384" i="7"/>
  <c r="X384" i="7" s="1"/>
  <c r="C384" i="7"/>
  <c r="P384" i="7" s="1"/>
  <c r="T383" i="7"/>
  <c r="O383" i="7"/>
  <c r="N383" i="7"/>
  <c r="M383" i="7"/>
  <c r="L383" i="7"/>
  <c r="K383" i="7"/>
  <c r="J383" i="7"/>
  <c r="H383" i="7"/>
  <c r="I383" i="7" s="1"/>
  <c r="G383" i="7"/>
  <c r="F383" i="7"/>
  <c r="D383" i="7"/>
  <c r="X383" i="7" s="1"/>
  <c r="Y383" i="7" s="1"/>
  <c r="C383" i="7"/>
  <c r="X382" i="7"/>
  <c r="Y382" i="7" s="1"/>
  <c r="T382" i="7"/>
  <c r="Q382" i="7"/>
  <c r="O382" i="7"/>
  <c r="M382" i="7"/>
  <c r="L382" i="7"/>
  <c r="N382" i="7" s="1"/>
  <c r="J382" i="7"/>
  <c r="I382" i="7"/>
  <c r="H382" i="7"/>
  <c r="K382" i="7" s="1"/>
  <c r="G382" i="7"/>
  <c r="F382" i="7"/>
  <c r="E382" i="7"/>
  <c r="D382" i="7"/>
  <c r="C382" i="7"/>
  <c r="P382" i="7" s="1"/>
  <c r="A382" i="7"/>
  <c r="T381" i="7"/>
  <c r="M381" i="7"/>
  <c r="N381" i="7" s="1"/>
  <c r="L381" i="7"/>
  <c r="J381" i="7"/>
  <c r="H381" i="7"/>
  <c r="I381" i="7" s="1"/>
  <c r="G381" i="7"/>
  <c r="F381" i="7"/>
  <c r="D381" i="7"/>
  <c r="C381" i="7"/>
  <c r="V380" i="7"/>
  <c r="W380" i="7" s="1"/>
  <c r="U380" i="7"/>
  <c r="T380" i="7"/>
  <c r="M380" i="7"/>
  <c r="N380" i="7" s="1"/>
  <c r="L380" i="7"/>
  <c r="K380" i="7"/>
  <c r="J380" i="7"/>
  <c r="I380" i="7"/>
  <c r="H380" i="7"/>
  <c r="G380" i="7"/>
  <c r="F380" i="7"/>
  <c r="E380" i="7"/>
  <c r="B380" i="7" s="1"/>
  <c r="D380" i="7"/>
  <c r="X380" i="7" s="1"/>
  <c r="Y380" i="7" s="1"/>
  <c r="C380" i="7"/>
  <c r="P380" i="7" s="1"/>
  <c r="T379" i="7"/>
  <c r="O379" i="7"/>
  <c r="N379" i="7"/>
  <c r="M379" i="7"/>
  <c r="L379" i="7"/>
  <c r="K379" i="7"/>
  <c r="J379" i="7"/>
  <c r="H379" i="7"/>
  <c r="I379" i="7" s="1"/>
  <c r="G379" i="7"/>
  <c r="F379" i="7"/>
  <c r="D379" i="7"/>
  <c r="X379" i="7" s="1"/>
  <c r="Y379" i="7" s="1"/>
  <c r="C379" i="7"/>
  <c r="X378" i="7"/>
  <c r="Y378" i="7" s="1"/>
  <c r="T378" i="7"/>
  <c r="Q378" i="7"/>
  <c r="O378" i="7"/>
  <c r="M378" i="7"/>
  <c r="L378" i="7"/>
  <c r="N378" i="7" s="1"/>
  <c r="S378" i="7" s="1"/>
  <c r="J378" i="7"/>
  <c r="I378" i="7"/>
  <c r="H378" i="7"/>
  <c r="K378" i="7" s="1"/>
  <c r="G378" i="7"/>
  <c r="F378" i="7"/>
  <c r="E378" i="7"/>
  <c r="D378" i="7"/>
  <c r="C378" i="7"/>
  <c r="P378" i="7" s="1"/>
  <c r="A378" i="7"/>
  <c r="T377" i="7"/>
  <c r="M377" i="7"/>
  <c r="N377" i="7" s="1"/>
  <c r="L377" i="7"/>
  <c r="J377" i="7"/>
  <c r="H377" i="7"/>
  <c r="I377" i="7" s="1"/>
  <c r="G377" i="7"/>
  <c r="F377" i="7"/>
  <c r="D377" i="7"/>
  <c r="C377" i="7"/>
  <c r="V376" i="7"/>
  <c r="W376" i="7" s="1"/>
  <c r="U376" i="7"/>
  <c r="T376" i="7"/>
  <c r="M376" i="7"/>
  <c r="N376" i="7" s="1"/>
  <c r="L376" i="7"/>
  <c r="K376" i="7"/>
  <c r="J376" i="7"/>
  <c r="I376" i="7"/>
  <c r="H376" i="7"/>
  <c r="G376" i="7"/>
  <c r="F376" i="7"/>
  <c r="E376" i="7"/>
  <c r="B376" i="7" s="1"/>
  <c r="D376" i="7"/>
  <c r="X376" i="7" s="1"/>
  <c r="Y376" i="7" s="1"/>
  <c r="C376" i="7"/>
  <c r="P376" i="7" s="1"/>
  <c r="T375" i="7"/>
  <c r="O375" i="7"/>
  <c r="N375" i="7"/>
  <c r="M375" i="7"/>
  <c r="L375" i="7"/>
  <c r="K375" i="7"/>
  <c r="J375" i="7"/>
  <c r="H375" i="7"/>
  <c r="I375" i="7" s="1"/>
  <c r="G375" i="7"/>
  <c r="F375" i="7"/>
  <c r="D375" i="7"/>
  <c r="C375" i="7"/>
  <c r="X374" i="7"/>
  <c r="Y374" i="7" s="1"/>
  <c r="T374" i="7"/>
  <c r="Q374" i="7"/>
  <c r="O374" i="7"/>
  <c r="R374" i="7" s="1"/>
  <c r="M374" i="7"/>
  <c r="L374" i="7"/>
  <c r="N374" i="7" s="1"/>
  <c r="J374" i="7"/>
  <c r="I374" i="7"/>
  <c r="H374" i="7"/>
  <c r="K374" i="7" s="1"/>
  <c r="G374" i="7"/>
  <c r="F374" i="7"/>
  <c r="E374" i="7"/>
  <c r="D374" i="7"/>
  <c r="C374" i="7"/>
  <c r="P374" i="7" s="1"/>
  <c r="A374" i="7"/>
  <c r="T373" i="7"/>
  <c r="M373" i="7"/>
  <c r="N373" i="7" s="1"/>
  <c r="L373" i="7"/>
  <c r="J373" i="7"/>
  <c r="H373" i="7"/>
  <c r="I373" i="7" s="1"/>
  <c r="G373" i="7"/>
  <c r="F373" i="7"/>
  <c r="D373" i="7"/>
  <c r="C373" i="7"/>
  <c r="Y372" i="7"/>
  <c r="V372" i="7"/>
  <c r="W372" i="7" s="1"/>
  <c r="U372" i="7"/>
  <c r="T372" i="7"/>
  <c r="Q372" i="7"/>
  <c r="M372" i="7"/>
  <c r="N372" i="7" s="1"/>
  <c r="L372" i="7"/>
  <c r="K372" i="7"/>
  <c r="J372" i="7"/>
  <c r="I372" i="7"/>
  <c r="H372" i="7"/>
  <c r="G372" i="7"/>
  <c r="F372" i="7"/>
  <c r="E372" i="7"/>
  <c r="B372" i="7" s="1"/>
  <c r="D372" i="7"/>
  <c r="X372" i="7" s="1"/>
  <c r="C372" i="7"/>
  <c r="T371" i="7"/>
  <c r="N371" i="7"/>
  <c r="M371" i="7"/>
  <c r="L371" i="7"/>
  <c r="J371" i="7"/>
  <c r="K371" i="7" s="1"/>
  <c r="H371" i="7"/>
  <c r="I371" i="7" s="1"/>
  <c r="G371" i="7"/>
  <c r="F371" i="7"/>
  <c r="D371" i="7"/>
  <c r="O371" i="7" s="1"/>
  <c r="C371" i="7"/>
  <c r="X370" i="7"/>
  <c r="Y370" i="7" s="1"/>
  <c r="T370" i="7"/>
  <c r="Q370" i="7"/>
  <c r="O370" i="7"/>
  <c r="M370" i="7"/>
  <c r="L370" i="7"/>
  <c r="N370" i="7" s="1"/>
  <c r="J370" i="7"/>
  <c r="I370" i="7"/>
  <c r="H370" i="7"/>
  <c r="K370" i="7" s="1"/>
  <c r="G370" i="7"/>
  <c r="F370" i="7"/>
  <c r="E370" i="7"/>
  <c r="D370" i="7"/>
  <c r="C370" i="7"/>
  <c r="P370" i="7" s="1"/>
  <c r="A370" i="7"/>
  <c r="T369" i="7"/>
  <c r="M369" i="7"/>
  <c r="N369" i="7" s="1"/>
  <c r="L369" i="7"/>
  <c r="J369" i="7"/>
  <c r="H369" i="7"/>
  <c r="I369" i="7" s="1"/>
  <c r="G369" i="7"/>
  <c r="F369" i="7"/>
  <c r="D369" i="7"/>
  <c r="C369" i="7"/>
  <c r="Y368" i="7"/>
  <c r="V368" i="7"/>
  <c r="W368" i="7" s="1"/>
  <c r="U368" i="7"/>
  <c r="T368" i="7"/>
  <c r="M368" i="7"/>
  <c r="N368" i="7" s="1"/>
  <c r="L368" i="7"/>
  <c r="K368" i="7"/>
  <c r="J368" i="7"/>
  <c r="I368" i="7"/>
  <c r="H368" i="7"/>
  <c r="G368" i="7"/>
  <c r="F368" i="7"/>
  <c r="E368" i="7"/>
  <c r="B368" i="7" s="1"/>
  <c r="D368" i="7"/>
  <c r="X368" i="7" s="1"/>
  <c r="C368" i="7"/>
  <c r="Q368" i="7" s="1"/>
  <c r="T367" i="7"/>
  <c r="N367" i="7"/>
  <c r="M367" i="7"/>
  <c r="L367" i="7"/>
  <c r="J367" i="7"/>
  <c r="K367" i="7" s="1"/>
  <c r="H367" i="7"/>
  <c r="I367" i="7" s="1"/>
  <c r="G367" i="7"/>
  <c r="F367" i="7"/>
  <c r="D367" i="7"/>
  <c r="C367" i="7"/>
  <c r="X366" i="7"/>
  <c r="Y366" i="7" s="1"/>
  <c r="T366" i="7"/>
  <c r="Q366" i="7"/>
  <c r="O366" i="7"/>
  <c r="M366" i="7"/>
  <c r="L366" i="7"/>
  <c r="N366" i="7" s="1"/>
  <c r="S366" i="7" s="1"/>
  <c r="J366" i="7"/>
  <c r="I366" i="7"/>
  <c r="H366" i="7"/>
  <c r="K366" i="7" s="1"/>
  <c r="G366" i="7"/>
  <c r="F366" i="7"/>
  <c r="E366" i="7"/>
  <c r="D366" i="7"/>
  <c r="C366" i="7"/>
  <c r="P366" i="7" s="1"/>
  <c r="A366" i="7"/>
  <c r="T365" i="7"/>
  <c r="M365" i="7"/>
  <c r="N365" i="7" s="1"/>
  <c r="L365" i="7"/>
  <c r="J365" i="7"/>
  <c r="H365" i="7"/>
  <c r="I365" i="7" s="1"/>
  <c r="G365" i="7"/>
  <c r="F365" i="7"/>
  <c r="D365" i="7"/>
  <c r="C365" i="7"/>
  <c r="V364" i="7"/>
  <c r="W364" i="7" s="1"/>
  <c r="U364" i="7"/>
  <c r="T364" i="7"/>
  <c r="M364" i="7"/>
  <c r="N364" i="7" s="1"/>
  <c r="L364" i="7"/>
  <c r="K364" i="7"/>
  <c r="J364" i="7"/>
  <c r="I364" i="7"/>
  <c r="H364" i="7"/>
  <c r="G364" i="7"/>
  <c r="F364" i="7"/>
  <c r="E364" i="7"/>
  <c r="B364" i="7" s="1"/>
  <c r="D364" i="7"/>
  <c r="X364" i="7" s="1"/>
  <c r="Y364" i="7" s="1"/>
  <c r="C364" i="7"/>
  <c r="Q364" i="7" s="1"/>
  <c r="T363" i="7"/>
  <c r="O363" i="7"/>
  <c r="N363" i="7"/>
  <c r="M363" i="7"/>
  <c r="L363" i="7"/>
  <c r="K363" i="7"/>
  <c r="J363" i="7"/>
  <c r="H363" i="7"/>
  <c r="I363" i="7" s="1"/>
  <c r="G363" i="7"/>
  <c r="F363" i="7"/>
  <c r="D363" i="7"/>
  <c r="C363" i="7"/>
  <c r="X362" i="7"/>
  <c r="Y362" i="7" s="1"/>
  <c r="T362" i="7"/>
  <c r="Q362" i="7"/>
  <c r="O362" i="7"/>
  <c r="R362" i="7" s="1"/>
  <c r="M362" i="7"/>
  <c r="L362" i="7"/>
  <c r="N362" i="7" s="1"/>
  <c r="S362" i="7" s="1"/>
  <c r="J362" i="7"/>
  <c r="I362" i="7"/>
  <c r="H362" i="7"/>
  <c r="K362" i="7" s="1"/>
  <c r="G362" i="7"/>
  <c r="F362" i="7"/>
  <c r="E362" i="7"/>
  <c r="D362" i="7"/>
  <c r="C362" i="7"/>
  <c r="P362" i="7" s="1"/>
  <c r="A362" i="7"/>
  <c r="T361" i="7"/>
  <c r="M361" i="7"/>
  <c r="N361" i="7" s="1"/>
  <c r="L361" i="7"/>
  <c r="J361" i="7"/>
  <c r="H361" i="7"/>
  <c r="I361" i="7" s="1"/>
  <c r="G361" i="7"/>
  <c r="F361" i="7"/>
  <c r="D361" i="7"/>
  <c r="C361" i="7"/>
  <c r="V360" i="7"/>
  <c r="W360" i="7" s="1"/>
  <c r="U360" i="7"/>
  <c r="T360" i="7"/>
  <c r="Q360" i="7"/>
  <c r="M360" i="7"/>
  <c r="N360" i="7" s="1"/>
  <c r="L360" i="7"/>
  <c r="K360" i="7"/>
  <c r="J360" i="7"/>
  <c r="I360" i="7"/>
  <c r="H360" i="7"/>
  <c r="G360" i="7"/>
  <c r="F360" i="7"/>
  <c r="E360" i="7"/>
  <c r="B360" i="7" s="1"/>
  <c r="D360" i="7"/>
  <c r="X360" i="7" s="1"/>
  <c r="Y360" i="7" s="1"/>
  <c r="C360" i="7"/>
  <c r="T359" i="7"/>
  <c r="O359" i="7"/>
  <c r="N359" i="7"/>
  <c r="M359" i="7"/>
  <c r="L359" i="7"/>
  <c r="K359" i="7"/>
  <c r="J359" i="7"/>
  <c r="H359" i="7"/>
  <c r="I359" i="7" s="1"/>
  <c r="G359" i="7"/>
  <c r="F359" i="7"/>
  <c r="D359" i="7"/>
  <c r="C359" i="7"/>
  <c r="X358" i="7"/>
  <c r="Y358" i="7" s="1"/>
  <c r="T358" i="7"/>
  <c r="Q358" i="7"/>
  <c r="O358" i="7"/>
  <c r="R358" i="7" s="1"/>
  <c r="M358" i="7"/>
  <c r="L358" i="7"/>
  <c r="N358" i="7" s="1"/>
  <c r="J358" i="7"/>
  <c r="I358" i="7"/>
  <c r="H358" i="7"/>
  <c r="K358" i="7" s="1"/>
  <c r="G358" i="7"/>
  <c r="F358" i="7"/>
  <c r="E358" i="7"/>
  <c r="D358" i="7"/>
  <c r="C358" i="7"/>
  <c r="P358" i="7" s="1"/>
  <c r="A358" i="7"/>
  <c r="T357" i="7"/>
  <c r="M357" i="7"/>
  <c r="N357" i="7" s="1"/>
  <c r="L357" i="7"/>
  <c r="J357" i="7"/>
  <c r="H357" i="7"/>
  <c r="I357" i="7" s="1"/>
  <c r="G357" i="7"/>
  <c r="F357" i="7"/>
  <c r="D357" i="7"/>
  <c r="C357" i="7"/>
  <c r="Y356" i="7"/>
  <c r="V356" i="7"/>
  <c r="W356" i="7" s="1"/>
  <c r="U356" i="7"/>
  <c r="T356" i="7"/>
  <c r="Q356" i="7"/>
  <c r="M356" i="7"/>
  <c r="N356" i="7" s="1"/>
  <c r="L356" i="7"/>
  <c r="K356" i="7"/>
  <c r="J356" i="7"/>
  <c r="I356" i="7"/>
  <c r="H356" i="7"/>
  <c r="G356" i="7"/>
  <c r="F356" i="7"/>
  <c r="E356" i="7"/>
  <c r="B356" i="7" s="1"/>
  <c r="D356" i="7"/>
  <c r="X356" i="7" s="1"/>
  <c r="C356" i="7"/>
  <c r="T355" i="7"/>
  <c r="N355" i="7"/>
  <c r="M355" i="7"/>
  <c r="L355" i="7"/>
  <c r="J355" i="7"/>
  <c r="K355" i="7" s="1"/>
  <c r="H355" i="7"/>
  <c r="I355" i="7" s="1"/>
  <c r="G355" i="7"/>
  <c r="F355" i="7"/>
  <c r="D355" i="7"/>
  <c r="O355" i="7" s="1"/>
  <c r="C355" i="7"/>
  <c r="X354" i="7"/>
  <c r="Y354" i="7" s="1"/>
  <c r="T354" i="7"/>
  <c r="Q354" i="7"/>
  <c r="O354" i="7"/>
  <c r="M354" i="7"/>
  <c r="L354" i="7"/>
  <c r="N354" i="7" s="1"/>
  <c r="J354" i="7"/>
  <c r="I354" i="7"/>
  <c r="H354" i="7"/>
  <c r="K354" i="7" s="1"/>
  <c r="G354" i="7"/>
  <c r="F354" i="7"/>
  <c r="E354" i="7"/>
  <c r="D354" i="7"/>
  <c r="C354" i="7"/>
  <c r="P354" i="7" s="1"/>
  <c r="A354" i="7"/>
  <c r="T353" i="7"/>
  <c r="M353" i="7"/>
  <c r="N353" i="7" s="1"/>
  <c r="L353" i="7"/>
  <c r="J353" i="7"/>
  <c r="H353" i="7"/>
  <c r="I353" i="7" s="1"/>
  <c r="G353" i="7"/>
  <c r="F353" i="7"/>
  <c r="D353" i="7"/>
  <c r="C353" i="7"/>
  <c r="Y352" i="7"/>
  <c r="V352" i="7"/>
  <c r="W352" i="7" s="1"/>
  <c r="U352" i="7"/>
  <c r="T352" i="7"/>
  <c r="M352" i="7"/>
  <c r="N352" i="7" s="1"/>
  <c r="L352" i="7"/>
  <c r="K352" i="7"/>
  <c r="J352" i="7"/>
  <c r="I352" i="7"/>
  <c r="H352" i="7"/>
  <c r="G352" i="7"/>
  <c r="F352" i="7"/>
  <c r="E352" i="7"/>
  <c r="B352" i="7" s="1"/>
  <c r="D352" i="7"/>
  <c r="X352" i="7" s="1"/>
  <c r="C352" i="7"/>
  <c r="T351" i="7"/>
  <c r="N351" i="7"/>
  <c r="M351" i="7"/>
  <c r="L351" i="7"/>
  <c r="J351" i="7"/>
  <c r="K351" i="7" s="1"/>
  <c r="H351" i="7"/>
  <c r="I351" i="7" s="1"/>
  <c r="G351" i="7"/>
  <c r="F351" i="7"/>
  <c r="D351" i="7"/>
  <c r="C351" i="7"/>
  <c r="X350" i="7"/>
  <c r="Y350" i="7" s="1"/>
  <c r="T350" i="7"/>
  <c r="Q350" i="7"/>
  <c r="O350" i="7"/>
  <c r="M350" i="7"/>
  <c r="L350" i="7"/>
  <c r="N350" i="7" s="1"/>
  <c r="S350" i="7" s="1"/>
  <c r="J350" i="7"/>
  <c r="I350" i="7"/>
  <c r="H350" i="7"/>
  <c r="K350" i="7" s="1"/>
  <c r="G350" i="7"/>
  <c r="F350" i="7"/>
  <c r="E350" i="7"/>
  <c r="D350" i="7"/>
  <c r="C350" i="7"/>
  <c r="P350" i="7" s="1"/>
  <c r="A350" i="7"/>
  <c r="T349" i="7"/>
  <c r="M349" i="7"/>
  <c r="N349" i="7" s="1"/>
  <c r="L349" i="7"/>
  <c r="J349" i="7"/>
  <c r="H349" i="7"/>
  <c r="I349" i="7" s="1"/>
  <c r="G349" i="7"/>
  <c r="F349" i="7"/>
  <c r="D349" i="7"/>
  <c r="E349" i="7" s="1"/>
  <c r="C349" i="7"/>
  <c r="A349" i="7"/>
  <c r="U348" i="7"/>
  <c r="T348" i="7"/>
  <c r="Q348" i="7"/>
  <c r="M348" i="7"/>
  <c r="N348" i="7" s="1"/>
  <c r="L348" i="7"/>
  <c r="K348" i="7"/>
  <c r="J348" i="7"/>
  <c r="I348" i="7"/>
  <c r="H348" i="7"/>
  <c r="G348" i="7"/>
  <c r="F348" i="7"/>
  <c r="E348" i="7"/>
  <c r="B348" i="7" s="1"/>
  <c r="D348" i="7"/>
  <c r="X348" i="7" s="1"/>
  <c r="Y348" i="7" s="1"/>
  <c r="C348" i="7"/>
  <c r="T347" i="7"/>
  <c r="N347" i="7"/>
  <c r="M347" i="7"/>
  <c r="L347" i="7"/>
  <c r="J347" i="7"/>
  <c r="K347" i="7" s="1"/>
  <c r="H347" i="7"/>
  <c r="I347" i="7" s="1"/>
  <c r="G347" i="7"/>
  <c r="F347" i="7"/>
  <c r="D347" i="7"/>
  <c r="C347" i="7"/>
  <c r="X346" i="7"/>
  <c r="Y346" i="7" s="1"/>
  <c r="T346" i="7"/>
  <c r="Q346" i="7"/>
  <c r="O346" i="7"/>
  <c r="R346" i="7" s="1"/>
  <c r="M346" i="7"/>
  <c r="L346" i="7"/>
  <c r="N346" i="7" s="1"/>
  <c r="S346" i="7" s="1"/>
  <c r="J346" i="7"/>
  <c r="I346" i="7"/>
  <c r="H346" i="7"/>
  <c r="K346" i="7" s="1"/>
  <c r="G346" i="7"/>
  <c r="F346" i="7"/>
  <c r="E346" i="7"/>
  <c r="D346" i="7"/>
  <c r="C346" i="7"/>
  <c r="P346" i="7" s="1"/>
  <c r="A346" i="7"/>
  <c r="T345" i="7"/>
  <c r="N345" i="7"/>
  <c r="M345" i="7"/>
  <c r="L345" i="7"/>
  <c r="J345" i="7"/>
  <c r="I345" i="7"/>
  <c r="H345" i="7"/>
  <c r="G345" i="7"/>
  <c r="F345" i="7"/>
  <c r="E345" i="7"/>
  <c r="D345" i="7"/>
  <c r="C345" i="7"/>
  <c r="Y344" i="7"/>
  <c r="V344" i="7"/>
  <c r="W344" i="7" s="1"/>
  <c r="U344" i="7"/>
  <c r="T344" i="7"/>
  <c r="M344" i="7"/>
  <c r="N344" i="7" s="1"/>
  <c r="L344" i="7"/>
  <c r="K344" i="7"/>
  <c r="J344" i="7"/>
  <c r="I344" i="7"/>
  <c r="H344" i="7"/>
  <c r="G344" i="7"/>
  <c r="F344" i="7"/>
  <c r="E344" i="7"/>
  <c r="B344" i="7" s="1"/>
  <c r="D344" i="7"/>
  <c r="X344" i="7" s="1"/>
  <c r="C344" i="7"/>
  <c r="X343" i="7"/>
  <c r="Y343" i="7" s="1"/>
  <c r="T343" i="7"/>
  <c r="O343" i="7"/>
  <c r="N343" i="7"/>
  <c r="M343" i="7"/>
  <c r="L343" i="7"/>
  <c r="K343" i="7"/>
  <c r="J343" i="7"/>
  <c r="H343" i="7"/>
  <c r="I343" i="7" s="1"/>
  <c r="G343" i="7"/>
  <c r="F343" i="7"/>
  <c r="D343" i="7"/>
  <c r="C343" i="7"/>
  <c r="X342" i="7"/>
  <c r="Y342" i="7" s="1"/>
  <c r="T342" i="7"/>
  <c r="Q342" i="7"/>
  <c r="O342" i="7"/>
  <c r="M342" i="7"/>
  <c r="L342" i="7"/>
  <c r="N342" i="7" s="1"/>
  <c r="S342" i="7" s="1"/>
  <c r="J342" i="7"/>
  <c r="I342" i="7"/>
  <c r="H342" i="7"/>
  <c r="K342" i="7" s="1"/>
  <c r="G342" i="7"/>
  <c r="F342" i="7"/>
  <c r="E342" i="7"/>
  <c r="D342" i="7"/>
  <c r="C342" i="7"/>
  <c r="P342" i="7" s="1"/>
  <c r="A342" i="7"/>
  <c r="T341" i="7"/>
  <c r="M341" i="7"/>
  <c r="N341" i="7" s="1"/>
  <c r="L341" i="7"/>
  <c r="J341" i="7"/>
  <c r="H341" i="7"/>
  <c r="I341" i="7" s="1"/>
  <c r="G341" i="7"/>
  <c r="F341" i="7"/>
  <c r="D341" i="7"/>
  <c r="E341" i="7" s="1"/>
  <c r="C341" i="7"/>
  <c r="A341" i="7"/>
  <c r="T340" i="7"/>
  <c r="M340" i="7"/>
  <c r="L340" i="7"/>
  <c r="N340" i="7" s="1"/>
  <c r="J340" i="7"/>
  <c r="H340" i="7"/>
  <c r="I340" i="7" s="1"/>
  <c r="G340" i="7"/>
  <c r="F340" i="7"/>
  <c r="D340" i="7"/>
  <c r="C340" i="7"/>
  <c r="T339" i="7"/>
  <c r="M339" i="7"/>
  <c r="N339" i="7" s="1"/>
  <c r="L339" i="7"/>
  <c r="J339" i="7"/>
  <c r="H339" i="7"/>
  <c r="I339" i="7" s="1"/>
  <c r="G339" i="7"/>
  <c r="F339" i="7"/>
  <c r="D339" i="7"/>
  <c r="C339" i="7"/>
  <c r="U338" i="7"/>
  <c r="T338" i="7"/>
  <c r="Q338" i="7"/>
  <c r="N338" i="7"/>
  <c r="M338" i="7"/>
  <c r="L338" i="7"/>
  <c r="J338" i="7"/>
  <c r="K338" i="7" s="1"/>
  <c r="I338" i="7"/>
  <c r="H338" i="7"/>
  <c r="G338" i="7"/>
  <c r="F338" i="7"/>
  <c r="E338" i="7"/>
  <c r="D338" i="7"/>
  <c r="X338" i="7" s="1"/>
  <c r="Y338" i="7" s="1"/>
  <c r="C338" i="7"/>
  <c r="B338" i="7"/>
  <c r="X337" i="7"/>
  <c r="Y337" i="7" s="1"/>
  <c r="T337" i="7"/>
  <c r="M337" i="7"/>
  <c r="L337" i="7"/>
  <c r="N337" i="7" s="1"/>
  <c r="J337" i="7"/>
  <c r="H337" i="7"/>
  <c r="I337" i="7" s="1"/>
  <c r="G337" i="7"/>
  <c r="F337" i="7"/>
  <c r="D337" i="7"/>
  <c r="C337" i="7"/>
  <c r="P337" i="7" s="1"/>
  <c r="T336" i="7"/>
  <c r="M336" i="7"/>
  <c r="L336" i="7"/>
  <c r="J336" i="7"/>
  <c r="I336" i="7"/>
  <c r="H336" i="7"/>
  <c r="K336" i="7" s="1"/>
  <c r="G336" i="7"/>
  <c r="F336" i="7"/>
  <c r="E336" i="7"/>
  <c r="D336" i="7"/>
  <c r="X336" i="7" s="1"/>
  <c r="Y336" i="7" s="1"/>
  <c r="C336" i="7"/>
  <c r="X335" i="7"/>
  <c r="Y335" i="7" s="1"/>
  <c r="T335" i="7"/>
  <c r="Q335" i="7"/>
  <c r="N335" i="7"/>
  <c r="M335" i="7"/>
  <c r="L335" i="7"/>
  <c r="J335" i="7"/>
  <c r="I335" i="7"/>
  <c r="H335" i="7"/>
  <c r="G335" i="7"/>
  <c r="F335" i="7"/>
  <c r="E335" i="7"/>
  <c r="D335" i="7"/>
  <c r="C335" i="7"/>
  <c r="O335" i="7" s="1"/>
  <c r="A335" i="7"/>
  <c r="Y334" i="7"/>
  <c r="U334" i="7"/>
  <c r="T334" i="7"/>
  <c r="N334" i="7"/>
  <c r="M334" i="7"/>
  <c r="L334" i="7"/>
  <c r="J334" i="7"/>
  <c r="K334" i="7" s="1"/>
  <c r="I334" i="7"/>
  <c r="H334" i="7"/>
  <c r="G334" i="7"/>
  <c r="F334" i="7"/>
  <c r="E334" i="7"/>
  <c r="D334" i="7"/>
  <c r="X334" i="7" s="1"/>
  <c r="C334" i="7"/>
  <c r="Q334" i="7" s="1"/>
  <c r="B334" i="7"/>
  <c r="X333" i="7"/>
  <c r="Y333" i="7" s="1"/>
  <c r="T333" i="7"/>
  <c r="N333" i="7"/>
  <c r="M333" i="7"/>
  <c r="L333" i="7"/>
  <c r="J333" i="7"/>
  <c r="H333" i="7"/>
  <c r="I333" i="7" s="1"/>
  <c r="G333" i="7"/>
  <c r="F333" i="7"/>
  <c r="D333" i="7"/>
  <c r="C333" i="7"/>
  <c r="U332" i="7"/>
  <c r="T332" i="7"/>
  <c r="P332" i="7"/>
  <c r="M332" i="7"/>
  <c r="L332" i="7"/>
  <c r="K332" i="7"/>
  <c r="J332" i="7"/>
  <c r="I332" i="7"/>
  <c r="H332" i="7"/>
  <c r="G332" i="7"/>
  <c r="F332" i="7"/>
  <c r="E332" i="7"/>
  <c r="D332" i="7"/>
  <c r="C332" i="7"/>
  <c r="Y331" i="7"/>
  <c r="X331" i="7"/>
  <c r="T331" i="7"/>
  <c r="Q331" i="7"/>
  <c r="M331" i="7"/>
  <c r="L331" i="7"/>
  <c r="N331" i="7" s="1"/>
  <c r="J331" i="7"/>
  <c r="H331" i="7"/>
  <c r="I331" i="7" s="1"/>
  <c r="G331" i="7"/>
  <c r="F331" i="7"/>
  <c r="D331" i="7"/>
  <c r="E331" i="7" s="1"/>
  <c r="C331" i="7"/>
  <c r="O331" i="7" s="1"/>
  <c r="A331" i="7"/>
  <c r="U330" i="7"/>
  <c r="V330" i="7" s="1"/>
  <c r="W330" i="7" s="1"/>
  <c r="T330" i="7"/>
  <c r="N330" i="7"/>
  <c r="M330" i="7"/>
  <c r="L330" i="7"/>
  <c r="K330" i="7"/>
  <c r="J330" i="7"/>
  <c r="I330" i="7"/>
  <c r="H330" i="7"/>
  <c r="G330" i="7"/>
  <c r="F330" i="7"/>
  <c r="E330" i="7"/>
  <c r="D330" i="7"/>
  <c r="X330" i="7" s="1"/>
  <c r="Y330" i="7" s="1"/>
  <c r="C330" i="7"/>
  <c r="B330" i="7"/>
  <c r="T329" i="7"/>
  <c r="N329" i="7"/>
  <c r="M329" i="7"/>
  <c r="L329" i="7"/>
  <c r="J329" i="7"/>
  <c r="K329" i="7" s="1"/>
  <c r="H329" i="7"/>
  <c r="I329" i="7" s="1"/>
  <c r="G329" i="7"/>
  <c r="F329" i="7"/>
  <c r="D329" i="7"/>
  <c r="C329" i="7"/>
  <c r="W328" i="7"/>
  <c r="U328" i="7"/>
  <c r="V328" i="7" s="1"/>
  <c r="T328" i="7"/>
  <c r="P328" i="7"/>
  <c r="M328" i="7"/>
  <c r="L328" i="7"/>
  <c r="N328" i="7" s="1"/>
  <c r="K328" i="7"/>
  <c r="J328" i="7"/>
  <c r="H328" i="7"/>
  <c r="I328" i="7" s="1"/>
  <c r="G328" i="7"/>
  <c r="F328" i="7"/>
  <c r="D328" i="7"/>
  <c r="E328" i="7" s="1"/>
  <c r="C328" i="7"/>
  <c r="Q328" i="7" s="1"/>
  <c r="T327" i="7"/>
  <c r="M327" i="7"/>
  <c r="L327" i="7"/>
  <c r="N327" i="7" s="1"/>
  <c r="J327" i="7"/>
  <c r="H327" i="7"/>
  <c r="I327" i="7" s="1"/>
  <c r="G327" i="7"/>
  <c r="F327" i="7"/>
  <c r="D327" i="7"/>
  <c r="C327" i="7"/>
  <c r="O327" i="7" s="1"/>
  <c r="U326" i="7"/>
  <c r="V326" i="7" s="1"/>
  <c r="W326" i="7" s="1"/>
  <c r="T326" i="7"/>
  <c r="Q326" i="7"/>
  <c r="N326" i="7"/>
  <c r="M326" i="7"/>
  <c r="L326" i="7"/>
  <c r="K326" i="7"/>
  <c r="J326" i="7"/>
  <c r="I326" i="7"/>
  <c r="H326" i="7"/>
  <c r="G326" i="7"/>
  <c r="F326" i="7"/>
  <c r="E326" i="7"/>
  <c r="D326" i="7"/>
  <c r="X326" i="7" s="1"/>
  <c r="Y326" i="7" s="1"/>
  <c r="C326" i="7"/>
  <c r="B326" i="7"/>
  <c r="T325" i="7"/>
  <c r="M325" i="7"/>
  <c r="L325" i="7"/>
  <c r="N325" i="7" s="1"/>
  <c r="J325" i="7"/>
  <c r="K325" i="7" s="1"/>
  <c r="H325" i="7"/>
  <c r="I325" i="7" s="1"/>
  <c r="G325" i="7"/>
  <c r="F325" i="7"/>
  <c r="D325" i="7"/>
  <c r="P325" i="7" s="1"/>
  <c r="C325" i="7"/>
  <c r="T324" i="7"/>
  <c r="M324" i="7"/>
  <c r="L324" i="7"/>
  <c r="N324" i="7" s="1"/>
  <c r="J324" i="7"/>
  <c r="H324" i="7"/>
  <c r="I324" i="7" s="1"/>
  <c r="G324" i="7"/>
  <c r="F324" i="7"/>
  <c r="D324" i="7"/>
  <c r="C324" i="7"/>
  <c r="T323" i="7"/>
  <c r="N323" i="7"/>
  <c r="M323" i="7"/>
  <c r="L323" i="7"/>
  <c r="J323" i="7"/>
  <c r="I323" i="7"/>
  <c r="H323" i="7"/>
  <c r="G323" i="7"/>
  <c r="F323" i="7"/>
  <c r="E323" i="7"/>
  <c r="D323" i="7"/>
  <c r="C323" i="7"/>
  <c r="U322" i="7"/>
  <c r="T322" i="7"/>
  <c r="Q322" i="7"/>
  <c r="N322" i="7"/>
  <c r="M322" i="7"/>
  <c r="L322" i="7"/>
  <c r="J322" i="7"/>
  <c r="K322" i="7" s="1"/>
  <c r="I322" i="7"/>
  <c r="H322" i="7"/>
  <c r="G322" i="7"/>
  <c r="F322" i="7"/>
  <c r="E322" i="7"/>
  <c r="D322" i="7"/>
  <c r="X322" i="7" s="1"/>
  <c r="Y322" i="7" s="1"/>
  <c r="C322" i="7"/>
  <c r="B322" i="7"/>
  <c r="X321" i="7"/>
  <c r="Y321" i="7" s="1"/>
  <c r="T321" i="7"/>
  <c r="M321" i="7"/>
  <c r="L321" i="7"/>
  <c r="N321" i="7" s="1"/>
  <c r="J321" i="7"/>
  <c r="H321" i="7"/>
  <c r="I321" i="7" s="1"/>
  <c r="G321" i="7"/>
  <c r="F321" i="7"/>
  <c r="D321" i="7"/>
  <c r="C321" i="7"/>
  <c r="P321" i="7" s="1"/>
  <c r="T320" i="7"/>
  <c r="M320" i="7"/>
  <c r="L320" i="7"/>
  <c r="J320" i="7"/>
  <c r="H320" i="7"/>
  <c r="K320" i="7" s="1"/>
  <c r="G320" i="7"/>
  <c r="F320" i="7"/>
  <c r="D320" i="7"/>
  <c r="X320" i="7" s="1"/>
  <c r="Y320" i="7" s="1"/>
  <c r="C320" i="7"/>
  <c r="X319" i="7"/>
  <c r="Y319" i="7" s="1"/>
  <c r="T319" i="7"/>
  <c r="Q319" i="7"/>
  <c r="N319" i="7"/>
  <c r="M319" i="7"/>
  <c r="L319" i="7"/>
  <c r="J319" i="7"/>
  <c r="I319" i="7"/>
  <c r="H319" i="7"/>
  <c r="G319" i="7"/>
  <c r="F319" i="7"/>
  <c r="E319" i="7"/>
  <c r="D319" i="7"/>
  <c r="C319" i="7"/>
  <c r="O319" i="7" s="1"/>
  <c r="A319" i="7"/>
  <c r="Y318" i="7"/>
  <c r="U318" i="7"/>
  <c r="T318" i="7"/>
  <c r="N318" i="7"/>
  <c r="M318" i="7"/>
  <c r="L318" i="7"/>
  <c r="K318" i="7"/>
  <c r="J318" i="7"/>
  <c r="I318" i="7"/>
  <c r="H318" i="7"/>
  <c r="G318" i="7"/>
  <c r="F318" i="7"/>
  <c r="E318" i="7"/>
  <c r="D318" i="7"/>
  <c r="X318" i="7" s="1"/>
  <c r="C318" i="7"/>
  <c r="B318" i="7"/>
  <c r="T317" i="7"/>
  <c r="N317" i="7"/>
  <c r="M317" i="7"/>
  <c r="L317" i="7"/>
  <c r="J317" i="7"/>
  <c r="K317" i="7" s="1"/>
  <c r="H317" i="7"/>
  <c r="I317" i="7" s="1"/>
  <c r="G317" i="7"/>
  <c r="F317" i="7"/>
  <c r="D317" i="7"/>
  <c r="C317" i="7"/>
  <c r="U316" i="7"/>
  <c r="T316" i="7"/>
  <c r="M316" i="7"/>
  <c r="L316" i="7"/>
  <c r="K316" i="7"/>
  <c r="J316" i="7"/>
  <c r="I316" i="7"/>
  <c r="H316" i="7"/>
  <c r="G316" i="7"/>
  <c r="F316" i="7"/>
  <c r="E316" i="7"/>
  <c r="D316" i="7"/>
  <c r="C316" i="7"/>
  <c r="T315" i="7"/>
  <c r="M315" i="7"/>
  <c r="L315" i="7"/>
  <c r="J315" i="7"/>
  <c r="H315" i="7"/>
  <c r="I315" i="7" s="1"/>
  <c r="G315" i="7"/>
  <c r="F315" i="7"/>
  <c r="D315" i="7"/>
  <c r="C315" i="7"/>
  <c r="U314" i="7"/>
  <c r="T314" i="7"/>
  <c r="Q314" i="7"/>
  <c r="N314" i="7"/>
  <c r="M314" i="7"/>
  <c r="L314" i="7"/>
  <c r="J314" i="7"/>
  <c r="K314" i="7" s="1"/>
  <c r="I314" i="7"/>
  <c r="H314" i="7"/>
  <c r="G314" i="7"/>
  <c r="F314" i="7"/>
  <c r="E314" i="7"/>
  <c r="D314" i="7"/>
  <c r="X314" i="7" s="1"/>
  <c r="Y314" i="7" s="1"/>
  <c r="C314" i="7"/>
  <c r="B314" i="7"/>
  <c r="T313" i="7"/>
  <c r="M313" i="7"/>
  <c r="L313" i="7"/>
  <c r="N313" i="7" s="1"/>
  <c r="J313" i="7"/>
  <c r="H313" i="7"/>
  <c r="I313" i="7" s="1"/>
  <c r="G313" i="7"/>
  <c r="F313" i="7"/>
  <c r="D313" i="7"/>
  <c r="C313" i="7"/>
  <c r="T312" i="7"/>
  <c r="Q312" i="7"/>
  <c r="M312" i="7"/>
  <c r="L312" i="7"/>
  <c r="N312" i="7" s="1"/>
  <c r="K312" i="7"/>
  <c r="J312" i="7"/>
  <c r="H312" i="7"/>
  <c r="I312" i="7" s="1"/>
  <c r="G312" i="7"/>
  <c r="F312" i="7"/>
  <c r="D312" i="7"/>
  <c r="X312" i="7" s="1"/>
  <c r="Y312" i="7" s="1"/>
  <c r="C312" i="7"/>
  <c r="T311" i="7"/>
  <c r="M311" i="7"/>
  <c r="L311" i="7"/>
  <c r="N311" i="7" s="1"/>
  <c r="J311" i="7"/>
  <c r="H311" i="7"/>
  <c r="I311" i="7" s="1"/>
  <c r="G311" i="7"/>
  <c r="F311" i="7"/>
  <c r="D311" i="7"/>
  <c r="C311" i="7"/>
  <c r="Y310" i="7"/>
  <c r="U310" i="7"/>
  <c r="V310" i="7" s="1"/>
  <c r="W310" i="7" s="1"/>
  <c r="T310" i="7"/>
  <c r="N310" i="7"/>
  <c r="M310" i="7"/>
  <c r="L310" i="7"/>
  <c r="K310" i="7"/>
  <c r="J310" i="7"/>
  <c r="I310" i="7"/>
  <c r="H310" i="7"/>
  <c r="G310" i="7"/>
  <c r="F310" i="7"/>
  <c r="E310" i="7"/>
  <c r="D310" i="7"/>
  <c r="X310" i="7" s="1"/>
  <c r="C310" i="7"/>
  <c r="B310" i="7"/>
  <c r="X309" i="7"/>
  <c r="Y309" i="7" s="1"/>
  <c r="T309" i="7"/>
  <c r="P309" i="7"/>
  <c r="M309" i="7"/>
  <c r="L309" i="7"/>
  <c r="N309" i="7" s="1"/>
  <c r="J309" i="7"/>
  <c r="K309" i="7" s="1"/>
  <c r="H309" i="7"/>
  <c r="I309" i="7" s="1"/>
  <c r="G309" i="7"/>
  <c r="F309" i="7"/>
  <c r="D309" i="7"/>
  <c r="C309" i="7"/>
  <c r="T308" i="7"/>
  <c r="M308" i="7"/>
  <c r="L308" i="7"/>
  <c r="N308" i="7" s="1"/>
  <c r="J308" i="7"/>
  <c r="H308" i="7"/>
  <c r="K308" i="7" s="1"/>
  <c r="G308" i="7"/>
  <c r="F308" i="7"/>
  <c r="D308" i="7"/>
  <c r="C308" i="7"/>
  <c r="X307" i="7"/>
  <c r="Y307" i="7" s="1"/>
  <c r="T307" i="7"/>
  <c r="Q307" i="7"/>
  <c r="N307" i="7"/>
  <c r="M307" i="7"/>
  <c r="L307" i="7"/>
  <c r="J307" i="7"/>
  <c r="I307" i="7"/>
  <c r="H307" i="7"/>
  <c r="G307" i="7"/>
  <c r="F307" i="7"/>
  <c r="E307" i="7"/>
  <c r="D307" i="7"/>
  <c r="C307" i="7"/>
  <c r="A307" i="7"/>
  <c r="Y306" i="7"/>
  <c r="U306" i="7"/>
  <c r="T306" i="7"/>
  <c r="Q306" i="7"/>
  <c r="N306" i="7"/>
  <c r="M306" i="7"/>
  <c r="L306" i="7"/>
  <c r="J306" i="7"/>
  <c r="K306" i="7" s="1"/>
  <c r="I306" i="7"/>
  <c r="H306" i="7"/>
  <c r="G306" i="7"/>
  <c r="F306" i="7"/>
  <c r="E306" i="7"/>
  <c r="D306" i="7"/>
  <c r="X306" i="7" s="1"/>
  <c r="C306" i="7"/>
  <c r="B306" i="7"/>
  <c r="X305" i="7"/>
  <c r="Y305" i="7" s="1"/>
  <c r="T305" i="7"/>
  <c r="N305" i="7"/>
  <c r="M305" i="7"/>
  <c r="L305" i="7"/>
  <c r="J305" i="7"/>
  <c r="H305" i="7"/>
  <c r="I305" i="7" s="1"/>
  <c r="G305" i="7"/>
  <c r="F305" i="7"/>
  <c r="D305" i="7"/>
  <c r="C305" i="7"/>
  <c r="T304" i="7"/>
  <c r="M304" i="7"/>
  <c r="L304" i="7"/>
  <c r="J304" i="7"/>
  <c r="H304" i="7"/>
  <c r="K304" i="7" s="1"/>
  <c r="G304" i="7"/>
  <c r="F304" i="7"/>
  <c r="D304" i="7"/>
  <c r="C304" i="7"/>
  <c r="Y303" i="7"/>
  <c r="X303" i="7"/>
  <c r="T303" i="7"/>
  <c r="Q303" i="7"/>
  <c r="N303" i="7"/>
  <c r="M303" i="7"/>
  <c r="L303" i="7"/>
  <c r="J303" i="7"/>
  <c r="I303" i="7"/>
  <c r="H303" i="7"/>
  <c r="G303" i="7"/>
  <c r="F303" i="7"/>
  <c r="E303" i="7"/>
  <c r="D303" i="7"/>
  <c r="C303" i="7"/>
  <c r="O303" i="7" s="1"/>
  <c r="A303" i="7"/>
  <c r="Y302" i="7"/>
  <c r="U302" i="7"/>
  <c r="T302" i="7"/>
  <c r="N302" i="7"/>
  <c r="M302" i="7"/>
  <c r="L302" i="7"/>
  <c r="K302" i="7"/>
  <c r="J302" i="7"/>
  <c r="I302" i="7"/>
  <c r="H302" i="7"/>
  <c r="G302" i="7"/>
  <c r="F302" i="7"/>
  <c r="E302" i="7"/>
  <c r="D302" i="7"/>
  <c r="X302" i="7" s="1"/>
  <c r="C302" i="7"/>
  <c r="B302" i="7"/>
  <c r="T301" i="7"/>
  <c r="N301" i="7"/>
  <c r="M301" i="7"/>
  <c r="L301" i="7"/>
  <c r="J301" i="7"/>
  <c r="K301" i="7" s="1"/>
  <c r="H301" i="7"/>
  <c r="I301" i="7" s="1"/>
  <c r="G301" i="7"/>
  <c r="F301" i="7"/>
  <c r="D301" i="7"/>
  <c r="C301" i="7"/>
  <c r="U300" i="7"/>
  <c r="T300" i="7"/>
  <c r="M300" i="7"/>
  <c r="L300" i="7"/>
  <c r="K300" i="7"/>
  <c r="J300" i="7"/>
  <c r="I300" i="7"/>
  <c r="H300" i="7"/>
  <c r="G300" i="7"/>
  <c r="F300" i="7"/>
  <c r="E300" i="7"/>
  <c r="D300" i="7"/>
  <c r="C300" i="7"/>
  <c r="T299" i="7"/>
  <c r="M299" i="7"/>
  <c r="L299" i="7"/>
  <c r="J299" i="7"/>
  <c r="H299" i="7"/>
  <c r="I299" i="7" s="1"/>
  <c r="G299" i="7"/>
  <c r="F299" i="7"/>
  <c r="D299" i="7"/>
  <c r="C299" i="7"/>
  <c r="U298" i="7"/>
  <c r="T298" i="7"/>
  <c r="Q298" i="7"/>
  <c r="N298" i="7"/>
  <c r="M298" i="7"/>
  <c r="L298" i="7"/>
  <c r="J298" i="7"/>
  <c r="K298" i="7" s="1"/>
  <c r="I298" i="7"/>
  <c r="H298" i="7"/>
  <c r="G298" i="7"/>
  <c r="F298" i="7"/>
  <c r="E298" i="7"/>
  <c r="D298" i="7"/>
  <c r="X298" i="7" s="1"/>
  <c r="Y298" i="7" s="1"/>
  <c r="C298" i="7"/>
  <c r="B298" i="7"/>
  <c r="T297" i="7"/>
  <c r="M297" i="7"/>
  <c r="L297" i="7"/>
  <c r="N297" i="7" s="1"/>
  <c r="J297" i="7"/>
  <c r="H297" i="7"/>
  <c r="I297" i="7" s="1"/>
  <c r="G297" i="7"/>
  <c r="F297" i="7"/>
  <c r="D297" i="7"/>
  <c r="C297" i="7"/>
  <c r="T296" i="7"/>
  <c r="Q296" i="7"/>
  <c r="M296" i="7"/>
  <c r="L296" i="7"/>
  <c r="N296" i="7" s="1"/>
  <c r="K296" i="7"/>
  <c r="J296" i="7"/>
  <c r="H296" i="7"/>
  <c r="I296" i="7" s="1"/>
  <c r="G296" i="7"/>
  <c r="F296" i="7"/>
  <c r="D296" i="7"/>
  <c r="X296" i="7" s="1"/>
  <c r="Y296" i="7" s="1"/>
  <c r="C296" i="7"/>
  <c r="T295" i="7"/>
  <c r="M295" i="7"/>
  <c r="L295" i="7"/>
  <c r="N295" i="7" s="1"/>
  <c r="J295" i="7"/>
  <c r="H295" i="7"/>
  <c r="I295" i="7" s="1"/>
  <c r="G295" i="7"/>
  <c r="F295" i="7"/>
  <c r="D295" i="7"/>
  <c r="C295" i="7"/>
  <c r="Y294" i="7"/>
  <c r="U294" i="7"/>
  <c r="V294" i="7" s="1"/>
  <c r="W294" i="7" s="1"/>
  <c r="T294" i="7"/>
  <c r="N294" i="7"/>
  <c r="M294" i="7"/>
  <c r="L294" i="7"/>
  <c r="K294" i="7"/>
  <c r="J294" i="7"/>
  <c r="I294" i="7"/>
  <c r="H294" i="7"/>
  <c r="G294" i="7"/>
  <c r="F294" i="7"/>
  <c r="E294" i="7"/>
  <c r="D294" i="7"/>
  <c r="X294" i="7" s="1"/>
  <c r="C294" i="7"/>
  <c r="B294" i="7"/>
  <c r="X293" i="7"/>
  <c r="Y293" i="7" s="1"/>
  <c r="T293" i="7"/>
  <c r="P293" i="7"/>
  <c r="M293" i="7"/>
  <c r="L293" i="7"/>
  <c r="N293" i="7" s="1"/>
  <c r="J293" i="7"/>
  <c r="K293" i="7" s="1"/>
  <c r="H293" i="7"/>
  <c r="I293" i="7" s="1"/>
  <c r="G293" i="7"/>
  <c r="F293" i="7"/>
  <c r="D293" i="7"/>
  <c r="C293" i="7"/>
  <c r="T292" i="7"/>
  <c r="M292" i="7"/>
  <c r="L292" i="7"/>
  <c r="N292" i="7" s="1"/>
  <c r="J292" i="7"/>
  <c r="H292" i="7"/>
  <c r="K292" i="7" s="1"/>
  <c r="G292" i="7"/>
  <c r="F292" i="7"/>
  <c r="D292" i="7"/>
  <c r="C292" i="7"/>
  <c r="X291" i="7"/>
  <c r="Y291" i="7" s="1"/>
  <c r="T291" i="7"/>
  <c r="Q291" i="7"/>
  <c r="N291" i="7"/>
  <c r="M291" i="7"/>
  <c r="L291" i="7"/>
  <c r="J291" i="7"/>
  <c r="I291" i="7"/>
  <c r="H291" i="7"/>
  <c r="G291" i="7"/>
  <c r="F291" i="7"/>
  <c r="E291" i="7"/>
  <c r="D291" i="7"/>
  <c r="C291" i="7"/>
  <c r="A291" i="7"/>
  <c r="Y290" i="7"/>
  <c r="U290" i="7"/>
  <c r="T290" i="7"/>
  <c r="Q290" i="7"/>
  <c r="N290" i="7"/>
  <c r="M290" i="7"/>
  <c r="L290" i="7"/>
  <c r="J290" i="7"/>
  <c r="K290" i="7" s="1"/>
  <c r="I290" i="7"/>
  <c r="H290" i="7"/>
  <c r="G290" i="7"/>
  <c r="F290" i="7"/>
  <c r="E290" i="7"/>
  <c r="D290" i="7"/>
  <c r="X290" i="7" s="1"/>
  <c r="C290" i="7"/>
  <c r="B290" i="7"/>
  <c r="X289" i="7"/>
  <c r="Y289" i="7" s="1"/>
  <c r="T289" i="7"/>
  <c r="N289" i="7"/>
  <c r="M289" i="7"/>
  <c r="L289" i="7"/>
  <c r="J289" i="7"/>
  <c r="H289" i="7"/>
  <c r="I289" i="7" s="1"/>
  <c r="G289" i="7"/>
  <c r="F289" i="7"/>
  <c r="D289" i="7"/>
  <c r="C289" i="7"/>
  <c r="T288" i="7"/>
  <c r="M288" i="7"/>
  <c r="L288" i="7"/>
  <c r="J288" i="7"/>
  <c r="H288" i="7"/>
  <c r="K288" i="7" s="1"/>
  <c r="G288" i="7"/>
  <c r="F288" i="7"/>
  <c r="D288" i="7"/>
  <c r="C288" i="7"/>
  <c r="Y287" i="7"/>
  <c r="X287" i="7"/>
  <c r="T287" i="7"/>
  <c r="Q287" i="7"/>
  <c r="N287" i="7"/>
  <c r="M287" i="7"/>
  <c r="L287" i="7"/>
  <c r="J287" i="7"/>
  <c r="I287" i="7"/>
  <c r="H287" i="7"/>
  <c r="G287" i="7"/>
  <c r="F287" i="7"/>
  <c r="E287" i="7"/>
  <c r="D287" i="7"/>
  <c r="C287" i="7"/>
  <c r="O287" i="7" s="1"/>
  <c r="A287" i="7"/>
  <c r="Y286" i="7"/>
  <c r="U286" i="7"/>
  <c r="T286" i="7"/>
  <c r="N286" i="7"/>
  <c r="M286" i="7"/>
  <c r="L286" i="7"/>
  <c r="K286" i="7"/>
  <c r="J286" i="7"/>
  <c r="I286" i="7"/>
  <c r="H286" i="7"/>
  <c r="G286" i="7"/>
  <c r="F286" i="7"/>
  <c r="E286" i="7"/>
  <c r="D286" i="7"/>
  <c r="X286" i="7" s="1"/>
  <c r="C286" i="7"/>
  <c r="B286" i="7"/>
  <c r="T285" i="7"/>
  <c r="N285" i="7"/>
  <c r="M285" i="7"/>
  <c r="L285" i="7"/>
  <c r="J285" i="7"/>
  <c r="K285" i="7" s="1"/>
  <c r="H285" i="7"/>
  <c r="I285" i="7" s="1"/>
  <c r="G285" i="7"/>
  <c r="F285" i="7"/>
  <c r="D285" i="7"/>
  <c r="C285" i="7"/>
  <c r="U284" i="7"/>
  <c r="T284" i="7"/>
  <c r="M284" i="7"/>
  <c r="L284" i="7"/>
  <c r="K284" i="7"/>
  <c r="J284" i="7"/>
  <c r="I284" i="7"/>
  <c r="H284" i="7"/>
  <c r="G284" i="7"/>
  <c r="F284" i="7"/>
  <c r="E284" i="7"/>
  <c r="D284" i="7"/>
  <c r="C284" i="7"/>
  <c r="T283" i="7"/>
  <c r="M283" i="7"/>
  <c r="L283" i="7"/>
  <c r="J283" i="7"/>
  <c r="H283" i="7"/>
  <c r="I283" i="7" s="1"/>
  <c r="G283" i="7"/>
  <c r="F283" i="7"/>
  <c r="D283" i="7"/>
  <c r="C283" i="7"/>
  <c r="U282" i="7"/>
  <c r="T282" i="7"/>
  <c r="Q282" i="7"/>
  <c r="N282" i="7"/>
  <c r="M282" i="7"/>
  <c r="L282" i="7"/>
  <c r="J282" i="7"/>
  <c r="K282" i="7" s="1"/>
  <c r="I282" i="7"/>
  <c r="H282" i="7"/>
  <c r="G282" i="7"/>
  <c r="F282" i="7"/>
  <c r="E282" i="7"/>
  <c r="D282" i="7"/>
  <c r="X282" i="7" s="1"/>
  <c r="Y282" i="7" s="1"/>
  <c r="C282" i="7"/>
  <c r="B282" i="7"/>
  <c r="T281" i="7"/>
  <c r="M281" i="7"/>
  <c r="L281" i="7"/>
  <c r="N281" i="7" s="1"/>
  <c r="J281" i="7"/>
  <c r="H281" i="7"/>
  <c r="I281" i="7" s="1"/>
  <c r="G281" i="7"/>
  <c r="F281" i="7"/>
  <c r="D281" i="7"/>
  <c r="C281" i="7"/>
  <c r="X280" i="7"/>
  <c r="Y280" i="7" s="1"/>
  <c r="T280" i="7"/>
  <c r="Q280" i="7"/>
  <c r="M280" i="7"/>
  <c r="L280" i="7"/>
  <c r="N280" i="7" s="1"/>
  <c r="K280" i="7"/>
  <c r="J280" i="7"/>
  <c r="H280" i="7"/>
  <c r="I280" i="7" s="1"/>
  <c r="G280" i="7"/>
  <c r="F280" i="7"/>
  <c r="D280" i="7"/>
  <c r="C280" i="7"/>
  <c r="T279" i="7"/>
  <c r="M279" i="7"/>
  <c r="N279" i="7" s="1"/>
  <c r="L279" i="7"/>
  <c r="J279" i="7"/>
  <c r="H279" i="7"/>
  <c r="I279" i="7" s="1"/>
  <c r="G279" i="7"/>
  <c r="F279" i="7"/>
  <c r="D279" i="7"/>
  <c r="C279" i="7"/>
  <c r="Y278" i="7"/>
  <c r="U278" i="7"/>
  <c r="V278" i="7" s="1"/>
  <c r="W278" i="7" s="1"/>
  <c r="T278" i="7"/>
  <c r="N278" i="7"/>
  <c r="M278" i="7"/>
  <c r="L278" i="7"/>
  <c r="K278" i="7"/>
  <c r="J278" i="7"/>
  <c r="I278" i="7"/>
  <c r="H278" i="7"/>
  <c r="G278" i="7"/>
  <c r="F278" i="7"/>
  <c r="E278" i="7"/>
  <c r="D278" i="7"/>
  <c r="X278" i="7" s="1"/>
  <c r="C278" i="7"/>
  <c r="B278" i="7"/>
  <c r="X277" i="7"/>
  <c r="Y277" i="7" s="1"/>
  <c r="T277" i="7"/>
  <c r="P277" i="7"/>
  <c r="M277" i="7"/>
  <c r="L277" i="7"/>
  <c r="N277" i="7" s="1"/>
  <c r="J277" i="7"/>
  <c r="K277" i="7" s="1"/>
  <c r="H277" i="7"/>
  <c r="I277" i="7" s="1"/>
  <c r="G277" i="7"/>
  <c r="F277" i="7"/>
  <c r="D277" i="7"/>
  <c r="C277" i="7"/>
  <c r="T276" i="7"/>
  <c r="M276" i="7"/>
  <c r="L276" i="7"/>
  <c r="N276" i="7" s="1"/>
  <c r="J276" i="7"/>
  <c r="H276" i="7"/>
  <c r="K276" i="7" s="1"/>
  <c r="G276" i="7"/>
  <c r="F276" i="7"/>
  <c r="D276" i="7"/>
  <c r="C276" i="7"/>
  <c r="X275" i="7"/>
  <c r="Y275" i="7" s="1"/>
  <c r="T275" i="7"/>
  <c r="N275" i="7"/>
  <c r="M275" i="7"/>
  <c r="L275" i="7"/>
  <c r="J275" i="7"/>
  <c r="I275" i="7"/>
  <c r="H275" i="7"/>
  <c r="G275" i="7"/>
  <c r="F275" i="7"/>
  <c r="E275" i="7"/>
  <c r="D275" i="7"/>
  <c r="C275" i="7"/>
  <c r="Y274" i="7"/>
  <c r="U274" i="7"/>
  <c r="T274" i="7"/>
  <c r="Q274" i="7"/>
  <c r="N274" i="7"/>
  <c r="M274" i="7"/>
  <c r="L274" i="7"/>
  <c r="J274" i="7"/>
  <c r="K274" i="7" s="1"/>
  <c r="I274" i="7"/>
  <c r="H274" i="7"/>
  <c r="G274" i="7"/>
  <c r="F274" i="7"/>
  <c r="E274" i="7"/>
  <c r="D274" i="7"/>
  <c r="X274" i="7" s="1"/>
  <c r="C274" i="7"/>
  <c r="B274" i="7"/>
  <c r="X273" i="7"/>
  <c r="Y273" i="7" s="1"/>
  <c r="T273" i="7"/>
  <c r="M273" i="7"/>
  <c r="L273" i="7"/>
  <c r="N273" i="7" s="1"/>
  <c r="J273" i="7"/>
  <c r="H273" i="7"/>
  <c r="I273" i="7" s="1"/>
  <c r="G273" i="7"/>
  <c r="F273" i="7"/>
  <c r="D273" i="7"/>
  <c r="C273" i="7"/>
  <c r="T272" i="7"/>
  <c r="M272" i="7"/>
  <c r="L272" i="7"/>
  <c r="J272" i="7"/>
  <c r="H272" i="7"/>
  <c r="K272" i="7" s="1"/>
  <c r="G272" i="7"/>
  <c r="F272" i="7"/>
  <c r="D272" i="7"/>
  <c r="C272" i="7"/>
  <c r="Y271" i="7"/>
  <c r="X271" i="7"/>
  <c r="T271" i="7"/>
  <c r="Q271" i="7"/>
  <c r="N271" i="7"/>
  <c r="M271" i="7"/>
  <c r="L271" i="7"/>
  <c r="J271" i="7"/>
  <c r="I271" i="7"/>
  <c r="H271" i="7"/>
  <c r="G271" i="7"/>
  <c r="F271" i="7"/>
  <c r="E271" i="7"/>
  <c r="D271" i="7"/>
  <c r="C271" i="7"/>
  <c r="O271" i="7" s="1"/>
  <c r="A271" i="7"/>
  <c r="Y270" i="7"/>
  <c r="U270" i="7"/>
  <c r="T270" i="7"/>
  <c r="N270" i="7"/>
  <c r="M270" i="7"/>
  <c r="L270" i="7"/>
  <c r="K270" i="7"/>
  <c r="J270" i="7"/>
  <c r="I270" i="7"/>
  <c r="H270" i="7"/>
  <c r="G270" i="7"/>
  <c r="F270" i="7"/>
  <c r="E270" i="7"/>
  <c r="D270" i="7"/>
  <c r="X270" i="7" s="1"/>
  <c r="C270" i="7"/>
  <c r="B270" i="7"/>
  <c r="T269" i="7"/>
  <c r="N269" i="7"/>
  <c r="M269" i="7"/>
  <c r="L269" i="7"/>
  <c r="J269" i="7"/>
  <c r="K269" i="7" s="1"/>
  <c r="H269" i="7"/>
  <c r="I269" i="7" s="1"/>
  <c r="G269" i="7"/>
  <c r="F269" i="7"/>
  <c r="D269" i="7"/>
  <c r="C269" i="7"/>
  <c r="U268" i="7"/>
  <c r="T268" i="7"/>
  <c r="M268" i="7"/>
  <c r="L268" i="7"/>
  <c r="K268" i="7"/>
  <c r="J268" i="7"/>
  <c r="I268" i="7"/>
  <c r="H268" i="7"/>
  <c r="G268" i="7"/>
  <c r="F268" i="7"/>
  <c r="E268" i="7"/>
  <c r="D268" i="7"/>
  <c r="C268" i="7"/>
  <c r="T267" i="7"/>
  <c r="M267" i="7"/>
  <c r="L267" i="7"/>
  <c r="J267" i="7"/>
  <c r="K267" i="7" s="1"/>
  <c r="H267" i="7"/>
  <c r="I267" i="7" s="1"/>
  <c r="G267" i="7"/>
  <c r="F267" i="7"/>
  <c r="D267" i="7"/>
  <c r="C267" i="7"/>
  <c r="Y266" i="7"/>
  <c r="U266" i="7"/>
  <c r="T266" i="7"/>
  <c r="M266" i="7"/>
  <c r="N266" i="7" s="1"/>
  <c r="L266" i="7"/>
  <c r="K266" i="7"/>
  <c r="J266" i="7"/>
  <c r="I266" i="7"/>
  <c r="H266" i="7"/>
  <c r="G266" i="7"/>
  <c r="F266" i="7"/>
  <c r="E266" i="7"/>
  <c r="B266" i="7" s="1"/>
  <c r="D266" i="7"/>
  <c r="X266" i="7" s="1"/>
  <c r="C266" i="7"/>
  <c r="A266" i="7"/>
  <c r="T265" i="7"/>
  <c r="O265" i="7"/>
  <c r="M265" i="7"/>
  <c r="L265" i="7"/>
  <c r="N265" i="7" s="1"/>
  <c r="J265" i="7"/>
  <c r="H265" i="7"/>
  <c r="I265" i="7" s="1"/>
  <c r="G265" i="7"/>
  <c r="F265" i="7"/>
  <c r="D265" i="7"/>
  <c r="C265" i="7"/>
  <c r="T264" i="7"/>
  <c r="M264" i="7"/>
  <c r="L264" i="7"/>
  <c r="N264" i="7" s="1"/>
  <c r="J264" i="7"/>
  <c r="H264" i="7"/>
  <c r="G264" i="7"/>
  <c r="F264" i="7"/>
  <c r="D264" i="7"/>
  <c r="C264" i="7"/>
  <c r="X263" i="7"/>
  <c r="Y263" i="7" s="1"/>
  <c r="U263" i="7"/>
  <c r="V263" i="7" s="1"/>
  <c r="W263" i="7" s="1"/>
  <c r="T263" i="7"/>
  <c r="P263" i="7"/>
  <c r="M263" i="7"/>
  <c r="L263" i="7"/>
  <c r="N263" i="7" s="1"/>
  <c r="J263" i="7"/>
  <c r="H263" i="7"/>
  <c r="I263" i="7" s="1"/>
  <c r="G263" i="7"/>
  <c r="F263" i="7"/>
  <c r="D263" i="7"/>
  <c r="C263" i="7"/>
  <c r="O263" i="7" s="1"/>
  <c r="Y262" i="7"/>
  <c r="V262" i="7"/>
  <c r="W262" i="7" s="1"/>
  <c r="U262" i="7"/>
  <c r="T262" i="7"/>
  <c r="N262" i="7"/>
  <c r="M262" i="7"/>
  <c r="L262" i="7"/>
  <c r="J262" i="7"/>
  <c r="K262" i="7" s="1"/>
  <c r="I262" i="7"/>
  <c r="H262" i="7"/>
  <c r="G262" i="7"/>
  <c r="F262" i="7"/>
  <c r="E262" i="7"/>
  <c r="D262" i="7"/>
  <c r="X262" i="7" s="1"/>
  <c r="C262" i="7"/>
  <c r="B262" i="7"/>
  <c r="A262" i="7"/>
  <c r="T261" i="7"/>
  <c r="P261" i="7"/>
  <c r="M261" i="7"/>
  <c r="L261" i="7"/>
  <c r="N261" i="7" s="1"/>
  <c r="K261" i="7"/>
  <c r="J261" i="7"/>
  <c r="H261" i="7"/>
  <c r="I261" i="7" s="1"/>
  <c r="G261" i="7"/>
  <c r="F261" i="7"/>
  <c r="D261" i="7"/>
  <c r="C261" i="7"/>
  <c r="T260" i="7"/>
  <c r="Q260" i="7"/>
  <c r="M260" i="7"/>
  <c r="L260" i="7"/>
  <c r="N260" i="7" s="1"/>
  <c r="J260" i="7"/>
  <c r="H260" i="7"/>
  <c r="I260" i="7" s="1"/>
  <c r="G260" i="7"/>
  <c r="F260" i="7"/>
  <c r="D260" i="7"/>
  <c r="C260" i="7"/>
  <c r="P260" i="7" s="1"/>
  <c r="A260" i="7"/>
  <c r="T259" i="7"/>
  <c r="M259" i="7"/>
  <c r="L259" i="7"/>
  <c r="J259" i="7"/>
  <c r="K259" i="7" s="1"/>
  <c r="H259" i="7"/>
  <c r="I259" i="7" s="1"/>
  <c r="G259" i="7"/>
  <c r="F259" i="7"/>
  <c r="D259" i="7"/>
  <c r="U259" i="7" s="1"/>
  <c r="C259" i="7"/>
  <c r="Y258" i="7"/>
  <c r="U258" i="7"/>
  <c r="T258" i="7"/>
  <c r="O258" i="7"/>
  <c r="M258" i="7"/>
  <c r="N258" i="7" s="1"/>
  <c r="L258" i="7"/>
  <c r="K258" i="7"/>
  <c r="J258" i="7"/>
  <c r="I258" i="7"/>
  <c r="H258" i="7"/>
  <c r="G258" i="7"/>
  <c r="F258" i="7"/>
  <c r="E258" i="7"/>
  <c r="B258" i="7" s="1"/>
  <c r="D258" i="7"/>
  <c r="X258" i="7" s="1"/>
  <c r="C258" i="7"/>
  <c r="T257" i="7"/>
  <c r="P257" i="7"/>
  <c r="O257" i="7"/>
  <c r="M257" i="7"/>
  <c r="L257" i="7"/>
  <c r="N257" i="7" s="1"/>
  <c r="K257" i="7"/>
  <c r="J257" i="7"/>
  <c r="H257" i="7"/>
  <c r="I257" i="7" s="1"/>
  <c r="G257" i="7"/>
  <c r="F257" i="7"/>
  <c r="D257" i="7"/>
  <c r="C257" i="7"/>
  <c r="T256" i="7"/>
  <c r="P256" i="7"/>
  <c r="M256" i="7"/>
  <c r="L256" i="7"/>
  <c r="N256" i="7" s="1"/>
  <c r="K256" i="7"/>
  <c r="J256" i="7"/>
  <c r="H256" i="7"/>
  <c r="I256" i="7" s="1"/>
  <c r="G256" i="7"/>
  <c r="F256" i="7"/>
  <c r="D256" i="7"/>
  <c r="C256" i="7"/>
  <c r="O256" i="7" s="1"/>
  <c r="X255" i="7"/>
  <c r="Y255" i="7" s="1"/>
  <c r="U255" i="7"/>
  <c r="T255" i="7"/>
  <c r="P255" i="7"/>
  <c r="M255" i="7"/>
  <c r="L255" i="7"/>
  <c r="N255" i="7" s="1"/>
  <c r="J255" i="7"/>
  <c r="H255" i="7"/>
  <c r="I255" i="7" s="1"/>
  <c r="G255" i="7"/>
  <c r="F255" i="7"/>
  <c r="D255" i="7"/>
  <c r="C255" i="7"/>
  <c r="O255" i="7" s="1"/>
  <c r="Y254" i="7"/>
  <c r="U254" i="7"/>
  <c r="T254" i="7"/>
  <c r="N254" i="7"/>
  <c r="M254" i="7"/>
  <c r="L254" i="7"/>
  <c r="J254" i="7"/>
  <c r="K254" i="7" s="1"/>
  <c r="I254" i="7"/>
  <c r="H254" i="7"/>
  <c r="G254" i="7"/>
  <c r="F254" i="7"/>
  <c r="E254" i="7"/>
  <c r="D254" i="7"/>
  <c r="X254" i="7" s="1"/>
  <c r="C254" i="7"/>
  <c r="B254" i="7"/>
  <c r="T253" i="7"/>
  <c r="M253" i="7"/>
  <c r="L253" i="7"/>
  <c r="N253" i="7" s="1"/>
  <c r="J253" i="7"/>
  <c r="H253" i="7"/>
  <c r="G253" i="7"/>
  <c r="F253" i="7"/>
  <c r="D253" i="7"/>
  <c r="C253" i="7"/>
  <c r="T252" i="7"/>
  <c r="M252" i="7"/>
  <c r="L252" i="7"/>
  <c r="N252" i="7" s="1"/>
  <c r="K252" i="7"/>
  <c r="J252" i="7"/>
  <c r="H252" i="7"/>
  <c r="I252" i="7" s="1"/>
  <c r="G252" i="7"/>
  <c r="F252" i="7"/>
  <c r="D252" i="7"/>
  <c r="U252" i="7" s="1"/>
  <c r="V252" i="7" s="1"/>
  <c r="W252" i="7" s="1"/>
  <c r="C252" i="7"/>
  <c r="T251" i="7"/>
  <c r="Q251" i="7"/>
  <c r="M251" i="7"/>
  <c r="L251" i="7"/>
  <c r="J251" i="7"/>
  <c r="K251" i="7" s="1"/>
  <c r="H251" i="7"/>
  <c r="I251" i="7" s="1"/>
  <c r="G251" i="7"/>
  <c r="F251" i="7"/>
  <c r="D251" i="7"/>
  <c r="C251" i="7"/>
  <c r="Y250" i="7"/>
  <c r="U250" i="7"/>
  <c r="T250" i="7"/>
  <c r="M250" i="7"/>
  <c r="N250" i="7" s="1"/>
  <c r="V250" i="7" s="1"/>
  <c r="W250" i="7" s="1"/>
  <c r="L250" i="7"/>
  <c r="K250" i="7"/>
  <c r="J250" i="7"/>
  <c r="I250" i="7"/>
  <c r="H250" i="7"/>
  <c r="G250" i="7"/>
  <c r="F250" i="7"/>
  <c r="E250" i="7"/>
  <c r="B250" i="7" s="1"/>
  <c r="D250" i="7"/>
  <c r="X250" i="7" s="1"/>
  <c r="C250" i="7"/>
  <c r="A250" i="7"/>
  <c r="T249" i="7"/>
  <c r="O249" i="7"/>
  <c r="M249" i="7"/>
  <c r="L249" i="7"/>
  <c r="N249" i="7" s="1"/>
  <c r="J249" i="7"/>
  <c r="H249" i="7"/>
  <c r="I249" i="7" s="1"/>
  <c r="G249" i="7"/>
  <c r="F249" i="7"/>
  <c r="D249" i="7"/>
  <c r="C249" i="7"/>
  <c r="T248" i="7"/>
  <c r="P248" i="7"/>
  <c r="M248" i="7"/>
  <c r="L248" i="7"/>
  <c r="N248" i="7" s="1"/>
  <c r="J248" i="7"/>
  <c r="H248" i="7"/>
  <c r="I248" i="7" s="1"/>
  <c r="G248" i="7"/>
  <c r="F248" i="7"/>
  <c r="D248" i="7"/>
  <c r="C248" i="7"/>
  <c r="X247" i="7"/>
  <c r="Y247" i="7" s="1"/>
  <c r="U247" i="7"/>
  <c r="T247" i="7"/>
  <c r="P247" i="7"/>
  <c r="M247" i="7"/>
  <c r="L247" i="7"/>
  <c r="N247" i="7" s="1"/>
  <c r="J247" i="7"/>
  <c r="H247" i="7"/>
  <c r="I247" i="7" s="1"/>
  <c r="G247" i="7"/>
  <c r="F247" i="7"/>
  <c r="D247" i="7"/>
  <c r="C247" i="7"/>
  <c r="O247" i="7" s="1"/>
  <c r="Y246" i="7"/>
  <c r="U246" i="7"/>
  <c r="T246" i="7"/>
  <c r="N246" i="7"/>
  <c r="M246" i="7"/>
  <c r="L246" i="7"/>
  <c r="J246" i="7"/>
  <c r="K246" i="7" s="1"/>
  <c r="I246" i="7"/>
  <c r="H246" i="7"/>
  <c r="G246" i="7"/>
  <c r="F246" i="7"/>
  <c r="E246" i="7"/>
  <c r="D246" i="7"/>
  <c r="X246" i="7" s="1"/>
  <c r="C246" i="7"/>
  <c r="B246" i="7"/>
  <c r="A246" i="7"/>
  <c r="T245" i="7"/>
  <c r="M245" i="7"/>
  <c r="L245" i="7"/>
  <c r="N245" i="7" s="1"/>
  <c r="J245" i="7"/>
  <c r="H245" i="7"/>
  <c r="I245" i="7" s="1"/>
  <c r="G245" i="7"/>
  <c r="F245" i="7"/>
  <c r="D245" i="7"/>
  <c r="C245" i="7"/>
  <c r="T244" i="7"/>
  <c r="M244" i="7"/>
  <c r="L244" i="7"/>
  <c r="N244" i="7" s="1"/>
  <c r="J244" i="7"/>
  <c r="H244" i="7"/>
  <c r="I244" i="7" s="1"/>
  <c r="G244" i="7"/>
  <c r="F244" i="7"/>
  <c r="D244" i="7"/>
  <c r="O244" i="7" s="1"/>
  <c r="C244" i="7"/>
  <c r="T243" i="7"/>
  <c r="M243" i="7"/>
  <c r="L243" i="7"/>
  <c r="J243" i="7"/>
  <c r="K243" i="7" s="1"/>
  <c r="H243" i="7"/>
  <c r="I243" i="7" s="1"/>
  <c r="G243" i="7"/>
  <c r="F243" i="7"/>
  <c r="D243" i="7"/>
  <c r="Q243" i="7" s="1"/>
  <c r="C243" i="7"/>
  <c r="Y242" i="7"/>
  <c r="W242" i="7"/>
  <c r="U242" i="7"/>
  <c r="T242" i="7"/>
  <c r="O242" i="7"/>
  <c r="M242" i="7"/>
  <c r="N242" i="7" s="1"/>
  <c r="V242" i="7" s="1"/>
  <c r="L242" i="7"/>
  <c r="K242" i="7"/>
  <c r="J242" i="7"/>
  <c r="I242" i="7"/>
  <c r="H242" i="7"/>
  <c r="G242" i="7"/>
  <c r="F242" i="7"/>
  <c r="E242" i="7"/>
  <c r="B242" i="7" s="1"/>
  <c r="D242" i="7"/>
  <c r="X242" i="7" s="1"/>
  <c r="C242" i="7"/>
  <c r="A242" i="7"/>
  <c r="T241" i="7"/>
  <c r="P241" i="7"/>
  <c r="O241" i="7"/>
  <c r="M241" i="7"/>
  <c r="L241" i="7"/>
  <c r="N241" i="7" s="1"/>
  <c r="K241" i="7"/>
  <c r="J241" i="7"/>
  <c r="H241" i="7"/>
  <c r="I241" i="7" s="1"/>
  <c r="G241" i="7"/>
  <c r="F241" i="7"/>
  <c r="D241" i="7"/>
  <c r="C241" i="7"/>
  <c r="T240" i="7"/>
  <c r="P240" i="7"/>
  <c r="M240" i="7"/>
  <c r="L240" i="7"/>
  <c r="N240" i="7" s="1"/>
  <c r="K240" i="7"/>
  <c r="J240" i="7"/>
  <c r="H240" i="7"/>
  <c r="I240" i="7" s="1"/>
  <c r="G240" i="7"/>
  <c r="F240" i="7"/>
  <c r="D240" i="7"/>
  <c r="C240" i="7"/>
  <c r="X239" i="7"/>
  <c r="Y239" i="7" s="1"/>
  <c r="U239" i="7"/>
  <c r="V239" i="7" s="1"/>
  <c r="W239" i="7" s="1"/>
  <c r="T239" i="7"/>
  <c r="P239" i="7"/>
  <c r="M239" i="7"/>
  <c r="L239" i="7"/>
  <c r="N239" i="7" s="1"/>
  <c r="J239" i="7"/>
  <c r="H239" i="7"/>
  <c r="I239" i="7" s="1"/>
  <c r="G239" i="7"/>
  <c r="F239" i="7"/>
  <c r="D239" i="7"/>
  <c r="C239" i="7"/>
  <c r="O239" i="7" s="1"/>
  <c r="Y238" i="7"/>
  <c r="U238" i="7"/>
  <c r="T238" i="7"/>
  <c r="N238" i="7"/>
  <c r="M238" i="7"/>
  <c r="L238" i="7"/>
  <c r="J238" i="7"/>
  <c r="K238" i="7" s="1"/>
  <c r="I238" i="7"/>
  <c r="H238" i="7"/>
  <c r="G238" i="7"/>
  <c r="F238" i="7"/>
  <c r="E238" i="7"/>
  <c r="D238" i="7"/>
  <c r="X238" i="7" s="1"/>
  <c r="C238" i="7"/>
  <c r="B238" i="7"/>
  <c r="T237" i="7"/>
  <c r="P237" i="7"/>
  <c r="M237" i="7"/>
  <c r="L237" i="7"/>
  <c r="N237" i="7" s="1"/>
  <c r="J237" i="7"/>
  <c r="H237" i="7"/>
  <c r="I237" i="7" s="1"/>
  <c r="G237" i="7"/>
  <c r="F237" i="7"/>
  <c r="D237" i="7"/>
  <c r="C237" i="7"/>
  <c r="T236" i="7"/>
  <c r="Q236" i="7"/>
  <c r="M236" i="7"/>
  <c r="L236" i="7"/>
  <c r="N236" i="7" s="1"/>
  <c r="K236" i="7"/>
  <c r="J236" i="7"/>
  <c r="H236" i="7"/>
  <c r="I236" i="7" s="1"/>
  <c r="G236" i="7"/>
  <c r="F236" i="7"/>
  <c r="D236" i="7"/>
  <c r="C236" i="7"/>
  <c r="A236" i="7"/>
  <c r="T235" i="7"/>
  <c r="M235" i="7"/>
  <c r="L235" i="7"/>
  <c r="J235" i="7"/>
  <c r="K235" i="7" s="1"/>
  <c r="H235" i="7"/>
  <c r="I235" i="7" s="1"/>
  <c r="G235" i="7"/>
  <c r="F235" i="7"/>
  <c r="D235" i="7"/>
  <c r="C235" i="7"/>
  <c r="Y234" i="7"/>
  <c r="W234" i="7"/>
  <c r="U234" i="7"/>
  <c r="T234" i="7"/>
  <c r="M234" i="7"/>
  <c r="N234" i="7" s="1"/>
  <c r="V234" i="7" s="1"/>
  <c r="L234" i="7"/>
  <c r="K234" i="7"/>
  <c r="J234" i="7"/>
  <c r="I234" i="7"/>
  <c r="H234" i="7"/>
  <c r="G234" i="7"/>
  <c r="F234" i="7"/>
  <c r="E234" i="7"/>
  <c r="B234" i="7" s="1"/>
  <c r="D234" i="7"/>
  <c r="X234" i="7" s="1"/>
  <c r="C234" i="7"/>
  <c r="O234" i="7" s="1"/>
  <c r="T233" i="7"/>
  <c r="O233" i="7"/>
  <c r="M233" i="7"/>
  <c r="L233" i="7"/>
  <c r="N233" i="7" s="1"/>
  <c r="J233" i="7"/>
  <c r="H233" i="7"/>
  <c r="I233" i="7" s="1"/>
  <c r="G233" i="7"/>
  <c r="F233" i="7"/>
  <c r="D233" i="7"/>
  <c r="C233" i="7"/>
  <c r="X232" i="7"/>
  <c r="Y232" i="7" s="1"/>
  <c r="U232" i="7"/>
  <c r="T232" i="7"/>
  <c r="P232" i="7"/>
  <c r="M232" i="7"/>
  <c r="L232" i="7"/>
  <c r="K232" i="7"/>
  <c r="J232" i="7"/>
  <c r="I232" i="7"/>
  <c r="H232" i="7"/>
  <c r="G232" i="7"/>
  <c r="F232" i="7"/>
  <c r="E232" i="7"/>
  <c r="D232" i="7"/>
  <c r="C232" i="7"/>
  <c r="T231" i="7"/>
  <c r="Q231" i="7"/>
  <c r="N231" i="7"/>
  <c r="M231" i="7"/>
  <c r="L231" i="7"/>
  <c r="J231" i="7"/>
  <c r="I231" i="7"/>
  <c r="H231" i="7"/>
  <c r="G231" i="7"/>
  <c r="F231" i="7"/>
  <c r="E231" i="7"/>
  <c r="D231" i="7"/>
  <c r="U231" i="7" s="1"/>
  <c r="V231" i="7" s="1"/>
  <c r="W231" i="7" s="1"/>
  <c r="C231" i="7"/>
  <c r="O231" i="7" s="1"/>
  <c r="A231" i="7"/>
  <c r="U230" i="7"/>
  <c r="T230" i="7"/>
  <c r="Q230" i="7"/>
  <c r="N230" i="7"/>
  <c r="M230" i="7"/>
  <c r="L230" i="7"/>
  <c r="J230" i="7"/>
  <c r="K230" i="7" s="1"/>
  <c r="I230" i="7"/>
  <c r="H230" i="7"/>
  <c r="G230" i="7"/>
  <c r="F230" i="7"/>
  <c r="E230" i="7"/>
  <c r="D230" i="7"/>
  <c r="X230" i="7" s="1"/>
  <c r="Y230" i="7" s="1"/>
  <c r="C230" i="7"/>
  <c r="P230" i="7" s="1"/>
  <c r="B230" i="7"/>
  <c r="T229" i="7"/>
  <c r="M229" i="7"/>
  <c r="L229" i="7"/>
  <c r="N229" i="7" s="1"/>
  <c r="J229" i="7"/>
  <c r="K229" i="7" s="1"/>
  <c r="H229" i="7"/>
  <c r="I229" i="7" s="1"/>
  <c r="G229" i="7"/>
  <c r="F229" i="7"/>
  <c r="D229" i="7"/>
  <c r="C229" i="7"/>
  <c r="X228" i="7"/>
  <c r="Y228" i="7" s="1"/>
  <c r="U228" i="7"/>
  <c r="T228" i="7"/>
  <c r="P228" i="7"/>
  <c r="M228" i="7"/>
  <c r="L228" i="7"/>
  <c r="K228" i="7"/>
  <c r="J228" i="7"/>
  <c r="I228" i="7"/>
  <c r="H228" i="7"/>
  <c r="G228" i="7"/>
  <c r="F228" i="7"/>
  <c r="E228" i="7"/>
  <c r="D228" i="7"/>
  <c r="C228" i="7"/>
  <c r="T227" i="7"/>
  <c r="Q227" i="7"/>
  <c r="N227" i="7"/>
  <c r="M227" i="7"/>
  <c r="L227" i="7"/>
  <c r="J227" i="7"/>
  <c r="I227" i="7"/>
  <c r="H227" i="7"/>
  <c r="G227" i="7"/>
  <c r="F227" i="7"/>
  <c r="E227" i="7"/>
  <c r="D227" i="7"/>
  <c r="U227" i="7" s="1"/>
  <c r="V227" i="7" s="1"/>
  <c r="W227" i="7" s="1"/>
  <c r="C227" i="7"/>
  <c r="O227" i="7" s="1"/>
  <c r="A227" i="7"/>
  <c r="U226" i="7"/>
  <c r="T226" i="7"/>
  <c r="Q226" i="7"/>
  <c r="N226" i="7"/>
  <c r="M226" i="7"/>
  <c r="L226" i="7"/>
  <c r="J226" i="7"/>
  <c r="K226" i="7" s="1"/>
  <c r="I226" i="7"/>
  <c r="H226" i="7"/>
  <c r="G226" i="7"/>
  <c r="F226" i="7"/>
  <c r="E226" i="7"/>
  <c r="D226" i="7"/>
  <c r="X226" i="7" s="1"/>
  <c r="Y226" i="7" s="1"/>
  <c r="C226" i="7"/>
  <c r="P226" i="7" s="1"/>
  <c r="B226" i="7"/>
  <c r="T225" i="7"/>
  <c r="M225" i="7"/>
  <c r="L225" i="7"/>
  <c r="N225" i="7" s="1"/>
  <c r="J225" i="7"/>
  <c r="K225" i="7" s="1"/>
  <c r="H225" i="7"/>
  <c r="I225" i="7" s="1"/>
  <c r="G225" i="7"/>
  <c r="F225" i="7"/>
  <c r="D225" i="7"/>
  <c r="C225" i="7"/>
  <c r="X224" i="7"/>
  <c r="Y224" i="7" s="1"/>
  <c r="U224" i="7"/>
  <c r="T224" i="7"/>
  <c r="P224" i="7"/>
  <c r="M224" i="7"/>
  <c r="L224" i="7"/>
  <c r="K224" i="7"/>
  <c r="J224" i="7"/>
  <c r="I224" i="7"/>
  <c r="H224" i="7"/>
  <c r="G224" i="7"/>
  <c r="F224" i="7"/>
  <c r="E224" i="7"/>
  <c r="D224" i="7"/>
  <c r="C224" i="7"/>
  <c r="T223" i="7"/>
  <c r="Q223" i="7"/>
  <c r="N223" i="7"/>
  <c r="M223" i="7"/>
  <c r="L223" i="7"/>
  <c r="J223" i="7"/>
  <c r="I223" i="7"/>
  <c r="H223" i="7"/>
  <c r="G223" i="7"/>
  <c r="F223" i="7"/>
  <c r="E223" i="7"/>
  <c r="D223" i="7"/>
  <c r="U223" i="7" s="1"/>
  <c r="V223" i="7" s="1"/>
  <c r="W223" i="7" s="1"/>
  <c r="C223" i="7"/>
  <c r="O223" i="7" s="1"/>
  <c r="A223" i="7"/>
  <c r="U222" i="7"/>
  <c r="T222" i="7"/>
  <c r="Q222" i="7"/>
  <c r="N222" i="7"/>
  <c r="M222" i="7"/>
  <c r="L222" i="7"/>
  <c r="J222" i="7"/>
  <c r="K222" i="7" s="1"/>
  <c r="I222" i="7"/>
  <c r="H222" i="7"/>
  <c r="G222" i="7"/>
  <c r="F222" i="7"/>
  <c r="E222" i="7"/>
  <c r="D222" i="7"/>
  <c r="X222" i="7" s="1"/>
  <c r="Y222" i="7" s="1"/>
  <c r="C222" i="7"/>
  <c r="P222" i="7" s="1"/>
  <c r="B222" i="7"/>
  <c r="T221" i="7"/>
  <c r="M221" i="7"/>
  <c r="L221" i="7"/>
  <c r="N221" i="7" s="1"/>
  <c r="J221" i="7"/>
  <c r="K221" i="7" s="1"/>
  <c r="H221" i="7"/>
  <c r="I221" i="7" s="1"/>
  <c r="G221" i="7"/>
  <c r="F221" i="7"/>
  <c r="D221" i="7"/>
  <c r="C221" i="7"/>
  <c r="X220" i="7"/>
  <c r="Y220" i="7" s="1"/>
  <c r="U220" i="7"/>
  <c r="T220" i="7"/>
  <c r="P220" i="7"/>
  <c r="M220" i="7"/>
  <c r="L220" i="7"/>
  <c r="K220" i="7"/>
  <c r="J220" i="7"/>
  <c r="I220" i="7"/>
  <c r="H220" i="7"/>
  <c r="G220" i="7"/>
  <c r="F220" i="7"/>
  <c r="E220" i="7"/>
  <c r="D220" i="7"/>
  <c r="C220" i="7"/>
  <c r="T219" i="7"/>
  <c r="Q219" i="7"/>
  <c r="N219" i="7"/>
  <c r="M219" i="7"/>
  <c r="L219" i="7"/>
  <c r="J219" i="7"/>
  <c r="I219" i="7"/>
  <c r="H219" i="7"/>
  <c r="G219" i="7"/>
  <c r="F219" i="7"/>
  <c r="E219" i="7"/>
  <c r="D219" i="7"/>
  <c r="U219" i="7" s="1"/>
  <c r="V219" i="7" s="1"/>
  <c r="W219" i="7" s="1"/>
  <c r="C219" i="7"/>
  <c r="O219" i="7" s="1"/>
  <c r="A219" i="7"/>
  <c r="U218" i="7"/>
  <c r="T218" i="7"/>
  <c r="Q218" i="7"/>
  <c r="N218" i="7"/>
  <c r="M218" i="7"/>
  <c r="L218" i="7"/>
  <c r="J218" i="7"/>
  <c r="K218" i="7" s="1"/>
  <c r="I218" i="7"/>
  <c r="H218" i="7"/>
  <c r="G218" i="7"/>
  <c r="F218" i="7"/>
  <c r="E218" i="7"/>
  <c r="D218" i="7"/>
  <c r="X218" i="7" s="1"/>
  <c r="Y218" i="7" s="1"/>
  <c r="C218" i="7"/>
  <c r="P218" i="7" s="1"/>
  <c r="B218" i="7"/>
  <c r="X217" i="7"/>
  <c r="Y217" i="7" s="1"/>
  <c r="T217" i="7"/>
  <c r="N217" i="7"/>
  <c r="M217" i="7"/>
  <c r="L217" i="7"/>
  <c r="J217" i="7"/>
  <c r="H217" i="7"/>
  <c r="I217" i="7" s="1"/>
  <c r="G217" i="7"/>
  <c r="F217" i="7"/>
  <c r="D217" i="7"/>
  <c r="C217" i="7"/>
  <c r="U216" i="7"/>
  <c r="V216" i="7" s="1"/>
  <c r="W216" i="7" s="1"/>
  <c r="T216" i="7"/>
  <c r="P216" i="7"/>
  <c r="M216" i="7"/>
  <c r="L216" i="7"/>
  <c r="N216" i="7" s="1"/>
  <c r="J216" i="7"/>
  <c r="H216" i="7"/>
  <c r="K216" i="7" s="1"/>
  <c r="G216" i="7"/>
  <c r="F216" i="7"/>
  <c r="D216" i="7"/>
  <c r="C216" i="7"/>
  <c r="Y215" i="7"/>
  <c r="X215" i="7"/>
  <c r="T215" i="7"/>
  <c r="Q215" i="7"/>
  <c r="M215" i="7"/>
  <c r="L215" i="7"/>
  <c r="N215" i="7" s="1"/>
  <c r="J215" i="7"/>
  <c r="I215" i="7"/>
  <c r="H215" i="7"/>
  <c r="G215" i="7"/>
  <c r="F215" i="7"/>
  <c r="E215" i="7"/>
  <c r="D215" i="7"/>
  <c r="C215" i="7"/>
  <c r="O215" i="7" s="1"/>
  <c r="A215" i="7"/>
  <c r="Y214" i="7"/>
  <c r="U214" i="7"/>
  <c r="V214" i="7" s="1"/>
  <c r="W214" i="7" s="1"/>
  <c r="T214" i="7"/>
  <c r="N214" i="7"/>
  <c r="M214" i="7"/>
  <c r="L214" i="7"/>
  <c r="K214" i="7"/>
  <c r="J214" i="7"/>
  <c r="I214" i="7"/>
  <c r="H214" i="7"/>
  <c r="G214" i="7"/>
  <c r="F214" i="7"/>
  <c r="E214" i="7"/>
  <c r="D214" i="7"/>
  <c r="X214" i="7" s="1"/>
  <c r="C214" i="7"/>
  <c r="B214" i="7"/>
  <c r="T213" i="7"/>
  <c r="N213" i="7"/>
  <c r="M213" i="7"/>
  <c r="L213" i="7"/>
  <c r="J213" i="7"/>
  <c r="K213" i="7" s="1"/>
  <c r="H213" i="7"/>
  <c r="I213" i="7" s="1"/>
  <c r="G213" i="7"/>
  <c r="F213" i="7"/>
  <c r="D213" i="7"/>
  <c r="X213" i="7" s="1"/>
  <c r="Y213" i="7" s="1"/>
  <c r="C213" i="7"/>
  <c r="U212" i="7"/>
  <c r="T212" i="7"/>
  <c r="M212" i="7"/>
  <c r="L212" i="7"/>
  <c r="K212" i="7"/>
  <c r="J212" i="7"/>
  <c r="I212" i="7"/>
  <c r="H212" i="7"/>
  <c r="G212" i="7"/>
  <c r="F212" i="7"/>
  <c r="E212" i="7"/>
  <c r="D212" i="7"/>
  <c r="C212" i="7"/>
  <c r="P212" i="7" s="1"/>
  <c r="T211" i="7"/>
  <c r="M211" i="7"/>
  <c r="L211" i="7"/>
  <c r="N211" i="7" s="1"/>
  <c r="J211" i="7"/>
  <c r="H211" i="7"/>
  <c r="I211" i="7" s="1"/>
  <c r="G211" i="7"/>
  <c r="F211" i="7"/>
  <c r="D211" i="7"/>
  <c r="X211" i="7" s="1"/>
  <c r="Y211" i="7" s="1"/>
  <c r="C211" i="7"/>
  <c r="U210" i="7"/>
  <c r="T210" i="7"/>
  <c r="Q210" i="7"/>
  <c r="N210" i="7"/>
  <c r="M210" i="7"/>
  <c r="L210" i="7"/>
  <c r="J210" i="7"/>
  <c r="K210" i="7" s="1"/>
  <c r="I210" i="7"/>
  <c r="H210" i="7"/>
  <c r="G210" i="7"/>
  <c r="F210" i="7"/>
  <c r="E210" i="7"/>
  <c r="D210" i="7"/>
  <c r="X210" i="7" s="1"/>
  <c r="Y210" i="7" s="1"/>
  <c r="C210" i="7"/>
  <c r="B210" i="7"/>
  <c r="T209" i="7"/>
  <c r="M209" i="7"/>
  <c r="L209" i="7"/>
  <c r="N209" i="7" s="1"/>
  <c r="J209" i="7"/>
  <c r="H209" i="7"/>
  <c r="I209" i="7" s="1"/>
  <c r="G209" i="7"/>
  <c r="F209" i="7"/>
  <c r="D209" i="7"/>
  <c r="C209" i="7"/>
  <c r="T208" i="7"/>
  <c r="M208" i="7"/>
  <c r="L208" i="7"/>
  <c r="N208" i="7" s="1"/>
  <c r="J208" i="7"/>
  <c r="H208" i="7"/>
  <c r="I208" i="7" s="1"/>
  <c r="G208" i="7"/>
  <c r="F208" i="7"/>
  <c r="D208" i="7"/>
  <c r="U208" i="7" s="1"/>
  <c r="V208" i="7" s="1"/>
  <c r="W208" i="7" s="1"/>
  <c r="C208" i="7"/>
  <c r="T207" i="7"/>
  <c r="N207" i="7"/>
  <c r="M207" i="7"/>
  <c r="L207" i="7"/>
  <c r="J207" i="7"/>
  <c r="I207" i="7"/>
  <c r="H207" i="7"/>
  <c r="G207" i="7"/>
  <c r="F207" i="7"/>
  <c r="E207" i="7"/>
  <c r="D207" i="7"/>
  <c r="C207" i="7"/>
  <c r="O207" i="7" s="1"/>
  <c r="Y206" i="7"/>
  <c r="U206" i="7"/>
  <c r="V206" i="7" s="1"/>
  <c r="W206" i="7" s="1"/>
  <c r="T206" i="7"/>
  <c r="N206" i="7"/>
  <c r="M206" i="7"/>
  <c r="L206" i="7"/>
  <c r="K206" i="7"/>
  <c r="J206" i="7"/>
  <c r="I206" i="7"/>
  <c r="H206" i="7"/>
  <c r="G206" i="7"/>
  <c r="F206" i="7"/>
  <c r="E206" i="7"/>
  <c r="D206" i="7"/>
  <c r="X206" i="7" s="1"/>
  <c r="C206" i="7"/>
  <c r="B206" i="7"/>
  <c r="X205" i="7"/>
  <c r="Y205" i="7" s="1"/>
  <c r="T205" i="7"/>
  <c r="M205" i="7"/>
  <c r="L205" i="7"/>
  <c r="N205" i="7" s="1"/>
  <c r="J205" i="7"/>
  <c r="K205" i="7" s="1"/>
  <c r="H205" i="7"/>
  <c r="I205" i="7" s="1"/>
  <c r="G205" i="7"/>
  <c r="F205" i="7"/>
  <c r="D205" i="7"/>
  <c r="C205" i="7"/>
  <c r="T204" i="7"/>
  <c r="M204" i="7"/>
  <c r="L204" i="7"/>
  <c r="K204" i="7"/>
  <c r="J204" i="7"/>
  <c r="I204" i="7"/>
  <c r="H204" i="7"/>
  <c r="G204" i="7"/>
  <c r="F204" i="7"/>
  <c r="E204" i="7"/>
  <c r="D204" i="7"/>
  <c r="C204" i="7"/>
  <c r="X203" i="7"/>
  <c r="Y203" i="7" s="1"/>
  <c r="T203" i="7"/>
  <c r="Q203" i="7"/>
  <c r="M203" i="7"/>
  <c r="N203" i="7" s="1"/>
  <c r="L203" i="7"/>
  <c r="J203" i="7"/>
  <c r="H203" i="7"/>
  <c r="I203" i="7" s="1"/>
  <c r="G203" i="7"/>
  <c r="F203" i="7"/>
  <c r="D203" i="7"/>
  <c r="C203" i="7"/>
  <c r="A203" i="7"/>
  <c r="U202" i="7"/>
  <c r="T202" i="7"/>
  <c r="Q202" i="7"/>
  <c r="N202" i="7"/>
  <c r="M202" i="7"/>
  <c r="L202" i="7"/>
  <c r="J202" i="7"/>
  <c r="K202" i="7" s="1"/>
  <c r="I202" i="7"/>
  <c r="H202" i="7"/>
  <c r="G202" i="7"/>
  <c r="F202" i="7"/>
  <c r="E202" i="7"/>
  <c r="D202" i="7"/>
  <c r="X202" i="7" s="1"/>
  <c r="Y202" i="7" s="1"/>
  <c r="C202" i="7"/>
  <c r="B202" i="7"/>
  <c r="X201" i="7"/>
  <c r="Y201" i="7" s="1"/>
  <c r="T201" i="7"/>
  <c r="N201" i="7"/>
  <c r="M201" i="7"/>
  <c r="L201" i="7"/>
  <c r="J201" i="7"/>
  <c r="H201" i="7"/>
  <c r="I201" i="7" s="1"/>
  <c r="G201" i="7"/>
  <c r="F201" i="7"/>
  <c r="D201" i="7"/>
  <c r="C201" i="7"/>
  <c r="U200" i="7"/>
  <c r="V200" i="7" s="1"/>
  <c r="W200" i="7" s="1"/>
  <c r="T200" i="7"/>
  <c r="P200" i="7"/>
  <c r="M200" i="7"/>
  <c r="L200" i="7"/>
  <c r="N200" i="7" s="1"/>
  <c r="J200" i="7"/>
  <c r="H200" i="7"/>
  <c r="K200" i="7" s="1"/>
  <c r="G200" i="7"/>
  <c r="F200" i="7"/>
  <c r="D200" i="7"/>
  <c r="C200" i="7"/>
  <c r="Y199" i="7"/>
  <c r="X199" i="7"/>
  <c r="T199" i="7"/>
  <c r="Q199" i="7"/>
  <c r="M199" i="7"/>
  <c r="L199" i="7"/>
  <c r="N199" i="7" s="1"/>
  <c r="J199" i="7"/>
  <c r="I199" i="7"/>
  <c r="H199" i="7"/>
  <c r="G199" i="7"/>
  <c r="F199" i="7"/>
  <c r="E199" i="7"/>
  <c r="D199" i="7"/>
  <c r="C199" i="7"/>
  <c r="O199" i="7" s="1"/>
  <c r="A199" i="7"/>
  <c r="Y198" i="7"/>
  <c r="U198" i="7"/>
  <c r="V198" i="7" s="1"/>
  <c r="W198" i="7" s="1"/>
  <c r="T198" i="7"/>
  <c r="N198" i="7"/>
  <c r="M198" i="7"/>
  <c r="L198" i="7"/>
  <c r="K198" i="7"/>
  <c r="J198" i="7"/>
  <c r="I198" i="7"/>
  <c r="H198" i="7"/>
  <c r="G198" i="7"/>
  <c r="F198" i="7"/>
  <c r="E198" i="7"/>
  <c r="D198" i="7"/>
  <c r="X198" i="7" s="1"/>
  <c r="C198" i="7"/>
  <c r="B198" i="7"/>
  <c r="T197" i="7"/>
  <c r="N197" i="7"/>
  <c r="M197" i="7"/>
  <c r="L197" i="7"/>
  <c r="J197" i="7"/>
  <c r="K197" i="7" s="1"/>
  <c r="H197" i="7"/>
  <c r="I197" i="7" s="1"/>
  <c r="G197" i="7"/>
  <c r="F197" i="7"/>
  <c r="D197" i="7"/>
  <c r="X197" i="7" s="1"/>
  <c r="Y197" i="7" s="1"/>
  <c r="C197" i="7"/>
  <c r="U196" i="7"/>
  <c r="T196" i="7"/>
  <c r="M196" i="7"/>
  <c r="L196" i="7"/>
  <c r="K196" i="7"/>
  <c r="J196" i="7"/>
  <c r="I196" i="7"/>
  <c r="H196" i="7"/>
  <c r="G196" i="7"/>
  <c r="F196" i="7"/>
  <c r="E196" i="7"/>
  <c r="D196" i="7"/>
  <c r="C196" i="7"/>
  <c r="P196" i="7" s="1"/>
  <c r="T195" i="7"/>
  <c r="M195" i="7"/>
  <c r="L195" i="7"/>
  <c r="N195" i="7" s="1"/>
  <c r="J195" i="7"/>
  <c r="H195" i="7"/>
  <c r="I195" i="7" s="1"/>
  <c r="G195" i="7"/>
  <c r="F195" i="7"/>
  <c r="D195" i="7"/>
  <c r="X195" i="7" s="1"/>
  <c r="Y195" i="7" s="1"/>
  <c r="C195" i="7"/>
  <c r="U194" i="7"/>
  <c r="T194" i="7"/>
  <c r="Q194" i="7"/>
  <c r="N194" i="7"/>
  <c r="M194" i="7"/>
  <c r="L194" i="7"/>
  <c r="J194" i="7"/>
  <c r="K194" i="7" s="1"/>
  <c r="I194" i="7"/>
  <c r="H194" i="7"/>
  <c r="G194" i="7"/>
  <c r="F194" i="7"/>
  <c r="E194" i="7"/>
  <c r="D194" i="7"/>
  <c r="X194" i="7" s="1"/>
  <c r="Y194" i="7" s="1"/>
  <c r="C194" i="7"/>
  <c r="B194" i="7"/>
  <c r="T193" i="7"/>
  <c r="M193" i="7"/>
  <c r="L193" i="7"/>
  <c r="N193" i="7" s="1"/>
  <c r="J193" i="7"/>
  <c r="H193" i="7"/>
  <c r="I193" i="7" s="1"/>
  <c r="G193" i="7"/>
  <c r="F193" i="7"/>
  <c r="D193" i="7"/>
  <c r="C193" i="7"/>
  <c r="T192" i="7"/>
  <c r="M192" i="7"/>
  <c r="L192" i="7"/>
  <c r="N192" i="7" s="1"/>
  <c r="J192" i="7"/>
  <c r="H192" i="7"/>
  <c r="I192" i="7" s="1"/>
  <c r="G192" i="7"/>
  <c r="F192" i="7"/>
  <c r="D192" i="7"/>
  <c r="U192" i="7" s="1"/>
  <c r="V192" i="7" s="1"/>
  <c r="W192" i="7" s="1"/>
  <c r="C192" i="7"/>
  <c r="T191" i="7"/>
  <c r="N191" i="7"/>
  <c r="M191" i="7"/>
  <c r="L191" i="7"/>
  <c r="J191" i="7"/>
  <c r="I191" i="7"/>
  <c r="H191" i="7"/>
  <c r="G191" i="7"/>
  <c r="F191" i="7"/>
  <c r="E191" i="7"/>
  <c r="D191" i="7"/>
  <c r="C191" i="7"/>
  <c r="O191" i="7" s="1"/>
  <c r="Y190" i="7"/>
  <c r="U190" i="7"/>
  <c r="V190" i="7" s="1"/>
  <c r="W190" i="7" s="1"/>
  <c r="T190" i="7"/>
  <c r="N190" i="7"/>
  <c r="M190" i="7"/>
  <c r="L190" i="7"/>
  <c r="K190" i="7"/>
  <c r="J190" i="7"/>
  <c r="I190" i="7"/>
  <c r="H190" i="7"/>
  <c r="G190" i="7"/>
  <c r="F190" i="7"/>
  <c r="E190" i="7"/>
  <c r="D190" i="7"/>
  <c r="X190" i="7" s="1"/>
  <c r="C190" i="7"/>
  <c r="B190" i="7"/>
  <c r="X189" i="7"/>
  <c r="Y189" i="7" s="1"/>
  <c r="T189" i="7"/>
  <c r="M189" i="7"/>
  <c r="L189" i="7"/>
  <c r="N189" i="7" s="1"/>
  <c r="J189" i="7"/>
  <c r="K189" i="7" s="1"/>
  <c r="H189" i="7"/>
  <c r="I189" i="7" s="1"/>
  <c r="G189" i="7"/>
  <c r="F189" i="7"/>
  <c r="D189" i="7"/>
  <c r="C189" i="7"/>
  <c r="T188" i="7"/>
  <c r="M188" i="7"/>
  <c r="L188" i="7"/>
  <c r="K188" i="7"/>
  <c r="J188" i="7"/>
  <c r="I188" i="7"/>
  <c r="H188" i="7"/>
  <c r="G188" i="7"/>
  <c r="F188" i="7"/>
  <c r="E188" i="7"/>
  <c r="D188" i="7"/>
  <c r="C188" i="7"/>
  <c r="X187" i="7"/>
  <c r="Y187" i="7" s="1"/>
  <c r="T187" i="7"/>
  <c r="Q187" i="7"/>
  <c r="M187" i="7"/>
  <c r="N187" i="7" s="1"/>
  <c r="L187" i="7"/>
  <c r="J187" i="7"/>
  <c r="H187" i="7"/>
  <c r="I187" i="7" s="1"/>
  <c r="G187" i="7"/>
  <c r="F187" i="7"/>
  <c r="D187" i="7"/>
  <c r="C187" i="7"/>
  <c r="A187" i="7"/>
  <c r="U186" i="7"/>
  <c r="T186" i="7"/>
  <c r="Q186" i="7"/>
  <c r="N186" i="7"/>
  <c r="M186" i="7"/>
  <c r="L186" i="7"/>
  <c r="J186" i="7"/>
  <c r="K186" i="7" s="1"/>
  <c r="I186" i="7"/>
  <c r="H186" i="7"/>
  <c r="G186" i="7"/>
  <c r="F186" i="7"/>
  <c r="E186" i="7"/>
  <c r="D186" i="7"/>
  <c r="X186" i="7" s="1"/>
  <c r="Y186" i="7" s="1"/>
  <c r="C186" i="7"/>
  <c r="B186" i="7"/>
  <c r="X185" i="7"/>
  <c r="Y185" i="7" s="1"/>
  <c r="T185" i="7"/>
  <c r="N185" i="7"/>
  <c r="M185" i="7"/>
  <c r="L185" i="7"/>
  <c r="J185" i="7"/>
  <c r="H185" i="7"/>
  <c r="I185" i="7" s="1"/>
  <c r="G185" i="7"/>
  <c r="F185" i="7"/>
  <c r="D185" i="7"/>
  <c r="C185" i="7"/>
  <c r="U184" i="7"/>
  <c r="V184" i="7" s="1"/>
  <c r="W184" i="7" s="1"/>
  <c r="T184" i="7"/>
  <c r="P184" i="7"/>
  <c r="M184" i="7"/>
  <c r="L184" i="7"/>
  <c r="N184" i="7" s="1"/>
  <c r="J184" i="7"/>
  <c r="H184" i="7"/>
  <c r="K184" i="7" s="1"/>
  <c r="G184" i="7"/>
  <c r="F184" i="7"/>
  <c r="D184" i="7"/>
  <c r="C184" i="7"/>
  <c r="Y183" i="7"/>
  <c r="X183" i="7"/>
  <c r="T183" i="7"/>
  <c r="Q183" i="7"/>
  <c r="M183" i="7"/>
  <c r="L183" i="7"/>
  <c r="N183" i="7" s="1"/>
  <c r="J183" i="7"/>
  <c r="I183" i="7"/>
  <c r="H183" i="7"/>
  <c r="G183" i="7"/>
  <c r="F183" i="7"/>
  <c r="E183" i="7"/>
  <c r="D183" i="7"/>
  <c r="C183" i="7"/>
  <c r="O183" i="7" s="1"/>
  <c r="A183" i="7"/>
  <c r="Y182" i="7"/>
  <c r="U182" i="7"/>
  <c r="V182" i="7" s="1"/>
  <c r="W182" i="7" s="1"/>
  <c r="T182" i="7"/>
  <c r="N182" i="7"/>
  <c r="M182" i="7"/>
  <c r="L182" i="7"/>
  <c r="K182" i="7"/>
  <c r="J182" i="7"/>
  <c r="I182" i="7"/>
  <c r="H182" i="7"/>
  <c r="G182" i="7"/>
  <c r="F182" i="7"/>
  <c r="E182" i="7"/>
  <c r="D182" i="7"/>
  <c r="X182" i="7" s="1"/>
  <c r="C182" i="7"/>
  <c r="B182" i="7"/>
  <c r="T181" i="7"/>
  <c r="N181" i="7"/>
  <c r="M181" i="7"/>
  <c r="L181" i="7"/>
  <c r="J181" i="7"/>
  <c r="K181" i="7" s="1"/>
  <c r="H181" i="7"/>
  <c r="I181" i="7" s="1"/>
  <c r="G181" i="7"/>
  <c r="F181" i="7"/>
  <c r="D181" i="7"/>
  <c r="X181" i="7" s="1"/>
  <c r="Y181" i="7" s="1"/>
  <c r="C181" i="7"/>
  <c r="U180" i="7"/>
  <c r="T180" i="7"/>
  <c r="M180" i="7"/>
  <c r="L180" i="7"/>
  <c r="K180" i="7"/>
  <c r="J180" i="7"/>
  <c r="I180" i="7"/>
  <c r="H180" i="7"/>
  <c r="G180" i="7"/>
  <c r="F180" i="7"/>
  <c r="E180" i="7"/>
  <c r="D180" i="7"/>
  <c r="C180" i="7"/>
  <c r="P180" i="7" s="1"/>
  <c r="T179" i="7"/>
  <c r="M179" i="7"/>
  <c r="L179" i="7"/>
  <c r="N179" i="7" s="1"/>
  <c r="J179" i="7"/>
  <c r="H179" i="7"/>
  <c r="I179" i="7" s="1"/>
  <c r="G179" i="7"/>
  <c r="F179" i="7"/>
  <c r="D179" i="7"/>
  <c r="X179" i="7" s="1"/>
  <c r="Y179" i="7" s="1"/>
  <c r="C179" i="7"/>
  <c r="U178" i="7"/>
  <c r="T178" i="7"/>
  <c r="Q178" i="7"/>
  <c r="N178" i="7"/>
  <c r="M178" i="7"/>
  <c r="L178" i="7"/>
  <c r="J178" i="7"/>
  <c r="K178" i="7" s="1"/>
  <c r="I178" i="7"/>
  <c r="H178" i="7"/>
  <c r="G178" i="7"/>
  <c r="F178" i="7"/>
  <c r="E178" i="7"/>
  <c r="D178" i="7"/>
  <c r="X178" i="7" s="1"/>
  <c r="Y178" i="7" s="1"/>
  <c r="C178" i="7"/>
  <c r="B178" i="7"/>
  <c r="T177" i="7"/>
  <c r="M177" i="7"/>
  <c r="L177" i="7"/>
  <c r="N177" i="7" s="1"/>
  <c r="J177" i="7"/>
  <c r="H177" i="7"/>
  <c r="I177" i="7" s="1"/>
  <c r="G177" i="7"/>
  <c r="F177" i="7"/>
  <c r="D177" i="7"/>
  <c r="C177" i="7"/>
  <c r="T176" i="7"/>
  <c r="M176" i="7"/>
  <c r="L176" i="7"/>
  <c r="N176" i="7" s="1"/>
  <c r="J176" i="7"/>
  <c r="H176" i="7"/>
  <c r="I176" i="7" s="1"/>
  <c r="G176" i="7"/>
  <c r="F176" i="7"/>
  <c r="D176" i="7"/>
  <c r="U176" i="7" s="1"/>
  <c r="V176" i="7" s="1"/>
  <c r="W176" i="7" s="1"/>
  <c r="C176" i="7"/>
  <c r="T175" i="7"/>
  <c r="N175" i="7"/>
  <c r="M175" i="7"/>
  <c r="L175" i="7"/>
  <c r="J175" i="7"/>
  <c r="I175" i="7"/>
  <c r="H175" i="7"/>
  <c r="G175" i="7"/>
  <c r="F175" i="7"/>
  <c r="E175" i="7"/>
  <c r="D175" i="7"/>
  <c r="C175" i="7"/>
  <c r="O175" i="7" s="1"/>
  <c r="Y174" i="7"/>
  <c r="U174" i="7"/>
  <c r="V174" i="7" s="1"/>
  <c r="W174" i="7" s="1"/>
  <c r="T174" i="7"/>
  <c r="N174" i="7"/>
  <c r="M174" i="7"/>
  <c r="L174" i="7"/>
  <c r="K174" i="7"/>
  <c r="J174" i="7"/>
  <c r="I174" i="7"/>
  <c r="H174" i="7"/>
  <c r="G174" i="7"/>
  <c r="F174" i="7"/>
  <c r="E174" i="7"/>
  <c r="D174" i="7"/>
  <c r="X174" i="7" s="1"/>
  <c r="C174" i="7"/>
  <c r="B174" i="7"/>
  <c r="X173" i="7"/>
  <c r="Y173" i="7" s="1"/>
  <c r="T173" i="7"/>
  <c r="M173" i="7"/>
  <c r="L173" i="7"/>
  <c r="N173" i="7" s="1"/>
  <c r="J173" i="7"/>
  <c r="K173" i="7" s="1"/>
  <c r="H173" i="7"/>
  <c r="I173" i="7" s="1"/>
  <c r="G173" i="7"/>
  <c r="F173" i="7"/>
  <c r="D173" i="7"/>
  <c r="C173" i="7"/>
  <c r="T172" i="7"/>
  <c r="M172" i="7"/>
  <c r="L172" i="7"/>
  <c r="K172" i="7"/>
  <c r="J172" i="7"/>
  <c r="I172" i="7"/>
  <c r="H172" i="7"/>
  <c r="G172" i="7"/>
  <c r="F172" i="7"/>
  <c r="E172" i="7"/>
  <c r="D172" i="7"/>
  <c r="C172" i="7"/>
  <c r="X171" i="7"/>
  <c r="Y171" i="7" s="1"/>
  <c r="T171" i="7"/>
  <c r="Q171" i="7"/>
  <c r="M171" i="7"/>
  <c r="N171" i="7" s="1"/>
  <c r="L171" i="7"/>
  <c r="J171" i="7"/>
  <c r="H171" i="7"/>
  <c r="I171" i="7" s="1"/>
  <c r="G171" i="7"/>
  <c r="F171" i="7"/>
  <c r="D171" i="7"/>
  <c r="C171" i="7"/>
  <c r="A171" i="7"/>
  <c r="U170" i="7"/>
  <c r="T170" i="7"/>
  <c r="Q170" i="7"/>
  <c r="N170" i="7"/>
  <c r="M170" i="7"/>
  <c r="L170" i="7"/>
  <c r="J170" i="7"/>
  <c r="K170" i="7" s="1"/>
  <c r="I170" i="7"/>
  <c r="H170" i="7"/>
  <c r="G170" i="7"/>
  <c r="F170" i="7"/>
  <c r="E170" i="7"/>
  <c r="D170" i="7"/>
  <c r="X170" i="7" s="1"/>
  <c r="Y170" i="7" s="1"/>
  <c r="C170" i="7"/>
  <c r="B170" i="7"/>
  <c r="X169" i="7"/>
  <c r="Y169" i="7" s="1"/>
  <c r="T169" i="7"/>
  <c r="N169" i="7"/>
  <c r="M169" i="7"/>
  <c r="L169" i="7"/>
  <c r="J169" i="7"/>
  <c r="H169" i="7"/>
  <c r="I169" i="7" s="1"/>
  <c r="G169" i="7"/>
  <c r="F169" i="7"/>
  <c r="D169" i="7"/>
  <c r="C169" i="7"/>
  <c r="U168" i="7"/>
  <c r="V168" i="7" s="1"/>
  <c r="W168" i="7" s="1"/>
  <c r="T168" i="7"/>
  <c r="P168" i="7"/>
  <c r="M168" i="7"/>
  <c r="L168" i="7"/>
  <c r="N168" i="7" s="1"/>
  <c r="J168" i="7"/>
  <c r="H168" i="7"/>
  <c r="K168" i="7" s="1"/>
  <c r="G168" i="7"/>
  <c r="F168" i="7"/>
  <c r="D168" i="7"/>
  <c r="C168" i="7"/>
  <c r="Y167" i="7"/>
  <c r="X167" i="7"/>
  <c r="T167" i="7"/>
  <c r="Q167" i="7"/>
  <c r="M167" i="7"/>
  <c r="L167" i="7"/>
  <c r="N167" i="7" s="1"/>
  <c r="J167" i="7"/>
  <c r="I167" i="7"/>
  <c r="H167" i="7"/>
  <c r="G167" i="7"/>
  <c r="F167" i="7"/>
  <c r="E167" i="7"/>
  <c r="D167" i="7"/>
  <c r="C167" i="7"/>
  <c r="O167" i="7" s="1"/>
  <c r="A167" i="7"/>
  <c r="Y166" i="7"/>
  <c r="U166" i="7"/>
  <c r="V166" i="7" s="1"/>
  <c r="W166" i="7" s="1"/>
  <c r="T166" i="7"/>
  <c r="N166" i="7"/>
  <c r="M166" i="7"/>
  <c r="L166" i="7"/>
  <c r="K166" i="7"/>
  <c r="J166" i="7"/>
  <c r="I166" i="7"/>
  <c r="H166" i="7"/>
  <c r="G166" i="7"/>
  <c r="F166" i="7"/>
  <c r="E166" i="7"/>
  <c r="D166" i="7"/>
  <c r="X166" i="7" s="1"/>
  <c r="C166" i="7"/>
  <c r="B166" i="7"/>
  <c r="T165" i="7"/>
  <c r="N165" i="7"/>
  <c r="M165" i="7"/>
  <c r="L165" i="7"/>
  <c r="J165" i="7"/>
  <c r="K165" i="7" s="1"/>
  <c r="H165" i="7"/>
  <c r="I165" i="7" s="1"/>
  <c r="G165" i="7"/>
  <c r="F165" i="7"/>
  <c r="D165" i="7"/>
  <c r="X165" i="7" s="1"/>
  <c r="Y165" i="7" s="1"/>
  <c r="C165" i="7"/>
  <c r="U164" i="7"/>
  <c r="T164" i="7"/>
  <c r="M164" i="7"/>
  <c r="L164" i="7"/>
  <c r="K164" i="7"/>
  <c r="J164" i="7"/>
  <c r="I164" i="7"/>
  <c r="H164" i="7"/>
  <c r="G164" i="7"/>
  <c r="F164" i="7"/>
  <c r="E164" i="7"/>
  <c r="D164" i="7"/>
  <c r="C164" i="7"/>
  <c r="P164" i="7" s="1"/>
  <c r="T163" i="7"/>
  <c r="M163" i="7"/>
  <c r="L163" i="7"/>
  <c r="N163" i="7" s="1"/>
  <c r="J163" i="7"/>
  <c r="H163" i="7"/>
  <c r="I163" i="7" s="1"/>
  <c r="G163" i="7"/>
  <c r="F163" i="7"/>
  <c r="D163" i="7"/>
  <c r="X163" i="7" s="1"/>
  <c r="Y163" i="7" s="1"/>
  <c r="C163" i="7"/>
  <c r="U162" i="7"/>
  <c r="T162" i="7"/>
  <c r="Q162" i="7"/>
  <c r="N162" i="7"/>
  <c r="M162" i="7"/>
  <c r="L162" i="7"/>
  <c r="J162" i="7"/>
  <c r="K162" i="7" s="1"/>
  <c r="I162" i="7"/>
  <c r="H162" i="7"/>
  <c r="G162" i="7"/>
  <c r="F162" i="7"/>
  <c r="E162" i="7"/>
  <c r="D162" i="7"/>
  <c r="X162" i="7" s="1"/>
  <c r="Y162" i="7" s="1"/>
  <c r="C162" i="7"/>
  <c r="B162" i="7"/>
  <c r="T161" i="7"/>
  <c r="M161" i="7"/>
  <c r="L161" i="7"/>
  <c r="N161" i="7" s="1"/>
  <c r="J161" i="7"/>
  <c r="H161" i="7"/>
  <c r="I161" i="7" s="1"/>
  <c r="G161" i="7"/>
  <c r="F161" i="7"/>
  <c r="D161" i="7"/>
  <c r="C161" i="7"/>
  <c r="T160" i="7"/>
  <c r="M160" i="7"/>
  <c r="L160" i="7"/>
  <c r="N160" i="7" s="1"/>
  <c r="J160" i="7"/>
  <c r="H160" i="7"/>
  <c r="I160" i="7" s="1"/>
  <c r="G160" i="7"/>
  <c r="F160" i="7"/>
  <c r="D160" i="7"/>
  <c r="U160" i="7" s="1"/>
  <c r="V160" i="7" s="1"/>
  <c r="W160" i="7" s="1"/>
  <c r="C160" i="7"/>
  <c r="T159" i="7"/>
  <c r="N159" i="7"/>
  <c r="M159" i="7"/>
  <c r="L159" i="7"/>
  <c r="J159" i="7"/>
  <c r="I159" i="7"/>
  <c r="H159" i="7"/>
  <c r="G159" i="7"/>
  <c r="F159" i="7"/>
  <c r="E159" i="7"/>
  <c r="D159" i="7"/>
  <c r="C159" i="7"/>
  <c r="O159" i="7" s="1"/>
  <c r="Y158" i="7"/>
  <c r="U158" i="7"/>
  <c r="V158" i="7" s="1"/>
  <c r="W158" i="7" s="1"/>
  <c r="T158" i="7"/>
  <c r="N158" i="7"/>
  <c r="M158" i="7"/>
  <c r="L158" i="7"/>
  <c r="K158" i="7"/>
  <c r="J158" i="7"/>
  <c r="I158" i="7"/>
  <c r="H158" i="7"/>
  <c r="G158" i="7"/>
  <c r="F158" i="7"/>
  <c r="E158" i="7"/>
  <c r="D158" i="7"/>
  <c r="X158" i="7" s="1"/>
  <c r="C158" i="7"/>
  <c r="B158" i="7"/>
  <c r="X157" i="7"/>
  <c r="Y157" i="7" s="1"/>
  <c r="T157" i="7"/>
  <c r="M157" i="7"/>
  <c r="L157" i="7"/>
  <c r="N157" i="7" s="1"/>
  <c r="J157" i="7"/>
  <c r="K157" i="7" s="1"/>
  <c r="H157" i="7"/>
  <c r="I157" i="7" s="1"/>
  <c r="G157" i="7"/>
  <c r="F157" i="7"/>
  <c r="D157" i="7"/>
  <c r="C157" i="7"/>
  <c r="T156" i="7"/>
  <c r="M156" i="7"/>
  <c r="L156" i="7"/>
  <c r="K156" i="7"/>
  <c r="J156" i="7"/>
  <c r="I156" i="7"/>
  <c r="H156" i="7"/>
  <c r="G156" i="7"/>
  <c r="F156" i="7"/>
  <c r="E156" i="7"/>
  <c r="D156" i="7"/>
  <c r="C156" i="7"/>
  <c r="X155" i="7"/>
  <c r="Y155" i="7" s="1"/>
  <c r="T155" i="7"/>
  <c r="Q155" i="7"/>
  <c r="M155" i="7"/>
  <c r="N155" i="7" s="1"/>
  <c r="L155" i="7"/>
  <c r="J155" i="7"/>
  <c r="H155" i="7"/>
  <c r="I155" i="7" s="1"/>
  <c r="G155" i="7"/>
  <c r="F155" i="7"/>
  <c r="D155" i="7"/>
  <c r="C155" i="7"/>
  <c r="A155" i="7"/>
  <c r="U154" i="7"/>
  <c r="T154" i="7"/>
  <c r="Q154" i="7"/>
  <c r="N154" i="7"/>
  <c r="M154" i="7"/>
  <c r="L154" i="7"/>
  <c r="J154" i="7"/>
  <c r="K154" i="7" s="1"/>
  <c r="I154" i="7"/>
  <c r="H154" i="7"/>
  <c r="G154" i="7"/>
  <c r="F154" i="7"/>
  <c r="E154" i="7"/>
  <c r="D154" i="7"/>
  <c r="X154" i="7" s="1"/>
  <c r="Y154" i="7" s="1"/>
  <c r="C154" i="7"/>
  <c r="B154" i="7"/>
  <c r="X153" i="7"/>
  <c r="Y153" i="7" s="1"/>
  <c r="T153" i="7"/>
  <c r="N153" i="7"/>
  <c r="M153" i="7"/>
  <c r="L153" i="7"/>
  <c r="J153" i="7"/>
  <c r="H153" i="7"/>
  <c r="I153" i="7" s="1"/>
  <c r="G153" i="7"/>
  <c r="F153" i="7"/>
  <c r="D153" i="7"/>
  <c r="C153" i="7"/>
  <c r="U152" i="7"/>
  <c r="V152" i="7" s="1"/>
  <c r="W152" i="7" s="1"/>
  <c r="T152" i="7"/>
  <c r="P152" i="7"/>
  <c r="M152" i="7"/>
  <c r="L152" i="7"/>
  <c r="N152" i="7" s="1"/>
  <c r="J152" i="7"/>
  <c r="H152" i="7"/>
  <c r="K152" i="7" s="1"/>
  <c r="G152" i="7"/>
  <c r="F152" i="7"/>
  <c r="D152" i="7"/>
  <c r="C152" i="7"/>
  <c r="Y151" i="7"/>
  <c r="X151" i="7"/>
  <c r="T151" i="7"/>
  <c r="Q151" i="7"/>
  <c r="M151" i="7"/>
  <c r="L151" i="7"/>
  <c r="N151" i="7" s="1"/>
  <c r="J151" i="7"/>
  <c r="I151" i="7"/>
  <c r="H151" i="7"/>
  <c r="G151" i="7"/>
  <c r="F151" i="7"/>
  <c r="E151" i="7"/>
  <c r="D151" i="7"/>
  <c r="C151" i="7"/>
  <c r="O151" i="7" s="1"/>
  <c r="A151" i="7"/>
  <c r="Y150" i="7"/>
  <c r="U150" i="7"/>
  <c r="V150" i="7" s="1"/>
  <c r="W150" i="7" s="1"/>
  <c r="T150" i="7"/>
  <c r="N150" i="7"/>
  <c r="M150" i="7"/>
  <c r="L150" i="7"/>
  <c r="K150" i="7"/>
  <c r="J150" i="7"/>
  <c r="I150" i="7"/>
  <c r="H150" i="7"/>
  <c r="G150" i="7"/>
  <c r="F150" i="7"/>
  <c r="E150" i="7"/>
  <c r="D150" i="7"/>
  <c r="X150" i="7" s="1"/>
  <c r="C150" i="7"/>
  <c r="B150" i="7"/>
  <c r="T149" i="7"/>
  <c r="N149" i="7"/>
  <c r="M149" i="7"/>
  <c r="L149" i="7"/>
  <c r="J149" i="7"/>
  <c r="K149" i="7" s="1"/>
  <c r="H149" i="7"/>
  <c r="I149" i="7" s="1"/>
  <c r="G149" i="7"/>
  <c r="F149" i="7"/>
  <c r="D149" i="7"/>
  <c r="X149" i="7" s="1"/>
  <c r="Y149" i="7" s="1"/>
  <c r="C149" i="7"/>
  <c r="U148" i="7"/>
  <c r="T148" i="7"/>
  <c r="M148" i="7"/>
  <c r="L148" i="7"/>
  <c r="K148" i="7"/>
  <c r="J148" i="7"/>
  <c r="I148" i="7"/>
  <c r="H148" i="7"/>
  <c r="G148" i="7"/>
  <c r="F148" i="7"/>
  <c r="E148" i="7"/>
  <c r="D148" i="7"/>
  <c r="C148" i="7"/>
  <c r="P148" i="7" s="1"/>
  <c r="T147" i="7"/>
  <c r="M147" i="7"/>
  <c r="L147" i="7"/>
  <c r="N147" i="7" s="1"/>
  <c r="J147" i="7"/>
  <c r="H147" i="7"/>
  <c r="I147" i="7" s="1"/>
  <c r="G147" i="7"/>
  <c r="F147" i="7"/>
  <c r="D147" i="7"/>
  <c r="X147" i="7" s="1"/>
  <c r="Y147" i="7" s="1"/>
  <c r="C147" i="7"/>
  <c r="U146" i="7"/>
  <c r="T146" i="7"/>
  <c r="Q146" i="7"/>
  <c r="N146" i="7"/>
  <c r="M146" i="7"/>
  <c r="L146" i="7"/>
  <c r="J146" i="7"/>
  <c r="K146" i="7" s="1"/>
  <c r="I146" i="7"/>
  <c r="H146" i="7"/>
  <c r="G146" i="7"/>
  <c r="F146" i="7"/>
  <c r="E146" i="7"/>
  <c r="D146" i="7"/>
  <c r="X146" i="7" s="1"/>
  <c r="Y146" i="7" s="1"/>
  <c r="C146" i="7"/>
  <c r="B146" i="7"/>
  <c r="T145" i="7"/>
  <c r="M145" i="7"/>
  <c r="L145" i="7"/>
  <c r="N145" i="7" s="1"/>
  <c r="J145" i="7"/>
  <c r="H145" i="7"/>
  <c r="I145" i="7" s="1"/>
  <c r="G145" i="7"/>
  <c r="F145" i="7"/>
  <c r="D145" i="7"/>
  <c r="C145" i="7"/>
  <c r="T144" i="7"/>
  <c r="M144" i="7"/>
  <c r="L144" i="7"/>
  <c r="N144" i="7" s="1"/>
  <c r="J144" i="7"/>
  <c r="H144" i="7"/>
  <c r="I144" i="7" s="1"/>
  <c r="G144" i="7"/>
  <c r="F144" i="7"/>
  <c r="D144" i="7"/>
  <c r="U144" i="7" s="1"/>
  <c r="V144" i="7" s="1"/>
  <c r="W144" i="7" s="1"/>
  <c r="C144" i="7"/>
  <c r="T143" i="7"/>
  <c r="N143" i="7"/>
  <c r="M143" i="7"/>
  <c r="L143" i="7"/>
  <c r="J143" i="7"/>
  <c r="I143" i="7"/>
  <c r="H143" i="7"/>
  <c r="G143" i="7"/>
  <c r="F143" i="7"/>
  <c r="E143" i="7"/>
  <c r="D143" i="7"/>
  <c r="C143" i="7"/>
  <c r="O143" i="7" s="1"/>
  <c r="Y142" i="7"/>
  <c r="U142" i="7"/>
  <c r="V142" i="7" s="1"/>
  <c r="W142" i="7" s="1"/>
  <c r="T142" i="7"/>
  <c r="N142" i="7"/>
  <c r="M142" i="7"/>
  <c r="L142" i="7"/>
  <c r="K142" i="7"/>
  <c r="J142" i="7"/>
  <c r="I142" i="7"/>
  <c r="H142" i="7"/>
  <c r="G142" i="7"/>
  <c r="F142" i="7"/>
  <c r="E142" i="7"/>
  <c r="D142" i="7"/>
  <c r="X142" i="7" s="1"/>
  <c r="C142" i="7"/>
  <c r="B142" i="7"/>
  <c r="X141" i="7"/>
  <c r="Y141" i="7" s="1"/>
  <c r="T141" i="7"/>
  <c r="M141" i="7"/>
  <c r="L141" i="7"/>
  <c r="N141" i="7" s="1"/>
  <c r="J141" i="7"/>
  <c r="K141" i="7" s="1"/>
  <c r="H141" i="7"/>
  <c r="I141" i="7" s="1"/>
  <c r="G141" i="7"/>
  <c r="F141" i="7"/>
  <c r="D141" i="7"/>
  <c r="C141" i="7"/>
  <c r="T140" i="7"/>
  <c r="M140" i="7"/>
  <c r="L140" i="7"/>
  <c r="K140" i="7"/>
  <c r="J140" i="7"/>
  <c r="I140" i="7"/>
  <c r="H140" i="7"/>
  <c r="G140" i="7"/>
  <c r="F140" i="7"/>
  <c r="E140" i="7"/>
  <c r="D140" i="7"/>
  <c r="C140" i="7"/>
  <c r="X139" i="7"/>
  <c r="Y139" i="7" s="1"/>
  <c r="T139" i="7"/>
  <c r="Q139" i="7"/>
  <c r="M139" i="7"/>
  <c r="N139" i="7" s="1"/>
  <c r="L139" i="7"/>
  <c r="J139" i="7"/>
  <c r="H139" i="7"/>
  <c r="I139" i="7" s="1"/>
  <c r="G139" i="7"/>
  <c r="F139" i="7"/>
  <c r="D139" i="7"/>
  <c r="C139" i="7"/>
  <c r="A139" i="7"/>
  <c r="U138" i="7"/>
  <c r="T138" i="7"/>
  <c r="Q138" i="7"/>
  <c r="N138" i="7"/>
  <c r="M138" i="7"/>
  <c r="L138" i="7"/>
  <c r="J138" i="7"/>
  <c r="K138" i="7" s="1"/>
  <c r="I138" i="7"/>
  <c r="H138" i="7"/>
  <c r="G138" i="7"/>
  <c r="F138" i="7"/>
  <c r="E138" i="7"/>
  <c r="D138" i="7"/>
  <c r="X138" i="7" s="1"/>
  <c r="Y138" i="7" s="1"/>
  <c r="C138" i="7"/>
  <c r="B138" i="7"/>
  <c r="X137" i="7"/>
  <c r="Y137" i="7" s="1"/>
  <c r="T137" i="7"/>
  <c r="N137" i="7"/>
  <c r="M137" i="7"/>
  <c r="L137" i="7"/>
  <c r="J137" i="7"/>
  <c r="H137" i="7"/>
  <c r="I137" i="7" s="1"/>
  <c r="G137" i="7"/>
  <c r="F137" i="7"/>
  <c r="D137" i="7"/>
  <c r="C137" i="7"/>
  <c r="U136" i="7"/>
  <c r="V136" i="7" s="1"/>
  <c r="W136" i="7" s="1"/>
  <c r="T136" i="7"/>
  <c r="P136" i="7"/>
  <c r="M136" i="7"/>
  <c r="L136" i="7"/>
  <c r="N136" i="7" s="1"/>
  <c r="J136" i="7"/>
  <c r="H136" i="7"/>
  <c r="K136" i="7" s="1"/>
  <c r="G136" i="7"/>
  <c r="F136" i="7"/>
  <c r="D136" i="7"/>
  <c r="C136" i="7"/>
  <c r="Y135" i="7"/>
  <c r="X135" i="7"/>
  <c r="T135" i="7"/>
  <c r="Q135" i="7"/>
  <c r="M135" i="7"/>
  <c r="L135" i="7"/>
  <c r="N135" i="7" s="1"/>
  <c r="J135" i="7"/>
  <c r="I135" i="7"/>
  <c r="H135" i="7"/>
  <c r="G135" i="7"/>
  <c r="F135" i="7"/>
  <c r="E135" i="7"/>
  <c r="D135" i="7"/>
  <c r="C135" i="7"/>
  <c r="O135" i="7" s="1"/>
  <c r="A135" i="7"/>
  <c r="Y134" i="7"/>
  <c r="U134" i="7"/>
  <c r="V134" i="7" s="1"/>
  <c r="W134" i="7" s="1"/>
  <c r="T134" i="7"/>
  <c r="N134" i="7"/>
  <c r="M134" i="7"/>
  <c r="L134" i="7"/>
  <c r="K134" i="7"/>
  <c r="J134" i="7"/>
  <c r="I134" i="7"/>
  <c r="H134" i="7"/>
  <c r="G134" i="7"/>
  <c r="F134" i="7"/>
  <c r="E134" i="7"/>
  <c r="D134" i="7"/>
  <c r="X134" i="7" s="1"/>
  <c r="C134" i="7"/>
  <c r="B134" i="7"/>
  <c r="T133" i="7"/>
  <c r="N133" i="7"/>
  <c r="M133" i="7"/>
  <c r="L133" i="7"/>
  <c r="J133" i="7"/>
  <c r="K133" i="7" s="1"/>
  <c r="H133" i="7"/>
  <c r="I133" i="7" s="1"/>
  <c r="G133" i="7"/>
  <c r="F133" i="7"/>
  <c r="D133" i="7"/>
  <c r="X133" i="7" s="1"/>
  <c r="Y133" i="7" s="1"/>
  <c r="C133" i="7"/>
  <c r="U132" i="7"/>
  <c r="T132" i="7"/>
  <c r="M132" i="7"/>
  <c r="L132" i="7"/>
  <c r="K132" i="7"/>
  <c r="J132" i="7"/>
  <c r="I132" i="7"/>
  <c r="H132" i="7"/>
  <c r="G132" i="7"/>
  <c r="F132" i="7"/>
  <c r="E132" i="7"/>
  <c r="D132" i="7"/>
  <c r="C132" i="7"/>
  <c r="P132" i="7" s="1"/>
  <c r="T131" i="7"/>
  <c r="M131" i="7"/>
  <c r="L131" i="7"/>
  <c r="N131" i="7" s="1"/>
  <c r="J131" i="7"/>
  <c r="H131" i="7"/>
  <c r="I131" i="7" s="1"/>
  <c r="G131" i="7"/>
  <c r="F131" i="7"/>
  <c r="D131" i="7"/>
  <c r="X131" i="7" s="1"/>
  <c r="Y131" i="7" s="1"/>
  <c r="C131" i="7"/>
  <c r="U130" i="7"/>
  <c r="T130" i="7"/>
  <c r="Q130" i="7"/>
  <c r="N130" i="7"/>
  <c r="M130" i="7"/>
  <c r="L130" i="7"/>
  <c r="J130" i="7"/>
  <c r="K130" i="7" s="1"/>
  <c r="I130" i="7"/>
  <c r="H130" i="7"/>
  <c r="G130" i="7"/>
  <c r="F130" i="7"/>
  <c r="E130" i="7"/>
  <c r="D130" i="7"/>
  <c r="X130" i="7" s="1"/>
  <c r="Y130" i="7" s="1"/>
  <c r="C130" i="7"/>
  <c r="B130" i="7"/>
  <c r="T129" i="7"/>
  <c r="M129" i="7"/>
  <c r="L129" i="7"/>
  <c r="N129" i="7" s="1"/>
  <c r="J129" i="7"/>
  <c r="H129" i="7"/>
  <c r="I129" i="7" s="1"/>
  <c r="G129" i="7"/>
  <c r="F129" i="7"/>
  <c r="D129" i="7"/>
  <c r="C129" i="7"/>
  <c r="T128" i="7"/>
  <c r="M128" i="7"/>
  <c r="L128" i="7"/>
  <c r="N128" i="7" s="1"/>
  <c r="J128" i="7"/>
  <c r="H128" i="7"/>
  <c r="I128" i="7" s="1"/>
  <c r="G128" i="7"/>
  <c r="F128" i="7"/>
  <c r="D128" i="7"/>
  <c r="U128" i="7" s="1"/>
  <c r="V128" i="7" s="1"/>
  <c r="W128" i="7" s="1"/>
  <c r="C128" i="7"/>
  <c r="T127" i="7"/>
  <c r="N127" i="7"/>
  <c r="M127" i="7"/>
  <c r="L127" i="7"/>
  <c r="J127" i="7"/>
  <c r="I127" i="7"/>
  <c r="H127" i="7"/>
  <c r="G127" i="7"/>
  <c r="F127" i="7"/>
  <c r="E127" i="7"/>
  <c r="D127" i="7"/>
  <c r="C127" i="7"/>
  <c r="O127" i="7" s="1"/>
  <c r="Y126" i="7"/>
  <c r="U126" i="7"/>
  <c r="V126" i="7" s="1"/>
  <c r="W126" i="7" s="1"/>
  <c r="T126" i="7"/>
  <c r="N126" i="7"/>
  <c r="M126" i="7"/>
  <c r="L126" i="7"/>
  <c r="K126" i="7"/>
  <c r="J126" i="7"/>
  <c r="I126" i="7"/>
  <c r="H126" i="7"/>
  <c r="G126" i="7"/>
  <c r="F126" i="7"/>
  <c r="E126" i="7"/>
  <c r="D126" i="7"/>
  <c r="X126" i="7" s="1"/>
  <c r="C126" i="7"/>
  <c r="B126" i="7"/>
  <c r="X125" i="7"/>
  <c r="Y125" i="7" s="1"/>
  <c r="T125" i="7"/>
  <c r="M125" i="7"/>
  <c r="L125" i="7"/>
  <c r="N125" i="7" s="1"/>
  <c r="J125" i="7"/>
  <c r="K125" i="7" s="1"/>
  <c r="H125" i="7"/>
  <c r="I125" i="7" s="1"/>
  <c r="G125" i="7"/>
  <c r="F125" i="7"/>
  <c r="D125" i="7"/>
  <c r="C125" i="7"/>
  <c r="T124" i="7"/>
  <c r="M124" i="7"/>
  <c r="L124" i="7"/>
  <c r="K124" i="7"/>
  <c r="J124" i="7"/>
  <c r="I124" i="7"/>
  <c r="H124" i="7"/>
  <c r="G124" i="7"/>
  <c r="F124" i="7"/>
  <c r="E124" i="7"/>
  <c r="D124" i="7"/>
  <c r="C124" i="7"/>
  <c r="X123" i="7"/>
  <c r="Y123" i="7" s="1"/>
  <c r="T123" i="7"/>
  <c r="Q123" i="7"/>
  <c r="M123" i="7"/>
  <c r="N123" i="7" s="1"/>
  <c r="L123" i="7"/>
  <c r="J123" i="7"/>
  <c r="H123" i="7"/>
  <c r="I123" i="7" s="1"/>
  <c r="G123" i="7"/>
  <c r="F123" i="7"/>
  <c r="D123" i="7"/>
  <c r="C123" i="7"/>
  <c r="A123" i="7"/>
  <c r="U122" i="7"/>
  <c r="T122" i="7"/>
  <c r="Q122" i="7"/>
  <c r="N122" i="7"/>
  <c r="M122" i="7"/>
  <c r="L122" i="7"/>
  <c r="J122" i="7"/>
  <c r="K122" i="7" s="1"/>
  <c r="I122" i="7"/>
  <c r="H122" i="7"/>
  <c r="G122" i="7"/>
  <c r="F122" i="7"/>
  <c r="E122" i="7"/>
  <c r="D122" i="7"/>
  <c r="X122" i="7" s="1"/>
  <c r="Y122" i="7" s="1"/>
  <c r="C122" i="7"/>
  <c r="B122" i="7"/>
  <c r="X121" i="7"/>
  <c r="Y121" i="7" s="1"/>
  <c r="T121" i="7"/>
  <c r="N121" i="7"/>
  <c r="M121" i="7"/>
  <c r="L121" i="7"/>
  <c r="J121" i="7"/>
  <c r="H121" i="7"/>
  <c r="I121" i="7" s="1"/>
  <c r="G121" i="7"/>
  <c r="F121" i="7"/>
  <c r="D121" i="7"/>
  <c r="C121" i="7"/>
  <c r="U120" i="7"/>
  <c r="V120" i="7" s="1"/>
  <c r="W120" i="7" s="1"/>
  <c r="T120" i="7"/>
  <c r="P120" i="7"/>
  <c r="M120" i="7"/>
  <c r="L120" i="7"/>
  <c r="N120" i="7" s="1"/>
  <c r="J120" i="7"/>
  <c r="H120" i="7"/>
  <c r="K120" i="7" s="1"/>
  <c r="G120" i="7"/>
  <c r="F120" i="7"/>
  <c r="D120" i="7"/>
  <c r="C120" i="7"/>
  <c r="Y119" i="7"/>
  <c r="X119" i="7"/>
  <c r="T119" i="7"/>
  <c r="Q119" i="7"/>
  <c r="M119" i="7"/>
  <c r="L119" i="7"/>
  <c r="N119" i="7" s="1"/>
  <c r="J119" i="7"/>
  <c r="I119" i="7"/>
  <c r="H119" i="7"/>
  <c r="G119" i="7"/>
  <c r="F119" i="7"/>
  <c r="E119" i="7"/>
  <c r="D119" i="7"/>
  <c r="C119" i="7"/>
  <c r="O119" i="7" s="1"/>
  <c r="A119" i="7"/>
  <c r="Y118" i="7"/>
  <c r="U118" i="7"/>
  <c r="V118" i="7" s="1"/>
  <c r="W118" i="7" s="1"/>
  <c r="T118" i="7"/>
  <c r="N118" i="7"/>
  <c r="M118" i="7"/>
  <c r="L118" i="7"/>
  <c r="K118" i="7"/>
  <c r="J118" i="7"/>
  <c r="I118" i="7"/>
  <c r="H118" i="7"/>
  <c r="G118" i="7"/>
  <c r="F118" i="7"/>
  <c r="E118" i="7"/>
  <c r="D118" i="7"/>
  <c r="X118" i="7" s="1"/>
  <c r="C118" i="7"/>
  <c r="B118" i="7"/>
  <c r="T117" i="7"/>
  <c r="N117" i="7"/>
  <c r="M117" i="7"/>
  <c r="L117" i="7"/>
  <c r="J117" i="7"/>
  <c r="K117" i="7" s="1"/>
  <c r="H117" i="7"/>
  <c r="I117" i="7" s="1"/>
  <c r="G117" i="7"/>
  <c r="F117" i="7"/>
  <c r="D117" i="7"/>
  <c r="C117" i="7"/>
  <c r="U116" i="7"/>
  <c r="T116" i="7"/>
  <c r="M116" i="7"/>
  <c r="L116" i="7"/>
  <c r="K116" i="7"/>
  <c r="J116" i="7"/>
  <c r="I116" i="7"/>
  <c r="H116" i="7"/>
  <c r="G116" i="7"/>
  <c r="F116" i="7"/>
  <c r="E116" i="7"/>
  <c r="D116" i="7"/>
  <c r="C116" i="7"/>
  <c r="T115" i="7"/>
  <c r="M115" i="7"/>
  <c r="L115" i="7"/>
  <c r="N115" i="7" s="1"/>
  <c r="J115" i="7"/>
  <c r="H115" i="7"/>
  <c r="I115" i="7" s="1"/>
  <c r="G115" i="7"/>
  <c r="F115" i="7"/>
  <c r="D115" i="7"/>
  <c r="C115" i="7"/>
  <c r="U114" i="7"/>
  <c r="T114" i="7"/>
  <c r="Q114" i="7"/>
  <c r="N114" i="7"/>
  <c r="M114" i="7"/>
  <c r="L114" i="7"/>
  <c r="J114" i="7"/>
  <c r="K114" i="7" s="1"/>
  <c r="I114" i="7"/>
  <c r="H114" i="7"/>
  <c r="G114" i="7"/>
  <c r="F114" i="7"/>
  <c r="E114" i="7"/>
  <c r="D114" i="7"/>
  <c r="X114" i="7" s="1"/>
  <c r="Y114" i="7" s="1"/>
  <c r="C114" i="7"/>
  <c r="B114" i="7"/>
  <c r="T113" i="7"/>
  <c r="M113" i="7"/>
  <c r="L113" i="7"/>
  <c r="N113" i="7" s="1"/>
  <c r="J113" i="7"/>
  <c r="H113" i="7"/>
  <c r="I113" i="7" s="1"/>
  <c r="G113" i="7"/>
  <c r="F113" i="7"/>
  <c r="D113" i="7"/>
  <c r="C113" i="7"/>
  <c r="T112" i="7"/>
  <c r="M112" i="7"/>
  <c r="L112" i="7"/>
  <c r="N112" i="7" s="1"/>
  <c r="J112" i="7"/>
  <c r="H112" i="7"/>
  <c r="I112" i="7" s="1"/>
  <c r="G112" i="7"/>
  <c r="F112" i="7"/>
  <c r="D112" i="7"/>
  <c r="U112" i="7" s="1"/>
  <c r="V112" i="7" s="1"/>
  <c r="W112" i="7" s="1"/>
  <c r="C112" i="7"/>
  <c r="T111" i="7"/>
  <c r="N111" i="7"/>
  <c r="M111" i="7"/>
  <c r="L111" i="7"/>
  <c r="J111" i="7"/>
  <c r="I111" i="7"/>
  <c r="H111" i="7"/>
  <c r="G111" i="7"/>
  <c r="F111" i="7"/>
  <c r="E111" i="7"/>
  <c r="D111" i="7"/>
  <c r="C111" i="7"/>
  <c r="O111" i="7" s="1"/>
  <c r="Y110" i="7"/>
  <c r="U110" i="7"/>
  <c r="V110" i="7" s="1"/>
  <c r="W110" i="7" s="1"/>
  <c r="T110" i="7"/>
  <c r="N110" i="7"/>
  <c r="M110" i="7"/>
  <c r="L110" i="7"/>
  <c r="K110" i="7"/>
  <c r="J110" i="7"/>
  <c r="I110" i="7"/>
  <c r="H110" i="7"/>
  <c r="G110" i="7"/>
  <c r="F110" i="7"/>
  <c r="E110" i="7"/>
  <c r="D110" i="7"/>
  <c r="X110" i="7" s="1"/>
  <c r="C110" i="7"/>
  <c r="B110" i="7"/>
  <c r="X109" i="7"/>
  <c r="Y109" i="7" s="1"/>
  <c r="T109" i="7"/>
  <c r="M109" i="7"/>
  <c r="L109" i="7"/>
  <c r="N109" i="7" s="1"/>
  <c r="J109" i="7"/>
  <c r="K109" i="7" s="1"/>
  <c r="H109" i="7"/>
  <c r="I109" i="7" s="1"/>
  <c r="G109" i="7"/>
  <c r="F109" i="7"/>
  <c r="D109" i="7"/>
  <c r="C109" i="7"/>
  <c r="T108" i="7"/>
  <c r="M108" i="7"/>
  <c r="L108" i="7"/>
  <c r="K108" i="7"/>
  <c r="J108" i="7"/>
  <c r="I108" i="7"/>
  <c r="H108" i="7"/>
  <c r="G108" i="7"/>
  <c r="F108" i="7"/>
  <c r="E108" i="7"/>
  <c r="D108" i="7"/>
  <c r="C108" i="7"/>
  <c r="X107" i="7"/>
  <c r="Y107" i="7" s="1"/>
  <c r="T107" i="7"/>
  <c r="Q107" i="7"/>
  <c r="M107" i="7"/>
  <c r="N107" i="7" s="1"/>
  <c r="L107" i="7"/>
  <c r="J107" i="7"/>
  <c r="H107" i="7"/>
  <c r="I107" i="7" s="1"/>
  <c r="G107" i="7"/>
  <c r="F107" i="7"/>
  <c r="D107" i="7"/>
  <c r="C107" i="7"/>
  <c r="A107" i="7"/>
  <c r="U106" i="7"/>
  <c r="T106" i="7"/>
  <c r="Q106" i="7"/>
  <c r="N106" i="7"/>
  <c r="M106" i="7"/>
  <c r="L106" i="7"/>
  <c r="J106" i="7"/>
  <c r="K106" i="7" s="1"/>
  <c r="I106" i="7"/>
  <c r="H106" i="7"/>
  <c r="G106" i="7"/>
  <c r="F106" i="7"/>
  <c r="E106" i="7"/>
  <c r="D106" i="7"/>
  <c r="X106" i="7" s="1"/>
  <c r="Y106" i="7" s="1"/>
  <c r="C106" i="7"/>
  <c r="B106" i="7"/>
  <c r="X105" i="7"/>
  <c r="Y105" i="7" s="1"/>
  <c r="T105" i="7"/>
  <c r="N105" i="7"/>
  <c r="M105" i="7"/>
  <c r="L105" i="7"/>
  <c r="J105" i="7"/>
  <c r="H105" i="7"/>
  <c r="I105" i="7" s="1"/>
  <c r="G105" i="7"/>
  <c r="F105" i="7"/>
  <c r="D105" i="7"/>
  <c r="C105" i="7"/>
  <c r="U104" i="7"/>
  <c r="V104" i="7" s="1"/>
  <c r="W104" i="7" s="1"/>
  <c r="T104" i="7"/>
  <c r="P104" i="7"/>
  <c r="M104" i="7"/>
  <c r="L104" i="7"/>
  <c r="N104" i="7" s="1"/>
  <c r="J104" i="7"/>
  <c r="H104" i="7"/>
  <c r="K104" i="7" s="1"/>
  <c r="G104" i="7"/>
  <c r="F104" i="7"/>
  <c r="D104" i="7"/>
  <c r="C104" i="7"/>
  <c r="Y103" i="7"/>
  <c r="X103" i="7"/>
  <c r="T103" i="7"/>
  <c r="Q103" i="7"/>
  <c r="M103" i="7"/>
  <c r="L103" i="7"/>
  <c r="N103" i="7" s="1"/>
  <c r="J103" i="7"/>
  <c r="I103" i="7"/>
  <c r="H103" i="7"/>
  <c r="G103" i="7"/>
  <c r="F103" i="7"/>
  <c r="E103" i="7"/>
  <c r="D103" i="7"/>
  <c r="C103" i="7"/>
  <c r="O103" i="7" s="1"/>
  <c r="A103" i="7"/>
  <c r="Y102" i="7"/>
  <c r="U102" i="7"/>
  <c r="V102" i="7" s="1"/>
  <c r="W102" i="7" s="1"/>
  <c r="T102" i="7"/>
  <c r="N102" i="7"/>
  <c r="M102" i="7"/>
  <c r="L102" i="7"/>
  <c r="K102" i="7"/>
  <c r="J102" i="7"/>
  <c r="I102" i="7"/>
  <c r="H102" i="7"/>
  <c r="G102" i="7"/>
  <c r="F102" i="7"/>
  <c r="E102" i="7"/>
  <c r="D102" i="7"/>
  <c r="X102" i="7" s="1"/>
  <c r="C102" i="7"/>
  <c r="B102" i="7"/>
  <c r="T101" i="7"/>
  <c r="N101" i="7"/>
  <c r="M101" i="7"/>
  <c r="L101" i="7"/>
  <c r="J101" i="7"/>
  <c r="K101" i="7" s="1"/>
  <c r="H101" i="7"/>
  <c r="I101" i="7" s="1"/>
  <c r="G101" i="7"/>
  <c r="F101" i="7"/>
  <c r="D101" i="7"/>
  <c r="X101" i="7" s="1"/>
  <c r="Y101" i="7" s="1"/>
  <c r="C101" i="7"/>
  <c r="U100" i="7"/>
  <c r="T100" i="7"/>
  <c r="M100" i="7"/>
  <c r="L100" i="7"/>
  <c r="K100" i="7"/>
  <c r="J100" i="7"/>
  <c r="I100" i="7"/>
  <c r="H100" i="7"/>
  <c r="G100" i="7"/>
  <c r="F100" i="7"/>
  <c r="E100" i="7"/>
  <c r="D100" i="7"/>
  <c r="C100" i="7"/>
  <c r="P100" i="7" s="1"/>
  <c r="T99" i="7"/>
  <c r="M99" i="7"/>
  <c r="L99" i="7"/>
  <c r="N99" i="7" s="1"/>
  <c r="J99" i="7"/>
  <c r="H99" i="7"/>
  <c r="I99" i="7" s="1"/>
  <c r="G99" i="7"/>
  <c r="F99" i="7"/>
  <c r="D99" i="7"/>
  <c r="X99" i="7" s="1"/>
  <c r="Y99" i="7" s="1"/>
  <c r="C99" i="7"/>
  <c r="U98" i="7"/>
  <c r="T98" i="7"/>
  <c r="Q98" i="7"/>
  <c r="N98" i="7"/>
  <c r="M98" i="7"/>
  <c r="L98" i="7"/>
  <c r="J98" i="7"/>
  <c r="K98" i="7" s="1"/>
  <c r="I98" i="7"/>
  <c r="H98" i="7"/>
  <c r="G98" i="7"/>
  <c r="F98" i="7"/>
  <c r="E98" i="7"/>
  <c r="D98" i="7"/>
  <c r="X98" i="7" s="1"/>
  <c r="Y98" i="7" s="1"/>
  <c r="C98" i="7"/>
  <c r="B98" i="7"/>
  <c r="T97" i="7"/>
  <c r="M97" i="7"/>
  <c r="L97" i="7"/>
  <c r="N97" i="7" s="1"/>
  <c r="J97" i="7"/>
  <c r="H97" i="7"/>
  <c r="I97" i="7" s="1"/>
  <c r="G97" i="7"/>
  <c r="F97" i="7"/>
  <c r="D97" i="7"/>
  <c r="C97" i="7"/>
  <c r="T96" i="7"/>
  <c r="M96" i="7"/>
  <c r="L96" i="7"/>
  <c r="N96" i="7" s="1"/>
  <c r="J96" i="7"/>
  <c r="H96" i="7"/>
  <c r="I96" i="7" s="1"/>
  <c r="G96" i="7"/>
  <c r="F96" i="7"/>
  <c r="D96" i="7"/>
  <c r="U96" i="7" s="1"/>
  <c r="V96" i="7" s="1"/>
  <c r="W96" i="7" s="1"/>
  <c r="C96" i="7"/>
  <c r="T95" i="7"/>
  <c r="N95" i="7"/>
  <c r="M95" i="7"/>
  <c r="L95" i="7"/>
  <c r="J95" i="7"/>
  <c r="I95" i="7"/>
  <c r="H95" i="7"/>
  <c r="G95" i="7"/>
  <c r="F95" i="7"/>
  <c r="E95" i="7"/>
  <c r="D95" i="7"/>
  <c r="C95" i="7"/>
  <c r="O95" i="7" s="1"/>
  <c r="Y94" i="7"/>
  <c r="U94" i="7"/>
  <c r="V94" i="7" s="1"/>
  <c r="W94" i="7" s="1"/>
  <c r="T94" i="7"/>
  <c r="N94" i="7"/>
  <c r="M94" i="7"/>
  <c r="L94" i="7"/>
  <c r="K94" i="7"/>
  <c r="J94" i="7"/>
  <c r="I94" i="7"/>
  <c r="H94" i="7"/>
  <c r="G94" i="7"/>
  <c r="F94" i="7"/>
  <c r="E94" i="7"/>
  <c r="D94" i="7"/>
  <c r="X94" i="7" s="1"/>
  <c r="C94" i="7"/>
  <c r="B94" i="7"/>
  <c r="X93" i="7"/>
  <c r="Y93" i="7" s="1"/>
  <c r="T93" i="7"/>
  <c r="M93" i="7"/>
  <c r="L93" i="7"/>
  <c r="N93" i="7" s="1"/>
  <c r="J93" i="7"/>
  <c r="K93" i="7" s="1"/>
  <c r="H93" i="7"/>
  <c r="I93" i="7" s="1"/>
  <c r="G93" i="7"/>
  <c r="F93" i="7"/>
  <c r="D93" i="7"/>
  <c r="C93" i="7"/>
  <c r="T92" i="7"/>
  <c r="M92" i="7"/>
  <c r="L92" i="7"/>
  <c r="K92" i="7"/>
  <c r="J92" i="7"/>
  <c r="I92" i="7"/>
  <c r="H92" i="7"/>
  <c r="G92" i="7"/>
  <c r="F92" i="7"/>
  <c r="E92" i="7"/>
  <c r="D92" i="7"/>
  <c r="C92" i="7"/>
  <c r="X91" i="7"/>
  <c r="Y91" i="7" s="1"/>
  <c r="T91" i="7"/>
  <c r="Q91" i="7"/>
  <c r="M91" i="7"/>
  <c r="N91" i="7" s="1"/>
  <c r="L91" i="7"/>
  <c r="J91" i="7"/>
  <c r="H91" i="7"/>
  <c r="I91" i="7" s="1"/>
  <c r="G91" i="7"/>
  <c r="F91" i="7"/>
  <c r="D91" i="7"/>
  <c r="C91" i="7"/>
  <c r="A91" i="7"/>
  <c r="U90" i="7"/>
  <c r="T90" i="7"/>
  <c r="Q90" i="7"/>
  <c r="N90" i="7"/>
  <c r="M90" i="7"/>
  <c r="L90" i="7"/>
  <c r="J90" i="7"/>
  <c r="K90" i="7" s="1"/>
  <c r="I90" i="7"/>
  <c r="H90" i="7"/>
  <c r="G90" i="7"/>
  <c r="F90" i="7"/>
  <c r="E90" i="7"/>
  <c r="D90" i="7"/>
  <c r="X90" i="7" s="1"/>
  <c r="Y90" i="7" s="1"/>
  <c r="C90" i="7"/>
  <c r="B90" i="7"/>
  <c r="X89" i="7"/>
  <c r="Y89" i="7" s="1"/>
  <c r="T89" i="7"/>
  <c r="N89" i="7"/>
  <c r="M89" i="7"/>
  <c r="L89" i="7"/>
  <c r="J89" i="7"/>
  <c r="H89" i="7"/>
  <c r="I89" i="7" s="1"/>
  <c r="G89" i="7"/>
  <c r="F89" i="7"/>
  <c r="D89" i="7"/>
  <c r="C89" i="7"/>
  <c r="U88" i="7"/>
  <c r="V88" i="7" s="1"/>
  <c r="W88" i="7" s="1"/>
  <c r="T88" i="7"/>
  <c r="P88" i="7"/>
  <c r="M88" i="7"/>
  <c r="L88" i="7"/>
  <c r="N88" i="7" s="1"/>
  <c r="J88" i="7"/>
  <c r="H88" i="7"/>
  <c r="K88" i="7" s="1"/>
  <c r="G88" i="7"/>
  <c r="F88" i="7"/>
  <c r="D88" i="7"/>
  <c r="C88" i="7"/>
  <c r="Y87" i="7"/>
  <c r="X87" i="7"/>
  <c r="T87" i="7"/>
  <c r="Q87" i="7"/>
  <c r="M87" i="7"/>
  <c r="L87" i="7"/>
  <c r="N87" i="7" s="1"/>
  <c r="J87" i="7"/>
  <c r="I87" i="7"/>
  <c r="H87" i="7"/>
  <c r="G87" i="7"/>
  <c r="F87" i="7"/>
  <c r="E87" i="7"/>
  <c r="D87" i="7"/>
  <c r="C87" i="7"/>
  <c r="O87" i="7" s="1"/>
  <c r="A87" i="7"/>
  <c r="Y86" i="7"/>
  <c r="U86" i="7"/>
  <c r="V86" i="7" s="1"/>
  <c r="W86" i="7" s="1"/>
  <c r="T86" i="7"/>
  <c r="N86" i="7"/>
  <c r="M86" i="7"/>
  <c r="L86" i="7"/>
  <c r="K86" i="7"/>
  <c r="J86" i="7"/>
  <c r="I86" i="7"/>
  <c r="H86" i="7"/>
  <c r="G86" i="7"/>
  <c r="F86" i="7"/>
  <c r="E86" i="7"/>
  <c r="D86" i="7"/>
  <c r="X86" i="7" s="1"/>
  <c r="C86" i="7"/>
  <c r="B86" i="7"/>
  <c r="T85" i="7"/>
  <c r="N85" i="7"/>
  <c r="M85" i="7"/>
  <c r="L85" i="7"/>
  <c r="J85" i="7"/>
  <c r="K85" i="7" s="1"/>
  <c r="H85" i="7"/>
  <c r="I85" i="7" s="1"/>
  <c r="G85" i="7"/>
  <c r="F85" i="7"/>
  <c r="D85" i="7"/>
  <c r="X85" i="7" s="1"/>
  <c r="Y85" i="7" s="1"/>
  <c r="C85" i="7"/>
  <c r="U84" i="7"/>
  <c r="T84" i="7"/>
  <c r="M84" i="7"/>
  <c r="L84" i="7"/>
  <c r="K84" i="7"/>
  <c r="J84" i="7"/>
  <c r="I84" i="7"/>
  <c r="H84" i="7"/>
  <c r="G84" i="7"/>
  <c r="F84" i="7"/>
  <c r="E84" i="7"/>
  <c r="D84" i="7"/>
  <c r="C84" i="7"/>
  <c r="P84" i="7" s="1"/>
  <c r="T83" i="7"/>
  <c r="M83" i="7"/>
  <c r="L83" i="7"/>
  <c r="N83" i="7" s="1"/>
  <c r="J83" i="7"/>
  <c r="H83" i="7"/>
  <c r="I83" i="7" s="1"/>
  <c r="G83" i="7"/>
  <c r="F83" i="7"/>
  <c r="D83" i="7"/>
  <c r="X83" i="7" s="1"/>
  <c r="Y83" i="7" s="1"/>
  <c r="C83" i="7"/>
  <c r="U82" i="7"/>
  <c r="T82" i="7"/>
  <c r="Q82" i="7"/>
  <c r="N82" i="7"/>
  <c r="M82" i="7"/>
  <c r="L82" i="7"/>
  <c r="J82" i="7"/>
  <c r="K82" i="7" s="1"/>
  <c r="I82" i="7"/>
  <c r="H82" i="7"/>
  <c r="G82" i="7"/>
  <c r="F82" i="7"/>
  <c r="E82" i="7"/>
  <c r="D82" i="7"/>
  <c r="X82" i="7" s="1"/>
  <c r="Y82" i="7" s="1"/>
  <c r="C82" i="7"/>
  <c r="B82" i="7"/>
  <c r="T81" i="7"/>
  <c r="M81" i="7"/>
  <c r="L81" i="7"/>
  <c r="N81" i="7" s="1"/>
  <c r="J81" i="7"/>
  <c r="H81" i="7"/>
  <c r="I81" i="7" s="1"/>
  <c r="G81" i="7"/>
  <c r="F81" i="7"/>
  <c r="D81" i="7"/>
  <c r="C81" i="7"/>
  <c r="T80" i="7"/>
  <c r="M80" i="7"/>
  <c r="L80" i="7"/>
  <c r="N80" i="7" s="1"/>
  <c r="J80" i="7"/>
  <c r="H80" i="7"/>
  <c r="I80" i="7" s="1"/>
  <c r="G80" i="7"/>
  <c r="F80" i="7"/>
  <c r="D80" i="7"/>
  <c r="C80" i="7"/>
  <c r="T79" i="7"/>
  <c r="N79" i="7"/>
  <c r="M79" i="7"/>
  <c r="L79" i="7"/>
  <c r="J79" i="7"/>
  <c r="I79" i="7"/>
  <c r="H79" i="7"/>
  <c r="G79" i="7"/>
  <c r="F79" i="7"/>
  <c r="E79" i="7"/>
  <c r="D79" i="7"/>
  <c r="C79" i="7"/>
  <c r="O79" i="7" s="1"/>
  <c r="Y78" i="7"/>
  <c r="U78" i="7"/>
  <c r="V78" i="7" s="1"/>
  <c r="W78" i="7" s="1"/>
  <c r="T78" i="7"/>
  <c r="N78" i="7"/>
  <c r="M78" i="7"/>
  <c r="L78" i="7"/>
  <c r="K78" i="7"/>
  <c r="J78" i="7"/>
  <c r="I78" i="7"/>
  <c r="H78" i="7"/>
  <c r="G78" i="7"/>
  <c r="F78" i="7"/>
  <c r="E78" i="7"/>
  <c r="D78" i="7"/>
  <c r="X78" i="7" s="1"/>
  <c r="C78" i="7"/>
  <c r="B78" i="7"/>
  <c r="X77" i="7"/>
  <c r="Y77" i="7" s="1"/>
  <c r="T77" i="7"/>
  <c r="M77" i="7"/>
  <c r="L77" i="7"/>
  <c r="N77" i="7" s="1"/>
  <c r="J77" i="7"/>
  <c r="K77" i="7" s="1"/>
  <c r="H77" i="7"/>
  <c r="I77" i="7" s="1"/>
  <c r="G77" i="7"/>
  <c r="F77" i="7"/>
  <c r="D77" i="7"/>
  <c r="C77" i="7"/>
  <c r="T76" i="7"/>
  <c r="M76" i="7"/>
  <c r="L76" i="7"/>
  <c r="K76" i="7"/>
  <c r="J76" i="7"/>
  <c r="I76" i="7"/>
  <c r="H76" i="7"/>
  <c r="G76" i="7"/>
  <c r="F76" i="7"/>
  <c r="E76" i="7"/>
  <c r="D76" i="7"/>
  <c r="C76" i="7"/>
  <c r="X75" i="7"/>
  <c r="Y75" i="7" s="1"/>
  <c r="T75" i="7"/>
  <c r="Q75" i="7"/>
  <c r="M75" i="7"/>
  <c r="N75" i="7" s="1"/>
  <c r="L75" i="7"/>
  <c r="J75" i="7"/>
  <c r="H75" i="7"/>
  <c r="I75" i="7" s="1"/>
  <c r="G75" i="7"/>
  <c r="F75" i="7"/>
  <c r="D75" i="7"/>
  <c r="C75" i="7"/>
  <c r="A75" i="7"/>
  <c r="U74" i="7"/>
  <c r="T74" i="7"/>
  <c r="Q74" i="7"/>
  <c r="N74" i="7"/>
  <c r="M74" i="7"/>
  <c r="L74" i="7"/>
  <c r="J74" i="7"/>
  <c r="K74" i="7" s="1"/>
  <c r="I74" i="7"/>
  <c r="H74" i="7"/>
  <c r="G74" i="7"/>
  <c r="F74" i="7"/>
  <c r="E74" i="7"/>
  <c r="D74" i="7"/>
  <c r="X74" i="7" s="1"/>
  <c r="Y74" i="7" s="1"/>
  <c r="C74" i="7"/>
  <c r="B74" i="7"/>
  <c r="X73" i="7"/>
  <c r="Y73" i="7" s="1"/>
  <c r="T73" i="7"/>
  <c r="N73" i="7"/>
  <c r="M73" i="7"/>
  <c r="L73" i="7"/>
  <c r="J73" i="7"/>
  <c r="H73" i="7"/>
  <c r="I73" i="7" s="1"/>
  <c r="G73" i="7"/>
  <c r="F73" i="7"/>
  <c r="D73" i="7"/>
  <c r="C73" i="7"/>
  <c r="U72" i="7"/>
  <c r="V72" i="7" s="1"/>
  <c r="W72" i="7" s="1"/>
  <c r="T72" i="7"/>
  <c r="P72" i="7"/>
  <c r="M72" i="7"/>
  <c r="L72" i="7"/>
  <c r="N72" i="7" s="1"/>
  <c r="J72" i="7"/>
  <c r="H72" i="7"/>
  <c r="K72" i="7" s="1"/>
  <c r="G72" i="7"/>
  <c r="F72" i="7"/>
  <c r="D72" i="7"/>
  <c r="C72" i="7"/>
  <c r="Y71" i="7"/>
  <c r="X71" i="7"/>
  <c r="T71" i="7"/>
  <c r="Q71" i="7"/>
  <c r="M71" i="7"/>
  <c r="L71" i="7"/>
  <c r="N71" i="7" s="1"/>
  <c r="J71" i="7"/>
  <c r="I71" i="7"/>
  <c r="H71" i="7"/>
  <c r="G71" i="7"/>
  <c r="F71" i="7"/>
  <c r="E71" i="7"/>
  <c r="D71" i="7"/>
  <c r="C71" i="7"/>
  <c r="O71" i="7" s="1"/>
  <c r="A71" i="7"/>
  <c r="Y70" i="7"/>
  <c r="U70" i="7"/>
  <c r="V70" i="7" s="1"/>
  <c r="W70" i="7" s="1"/>
  <c r="T70" i="7"/>
  <c r="N70" i="7"/>
  <c r="M70" i="7"/>
  <c r="L70" i="7"/>
  <c r="K70" i="7"/>
  <c r="J70" i="7"/>
  <c r="I70" i="7"/>
  <c r="H70" i="7"/>
  <c r="G70" i="7"/>
  <c r="F70" i="7"/>
  <c r="E70" i="7"/>
  <c r="D70" i="7"/>
  <c r="X70" i="7" s="1"/>
  <c r="C70" i="7"/>
  <c r="B70" i="7"/>
  <c r="T69" i="7"/>
  <c r="N69" i="7"/>
  <c r="M69" i="7"/>
  <c r="L69" i="7"/>
  <c r="J69" i="7"/>
  <c r="K69" i="7" s="1"/>
  <c r="H69" i="7"/>
  <c r="I69" i="7" s="1"/>
  <c r="G69" i="7"/>
  <c r="F69" i="7"/>
  <c r="D69" i="7"/>
  <c r="X69" i="7" s="1"/>
  <c r="Y69" i="7" s="1"/>
  <c r="C69" i="7"/>
  <c r="U68" i="7"/>
  <c r="T68" i="7"/>
  <c r="M68" i="7"/>
  <c r="L68" i="7"/>
  <c r="K68" i="7"/>
  <c r="J68" i="7"/>
  <c r="I68" i="7"/>
  <c r="H68" i="7"/>
  <c r="G68" i="7"/>
  <c r="F68" i="7"/>
  <c r="E68" i="7"/>
  <c r="D68" i="7"/>
  <c r="C68" i="7"/>
  <c r="P68" i="7" s="1"/>
  <c r="T67" i="7"/>
  <c r="M67" i="7"/>
  <c r="L67" i="7"/>
  <c r="N67" i="7" s="1"/>
  <c r="J67" i="7"/>
  <c r="H67" i="7"/>
  <c r="I67" i="7" s="1"/>
  <c r="G67" i="7"/>
  <c r="F67" i="7"/>
  <c r="D67" i="7"/>
  <c r="X67" i="7" s="1"/>
  <c r="Y67" i="7" s="1"/>
  <c r="C67" i="7"/>
  <c r="U66" i="7"/>
  <c r="T66" i="7"/>
  <c r="Q66" i="7"/>
  <c r="N66" i="7"/>
  <c r="M66" i="7"/>
  <c r="L66" i="7"/>
  <c r="J66" i="7"/>
  <c r="K66" i="7" s="1"/>
  <c r="I66" i="7"/>
  <c r="H66" i="7"/>
  <c r="G66" i="7"/>
  <c r="F66" i="7"/>
  <c r="E66" i="7"/>
  <c r="D66" i="7"/>
  <c r="X66" i="7" s="1"/>
  <c r="Y66" i="7" s="1"/>
  <c r="C66" i="7"/>
  <c r="B66" i="7"/>
  <c r="T65" i="7"/>
  <c r="M65" i="7"/>
  <c r="L65" i="7"/>
  <c r="N65" i="7" s="1"/>
  <c r="J65" i="7"/>
  <c r="H65" i="7"/>
  <c r="I65" i="7" s="1"/>
  <c r="G65" i="7"/>
  <c r="F65" i="7"/>
  <c r="D65" i="7"/>
  <c r="C65" i="7"/>
  <c r="T64" i="7"/>
  <c r="M64" i="7"/>
  <c r="L64" i="7"/>
  <c r="N64" i="7" s="1"/>
  <c r="J64" i="7"/>
  <c r="H64" i="7"/>
  <c r="I64" i="7" s="1"/>
  <c r="G64" i="7"/>
  <c r="F64" i="7"/>
  <c r="D64" i="7"/>
  <c r="U64" i="7" s="1"/>
  <c r="V64" i="7" s="1"/>
  <c r="W64" i="7" s="1"/>
  <c r="C64" i="7"/>
  <c r="T63" i="7"/>
  <c r="N63" i="7"/>
  <c r="M63" i="7"/>
  <c r="L63" i="7"/>
  <c r="J63" i="7"/>
  <c r="I63" i="7"/>
  <c r="H63" i="7"/>
  <c r="G63" i="7"/>
  <c r="F63" i="7"/>
  <c r="E63" i="7"/>
  <c r="D63" i="7"/>
  <c r="C63" i="7"/>
  <c r="O63" i="7" s="1"/>
  <c r="Y62" i="7"/>
  <c r="U62" i="7"/>
  <c r="T62" i="7"/>
  <c r="Q62" i="7"/>
  <c r="N62" i="7"/>
  <c r="M62" i="7"/>
  <c r="L62" i="7"/>
  <c r="J62" i="7"/>
  <c r="K62" i="7" s="1"/>
  <c r="I62" i="7"/>
  <c r="H62" i="7"/>
  <c r="G62" i="7"/>
  <c r="F62" i="7"/>
  <c r="E62" i="7"/>
  <c r="D62" i="7"/>
  <c r="X62" i="7" s="1"/>
  <c r="C62" i="7"/>
  <c r="P62" i="7" s="1"/>
  <c r="B62" i="7"/>
  <c r="A62" i="7"/>
  <c r="T61" i="7"/>
  <c r="P61" i="7"/>
  <c r="M61" i="7"/>
  <c r="L61" i="7"/>
  <c r="N61" i="7" s="1"/>
  <c r="J61" i="7"/>
  <c r="K61" i="7" s="1"/>
  <c r="H61" i="7"/>
  <c r="I61" i="7" s="1"/>
  <c r="G61" i="7"/>
  <c r="F61" i="7"/>
  <c r="D61" i="7"/>
  <c r="C61" i="7"/>
  <c r="X60" i="7"/>
  <c r="Y60" i="7" s="1"/>
  <c r="U60" i="7"/>
  <c r="T60" i="7"/>
  <c r="M60" i="7"/>
  <c r="L60" i="7"/>
  <c r="K60" i="7"/>
  <c r="J60" i="7"/>
  <c r="I60" i="7"/>
  <c r="H60" i="7"/>
  <c r="G60" i="7"/>
  <c r="F60" i="7"/>
  <c r="E60" i="7"/>
  <c r="D60" i="7"/>
  <c r="C60" i="7"/>
  <c r="Q60" i="7" s="1"/>
  <c r="U59" i="7"/>
  <c r="T59" i="7"/>
  <c r="Q59" i="7"/>
  <c r="P59" i="7"/>
  <c r="M59" i="7"/>
  <c r="L59" i="7"/>
  <c r="N59" i="7" s="1"/>
  <c r="J59" i="7"/>
  <c r="K59" i="7" s="1"/>
  <c r="I59" i="7"/>
  <c r="H59" i="7"/>
  <c r="G59" i="7"/>
  <c r="F59" i="7"/>
  <c r="E59" i="7"/>
  <c r="B59" i="7" s="1"/>
  <c r="D59" i="7"/>
  <c r="X59" i="7" s="1"/>
  <c r="Y59" i="7" s="1"/>
  <c r="C59" i="7"/>
  <c r="O59" i="7" s="1"/>
  <c r="R59" i="7" s="1"/>
  <c r="A59" i="7"/>
  <c r="U58" i="7"/>
  <c r="V58" i="7" s="1"/>
  <c r="W58" i="7" s="1"/>
  <c r="T58" i="7"/>
  <c r="Q58" i="7"/>
  <c r="N58" i="7"/>
  <c r="M58" i="7"/>
  <c r="L58" i="7"/>
  <c r="J58" i="7"/>
  <c r="K58" i="7" s="1"/>
  <c r="I58" i="7"/>
  <c r="H58" i="7"/>
  <c r="G58" i="7"/>
  <c r="F58" i="7"/>
  <c r="E58" i="7"/>
  <c r="D58" i="7"/>
  <c r="X58" i="7" s="1"/>
  <c r="Y58" i="7" s="1"/>
  <c r="C58" i="7"/>
  <c r="P58" i="7" s="1"/>
  <c r="B58" i="7"/>
  <c r="A58" i="7"/>
  <c r="T57" i="7"/>
  <c r="P57" i="7"/>
  <c r="M57" i="7"/>
  <c r="L57" i="7"/>
  <c r="N57" i="7" s="1"/>
  <c r="J57" i="7"/>
  <c r="K57" i="7" s="1"/>
  <c r="H57" i="7"/>
  <c r="I57" i="7" s="1"/>
  <c r="G57" i="7"/>
  <c r="F57" i="7"/>
  <c r="D57" i="7"/>
  <c r="C57" i="7"/>
  <c r="X56" i="7"/>
  <c r="Y56" i="7" s="1"/>
  <c r="U56" i="7"/>
  <c r="T56" i="7"/>
  <c r="M56" i="7"/>
  <c r="L56" i="7"/>
  <c r="K56" i="7"/>
  <c r="J56" i="7"/>
  <c r="I56" i="7"/>
  <c r="H56" i="7"/>
  <c r="G56" i="7"/>
  <c r="F56" i="7"/>
  <c r="E56" i="7"/>
  <c r="D56" i="7"/>
  <c r="C56" i="7"/>
  <c r="Q56" i="7" s="1"/>
  <c r="U55" i="7"/>
  <c r="T55" i="7"/>
  <c r="Q55" i="7"/>
  <c r="P55" i="7"/>
  <c r="M55" i="7"/>
  <c r="L55" i="7"/>
  <c r="N55" i="7" s="1"/>
  <c r="J55" i="7"/>
  <c r="K55" i="7" s="1"/>
  <c r="I55" i="7"/>
  <c r="H55" i="7"/>
  <c r="G55" i="7"/>
  <c r="F55" i="7"/>
  <c r="E55" i="7"/>
  <c r="B55" i="7" s="1"/>
  <c r="D55" i="7"/>
  <c r="X55" i="7" s="1"/>
  <c r="Y55" i="7" s="1"/>
  <c r="C55" i="7"/>
  <c r="O55" i="7" s="1"/>
  <c r="R55" i="7" s="1"/>
  <c r="A55" i="7"/>
  <c r="U54" i="7"/>
  <c r="V54" i="7" s="1"/>
  <c r="W54" i="7" s="1"/>
  <c r="T54" i="7"/>
  <c r="Q54" i="7"/>
  <c r="N54" i="7"/>
  <c r="M54" i="7"/>
  <c r="L54" i="7"/>
  <c r="J54" i="7"/>
  <c r="K54" i="7" s="1"/>
  <c r="I54" i="7"/>
  <c r="H54" i="7"/>
  <c r="G54" i="7"/>
  <c r="F54" i="7"/>
  <c r="E54" i="7"/>
  <c r="D54" i="7"/>
  <c r="X54" i="7" s="1"/>
  <c r="Y54" i="7" s="1"/>
  <c r="C54" i="7"/>
  <c r="P54" i="7" s="1"/>
  <c r="B54" i="7"/>
  <c r="A54" i="7"/>
  <c r="T53" i="7"/>
  <c r="P53" i="7"/>
  <c r="M53" i="7"/>
  <c r="L53" i="7"/>
  <c r="N53" i="7" s="1"/>
  <c r="J53" i="7"/>
  <c r="K53" i="7" s="1"/>
  <c r="H53" i="7"/>
  <c r="I53" i="7" s="1"/>
  <c r="G53" i="7"/>
  <c r="F53" i="7"/>
  <c r="D53" i="7"/>
  <c r="C53" i="7"/>
  <c r="X52" i="7"/>
  <c r="Y52" i="7" s="1"/>
  <c r="U52" i="7"/>
  <c r="T52" i="7"/>
  <c r="M52" i="7"/>
  <c r="L52" i="7"/>
  <c r="K52" i="7"/>
  <c r="J52" i="7"/>
  <c r="I52" i="7"/>
  <c r="H52" i="7"/>
  <c r="G52" i="7"/>
  <c r="F52" i="7"/>
  <c r="E52" i="7"/>
  <c r="D52" i="7"/>
  <c r="C52" i="7"/>
  <c r="Q52" i="7" s="1"/>
  <c r="U51" i="7"/>
  <c r="T51" i="7"/>
  <c r="Q51" i="7"/>
  <c r="P51" i="7"/>
  <c r="M51" i="7"/>
  <c r="L51" i="7"/>
  <c r="N51" i="7" s="1"/>
  <c r="J51" i="7"/>
  <c r="K51" i="7" s="1"/>
  <c r="I51" i="7"/>
  <c r="H51" i="7"/>
  <c r="G51" i="7"/>
  <c r="F51" i="7"/>
  <c r="E51" i="7"/>
  <c r="B51" i="7" s="1"/>
  <c r="D51" i="7"/>
  <c r="X51" i="7" s="1"/>
  <c r="Y51" i="7" s="1"/>
  <c r="C51" i="7"/>
  <c r="O51" i="7" s="1"/>
  <c r="R51" i="7" s="1"/>
  <c r="A51" i="7"/>
  <c r="U50" i="7"/>
  <c r="V50" i="7" s="1"/>
  <c r="W50" i="7" s="1"/>
  <c r="T50" i="7"/>
  <c r="Q50" i="7"/>
  <c r="N50" i="7"/>
  <c r="M50" i="7"/>
  <c r="L50" i="7"/>
  <c r="J50" i="7"/>
  <c r="K50" i="7" s="1"/>
  <c r="I50" i="7"/>
  <c r="H50" i="7"/>
  <c r="G50" i="7"/>
  <c r="F50" i="7"/>
  <c r="E50" i="7"/>
  <c r="D50" i="7"/>
  <c r="X50" i="7" s="1"/>
  <c r="Y50" i="7" s="1"/>
  <c r="C50" i="7"/>
  <c r="P50" i="7" s="1"/>
  <c r="B50" i="7"/>
  <c r="A50" i="7"/>
  <c r="T49" i="7"/>
  <c r="P49" i="7"/>
  <c r="M49" i="7"/>
  <c r="L49" i="7"/>
  <c r="N49" i="7" s="1"/>
  <c r="J49" i="7"/>
  <c r="K49" i="7" s="1"/>
  <c r="H49" i="7"/>
  <c r="I49" i="7" s="1"/>
  <c r="G49" i="7"/>
  <c r="F49" i="7"/>
  <c r="D49" i="7"/>
  <c r="C49" i="7"/>
  <c r="X48" i="7"/>
  <c r="Y48" i="7" s="1"/>
  <c r="U48" i="7"/>
  <c r="T48" i="7"/>
  <c r="M48" i="7"/>
  <c r="L48" i="7"/>
  <c r="K48" i="7"/>
  <c r="J48" i="7"/>
  <c r="I48" i="7"/>
  <c r="H48" i="7"/>
  <c r="G48" i="7"/>
  <c r="F48" i="7"/>
  <c r="E48" i="7"/>
  <c r="D48" i="7"/>
  <c r="C48" i="7"/>
  <c r="Q48" i="7" s="1"/>
  <c r="U47" i="7"/>
  <c r="T47" i="7"/>
  <c r="Q47" i="7"/>
  <c r="P47" i="7"/>
  <c r="M47" i="7"/>
  <c r="L47" i="7"/>
  <c r="N47" i="7" s="1"/>
  <c r="J47" i="7"/>
  <c r="K47" i="7" s="1"/>
  <c r="I47" i="7"/>
  <c r="H47" i="7"/>
  <c r="G47" i="7"/>
  <c r="F47" i="7"/>
  <c r="E47" i="7"/>
  <c r="B47" i="7" s="1"/>
  <c r="D47" i="7"/>
  <c r="X47" i="7" s="1"/>
  <c r="Y47" i="7" s="1"/>
  <c r="C47" i="7"/>
  <c r="O47" i="7" s="1"/>
  <c r="R47" i="7" s="1"/>
  <c r="A47" i="7"/>
  <c r="U46" i="7"/>
  <c r="V46" i="7" s="1"/>
  <c r="W46" i="7" s="1"/>
  <c r="T46" i="7"/>
  <c r="Q46" i="7"/>
  <c r="N46" i="7"/>
  <c r="M46" i="7"/>
  <c r="L46" i="7"/>
  <c r="J46" i="7"/>
  <c r="K46" i="7" s="1"/>
  <c r="I46" i="7"/>
  <c r="H46" i="7"/>
  <c r="G46" i="7"/>
  <c r="F46" i="7"/>
  <c r="E46" i="7"/>
  <c r="D46" i="7"/>
  <c r="X46" i="7" s="1"/>
  <c r="Y46" i="7" s="1"/>
  <c r="C46" i="7"/>
  <c r="P46" i="7" s="1"/>
  <c r="B46" i="7"/>
  <c r="A46" i="7"/>
  <c r="T45" i="7"/>
  <c r="P45" i="7"/>
  <c r="M45" i="7"/>
  <c r="L45" i="7"/>
  <c r="N45" i="7" s="1"/>
  <c r="J45" i="7"/>
  <c r="K45" i="7" s="1"/>
  <c r="H45" i="7"/>
  <c r="I45" i="7" s="1"/>
  <c r="G45" i="7"/>
  <c r="F45" i="7"/>
  <c r="D45" i="7"/>
  <c r="C45" i="7"/>
  <c r="X44" i="7"/>
  <c r="Y44" i="7" s="1"/>
  <c r="U44" i="7"/>
  <c r="T44" i="7"/>
  <c r="M44" i="7"/>
  <c r="L44" i="7"/>
  <c r="K44" i="7"/>
  <c r="J44" i="7"/>
  <c r="I44" i="7"/>
  <c r="H44" i="7"/>
  <c r="G44" i="7"/>
  <c r="F44" i="7"/>
  <c r="E44" i="7"/>
  <c r="D44" i="7"/>
  <c r="C44" i="7"/>
  <c r="Q44" i="7" s="1"/>
  <c r="U43" i="7"/>
  <c r="T43" i="7"/>
  <c r="Q43" i="7"/>
  <c r="P43" i="7"/>
  <c r="M43" i="7"/>
  <c r="L43" i="7"/>
  <c r="N43" i="7" s="1"/>
  <c r="J43" i="7"/>
  <c r="K43" i="7" s="1"/>
  <c r="I43" i="7"/>
  <c r="H43" i="7"/>
  <c r="G43" i="7"/>
  <c r="F43" i="7"/>
  <c r="E43" i="7"/>
  <c r="B43" i="7" s="1"/>
  <c r="D43" i="7"/>
  <c r="X43" i="7" s="1"/>
  <c r="Y43" i="7" s="1"/>
  <c r="C43" i="7"/>
  <c r="O43" i="7" s="1"/>
  <c r="R43" i="7" s="1"/>
  <c r="A43" i="7"/>
  <c r="U42" i="7"/>
  <c r="V42" i="7" s="1"/>
  <c r="W42" i="7" s="1"/>
  <c r="T42" i="7"/>
  <c r="Q42" i="7"/>
  <c r="N42" i="7"/>
  <c r="M42" i="7"/>
  <c r="L42" i="7"/>
  <c r="J42" i="7"/>
  <c r="K42" i="7" s="1"/>
  <c r="I42" i="7"/>
  <c r="H42" i="7"/>
  <c r="G42" i="7"/>
  <c r="F42" i="7"/>
  <c r="E42" i="7"/>
  <c r="D42" i="7"/>
  <c r="X42" i="7" s="1"/>
  <c r="Y42" i="7" s="1"/>
  <c r="C42" i="7"/>
  <c r="P42" i="7" s="1"/>
  <c r="B42" i="7"/>
  <c r="A42" i="7"/>
  <c r="T41" i="7"/>
  <c r="P41" i="7"/>
  <c r="M41" i="7"/>
  <c r="L41" i="7"/>
  <c r="N41" i="7" s="1"/>
  <c r="J41" i="7"/>
  <c r="K41" i="7" s="1"/>
  <c r="H41" i="7"/>
  <c r="I41" i="7" s="1"/>
  <c r="G41" i="7"/>
  <c r="F41" i="7"/>
  <c r="D41" i="7"/>
  <c r="C41" i="7"/>
  <c r="X40" i="7"/>
  <c r="Y40" i="7" s="1"/>
  <c r="U40" i="7"/>
  <c r="T40" i="7"/>
  <c r="M40" i="7"/>
  <c r="L40" i="7"/>
  <c r="K40" i="7"/>
  <c r="J40" i="7"/>
  <c r="I40" i="7"/>
  <c r="H40" i="7"/>
  <c r="G40" i="7"/>
  <c r="F40" i="7"/>
  <c r="E40" i="7"/>
  <c r="D40" i="7"/>
  <c r="C40" i="7"/>
  <c r="Q40" i="7" s="1"/>
  <c r="U39" i="7"/>
  <c r="T39" i="7"/>
  <c r="Q39" i="7"/>
  <c r="P39" i="7"/>
  <c r="M39" i="7"/>
  <c r="L39" i="7"/>
  <c r="N39" i="7" s="1"/>
  <c r="J39" i="7"/>
  <c r="K39" i="7" s="1"/>
  <c r="I39" i="7"/>
  <c r="H39" i="7"/>
  <c r="G39" i="7"/>
  <c r="F39" i="7"/>
  <c r="E39" i="7"/>
  <c r="B39" i="7" s="1"/>
  <c r="D39" i="7"/>
  <c r="X39" i="7" s="1"/>
  <c r="Y39" i="7" s="1"/>
  <c r="C39" i="7"/>
  <c r="O39" i="7" s="1"/>
  <c r="R39" i="7" s="1"/>
  <c r="A39" i="7"/>
  <c r="U38" i="7"/>
  <c r="V38" i="7" s="1"/>
  <c r="W38" i="7" s="1"/>
  <c r="T38" i="7"/>
  <c r="Q38" i="7"/>
  <c r="N38" i="7"/>
  <c r="M38" i="7"/>
  <c r="L38" i="7"/>
  <c r="J38" i="7"/>
  <c r="K38" i="7" s="1"/>
  <c r="I38" i="7"/>
  <c r="H38" i="7"/>
  <c r="G38" i="7"/>
  <c r="F38" i="7"/>
  <c r="E38" i="7"/>
  <c r="D38" i="7"/>
  <c r="X38" i="7" s="1"/>
  <c r="Y38" i="7" s="1"/>
  <c r="C38" i="7"/>
  <c r="P38" i="7" s="1"/>
  <c r="B38" i="7"/>
  <c r="A38" i="7"/>
  <c r="T37" i="7"/>
  <c r="P37" i="7"/>
  <c r="M37" i="7"/>
  <c r="L37" i="7"/>
  <c r="N37" i="7" s="1"/>
  <c r="J37" i="7"/>
  <c r="K37" i="7" s="1"/>
  <c r="H37" i="7"/>
  <c r="I37" i="7" s="1"/>
  <c r="G37" i="7"/>
  <c r="F37" i="7"/>
  <c r="D37" i="7"/>
  <c r="C37" i="7"/>
  <c r="X36" i="7"/>
  <c r="Y36" i="7" s="1"/>
  <c r="U36" i="7"/>
  <c r="T36" i="7"/>
  <c r="M36" i="7"/>
  <c r="L36" i="7"/>
  <c r="K36" i="7"/>
  <c r="J36" i="7"/>
  <c r="I36" i="7"/>
  <c r="H36" i="7"/>
  <c r="G36" i="7"/>
  <c r="F36" i="7"/>
  <c r="E36" i="7"/>
  <c r="D36" i="7"/>
  <c r="C36" i="7"/>
  <c r="Q36" i="7" s="1"/>
  <c r="U35" i="7"/>
  <c r="T35" i="7"/>
  <c r="Q35" i="7"/>
  <c r="P35" i="7"/>
  <c r="M35" i="7"/>
  <c r="L35" i="7"/>
  <c r="N35" i="7" s="1"/>
  <c r="J35" i="7"/>
  <c r="K35" i="7" s="1"/>
  <c r="I35" i="7"/>
  <c r="H35" i="7"/>
  <c r="G35" i="7"/>
  <c r="F35" i="7"/>
  <c r="E35" i="7"/>
  <c r="B35" i="7" s="1"/>
  <c r="D35" i="7"/>
  <c r="X35" i="7" s="1"/>
  <c r="Y35" i="7" s="1"/>
  <c r="C35" i="7"/>
  <c r="O35" i="7" s="1"/>
  <c r="R35" i="7" s="1"/>
  <c r="A35" i="7"/>
  <c r="U34" i="7"/>
  <c r="V34" i="7" s="1"/>
  <c r="W34" i="7" s="1"/>
  <c r="T34" i="7"/>
  <c r="Q34" i="7"/>
  <c r="N34" i="7"/>
  <c r="M34" i="7"/>
  <c r="L34" i="7"/>
  <c r="J34" i="7"/>
  <c r="K34" i="7" s="1"/>
  <c r="I34" i="7"/>
  <c r="H34" i="7"/>
  <c r="G34" i="7"/>
  <c r="F34" i="7"/>
  <c r="E34" i="7"/>
  <c r="D34" i="7"/>
  <c r="X34" i="7" s="1"/>
  <c r="Y34" i="7" s="1"/>
  <c r="C34" i="7"/>
  <c r="P34" i="7" s="1"/>
  <c r="B34" i="7"/>
  <c r="A34" i="7"/>
  <c r="T33" i="7"/>
  <c r="P33" i="7"/>
  <c r="M33" i="7"/>
  <c r="L33" i="7"/>
  <c r="N33" i="7" s="1"/>
  <c r="J33" i="7"/>
  <c r="K33" i="7" s="1"/>
  <c r="H33" i="7"/>
  <c r="I33" i="7" s="1"/>
  <c r="G33" i="7"/>
  <c r="F33" i="7"/>
  <c r="D33" i="7"/>
  <c r="C33" i="7"/>
  <c r="X32" i="7"/>
  <c r="Y32" i="7" s="1"/>
  <c r="U32" i="7"/>
  <c r="T32" i="7"/>
  <c r="M32" i="7"/>
  <c r="L32" i="7"/>
  <c r="K32" i="7"/>
  <c r="J32" i="7"/>
  <c r="I32" i="7"/>
  <c r="H32" i="7"/>
  <c r="G32" i="7"/>
  <c r="F32" i="7"/>
  <c r="E32" i="7"/>
  <c r="D32" i="7"/>
  <c r="C32" i="7"/>
  <c r="Q32" i="7" s="1"/>
  <c r="U31" i="7"/>
  <c r="T31" i="7"/>
  <c r="Q31" i="7"/>
  <c r="P31" i="7"/>
  <c r="M31" i="7"/>
  <c r="L31" i="7"/>
  <c r="N31" i="7" s="1"/>
  <c r="J31" i="7"/>
  <c r="K31" i="7" s="1"/>
  <c r="I31" i="7"/>
  <c r="H31" i="7"/>
  <c r="G31" i="7"/>
  <c r="F31" i="7"/>
  <c r="E31" i="7"/>
  <c r="B31" i="7" s="1"/>
  <c r="D31" i="7"/>
  <c r="X31" i="7" s="1"/>
  <c r="Y31" i="7" s="1"/>
  <c r="C31" i="7"/>
  <c r="O31" i="7" s="1"/>
  <c r="R31" i="7" s="1"/>
  <c r="A31" i="7"/>
  <c r="U30" i="7"/>
  <c r="V30" i="7" s="1"/>
  <c r="W30" i="7" s="1"/>
  <c r="T30" i="7"/>
  <c r="Q30" i="7"/>
  <c r="N30" i="7"/>
  <c r="M30" i="7"/>
  <c r="L30" i="7"/>
  <c r="J30" i="7"/>
  <c r="K30" i="7" s="1"/>
  <c r="I30" i="7"/>
  <c r="H30" i="7"/>
  <c r="G30" i="7"/>
  <c r="F30" i="7"/>
  <c r="E30" i="7"/>
  <c r="D30" i="7"/>
  <c r="X30" i="7" s="1"/>
  <c r="Y30" i="7" s="1"/>
  <c r="C30" i="7"/>
  <c r="P30" i="7" s="1"/>
  <c r="B30" i="7"/>
  <c r="A30" i="7"/>
  <c r="T29" i="7"/>
  <c r="P29" i="7"/>
  <c r="M29" i="7"/>
  <c r="L29" i="7"/>
  <c r="N29" i="7" s="1"/>
  <c r="J29" i="7"/>
  <c r="K29" i="7" s="1"/>
  <c r="H29" i="7"/>
  <c r="I29" i="7" s="1"/>
  <c r="G29" i="7"/>
  <c r="F29" i="7"/>
  <c r="D29" i="7"/>
  <c r="C29" i="7"/>
  <c r="O29" i="7" s="1"/>
  <c r="X28" i="7"/>
  <c r="Y28" i="7" s="1"/>
  <c r="U28" i="7"/>
  <c r="T28" i="7"/>
  <c r="M28" i="7"/>
  <c r="L28" i="7"/>
  <c r="K28" i="7"/>
  <c r="J28" i="7"/>
  <c r="I28" i="7"/>
  <c r="H28" i="7"/>
  <c r="G28" i="7"/>
  <c r="F28" i="7"/>
  <c r="E28" i="7"/>
  <c r="D28" i="7"/>
  <c r="C28" i="7"/>
  <c r="Q28" i="7" s="1"/>
  <c r="T27" i="7"/>
  <c r="Q27" i="7"/>
  <c r="M27" i="7"/>
  <c r="L27" i="7"/>
  <c r="N27" i="7" s="1"/>
  <c r="J27" i="7"/>
  <c r="I27" i="7"/>
  <c r="H27" i="7"/>
  <c r="G27" i="7"/>
  <c r="F27" i="7"/>
  <c r="E27" i="7"/>
  <c r="D27" i="7"/>
  <c r="X27" i="7" s="1"/>
  <c r="Y27" i="7" s="1"/>
  <c r="C27" i="7"/>
  <c r="O27" i="7" s="1"/>
  <c r="A27" i="7"/>
  <c r="U26" i="7"/>
  <c r="V26" i="7" s="1"/>
  <c r="W26" i="7" s="1"/>
  <c r="T26" i="7"/>
  <c r="Q26" i="7"/>
  <c r="N26" i="7"/>
  <c r="M26" i="7"/>
  <c r="L26" i="7"/>
  <c r="J26" i="7"/>
  <c r="K26" i="7" s="1"/>
  <c r="I26" i="7"/>
  <c r="H26" i="7"/>
  <c r="G26" i="7"/>
  <c r="F26" i="7"/>
  <c r="E26" i="7"/>
  <c r="D26" i="7"/>
  <c r="X26" i="7" s="1"/>
  <c r="Y26" i="7" s="1"/>
  <c r="C26" i="7"/>
  <c r="P26" i="7" s="1"/>
  <c r="B26" i="7"/>
  <c r="T25" i="7"/>
  <c r="P25" i="7"/>
  <c r="M25" i="7"/>
  <c r="L25" i="7"/>
  <c r="N25" i="7" s="1"/>
  <c r="J25" i="7"/>
  <c r="K25" i="7" s="1"/>
  <c r="H25" i="7"/>
  <c r="I25" i="7" s="1"/>
  <c r="G25" i="7"/>
  <c r="F25" i="7"/>
  <c r="D25" i="7"/>
  <c r="C25" i="7"/>
  <c r="O25" i="7" s="1"/>
  <c r="X24" i="7"/>
  <c r="Y24" i="7" s="1"/>
  <c r="U24" i="7"/>
  <c r="T24" i="7"/>
  <c r="M24" i="7"/>
  <c r="L24" i="7"/>
  <c r="K24" i="7"/>
  <c r="J24" i="7"/>
  <c r="I24" i="7"/>
  <c r="H24" i="7"/>
  <c r="G24" i="7"/>
  <c r="F24" i="7"/>
  <c r="E24" i="7"/>
  <c r="D24" i="7"/>
  <c r="C24" i="7"/>
  <c r="Q24" i="7" s="1"/>
  <c r="T23" i="7"/>
  <c r="Q23" i="7"/>
  <c r="M23" i="7"/>
  <c r="L23" i="7"/>
  <c r="N23" i="7" s="1"/>
  <c r="J23" i="7"/>
  <c r="I23" i="7"/>
  <c r="H23" i="7"/>
  <c r="G23" i="7"/>
  <c r="F23" i="7"/>
  <c r="E23" i="7"/>
  <c r="D23" i="7"/>
  <c r="X23" i="7" s="1"/>
  <c r="Y23" i="7" s="1"/>
  <c r="C23" i="7"/>
  <c r="O23" i="7" s="1"/>
  <c r="A23" i="7"/>
  <c r="U22" i="7"/>
  <c r="V22" i="7" s="1"/>
  <c r="W22" i="7" s="1"/>
  <c r="T22" i="7"/>
  <c r="Q22" i="7"/>
  <c r="N22" i="7"/>
  <c r="M22" i="7"/>
  <c r="L22" i="7"/>
  <c r="J22" i="7"/>
  <c r="K22" i="7" s="1"/>
  <c r="I22" i="7"/>
  <c r="H22" i="7"/>
  <c r="G22" i="7"/>
  <c r="F22" i="7"/>
  <c r="E22" i="7"/>
  <c r="D22" i="7"/>
  <c r="X22" i="7" s="1"/>
  <c r="Y22" i="7" s="1"/>
  <c r="C22" i="7"/>
  <c r="P22" i="7" s="1"/>
  <c r="B22" i="7"/>
  <c r="T21" i="7"/>
  <c r="P21" i="7"/>
  <c r="M21" i="7"/>
  <c r="L21" i="7"/>
  <c r="N21" i="7" s="1"/>
  <c r="J21" i="7"/>
  <c r="K21" i="7" s="1"/>
  <c r="H21" i="7"/>
  <c r="I21" i="7" s="1"/>
  <c r="G21" i="7"/>
  <c r="F21" i="7"/>
  <c r="D21" i="7"/>
  <c r="C21" i="7"/>
  <c r="O21" i="7" s="1"/>
  <c r="X20" i="7"/>
  <c r="Y20" i="7" s="1"/>
  <c r="U20" i="7"/>
  <c r="T20" i="7"/>
  <c r="M20" i="7"/>
  <c r="L20" i="7"/>
  <c r="K20" i="7"/>
  <c r="J20" i="7"/>
  <c r="I20" i="7"/>
  <c r="H20" i="7"/>
  <c r="G20" i="7"/>
  <c r="F20" i="7"/>
  <c r="E20" i="7"/>
  <c r="D20" i="7"/>
  <c r="C20" i="7"/>
  <c r="Q20" i="7" s="1"/>
  <c r="Y19" i="7"/>
  <c r="X19" i="7"/>
  <c r="T19" i="7"/>
  <c r="Q19" i="7"/>
  <c r="M19" i="7"/>
  <c r="N19" i="7" s="1"/>
  <c r="L19" i="7"/>
  <c r="K19" i="7"/>
  <c r="J19" i="7"/>
  <c r="I19" i="7"/>
  <c r="H19" i="7"/>
  <c r="G19" i="7"/>
  <c r="F19" i="7"/>
  <c r="E19" i="7"/>
  <c r="B19" i="7" s="1"/>
  <c r="D19" i="7"/>
  <c r="U19" i="7" s="1"/>
  <c r="V19" i="7" s="1"/>
  <c r="W19" i="7" s="1"/>
  <c r="C19" i="7"/>
  <c r="P19" i="7" s="1"/>
  <c r="A19" i="7"/>
  <c r="T18" i="7"/>
  <c r="N18" i="7"/>
  <c r="M18" i="7"/>
  <c r="L18" i="7"/>
  <c r="J18" i="7"/>
  <c r="K18" i="7" s="1"/>
  <c r="H18" i="7"/>
  <c r="I18" i="7" s="1"/>
  <c r="G18" i="7"/>
  <c r="F18" i="7"/>
  <c r="D18" i="7"/>
  <c r="U18" i="7" s="1"/>
  <c r="V18" i="7" s="1"/>
  <c r="W18" i="7" s="1"/>
  <c r="C18" i="7"/>
  <c r="O18" i="7" s="1"/>
  <c r="U17" i="7"/>
  <c r="T17" i="7"/>
  <c r="M17" i="7"/>
  <c r="L17" i="7"/>
  <c r="N17" i="7" s="1"/>
  <c r="K17" i="7"/>
  <c r="J17" i="7"/>
  <c r="I17" i="7"/>
  <c r="H17" i="7"/>
  <c r="G17" i="7"/>
  <c r="F17" i="7"/>
  <c r="E17" i="7"/>
  <c r="D17" i="7"/>
  <c r="X17" i="7" s="1"/>
  <c r="Y17" i="7" s="1"/>
  <c r="C17" i="7"/>
  <c r="P17" i="7" s="1"/>
  <c r="T16" i="7"/>
  <c r="M16" i="7"/>
  <c r="L16" i="7"/>
  <c r="N16" i="7" s="1"/>
  <c r="J16" i="7"/>
  <c r="K16" i="7" s="1"/>
  <c r="H16" i="7"/>
  <c r="I16" i="7" s="1"/>
  <c r="G16" i="7"/>
  <c r="F16" i="7"/>
  <c r="D16" i="7"/>
  <c r="U16" i="7" s="1"/>
  <c r="C16" i="7"/>
  <c r="O16" i="7" s="1"/>
  <c r="U15" i="7"/>
  <c r="T15" i="7"/>
  <c r="Q15" i="7"/>
  <c r="M15" i="7"/>
  <c r="N15" i="7" s="1"/>
  <c r="L15" i="7"/>
  <c r="K15" i="7"/>
  <c r="J15" i="7"/>
  <c r="I15" i="7"/>
  <c r="H15" i="7"/>
  <c r="G15" i="7"/>
  <c r="F15" i="7"/>
  <c r="E15" i="7"/>
  <c r="B15" i="7" s="1"/>
  <c r="D15" i="7"/>
  <c r="X15" i="7" s="1"/>
  <c r="Y15" i="7" s="1"/>
  <c r="C15" i="7"/>
  <c r="P15" i="7" s="1"/>
  <c r="A15" i="7"/>
  <c r="T14" i="7"/>
  <c r="N14" i="7"/>
  <c r="M14" i="7"/>
  <c r="L14" i="7"/>
  <c r="J14" i="7"/>
  <c r="K14" i="7" s="1"/>
  <c r="H14" i="7"/>
  <c r="I14" i="7" s="1"/>
  <c r="G14" i="7"/>
  <c r="F14" i="7"/>
  <c r="D14" i="7"/>
  <c r="U14" i="7" s="1"/>
  <c r="V14" i="7" s="1"/>
  <c r="W14" i="7" s="1"/>
  <c r="C14" i="7"/>
  <c r="O14" i="7" s="1"/>
  <c r="U13" i="7"/>
  <c r="V13" i="7" s="1"/>
  <c r="W13" i="7" s="1"/>
  <c r="T13" i="7"/>
  <c r="M13" i="7"/>
  <c r="L13" i="7"/>
  <c r="N13" i="7" s="1"/>
  <c r="K13" i="7"/>
  <c r="J13" i="7"/>
  <c r="I13" i="7"/>
  <c r="H13" i="7"/>
  <c r="G13" i="7"/>
  <c r="F13" i="7"/>
  <c r="E13" i="7"/>
  <c r="D13" i="7"/>
  <c r="X13" i="7" s="1"/>
  <c r="Y13" i="7" s="1"/>
  <c r="C13" i="7"/>
  <c r="P13" i="7" s="1"/>
  <c r="T12" i="7"/>
  <c r="M12" i="7"/>
  <c r="L12" i="7"/>
  <c r="N12" i="7" s="1"/>
  <c r="J12" i="7"/>
  <c r="K12" i="7" s="1"/>
  <c r="H12" i="7"/>
  <c r="I12" i="7" s="1"/>
  <c r="G12" i="7"/>
  <c r="F12" i="7"/>
  <c r="D12" i="7"/>
  <c r="U12" i="7" s="1"/>
  <c r="V12" i="7" s="1"/>
  <c r="W12" i="7" s="1"/>
  <c r="C12" i="7"/>
  <c r="O12" i="7" s="1"/>
  <c r="U11" i="7"/>
  <c r="T11" i="7"/>
  <c r="Q11" i="7"/>
  <c r="M11" i="7"/>
  <c r="N11" i="7" s="1"/>
  <c r="L11" i="7"/>
  <c r="K11" i="7"/>
  <c r="J11" i="7"/>
  <c r="I11" i="7"/>
  <c r="H11" i="7"/>
  <c r="G11" i="7"/>
  <c r="F11" i="7"/>
  <c r="E11" i="7"/>
  <c r="B11" i="7" s="1"/>
  <c r="D11" i="7"/>
  <c r="X11" i="7" s="1"/>
  <c r="Y11" i="7" s="1"/>
  <c r="C11" i="7"/>
  <c r="P11" i="7" s="1"/>
  <c r="A11" i="7"/>
  <c r="T10" i="7"/>
  <c r="N10" i="7"/>
  <c r="M10" i="7"/>
  <c r="L10" i="7"/>
  <c r="J10" i="7"/>
  <c r="K10" i="7" s="1"/>
  <c r="H10" i="7"/>
  <c r="I10" i="7" s="1"/>
  <c r="G10" i="7"/>
  <c r="F10" i="7"/>
  <c r="D10" i="7"/>
  <c r="U10" i="7" s="1"/>
  <c r="V10" i="7" s="1"/>
  <c r="W10" i="7" s="1"/>
  <c r="C10" i="7"/>
  <c r="O10" i="7" s="1"/>
  <c r="U9" i="7"/>
  <c r="T9" i="7"/>
  <c r="M9" i="7"/>
  <c r="L9" i="7"/>
  <c r="N9" i="7" s="1"/>
  <c r="K9" i="7"/>
  <c r="J9" i="7"/>
  <c r="I9" i="7"/>
  <c r="H9" i="7"/>
  <c r="G9" i="7"/>
  <c r="F9" i="7"/>
  <c r="E9" i="7"/>
  <c r="D9" i="7"/>
  <c r="X9" i="7" s="1"/>
  <c r="Y9" i="7" s="1"/>
  <c r="C9" i="7"/>
  <c r="P9" i="7" s="1"/>
  <c r="T8" i="7"/>
  <c r="M8" i="7"/>
  <c r="L8" i="7"/>
  <c r="N8" i="7" s="1"/>
  <c r="J8" i="7"/>
  <c r="K8" i="7" s="1"/>
  <c r="H8" i="7"/>
  <c r="I8" i="7" s="1"/>
  <c r="G8" i="7"/>
  <c r="F8" i="7"/>
  <c r="D8" i="7"/>
  <c r="U8" i="7" s="1"/>
  <c r="V8" i="7" s="1"/>
  <c r="W8" i="7" s="1"/>
  <c r="C8" i="7"/>
  <c r="O8" i="7" s="1"/>
  <c r="U7" i="7"/>
  <c r="T7" i="7"/>
  <c r="Q7" i="7"/>
  <c r="M7" i="7"/>
  <c r="N7" i="7" s="1"/>
  <c r="L7" i="7"/>
  <c r="K7" i="7"/>
  <c r="J7" i="7"/>
  <c r="I7" i="7"/>
  <c r="H7" i="7"/>
  <c r="G7" i="7"/>
  <c r="F7" i="7"/>
  <c r="E7" i="7"/>
  <c r="B7" i="7" s="1"/>
  <c r="D7" i="7"/>
  <c r="X7" i="7" s="1"/>
  <c r="Y7" i="7" s="1"/>
  <c r="C7" i="7"/>
  <c r="P7" i="7" s="1"/>
  <c r="A7" i="7"/>
  <c r="T6" i="7"/>
  <c r="N6" i="7"/>
  <c r="M6" i="7"/>
  <c r="L6" i="7"/>
  <c r="J6" i="7"/>
  <c r="K6" i="7" s="1"/>
  <c r="H6" i="7"/>
  <c r="I6" i="7" s="1"/>
  <c r="G6" i="7"/>
  <c r="F6" i="7"/>
  <c r="D6" i="7"/>
  <c r="U6" i="7" s="1"/>
  <c r="V6" i="7" s="1"/>
  <c r="W6" i="7" s="1"/>
  <c r="C6" i="7"/>
  <c r="O6" i="7" s="1"/>
  <c r="U5" i="7"/>
  <c r="T5" i="7"/>
  <c r="M5" i="7"/>
  <c r="L5" i="7"/>
  <c r="N5" i="7" s="1"/>
  <c r="K5" i="7"/>
  <c r="J5" i="7"/>
  <c r="I5" i="7"/>
  <c r="H5" i="7"/>
  <c r="G5" i="7"/>
  <c r="F5" i="7"/>
  <c r="E5" i="7"/>
  <c r="D5" i="7"/>
  <c r="X5" i="7" s="1"/>
  <c r="Y5" i="7" s="1"/>
  <c r="C5" i="7"/>
  <c r="P5" i="7" s="1"/>
  <c r="T4" i="7"/>
  <c r="M4" i="7"/>
  <c r="L4" i="7"/>
  <c r="N4" i="7" s="1"/>
  <c r="J4" i="7"/>
  <c r="K4" i="7" s="1"/>
  <c r="H4" i="7"/>
  <c r="I4" i="7" s="1"/>
  <c r="G4" i="7"/>
  <c r="F4" i="7"/>
  <c r="D4" i="7"/>
  <c r="U4" i="7" s="1"/>
  <c r="V4" i="7" s="1"/>
  <c r="W4" i="7" s="1"/>
  <c r="C4" i="7"/>
  <c r="O4" i="7" s="1"/>
  <c r="U3" i="7"/>
  <c r="V3" i="7" s="1"/>
  <c r="W3" i="7" s="1"/>
  <c r="T3" i="7"/>
  <c r="Q3" i="7"/>
  <c r="M3" i="7"/>
  <c r="N3" i="7" s="1"/>
  <c r="L3" i="7"/>
  <c r="K3" i="7"/>
  <c r="J3" i="7"/>
  <c r="I3" i="7"/>
  <c r="H3" i="7"/>
  <c r="G3" i="7"/>
  <c r="F3" i="7"/>
  <c r="E3" i="7"/>
  <c r="B3" i="7" s="1"/>
  <c r="D3" i="7"/>
  <c r="X3" i="7" s="1"/>
  <c r="Y3" i="7" s="1"/>
  <c r="C3" i="7"/>
  <c r="P3" i="7" s="1"/>
  <c r="A3" i="7"/>
  <c r="N2" i="7"/>
  <c r="M2" i="7"/>
  <c r="L2" i="7"/>
  <c r="J2" i="7"/>
  <c r="K2" i="7" s="1"/>
  <c r="H2" i="7"/>
  <c r="I2" i="7" s="1"/>
  <c r="G2" i="7"/>
  <c r="F2" i="7"/>
  <c r="D2" i="7"/>
  <c r="U2" i="7" s="1"/>
  <c r="C2" i="7"/>
  <c r="O2" i="7" s="1"/>
  <c r="M1" i="7"/>
  <c r="L1" i="7"/>
  <c r="J1" i="7"/>
  <c r="H1" i="7"/>
  <c r="G1" i="7"/>
  <c r="F1" i="7"/>
  <c r="D1" i="7"/>
  <c r="C1" i="7"/>
  <c r="V5" i="7" l="1"/>
  <c r="W5" i="7" s="1"/>
  <c r="V11" i="7"/>
  <c r="W11" i="7" s="1"/>
  <c r="S35" i="7"/>
  <c r="V35" i="7"/>
  <c r="W35" i="7" s="1"/>
  <c r="S51" i="7"/>
  <c r="V51" i="7"/>
  <c r="W51" i="7" s="1"/>
  <c r="V7" i="7"/>
  <c r="W7" i="7" s="1"/>
  <c r="V16" i="7"/>
  <c r="W16" i="7" s="1"/>
  <c r="V17" i="7"/>
  <c r="W17" i="7" s="1"/>
  <c r="S31" i="7"/>
  <c r="V31" i="7"/>
  <c r="W31" i="7" s="1"/>
  <c r="S47" i="7"/>
  <c r="V47" i="7"/>
  <c r="W47" i="7" s="1"/>
  <c r="S43" i="7"/>
  <c r="V43" i="7"/>
  <c r="W43" i="7" s="1"/>
  <c r="S59" i="7"/>
  <c r="V59" i="7"/>
  <c r="W59" i="7" s="1"/>
  <c r="V9" i="7"/>
  <c r="W9" i="7" s="1"/>
  <c r="V15" i="7"/>
  <c r="W15" i="7" s="1"/>
  <c r="S39" i="7"/>
  <c r="V39" i="7"/>
  <c r="W39" i="7" s="1"/>
  <c r="S55" i="7"/>
  <c r="V55" i="7"/>
  <c r="W55" i="7" s="1"/>
  <c r="P16" i="7"/>
  <c r="R16" i="7" s="1"/>
  <c r="X16" i="7"/>
  <c r="Y16" i="7" s="1"/>
  <c r="P24" i="7"/>
  <c r="P40" i="7"/>
  <c r="P48" i="7"/>
  <c r="P60" i="7"/>
  <c r="Q73" i="7"/>
  <c r="A73" i="7"/>
  <c r="O73" i="7"/>
  <c r="S73" i="7" s="1"/>
  <c r="U115" i="7"/>
  <c r="V115" i="7" s="1"/>
  <c r="W115" i="7" s="1"/>
  <c r="P115" i="7"/>
  <c r="O116" i="7"/>
  <c r="A116" i="7"/>
  <c r="U117" i="7"/>
  <c r="V117" i="7" s="1"/>
  <c r="W117" i="7" s="1"/>
  <c r="E117" i="7"/>
  <c r="P117" i="7"/>
  <c r="P118" i="7"/>
  <c r="A118" i="7"/>
  <c r="O118" i="7"/>
  <c r="T2" i="7"/>
  <c r="V2" i="7" s="1"/>
  <c r="W2" i="7" s="1"/>
  <c r="O3" i="7"/>
  <c r="R3" i="7" s="1"/>
  <c r="A5" i="7"/>
  <c r="P6" i="7"/>
  <c r="R6" i="7" s="1"/>
  <c r="Q9" i="7"/>
  <c r="X10" i="7"/>
  <c r="Y10" i="7" s="1"/>
  <c r="O11" i="7"/>
  <c r="R11" i="7" s="1"/>
  <c r="A13" i="7"/>
  <c r="Q13" i="7"/>
  <c r="O15" i="7"/>
  <c r="R15" i="7" s="1"/>
  <c r="U25" i="7"/>
  <c r="V25" i="7" s="1"/>
  <c r="W25" i="7" s="1"/>
  <c r="E25" i="7"/>
  <c r="B25" i="7" s="1"/>
  <c r="X25" i="7"/>
  <c r="Y25" i="7" s="1"/>
  <c r="U33" i="7"/>
  <c r="V33" i="7" s="1"/>
  <c r="W33" i="7" s="1"/>
  <c r="E33" i="7"/>
  <c r="B33" i="7" s="1"/>
  <c r="X33" i="7"/>
  <c r="Y33" i="7" s="1"/>
  <c r="U37" i="7"/>
  <c r="V37" i="7" s="1"/>
  <c r="W37" i="7" s="1"/>
  <c r="E37" i="7"/>
  <c r="B37" i="7" s="1"/>
  <c r="X37" i="7"/>
  <c r="Y37" i="7" s="1"/>
  <c r="U45" i="7"/>
  <c r="V45" i="7" s="1"/>
  <c r="W45" i="7" s="1"/>
  <c r="E45" i="7"/>
  <c r="B45" i="7" s="1"/>
  <c r="X45" i="7"/>
  <c r="Y45" i="7" s="1"/>
  <c r="U53" i="7"/>
  <c r="V53" i="7" s="1"/>
  <c r="W53" i="7" s="1"/>
  <c r="E53" i="7"/>
  <c r="B53" i="7" s="1"/>
  <c r="X53" i="7"/>
  <c r="Y53" i="7" s="1"/>
  <c r="U75" i="7"/>
  <c r="V75" i="7" s="1"/>
  <c r="W75" i="7" s="1"/>
  <c r="P75" i="7"/>
  <c r="O76" i="7"/>
  <c r="A76" i="7"/>
  <c r="Q76" i="7"/>
  <c r="U77" i="7"/>
  <c r="V77" i="7" s="1"/>
  <c r="W77" i="7" s="1"/>
  <c r="E77" i="7"/>
  <c r="B77" i="7" s="1"/>
  <c r="P77" i="7"/>
  <c r="P78" i="7"/>
  <c r="A78" i="7"/>
  <c r="O78" i="7"/>
  <c r="U91" i="7"/>
  <c r="V91" i="7" s="1"/>
  <c r="W91" i="7" s="1"/>
  <c r="P91" i="7"/>
  <c r="O92" i="7"/>
  <c r="A92" i="7"/>
  <c r="Q92" i="7"/>
  <c r="U93" i="7"/>
  <c r="V93" i="7" s="1"/>
  <c r="W93" i="7" s="1"/>
  <c r="E93" i="7"/>
  <c r="B93" i="7" s="1"/>
  <c r="P93" i="7"/>
  <c r="P94" i="7"/>
  <c r="A94" i="7"/>
  <c r="O94" i="7"/>
  <c r="P96" i="7"/>
  <c r="Q97" i="7"/>
  <c r="A97" i="7"/>
  <c r="O97" i="7"/>
  <c r="A99" i="7"/>
  <c r="Q99" i="7"/>
  <c r="X104" i="7"/>
  <c r="Y104" i="7" s="1"/>
  <c r="U107" i="7"/>
  <c r="V107" i="7" s="1"/>
  <c r="W107" i="7" s="1"/>
  <c r="P107" i="7"/>
  <c r="O108" i="7"/>
  <c r="A108" i="7"/>
  <c r="Q108" i="7"/>
  <c r="U109" i="7"/>
  <c r="V109" i="7" s="1"/>
  <c r="W109" i="7" s="1"/>
  <c r="E109" i="7"/>
  <c r="B109" i="7" s="1"/>
  <c r="P109" i="7"/>
  <c r="P110" i="7"/>
  <c r="A110" i="7"/>
  <c r="O110" i="7"/>
  <c r="P112" i="7"/>
  <c r="Q113" i="7"/>
  <c r="A113" i="7"/>
  <c r="O113" i="7"/>
  <c r="A115" i="7"/>
  <c r="Q115" i="7"/>
  <c r="X115" i="7"/>
  <c r="Y115" i="7" s="1"/>
  <c r="B117" i="7"/>
  <c r="X117" i="7"/>
  <c r="Y117" i="7" s="1"/>
  <c r="X120" i="7"/>
  <c r="Y120" i="7" s="1"/>
  <c r="U123" i="7"/>
  <c r="V123" i="7" s="1"/>
  <c r="W123" i="7" s="1"/>
  <c r="P123" i="7"/>
  <c r="O124" i="7"/>
  <c r="A124" i="7"/>
  <c r="Q124" i="7"/>
  <c r="U125" i="7"/>
  <c r="V125" i="7" s="1"/>
  <c r="W125" i="7" s="1"/>
  <c r="E125" i="7"/>
  <c r="B125" i="7" s="1"/>
  <c r="P125" i="7"/>
  <c r="P126" i="7"/>
  <c r="A126" i="7"/>
  <c r="O126" i="7"/>
  <c r="P128" i="7"/>
  <c r="Q129" i="7"/>
  <c r="A129" i="7"/>
  <c r="O129" i="7"/>
  <c r="A131" i="7"/>
  <c r="Q131" i="7"/>
  <c r="X136" i="7"/>
  <c r="Y136" i="7" s="1"/>
  <c r="U139" i="7"/>
  <c r="V139" i="7" s="1"/>
  <c r="W139" i="7" s="1"/>
  <c r="P139" i="7"/>
  <c r="O140" i="7"/>
  <c r="A140" i="7"/>
  <c r="Q140" i="7"/>
  <c r="U141" i="7"/>
  <c r="V141" i="7" s="1"/>
  <c r="W141" i="7" s="1"/>
  <c r="E141" i="7"/>
  <c r="B141" i="7" s="1"/>
  <c r="P141" i="7"/>
  <c r="P142" i="7"/>
  <c r="A142" i="7"/>
  <c r="O142" i="7"/>
  <c r="P144" i="7"/>
  <c r="Q145" i="7"/>
  <c r="A145" i="7"/>
  <c r="O145" i="7"/>
  <c r="R145" i="7" s="1"/>
  <c r="A147" i="7"/>
  <c r="Q147" i="7"/>
  <c r="X152" i="7"/>
  <c r="Y152" i="7" s="1"/>
  <c r="U155" i="7"/>
  <c r="V155" i="7" s="1"/>
  <c r="W155" i="7" s="1"/>
  <c r="P155" i="7"/>
  <c r="B155" i="7"/>
  <c r="O156" i="7"/>
  <c r="A156" i="7"/>
  <c r="Q156" i="7"/>
  <c r="U157" i="7"/>
  <c r="V157" i="7" s="1"/>
  <c r="W157" i="7" s="1"/>
  <c r="E157" i="7"/>
  <c r="B157" i="7" s="1"/>
  <c r="P157" i="7"/>
  <c r="P158" i="7"/>
  <c r="A158" i="7"/>
  <c r="O158" i="7"/>
  <c r="P160" i="7"/>
  <c r="Q161" i="7"/>
  <c r="A161" i="7"/>
  <c r="O161" i="7"/>
  <c r="S161" i="7" s="1"/>
  <c r="A163" i="7"/>
  <c r="Q163" i="7"/>
  <c r="X168" i="7"/>
  <c r="Y168" i="7" s="1"/>
  <c r="U171" i="7"/>
  <c r="V171" i="7" s="1"/>
  <c r="W171" i="7" s="1"/>
  <c r="P171" i="7"/>
  <c r="O172" i="7"/>
  <c r="A172" i="7"/>
  <c r="Q172" i="7"/>
  <c r="U173" i="7"/>
  <c r="V173" i="7" s="1"/>
  <c r="W173" i="7" s="1"/>
  <c r="E173" i="7"/>
  <c r="B173" i="7" s="1"/>
  <c r="P173" i="7"/>
  <c r="P174" i="7"/>
  <c r="A174" i="7"/>
  <c r="O174" i="7"/>
  <c r="P176" i="7"/>
  <c r="Q177" i="7"/>
  <c r="A177" i="7"/>
  <c r="O177" i="7"/>
  <c r="A179" i="7"/>
  <c r="Q179" i="7"/>
  <c r="X184" i="7"/>
  <c r="Y184" i="7" s="1"/>
  <c r="U187" i="7"/>
  <c r="V187" i="7" s="1"/>
  <c r="W187" i="7" s="1"/>
  <c r="P187" i="7"/>
  <c r="O188" i="7"/>
  <c r="A188" i="7"/>
  <c r="Q188" i="7"/>
  <c r="U189" i="7"/>
  <c r="V189" i="7" s="1"/>
  <c r="W189" i="7" s="1"/>
  <c r="E189" i="7"/>
  <c r="B189" i="7" s="1"/>
  <c r="P189" i="7"/>
  <c r="P190" i="7"/>
  <c r="A190" i="7"/>
  <c r="O190" i="7"/>
  <c r="P192" i="7"/>
  <c r="Q193" i="7"/>
  <c r="A193" i="7"/>
  <c r="O193" i="7"/>
  <c r="A195" i="7"/>
  <c r="Q195" i="7"/>
  <c r="X200" i="7"/>
  <c r="Y200" i="7" s="1"/>
  <c r="U203" i="7"/>
  <c r="V203" i="7" s="1"/>
  <c r="W203" i="7" s="1"/>
  <c r="P203" i="7"/>
  <c r="O204" i="7"/>
  <c r="A204" i="7"/>
  <c r="Q204" i="7"/>
  <c r="U205" i="7"/>
  <c r="V205" i="7" s="1"/>
  <c r="W205" i="7" s="1"/>
  <c r="E205" i="7"/>
  <c r="B205" i="7" s="1"/>
  <c r="P205" i="7"/>
  <c r="P206" i="7"/>
  <c r="A206" i="7"/>
  <c r="O206" i="7"/>
  <c r="P208" i="7"/>
  <c r="Q209" i="7"/>
  <c r="A209" i="7"/>
  <c r="O209" i="7"/>
  <c r="R209" i="7" s="1"/>
  <c r="A211" i="7"/>
  <c r="Q211" i="7"/>
  <c r="X216" i="7"/>
  <c r="Y216" i="7" s="1"/>
  <c r="A234" i="7"/>
  <c r="E235" i="7"/>
  <c r="B235" i="7" s="1"/>
  <c r="A235" i="7"/>
  <c r="U235" i="7"/>
  <c r="P235" i="7"/>
  <c r="X235" i="7"/>
  <c r="Y235" i="7" s="1"/>
  <c r="B236" i="7"/>
  <c r="X236" i="7"/>
  <c r="Y236" i="7" s="1"/>
  <c r="E236" i="7"/>
  <c r="P236" i="7"/>
  <c r="O236" i="7"/>
  <c r="R236" i="7" s="1"/>
  <c r="V238" i="7"/>
  <c r="W238" i="7" s="1"/>
  <c r="A244" i="7"/>
  <c r="U244" i="7"/>
  <c r="V244" i="7" s="1"/>
  <c r="W244" i="7" s="1"/>
  <c r="K245" i="7"/>
  <c r="V255" i="7"/>
  <c r="W255" i="7" s="1"/>
  <c r="P12" i="7"/>
  <c r="R12" i="7" s="1"/>
  <c r="P32" i="7"/>
  <c r="P44" i="7"/>
  <c r="X80" i="7"/>
  <c r="Y80" i="7" s="1"/>
  <c r="X96" i="7"/>
  <c r="Y96" i="7" s="1"/>
  <c r="Q105" i="7"/>
  <c r="A105" i="7"/>
  <c r="O105" i="7"/>
  <c r="X112" i="7"/>
  <c r="Y112" i="7" s="1"/>
  <c r="P2" i="7"/>
  <c r="R2" i="7" s="1"/>
  <c r="X2" i="7"/>
  <c r="Y2" i="7" s="1"/>
  <c r="Q5" i="7"/>
  <c r="X6" i="7"/>
  <c r="Y6" i="7" s="1"/>
  <c r="O7" i="7"/>
  <c r="R7" i="7" s="1"/>
  <c r="A9" i="7"/>
  <c r="P10" i="7"/>
  <c r="R10" i="7" s="1"/>
  <c r="P14" i="7"/>
  <c r="R14" i="7" s="1"/>
  <c r="X14" i="7"/>
  <c r="Y14" i="7" s="1"/>
  <c r="A17" i="7"/>
  <c r="Q17" i="7"/>
  <c r="P18" i="7"/>
  <c r="R18" i="7" s="1"/>
  <c r="X18" i="7"/>
  <c r="Y18" i="7" s="1"/>
  <c r="O19" i="7"/>
  <c r="R19" i="7" s="1"/>
  <c r="U21" i="7"/>
  <c r="V21" i="7" s="1"/>
  <c r="W21" i="7" s="1"/>
  <c r="E21" i="7"/>
  <c r="B21" i="7" s="1"/>
  <c r="X21" i="7"/>
  <c r="Y21" i="7" s="1"/>
  <c r="U29" i="7"/>
  <c r="V29" i="7" s="1"/>
  <c r="W29" i="7" s="1"/>
  <c r="E29" i="7"/>
  <c r="B29" i="7" s="1"/>
  <c r="X29" i="7"/>
  <c r="Y29" i="7" s="1"/>
  <c r="U41" i="7"/>
  <c r="V41" i="7" s="1"/>
  <c r="W41" i="7" s="1"/>
  <c r="E41" i="7"/>
  <c r="B41" i="7" s="1"/>
  <c r="X41" i="7"/>
  <c r="Y41" i="7" s="1"/>
  <c r="U49" i="7"/>
  <c r="V49" i="7" s="1"/>
  <c r="W49" i="7" s="1"/>
  <c r="E49" i="7"/>
  <c r="B49" i="7" s="1"/>
  <c r="X49" i="7"/>
  <c r="Y49" i="7" s="1"/>
  <c r="U57" i="7"/>
  <c r="V57" i="7" s="1"/>
  <c r="W57" i="7" s="1"/>
  <c r="E57" i="7"/>
  <c r="B57" i="7" s="1"/>
  <c r="X57" i="7"/>
  <c r="Y57" i="7" s="1"/>
  <c r="U61" i="7"/>
  <c r="V61" i="7" s="1"/>
  <c r="W61" i="7" s="1"/>
  <c r="E61" i="7"/>
  <c r="B61" i="7" s="1"/>
  <c r="X61" i="7"/>
  <c r="Y61" i="7" s="1"/>
  <c r="V62" i="7"/>
  <c r="W62" i="7" s="1"/>
  <c r="P64" i="7"/>
  <c r="Q65" i="7"/>
  <c r="A65" i="7"/>
  <c r="O65" i="7"/>
  <c r="A67" i="7"/>
  <c r="Q67" i="7"/>
  <c r="X72" i="7"/>
  <c r="Y72" i="7" s="1"/>
  <c r="P80" i="7"/>
  <c r="U80" i="7"/>
  <c r="V80" i="7" s="1"/>
  <c r="W80" i="7" s="1"/>
  <c r="Q81" i="7"/>
  <c r="A81" i="7"/>
  <c r="O81" i="7"/>
  <c r="A83" i="7"/>
  <c r="Q83" i="7"/>
  <c r="X88" i="7"/>
  <c r="Y88" i="7" s="1"/>
  <c r="A2" i="7"/>
  <c r="E2" i="7"/>
  <c r="B2" i="7" s="1"/>
  <c r="Q2" i="7"/>
  <c r="B5" i="7"/>
  <c r="A6" i="7"/>
  <c r="E6" i="7"/>
  <c r="B6" i="7" s="1"/>
  <c r="Q6" i="7"/>
  <c r="S6" i="7" s="1"/>
  <c r="B9" i="7"/>
  <c r="A10" i="7"/>
  <c r="E10" i="7"/>
  <c r="B10" i="7" s="1"/>
  <c r="Q10" i="7"/>
  <c r="B13" i="7"/>
  <c r="A14" i="7"/>
  <c r="E14" i="7"/>
  <c r="B14" i="7" s="1"/>
  <c r="Q14" i="7"/>
  <c r="B17" i="7"/>
  <c r="A18" i="7"/>
  <c r="E18" i="7"/>
  <c r="B18" i="7" s="1"/>
  <c r="Q18" i="7"/>
  <c r="A20" i="7"/>
  <c r="O20" i="7"/>
  <c r="A22" i="7"/>
  <c r="B23" i="7"/>
  <c r="K23" i="7"/>
  <c r="P23" i="7"/>
  <c r="R23" i="7" s="1"/>
  <c r="U23" i="7"/>
  <c r="V23" i="7" s="1"/>
  <c r="W23" i="7" s="1"/>
  <c r="A24" i="7"/>
  <c r="O24" i="7"/>
  <c r="A26" i="7"/>
  <c r="B27" i="7"/>
  <c r="K27" i="7"/>
  <c r="P27" i="7"/>
  <c r="R27" i="7" s="1"/>
  <c r="U27" i="7"/>
  <c r="V27" i="7" s="1"/>
  <c r="W27" i="7" s="1"/>
  <c r="A28" i="7"/>
  <c r="O28" i="7"/>
  <c r="A32" i="7"/>
  <c r="O32" i="7"/>
  <c r="O33" i="7"/>
  <c r="S33" i="7" s="1"/>
  <c r="A36" i="7"/>
  <c r="O36" i="7"/>
  <c r="O37" i="7"/>
  <c r="S37" i="7" s="1"/>
  <c r="A40" i="7"/>
  <c r="O40" i="7"/>
  <c r="O41" i="7"/>
  <c r="S41" i="7" s="1"/>
  <c r="A44" i="7"/>
  <c r="O44" i="7"/>
  <c r="O45" i="7"/>
  <c r="A48" i="7"/>
  <c r="O48" i="7"/>
  <c r="O49" i="7"/>
  <c r="S49" i="7" s="1"/>
  <c r="A52" i="7"/>
  <c r="O52" i="7"/>
  <c r="O53" i="7"/>
  <c r="S53" i="7" s="1"/>
  <c r="A56" i="7"/>
  <c r="O56" i="7"/>
  <c r="O57" i="7"/>
  <c r="S57" i="7" s="1"/>
  <c r="A60" i="7"/>
  <c r="O60" i="7"/>
  <c r="O61" i="7"/>
  <c r="U63" i="7"/>
  <c r="V63" i="7" s="1"/>
  <c r="W63" i="7" s="1"/>
  <c r="P63" i="7"/>
  <c r="R63" i="7" s="1"/>
  <c r="B63" i="7"/>
  <c r="O64" i="7"/>
  <c r="R64" i="7" s="1"/>
  <c r="A64" i="7"/>
  <c r="K64" i="7"/>
  <c r="Q64" i="7"/>
  <c r="U65" i="7"/>
  <c r="V65" i="7" s="1"/>
  <c r="W65" i="7" s="1"/>
  <c r="E65" i="7"/>
  <c r="K65" i="7"/>
  <c r="P65" i="7"/>
  <c r="P66" i="7"/>
  <c r="A66" i="7"/>
  <c r="O66" i="7"/>
  <c r="S66" i="7" s="1"/>
  <c r="V66" i="7"/>
  <c r="W66" i="7" s="1"/>
  <c r="O67" i="7"/>
  <c r="Q69" i="7"/>
  <c r="A69" i="7"/>
  <c r="O69" i="7"/>
  <c r="E72" i="7"/>
  <c r="B72" i="7" s="1"/>
  <c r="I72" i="7"/>
  <c r="E75" i="7"/>
  <c r="B75" i="7" s="1"/>
  <c r="B76" i="7"/>
  <c r="N76" i="7"/>
  <c r="X76" i="7"/>
  <c r="Y76" i="7" s="1"/>
  <c r="Q78" i="7"/>
  <c r="U79" i="7"/>
  <c r="V79" i="7" s="1"/>
  <c r="W79" i="7" s="1"/>
  <c r="P79" i="7"/>
  <c r="S79" i="7" s="1"/>
  <c r="B79" i="7"/>
  <c r="O80" i="7"/>
  <c r="R80" i="7" s="1"/>
  <c r="A80" i="7"/>
  <c r="K80" i="7"/>
  <c r="Q80" i="7"/>
  <c r="U81" i="7"/>
  <c r="V81" i="7" s="1"/>
  <c r="W81" i="7" s="1"/>
  <c r="E81" i="7"/>
  <c r="K81" i="7"/>
  <c r="P81" i="7"/>
  <c r="P82" i="7"/>
  <c r="A82" i="7"/>
  <c r="O82" i="7"/>
  <c r="R82" i="7" s="1"/>
  <c r="V82" i="7"/>
  <c r="W82" i="7" s="1"/>
  <c r="O83" i="7"/>
  <c r="Q85" i="7"/>
  <c r="A85" i="7"/>
  <c r="O85" i="7"/>
  <c r="E88" i="7"/>
  <c r="B88" i="7" s="1"/>
  <c r="I88" i="7"/>
  <c r="E91" i="7"/>
  <c r="B91" i="7" s="1"/>
  <c r="B92" i="7"/>
  <c r="N92" i="7"/>
  <c r="X92" i="7"/>
  <c r="Y92" i="7" s="1"/>
  <c r="Q94" i="7"/>
  <c r="U95" i="7"/>
  <c r="V95" i="7" s="1"/>
  <c r="W95" i="7" s="1"/>
  <c r="P95" i="7"/>
  <c r="R95" i="7" s="1"/>
  <c r="B95" i="7"/>
  <c r="O96" i="7"/>
  <c r="A96" i="7"/>
  <c r="K96" i="7"/>
  <c r="Q96" i="7"/>
  <c r="U97" i="7"/>
  <c r="V97" i="7" s="1"/>
  <c r="W97" i="7" s="1"/>
  <c r="E97" i="7"/>
  <c r="K97" i="7"/>
  <c r="P97" i="7"/>
  <c r="S97" i="7" s="1"/>
  <c r="P98" i="7"/>
  <c r="A98" i="7"/>
  <c r="O98" i="7"/>
  <c r="R98" i="7" s="1"/>
  <c r="V98" i="7"/>
  <c r="W98" i="7" s="1"/>
  <c r="O99" i="7"/>
  <c r="S99" i="7" s="1"/>
  <c r="Q101" i="7"/>
  <c r="A101" i="7"/>
  <c r="O101" i="7"/>
  <c r="E104" i="7"/>
  <c r="B104" i="7" s="1"/>
  <c r="I104" i="7"/>
  <c r="E107" i="7"/>
  <c r="B107" i="7" s="1"/>
  <c r="B108" i="7"/>
  <c r="N108" i="7"/>
  <c r="X108" i="7"/>
  <c r="Y108" i="7" s="1"/>
  <c r="Q110" i="7"/>
  <c r="U111" i="7"/>
  <c r="V111" i="7" s="1"/>
  <c r="W111" i="7" s="1"/>
  <c r="P111" i="7"/>
  <c r="S111" i="7" s="1"/>
  <c r="B111" i="7"/>
  <c r="O112" i="7"/>
  <c r="R112" i="7" s="1"/>
  <c r="A112" i="7"/>
  <c r="K112" i="7"/>
  <c r="Q112" i="7"/>
  <c r="U113" i="7"/>
  <c r="V113" i="7" s="1"/>
  <c r="W113" i="7" s="1"/>
  <c r="E113" i="7"/>
  <c r="K113" i="7"/>
  <c r="P113" i="7"/>
  <c r="P114" i="7"/>
  <c r="A114" i="7"/>
  <c r="O114" i="7"/>
  <c r="V114" i="7"/>
  <c r="W114" i="7" s="1"/>
  <c r="O115" i="7"/>
  <c r="R115" i="7" s="1"/>
  <c r="P116" i="7"/>
  <c r="Q117" i="7"/>
  <c r="A117" i="7"/>
  <c r="O117" i="7"/>
  <c r="E120" i="7"/>
  <c r="B120" i="7" s="1"/>
  <c r="I120" i="7"/>
  <c r="E123" i="7"/>
  <c r="B123" i="7" s="1"/>
  <c r="B124" i="7"/>
  <c r="N124" i="7"/>
  <c r="X124" i="7"/>
  <c r="Y124" i="7" s="1"/>
  <c r="Q126" i="7"/>
  <c r="U127" i="7"/>
  <c r="V127" i="7" s="1"/>
  <c r="W127" i="7" s="1"/>
  <c r="P127" i="7"/>
  <c r="R127" i="7" s="1"/>
  <c r="B127" i="7"/>
  <c r="O128" i="7"/>
  <c r="R128" i="7" s="1"/>
  <c r="A128" i="7"/>
  <c r="K128" i="7"/>
  <c r="Q128" i="7"/>
  <c r="U129" i="7"/>
  <c r="V129" i="7" s="1"/>
  <c r="W129" i="7" s="1"/>
  <c r="E129" i="7"/>
  <c r="K129" i="7"/>
  <c r="P129" i="7"/>
  <c r="P130" i="7"/>
  <c r="A130" i="7"/>
  <c r="O130" i="7"/>
  <c r="S130" i="7" s="1"/>
  <c r="V130" i="7"/>
  <c r="W130" i="7" s="1"/>
  <c r="O131" i="7"/>
  <c r="S131" i="7" s="1"/>
  <c r="Q133" i="7"/>
  <c r="A133" i="7"/>
  <c r="O133" i="7"/>
  <c r="E136" i="7"/>
  <c r="B136" i="7" s="1"/>
  <c r="I136" i="7"/>
  <c r="E139" i="7"/>
  <c r="B139" i="7" s="1"/>
  <c r="B140" i="7"/>
  <c r="N140" i="7"/>
  <c r="X140" i="7"/>
  <c r="Y140" i="7" s="1"/>
  <c r="Q142" i="7"/>
  <c r="U143" i="7"/>
  <c r="V143" i="7" s="1"/>
  <c r="W143" i="7" s="1"/>
  <c r="P143" i="7"/>
  <c r="R143" i="7" s="1"/>
  <c r="B143" i="7"/>
  <c r="O144" i="7"/>
  <c r="R144" i="7" s="1"/>
  <c r="A144" i="7"/>
  <c r="K144" i="7"/>
  <c r="Q144" i="7"/>
  <c r="U145" i="7"/>
  <c r="V145" i="7" s="1"/>
  <c r="W145" i="7" s="1"/>
  <c r="E145" i="7"/>
  <c r="K145" i="7"/>
  <c r="P145" i="7"/>
  <c r="P146" i="7"/>
  <c r="A146" i="7"/>
  <c r="O146" i="7"/>
  <c r="V146" i="7"/>
  <c r="W146" i="7" s="1"/>
  <c r="O147" i="7"/>
  <c r="R147" i="7" s="1"/>
  <c r="Q149" i="7"/>
  <c r="A149" i="7"/>
  <c r="O149" i="7"/>
  <c r="E152" i="7"/>
  <c r="B152" i="7" s="1"/>
  <c r="I152" i="7"/>
  <c r="E155" i="7"/>
  <c r="B156" i="7"/>
  <c r="N156" i="7"/>
  <c r="X156" i="7"/>
  <c r="Y156" i="7" s="1"/>
  <c r="Q158" i="7"/>
  <c r="U159" i="7"/>
  <c r="V159" i="7" s="1"/>
  <c r="W159" i="7" s="1"/>
  <c r="P159" i="7"/>
  <c r="R159" i="7" s="1"/>
  <c r="B159" i="7"/>
  <c r="O160" i="7"/>
  <c r="A160" i="7"/>
  <c r="K160" i="7"/>
  <c r="Q160" i="7"/>
  <c r="U161" i="7"/>
  <c r="V161" i="7" s="1"/>
  <c r="W161" i="7" s="1"/>
  <c r="E161" i="7"/>
  <c r="K161" i="7"/>
  <c r="P161" i="7"/>
  <c r="P162" i="7"/>
  <c r="A162" i="7"/>
  <c r="O162" i="7"/>
  <c r="R162" i="7" s="1"/>
  <c r="V162" i="7"/>
  <c r="W162" i="7" s="1"/>
  <c r="O163" i="7"/>
  <c r="S163" i="7" s="1"/>
  <c r="Q165" i="7"/>
  <c r="A165" i="7"/>
  <c r="O165" i="7"/>
  <c r="E168" i="7"/>
  <c r="B168" i="7" s="1"/>
  <c r="I168" i="7"/>
  <c r="E171" i="7"/>
  <c r="B171" i="7" s="1"/>
  <c r="B172" i="7"/>
  <c r="N172" i="7"/>
  <c r="X172" i="7"/>
  <c r="Y172" i="7" s="1"/>
  <c r="Q174" i="7"/>
  <c r="U175" i="7"/>
  <c r="V175" i="7" s="1"/>
  <c r="W175" i="7" s="1"/>
  <c r="P175" i="7"/>
  <c r="R175" i="7" s="1"/>
  <c r="B175" i="7"/>
  <c r="O176" i="7"/>
  <c r="A176" i="7"/>
  <c r="K176" i="7"/>
  <c r="Q176" i="7"/>
  <c r="U177" i="7"/>
  <c r="V177" i="7" s="1"/>
  <c r="W177" i="7" s="1"/>
  <c r="E177" i="7"/>
  <c r="K177" i="7"/>
  <c r="P177" i="7"/>
  <c r="P178" i="7"/>
  <c r="A178" i="7"/>
  <c r="O178" i="7"/>
  <c r="R178" i="7" s="1"/>
  <c r="V178" i="7"/>
  <c r="W178" i="7" s="1"/>
  <c r="O179" i="7"/>
  <c r="Q181" i="7"/>
  <c r="A181" i="7"/>
  <c r="O181" i="7"/>
  <c r="E184" i="7"/>
  <c r="B184" i="7" s="1"/>
  <c r="I184" i="7"/>
  <c r="E187" i="7"/>
  <c r="B187" i="7" s="1"/>
  <c r="B188" i="7"/>
  <c r="N188" i="7"/>
  <c r="X188" i="7"/>
  <c r="Y188" i="7" s="1"/>
  <c r="Q190" i="7"/>
  <c r="U191" i="7"/>
  <c r="V191" i="7" s="1"/>
  <c r="W191" i="7" s="1"/>
  <c r="P191" i="7"/>
  <c r="R191" i="7" s="1"/>
  <c r="B191" i="7"/>
  <c r="O192" i="7"/>
  <c r="R192" i="7" s="1"/>
  <c r="A192" i="7"/>
  <c r="K192" i="7"/>
  <c r="Q192" i="7"/>
  <c r="U193" i="7"/>
  <c r="V193" i="7" s="1"/>
  <c r="W193" i="7" s="1"/>
  <c r="E193" i="7"/>
  <c r="K193" i="7"/>
  <c r="P193" i="7"/>
  <c r="P194" i="7"/>
  <c r="A194" i="7"/>
  <c r="O194" i="7"/>
  <c r="S194" i="7" s="1"/>
  <c r="V194" i="7"/>
  <c r="W194" i="7" s="1"/>
  <c r="O195" i="7"/>
  <c r="S195" i="7" s="1"/>
  <c r="Q197" i="7"/>
  <c r="A197" i="7"/>
  <c r="O197" i="7"/>
  <c r="E200" i="7"/>
  <c r="B200" i="7" s="1"/>
  <c r="I200" i="7"/>
  <c r="E203" i="7"/>
  <c r="B203" i="7" s="1"/>
  <c r="B204" i="7"/>
  <c r="N204" i="7"/>
  <c r="X204" i="7"/>
  <c r="Y204" i="7" s="1"/>
  <c r="Q206" i="7"/>
  <c r="U207" i="7"/>
  <c r="V207" i="7" s="1"/>
  <c r="W207" i="7" s="1"/>
  <c r="P207" i="7"/>
  <c r="R207" i="7" s="1"/>
  <c r="B207" i="7"/>
  <c r="O208" i="7"/>
  <c r="R208" i="7" s="1"/>
  <c r="A208" i="7"/>
  <c r="K208" i="7"/>
  <c r="Q208" i="7"/>
  <c r="U209" i="7"/>
  <c r="V209" i="7" s="1"/>
  <c r="W209" i="7" s="1"/>
  <c r="E209" i="7"/>
  <c r="K209" i="7"/>
  <c r="P209" i="7"/>
  <c r="P210" i="7"/>
  <c r="A210" i="7"/>
  <c r="O210" i="7"/>
  <c r="V210" i="7"/>
  <c r="W210" i="7" s="1"/>
  <c r="O211" i="7"/>
  <c r="R211" i="7" s="1"/>
  <c r="Q213" i="7"/>
  <c r="A213" i="7"/>
  <c r="O213" i="7"/>
  <c r="E216" i="7"/>
  <c r="B216" i="7" s="1"/>
  <c r="I216" i="7"/>
  <c r="V218" i="7"/>
  <c r="W218" i="7" s="1"/>
  <c r="U221" i="7"/>
  <c r="V221" i="7" s="1"/>
  <c r="W221" i="7" s="1"/>
  <c r="E221" i="7"/>
  <c r="P221" i="7"/>
  <c r="X221" i="7"/>
  <c r="Y221" i="7" s="1"/>
  <c r="V222" i="7"/>
  <c r="W222" i="7" s="1"/>
  <c r="U225" i="7"/>
  <c r="V225" i="7" s="1"/>
  <c r="W225" i="7" s="1"/>
  <c r="E225" i="7"/>
  <c r="P225" i="7"/>
  <c r="X225" i="7"/>
  <c r="Y225" i="7" s="1"/>
  <c r="V226" i="7"/>
  <c r="W226" i="7" s="1"/>
  <c r="U229" i="7"/>
  <c r="V229" i="7" s="1"/>
  <c r="W229" i="7" s="1"/>
  <c r="E229" i="7"/>
  <c r="P229" i="7"/>
  <c r="X229" i="7"/>
  <c r="Y229" i="7" s="1"/>
  <c r="V230" i="7"/>
  <c r="W230" i="7" s="1"/>
  <c r="P234" i="7"/>
  <c r="S234" i="7" s="1"/>
  <c r="Q234" i="7"/>
  <c r="Q237" i="7"/>
  <c r="A237" i="7"/>
  <c r="O237" i="7"/>
  <c r="P244" i="7"/>
  <c r="R244" i="7" s="1"/>
  <c r="Q248" i="7"/>
  <c r="A248" i="7"/>
  <c r="O248" i="7"/>
  <c r="Q253" i="7"/>
  <c r="A253" i="7"/>
  <c r="P253" i="7"/>
  <c r="O253" i="7"/>
  <c r="I253" i="7"/>
  <c r="K253" i="7"/>
  <c r="V254" i="7"/>
  <c r="W254" i="7" s="1"/>
  <c r="V258" i="7"/>
  <c r="W258" i="7" s="1"/>
  <c r="P4" i="7"/>
  <c r="R4" i="7" s="1"/>
  <c r="X4" i="7"/>
  <c r="Y4" i="7" s="1"/>
  <c r="O5" i="7"/>
  <c r="R5" i="7" s="1"/>
  <c r="P20" i="7"/>
  <c r="P36" i="7"/>
  <c r="V36" i="7"/>
  <c r="W36" i="7" s="1"/>
  <c r="P52" i="7"/>
  <c r="U67" i="7"/>
  <c r="V67" i="7" s="1"/>
  <c r="W67" i="7" s="1"/>
  <c r="P67" i="7"/>
  <c r="O68" i="7"/>
  <c r="A68" i="7"/>
  <c r="Q68" i="7"/>
  <c r="U69" i="7"/>
  <c r="V69" i="7" s="1"/>
  <c r="W69" i="7" s="1"/>
  <c r="E69" i="7"/>
  <c r="B69" i="7" s="1"/>
  <c r="P69" i="7"/>
  <c r="P70" i="7"/>
  <c r="A70" i="7"/>
  <c r="O70" i="7"/>
  <c r="U83" i="7"/>
  <c r="V83" i="7" s="1"/>
  <c r="W83" i="7" s="1"/>
  <c r="P83" i="7"/>
  <c r="O84" i="7"/>
  <c r="A84" i="7"/>
  <c r="Q84" i="7"/>
  <c r="U85" i="7"/>
  <c r="V85" i="7" s="1"/>
  <c r="W85" i="7" s="1"/>
  <c r="E85" i="7"/>
  <c r="B85" i="7" s="1"/>
  <c r="P85" i="7"/>
  <c r="P86" i="7"/>
  <c r="A86" i="7"/>
  <c r="O86" i="7"/>
  <c r="U99" i="7"/>
  <c r="V99" i="7" s="1"/>
  <c r="W99" i="7" s="1"/>
  <c r="P99" i="7"/>
  <c r="O100" i="7"/>
  <c r="A100" i="7"/>
  <c r="Q100" i="7"/>
  <c r="U101" i="7"/>
  <c r="V101" i="7" s="1"/>
  <c r="W101" i="7" s="1"/>
  <c r="E101" i="7"/>
  <c r="B101" i="7" s="1"/>
  <c r="P101" i="7"/>
  <c r="P102" i="7"/>
  <c r="A102" i="7"/>
  <c r="O102" i="7"/>
  <c r="Q116" i="7"/>
  <c r="Q121" i="7"/>
  <c r="A121" i="7"/>
  <c r="O121" i="7"/>
  <c r="U131" i="7"/>
  <c r="V131" i="7" s="1"/>
  <c r="W131" i="7" s="1"/>
  <c r="P131" i="7"/>
  <c r="O132" i="7"/>
  <c r="A132" i="7"/>
  <c r="Q132" i="7"/>
  <c r="U133" i="7"/>
  <c r="V133" i="7" s="1"/>
  <c r="W133" i="7" s="1"/>
  <c r="E133" i="7"/>
  <c r="B133" i="7" s="1"/>
  <c r="P133" i="7"/>
  <c r="P134" i="7"/>
  <c r="A134" i="7"/>
  <c r="O134" i="7"/>
  <c r="Q137" i="7"/>
  <c r="A137" i="7"/>
  <c r="O137" i="7"/>
  <c r="S137" i="7" s="1"/>
  <c r="B144" i="7"/>
  <c r="X144" i="7"/>
  <c r="Y144" i="7" s="1"/>
  <c r="U147" i="7"/>
  <c r="V147" i="7" s="1"/>
  <c r="W147" i="7" s="1"/>
  <c r="P147" i="7"/>
  <c r="O148" i="7"/>
  <c r="A148" i="7"/>
  <c r="Q148" i="7"/>
  <c r="U149" i="7"/>
  <c r="V149" i="7" s="1"/>
  <c r="W149" i="7" s="1"/>
  <c r="E149" i="7"/>
  <c r="B149" i="7" s="1"/>
  <c r="P149" i="7"/>
  <c r="P150" i="7"/>
  <c r="A150" i="7"/>
  <c r="O150" i="7"/>
  <c r="Q153" i="7"/>
  <c r="A153" i="7"/>
  <c r="O153" i="7"/>
  <c r="X160" i="7"/>
  <c r="Y160" i="7" s="1"/>
  <c r="U163" i="7"/>
  <c r="V163" i="7" s="1"/>
  <c r="W163" i="7" s="1"/>
  <c r="P163" i="7"/>
  <c r="O164" i="7"/>
  <c r="A164" i="7"/>
  <c r="Q164" i="7"/>
  <c r="U165" i="7"/>
  <c r="V165" i="7" s="1"/>
  <c r="W165" i="7" s="1"/>
  <c r="E165" i="7"/>
  <c r="B165" i="7" s="1"/>
  <c r="P165" i="7"/>
  <c r="P166" i="7"/>
  <c r="A166" i="7"/>
  <c r="O166" i="7"/>
  <c r="Q169" i="7"/>
  <c r="A169" i="7"/>
  <c r="O169" i="7"/>
  <c r="X176" i="7"/>
  <c r="Y176" i="7" s="1"/>
  <c r="U179" i="7"/>
  <c r="V179" i="7" s="1"/>
  <c r="W179" i="7" s="1"/>
  <c r="P179" i="7"/>
  <c r="O180" i="7"/>
  <c r="A180" i="7"/>
  <c r="Q180" i="7"/>
  <c r="U181" i="7"/>
  <c r="V181" i="7" s="1"/>
  <c r="W181" i="7" s="1"/>
  <c r="E181" i="7"/>
  <c r="B181" i="7" s="1"/>
  <c r="P181" i="7"/>
  <c r="P182" i="7"/>
  <c r="A182" i="7"/>
  <c r="O182" i="7"/>
  <c r="Q185" i="7"/>
  <c r="A185" i="7"/>
  <c r="O185" i="7"/>
  <c r="X192" i="7"/>
  <c r="Y192" i="7" s="1"/>
  <c r="U195" i="7"/>
  <c r="V195" i="7" s="1"/>
  <c r="W195" i="7" s="1"/>
  <c r="P195" i="7"/>
  <c r="O196" i="7"/>
  <c r="A196" i="7"/>
  <c r="Q196" i="7"/>
  <c r="U197" i="7"/>
  <c r="V197" i="7" s="1"/>
  <c r="W197" i="7" s="1"/>
  <c r="E197" i="7"/>
  <c r="B197" i="7" s="1"/>
  <c r="P197" i="7"/>
  <c r="P198" i="7"/>
  <c r="A198" i="7"/>
  <c r="O198" i="7"/>
  <c r="Q201" i="7"/>
  <c r="A201" i="7"/>
  <c r="O201" i="7"/>
  <c r="S201" i="7" s="1"/>
  <c r="B208" i="7"/>
  <c r="X208" i="7"/>
  <c r="Y208" i="7" s="1"/>
  <c r="U211" i="7"/>
  <c r="V211" i="7" s="1"/>
  <c r="W211" i="7" s="1"/>
  <c r="P211" i="7"/>
  <c r="O212" i="7"/>
  <c r="A212" i="7"/>
  <c r="Q212" i="7"/>
  <c r="U213" i="7"/>
  <c r="V213" i="7" s="1"/>
  <c r="W213" i="7" s="1"/>
  <c r="E213" i="7"/>
  <c r="B213" i="7" s="1"/>
  <c r="P213" i="7"/>
  <c r="P214" i="7"/>
  <c r="A214" i="7"/>
  <c r="O214" i="7"/>
  <c r="Q217" i="7"/>
  <c r="A217" i="7"/>
  <c r="O217" i="7"/>
  <c r="S236" i="7"/>
  <c r="E243" i="7"/>
  <c r="B243" i="7" s="1"/>
  <c r="A243" i="7"/>
  <c r="X243" i="7"/>
  <c r="Y243" i="7" s="1"/>
  <c r="U243" i="7"/>
  <c r="P243" i="7"/>
  <c r="B244" i="7"/>
  <c r="X244" i="7"/>
  <c r="Y244" i="7" s="1"/>
  <c r="E244" i="7"/>
  <c r="Q244" i="7"/>
  <c r="Q245" i="7"/>
  <c r="A245" i="7"/>
  <c r="O245" i="7"/>
  <c r="V246" i="7"/>
  <c r="W246" i="7" s="1"/>
  <c r="X252" i="7"/>
  <c r="Y252" i="7" s="1"/>
  <c r="E252" i="7"/>
  <c r="B252" i="7" s="1"/>
  <c r="Q252" i="7"/>
  <c r="A252" i="7"/>
  <c r="P252" i="7"/>
  <c r="O252" i="7"/>
  <c r="R252" i="7" s="1"/>
  <c r="Q264" i="7"/>
  <c r="A264" i="7"/>
  <c r="P264" i="7"/>
  <c r="O264" i="7"/>
  <c r="I264" i="7"/>
  <c r="K264" i="7"/>
  <c r="V266" i="7"/>
  <c r="W266" i="7" s="1"/>
  <c r="P8" i="7"/>
  <c r="S8" i="7" s="1"/>
  <c r="X8" i="7"/>
  <c r="Y8" i="7" s="1"/>
  <c r="O9" i="7"/>
  <c r="R9" i="7" s="1"/>
  <c r="X12" i="7"/>
  <c r="Y12" i="7" s="1"/>
  <c r="O13" i="7"/>
  <c r="R13" i="7" s="1"/>
  <c r="O17" i="7"/>
  <c r="R17" i="7" s="1"/>
  <c r="P28" i="7"/>
  <c r="P56" i="7"/>
  <c r="B64" i="7"/>
  <c r="X64" i="7"/>
  <c r="Y64" i="7" s="1"/>
  <c r="Q89" i="7"/>
  <c r="A89" i="7"/>
  <c r="O89" i="7"/>
  <c r="R89" i="7" s="1"/>
  <c r="X128" i="7"/>
  <c r="Y128" i="7" s="1"/>
  <c r="A4" i="7"/>
  <c r="E4" i="7"/>
  <c r="B4" i="7" s="1"/>
  <c r="Q4" i="7"/>
  <c r="A8" i="7"/>
  <c r="E8" i="7"/>
  <c r="B8" i="7" s="1"/>
  <c r="Q8" i="7"/>
  <c r="A12" i="7"/>
  <c r="E12" i="7"/>
  <c r="B12" i="7" s="1"/>
  <c r="Q12" i="7"/>
  <c r="A16" i="7"/>
  <c r="E16" i="7"/>
  <c r="B16" i="7" s="1"/>
  <c r="Q16" i="7"/>
  <c r="B20" i="7"/>
  <c r="N20" i="7"/>
  <c r="S20" i="7" s="1"/>
  <c r="Q21" i="7"/>
  <c r="R21" i="7" s="1"/>
  <c r="A21" i="7"/>
  <c r="O22" i="7"/>
  <c r="R22" i="7" s="1"/>
  <c r="B24" i="7"/>
  <c r="N24" i="7"/>
  <c r="S24" i="7" s="1"/>
  <c r="Q25" i="7"/>
  <c r="S25" i="7" s="1"/>
  <c r="A25" i="7"/>
  <c r="O26" i="7"/>
  <c r="R26" i="7" s="1"/>
  <c r="B28" i="7"/>
  <c r="N28" i="7"/>
  <c r="Q29" i="7"/>
  <c r="R29" i="7" s="1"/>
  <c r="A29" i="7"/>
  <c r="O30" i="7"/>
  <c r="R30" i="7" s="1"/>
  <c r="B32" i="7"/>
  <c r="N32" i="7"/>
  <c r="S32" i="7" s="1"/>
  <c r="Q33" i="7"/>
  <c r="A33" i="7"/>
  <c r="O34" i="7"/>
  <c r="R34" i="7" s="1"/>
  <c r="B36" i="7"/>
  <c r="N36" i="7"/>
  <c r="Q37" i="7"/>
  <c r="A37" i="7"/>
  <c r="O38" i="7"/>
  <c r="R38" i="7" s="1"/>
  <c r="B40" i="7"/>
  <c r="N40" i="7"/>
  <c r="S40" i="7" s="1"/>
  <c r="Q41" i="7"/>
  <c r="A41" i="7"/>
  <c r="O42" i="7"/>
  <c r="R42" i="7" s="1"/>
  <c r="B44" i="7"/>
  <c r="N44" i="7"/>
  <c r="S44" i="7" s="1"/>
  <c r="Q45" i="7"/>
  <c r="A45" i="7"/>
  <c r="O46" i="7"/>
  <c r="R46" i="7" s="1"/>
  <c r="B48" i="7"/>
  <c r="N48" i="7"/>
  <c r="S48" i="7" s="1"/>
  <c r="Q49" i="7"/>
  <c r="A49" i="7"/>
  <c r="O50" i="7"/>
  <c r="R50" i="7" s="1"/>
  <c r="B52" i="7"/>
  <c r="N52" i="7"/>
  <c r="S52" i="7" s="1"/>
  <c r="Q53" i="7"/>
  <c r="A53" i="7"/>
  <c r="O54" i="7"/>
  <c r="R54" i="7" s="1"/>
  <c r="B56" i="7"/>
  <c r="N56" i="7"/>
  <c r="Q57" i="7"/>
  <c r="A57" i="7"/>
  <c r="O58" i="7"/>
  <c r="R58" i="7" s="1"/>
  <c r="B60" i="7"/>
  <c r="N60" i="7"/>
  <c r="S60" i="7" s="1"/>
  <c r="Q61" i="7"/>
  <c r="A61" i="7"/>
  <c r="O62" i="7"/>
  <c r="R62" i="7" s="1"/>
  <c r="A63" i="7"/>
  <c r="Q63" i="7"/>
  <c r="X63" i="7"/>
  <c r="Y63" i="7" s="1"/>
  <c r="E64" i="7"/>
  <c r="B65" i="7"/>
  <c r="X65" i="7"/>
  <c r="Y65" i="7" s="1"/>
  <c r="E67" i="7"/>
  <c r="B67" i="7" s="1"/>
  <c r="B68" i="7"/>
  <c r="N68" i="7"/>
  <c r="S68" i="7" s="1"/>
  <c r="X68" i="7"/>
  <c r="Y68" i="7" s="1"/>
  <c r="Q70" i="7"/>
  <c r="U71" i="7"/>
  <c r="V71" i="7" s="1"/>
  <c r="W71" i="7" s="1"/>
  <c r="P71" i="7"/>
  <c r="R71" i="7" s="1"/>
  <c r="B71" i="7"/>
  <c r="O72" i="7"/>
  <c r="S72" i="7" s="1"/>
  <c r="A72" i="7"/>
  <c r="Q72" i="7"/>
  <c r="U73" i="7"/>
  <c r="V73" i="7" s="1"/>
  <c r="W73" i="7" s="1"/>
  <c r="E73" i="7"/>
  <c r="B73" i="7" s="1"/>
  <c r="K73" i="7"/>
  <c r="P73" i="7"/>
  <c r="P74" i="7"/>
  <c r="A74" i="7"/>
  <c r="O74" i="7"/>
  <c r="V74" i="7"/>
  <c r="W74" i="7" s="1"/>
  <c r="O75" i="7"/>
  <c r="R75" i="7" s="1"/>
  <c r="P76" i="7"/>
  <c r="U76" i="7"/>
  <c r="V76" i="7" s="1"/>
  <c r="W76" i="7" s="1"/>
  <c r="Q77" i="7"/>
  <c r="A77" i="7"/>
  <c r="O77" i="7"/>
  <c r="A79" i="7"/>
  <c r="Q79" i="7"/>
  <c r="X79" i="7"/>
  <c r="Y79" i="7" s="1"/>
  <c r="E80" i="7"/>
  <c r="B80" i="7" s="1"/>
  <c r="B81" i="7"/>
  <c r="X81" i="7"/>
  <c r="Y81" i="7" s="1"/>
  <c r="E83" i="7"/>
  <c r="B83" i="7" s="1"/>
  <c r="B84" i="7"/>
  <c r="N84" i="7"/>
  <c r="V84" i="7" s="1"/>
  <c r="W84" i="7" s="1"/>
  <c r="X84" i="7"/>
  <c r="Y84" i="7" s="1"/>
  <c r="Q86" i="7"/>
  <c r="U87" i="7"/>
  <c r="V87" i="7" s="1"/>
  <c r="W87" i="7" s="1"/>
  <c r="P87" i="7"/>
  <c r="S87" i="7" s="1"/>
  <c r="B87" i="7"/>
  <c r="O88" i="7"/>
  <c r="R88" i="7" s="1"/>
  <c r="A88" i="7"/>
  <c r="Q88" i="7"/>
  <c r="U89" i="7"/>
  <c r="V89" i="7" s="1"/>
  <c r="W89" i="7" s="1"/>
  <c r="E89" i="7"/>
  <c r="B89" i="7" s="1"/>
  <c r="K89" i="7"/>
  <c r="P89" i="7"/>
  <c r="P90" i="7"/>
  <c r="A90" i="7"/>
  <c r="O90" i="7"/>
  <c r="S90" i="7" s="1"/>
  <c r="V90" i="7"/>
  <c r="W90" i="7" s="1"/>
  <c r="O91" i="7"/>
  <c r="R91" i="7" s="1"/>
  <c r="P92" i="7"/>
  <c r="U92" i="7"/>
  <c r="V92" i="7" s="1"/>
  <c r="W92" i="7" s="1"/>
  <c r="Q93" i="7"/>
  <c r="A93" i="7"/>
  <c r="O93" i="7"/>
  <c r="R93" i="7" s="1"/>
  <c r="A95" i="7"/>
  <c r="Q95" i="7"/>
  <c r="X95" i="7"/>
  <c r="Y95" i="7" s="1"/>
  <c r="E96" i="7"/>
  <c r="B96" i="7" s="1"/>
  <c r="B97" i="7"/>
  <c r="X97" i="7"/>
  <c r="Y97" i="7" s="1"/>
  <c r="E99" i="7"/>
  <c r="B99" i="7" s="1"/>
  <c r="B100" i="7"/>
  <c r="N100" i="7"/>
  <c r="V100" i="7" s="1"/>
  <c r="W100" i="7" s="1"/>
  <c r="X100" i="7"/>
  <c r="Y100" i="7" s="1"/>
  <c r="Q102" i="7"/>
  <c r="U103" i="7"/>
  <c r="V103" i="7" s="1"/>
  <c r="W103" i="7" s="1"/>
  <c r="P103" i="7"/>
  <c r="R103" i="7" s="1"/>
  <c r="B103" i="7"/>
  <c r="O104" i="7"/>
  <c r="R104" i="7" s="1"/>
  <c r="A104" i="7"/>
  <c r="Q104" i="7"/>
  <c r="U105" i="7"/>
  <c r="V105" i="7" s="1"/>
  <c r="W105" i="7" s="1"/>
  <c r="E105" i="7"/>
  <c r="B105" i="7" s="1"/>
  <c r="K105" i="7"/>
  <c r="P105" i="7"/>
  <c r="P106" i="7"/>
  <c r="A106" i="7"/>
  <c r="O106" i="7"/>
  <c r="R106" i="7" s="1"/>
  <c r="V106" i="7"/>
  <c r="W106" i="7" s="1"/>
  <c r="O107" i="7"/>
  <c r="R107" i="7" s="1"/>
  <c r="P108" i="7"/>
  <c r="U108" i="7"/>
  <c r="V108" i="7" s="1"/>
  <c r="W108" i="7" s="1"/>
  <c r="Q109" i="7"/>
  <c r="A109" i="7"/>
  <c r="O109" i="7"/>
  <c r="R109" i="7" s="1"/>
  <c r="A111" i="7"/>
  <c r="Q111" i="7"/>
  <c r="X111" i="7"/>
  <c r="Y111" i="7" s="1"/>
  <c r="E112" i="7"/>
  <c r="B112" i="7" s="1"/>
  <c r="B113" i="7"/>
  <c r="X113" i="7"/>
  <c r="Y113" i="7" s="1"/>
  <c r="E115" i="7"/>
  <c r="B115" i="7" s="1"/>
  <c r="B116" i="7"/>
  <c r="N116" i="7"/>
  <c r="S116" i="7" s="1"/>
  <c r="X116" i="7"/>
  <c r="Y116" i="7" s="1"/>
  <c r="Q118" i="7"/>
  <c r="U119" i="7"/>
  <c r="V119" i="7" s="1"/>
  <c r="W119" i="7" s="1"/>
  <c r="P119" i="7"/>
  <c r="R119" i="7" s="1"/>
  <c r="B119" i="7"/>
  <c r="O120" i="7"/>
  <c r="A120" i="7"/>
  <c r="Q120" i="7"/>
  <c r="U121" i="7"/>
  <c r="V121" i="7" s="1"/>
  <c r="W121" i="7" s="1"/>
  <c r="E121" i="7"/>
  <c r="B121" i="7" s="1"/>
  <c r="K121" i="7"/>
  <c r="P121" i="7"/>
  <c r="P122" i="7"/>
  <c r="A122" i="7"/>
  <c r="O122" i="7"/>
  <c r="R122" i="7" s="1"/>
  <c r="V122" i="7"/>
  <c r="W122" i="7" s="1"/>
  <c r="O123" i="7"/>
  <c r="R123" i="7" s="1"/>
  <c r="P124" i="7"/>
  <c r="U124" i="7"/>
  <c r="V124" i="7" s="1"/>
  <c r="W124" i="7" s="1"/>
  <c r="Q125" i="7"/>
  <c r="A125" i="7"/>
  <c r="O125" i="7"/>
  <c r="S125" i="7" s="1"/>
  <c r="A127" i="7"/>
  <c r="Q127" i="7"/>
  <c r="S127" i="7" s="1"/>
  <c r="X127" i="7"/>
  <c r="Y127" i="7" s="1"/>
  <c r="E128" i="7"/>
  <c r="B128" i="7" s="1"/>
  <c r="B129" i="7"/>
  <c r="X129" i="7"/>
  <c r="Y129" i="7" s="1"/>
  <c r="E131" i="7"/>
  <c r="B131" i="7" s="1"/>
  <c r="B132" i="7"/>
  <c r="N132" i="7"/>
  <c r="S132" i="7" s="1"/>
  <c r="X132" i="7"/>
  <c r="Y132" i="7" s="1"/>
  <c r="Q134" i="7"/>
  <c r="U135" i="7"/>
  <c r="V135" i="7" s="1"/>
  <c r="W135" i="7" s="1"/>
  <c r="P135" i="7"/>
  <c r="R135" i="7" s="1"/>
  <c r="B135" i="7"/>
  <c r="O136" i="7"/>
  <c r="S136" i="7" s="1"/>
  <c r="A136" i="7"/>
  <c r="Q136" i="7"/>
  <c r="U137" i="7"/>
  <c r="V137" i="7" s="1"/>
  <c r="W137" i="7" s="1"/>
  <c r="E137" i="7"/>
  <c r="B137" i="7" s="1"/>
  <c r="K137" i="7"/>
  <c r="P137" i="7"/>
  <c r="P138" i="7"/>
  <c r="A138" i="7"/>
  <c r="O138" i="7"/>
  <c r="V138" i="7"/>
  <c r="W138" i="7" s="1"/>
  <c r="O139" i="7"/>
  <c r="R139" i="7" s="1"/>
  <c r="P140" i="7"/>
  <c r="U140" i="7"/>
  <c r="V140" i="7" s="1"/>
  <c r="W140" i="7" s="1"/>
  <c r="Q141" i="7"/>
  <c r="A141" i="7"/>
  <c r="O141" i="7"/>
  <c r="A143" i="7"/>
  <c r="Q143" i="7"/>
  <c r="S143" i="7" s="1"/>
  <c r="X143" i="7"/>
  <c r="Y143" i="7" s="1"/>
  <c r="E144" i="7"/>
  <c r="B145" i="7"/>
  <c r="X145" i="7"/>
  <c r="Y145" i="7" s="1"/>
  <c r="E147" i="7"/>
  <c r="B147" i="7" s="1"/>
  <c r="B148" i="7"/>
  <c r="N148" i="7"/>
  <c r="S148" i="7" s="1"/>
  <c r="X148" i="7"/>
  <c r="Y148" i="7" s="1"/>
  <c r="Q150" i="7"/>
  <c r="U151" i="7"/>
  <c r="V151" i="7" s="1"/>
  <c r="W151" i="7" s="1"/>
  <c r="P151" i="7"/>
  <c r="S151" i="7" s="1"/>
  <c r="B151" i="7"/>
  <c r="O152" i="7"/>
  <c r="R152" i="7" s="1"/>
  <c r="A152" i="7"/>
  <c r="Q152" i="7"/>
  <c r="U153" i="7"/>
  <c r="V153" i="7" s="1"/>
  <c r="W153" i="7" s="1"/>
  <c r="E153" i="7"/>
  <c r="B153" i="7" s="1"/>
  <c r="K153" i="7"/>
  <c r="P153" i="7"/>
  <c r="P154" i="7"/>
  <c r="A154" i="7"/>
  <c r="O154" i="7"/>
  <c r="S154" i="7" s="1"/>
  <c r="V154" i="7"/>
  <c r="W154" i="7" s="1"/>
  <c r="O155" i="7"/>
  <c r="R155" i="7" s="1"/>
  <c r="P156" i="7"/>
  <c r="U156" i="7"/>
  <c r="V156" i="7" s="1"/>
  <c r="W156" i="7" s="1"/>
  <c r="Q157" i="7"/>
  <c r="A157" i="7"/>
  <c r="O157" i="7"/>
  <c r="R157" i="7" s="1"/>
  <c r="A159" i="7"/>
  <c r="Q159" i="7"/>
  <c r="S159" i="7" s="1"/>
  <c r="X159" i="7"/>
  <c r="Y159" i="7" s="1"/>
  <c r="E160" i="7"/>
  <c r="B160" i="7" s="1"/>
  <c r="B161" i="7"/>
  <c r="X161" i="7"/>
  <c r="Y161" i="7" s="1"/>
  <c r="E163" i="7"/>
  <c r="B163" i="7" s="1"/>
  <c r="B164" i="7"/>
  <c r="N164" i="7"/>
  <c r="V164" i="7" s="1"/>
  <c r="W164" i="7" s="1"/>
  <c r="X164" i="7"/>
  <c r="Y164" i="7" s="1"/>
  <c r="Q166" i="7"/>
  <c r="U167" i="7"/>
  <c r="V167" i="7" s="1"/>
  <c r="W167" i="7" s="1"/>
  <c r="P167" i="7"/>
  <c r="R167" i="7" s="1"/>
  <c r="B167" i="7"/>
  <c r="O168" i="7"/>
  <c r="R168" i="7" s="1"/>
  <c r="A168" i="7"/>
  <c r="Q168" i="7"/>
  <c r="U169" i="7"/>
  <c r="V169" i="7" s="1"/>
  <c r="W169" i="7" s="1"/>
  <c r="E169" i="7"/>
  <c r="B169" i="7" s="1"/>
  <c r="K169" i="7"/>
  <c r="P169" i="7"/>
  <c r="P170" i="7"/>
  <c r="A170" i="7"/>
  <c r="O170" i="7"/>
  <c r="R170" i="7" s="1"/>
  <c r="V170" i="7"/>
  <c r="W170" i="7" s="1"/>
  <c r="O171" i="7"/>
  <c r="R171" i="7" s="1"/>
  <c r="P172" i="7"/>
  <c r="U172" i="7"/>
  <c r="V172" i="7" s="1"/>
  <c r="W172" i="7" s="1"/>
  <c r="Q173" i="7"/>
  <c r="A173" i="7"/>
  <c r="O173" i="7"/>
  <c r="R173" i="7" s="1"/>
  <c r="A175" i="7"/>
  <c r="Q175" i="7"/>
  <c r="X175" i="7"/>
  <c r="Y175" i="7" s="1"/>
  <c r="E176" i="7"/>
  <c r="B176" i="7" s="1"/>
  <c r="B177" i="7"/>
  <c r="X177" i="7"/>
  <c r="Y177" i="7" s="1"/>
  <c r="E179" i="7"/>
  <c r="B179" i="7" s="1"/>
  <c r="B180" i="7"/>
  <c r="N180" i="7"/>
  <c r="S180" i="7" s="1"/>
  <c r="X180" i="7"/>
  <c r="Y180" i="7" s="1"/>
  <c r="Q182" i="7"/>
  <c r="U183" i="7"/>
  <c r="V183" i="7" s="1"/>
  <c r="W183" i="7" s="1"/>
  <c r="P183" i="7"/>
  <c r="R183" i="7" s="1"/>
  <c r="B183" i="7"/>
  <c r="O184" i="7"/>
  <c r="A184" i="7"/>
  <c r="Q184" i="7"/>
  <c r="U185" i="7"/>
  <c r="V185" i="7" s="1"/>
  <c r="W185" i="7" s="1"/>
  <c r="E185" i="7"/>
  <c r="B185" i="7" s="1"/>
  <c r="K185" i="7"/>
  <c r="P185" i="7"/>
  <c r="P186" i="7"/>
  <c r="A186" i="7"/>
  <c r="O186" i="7"/>
  <c r="R186" i="7" s="1"/>
  <c r="V186" i="7"/>
  <c r="W186" i="7" s="1"/>
  <c r="O187" i="7"/>
  <c r="R187" i="7" s="1"/>
  <c r="P188" i="7"/>
  <c r="U188" i="7"/>
  <c r="V188" i="7" s="1"/>
  <c r="W188" i="7" s="1"/>
  <c r="Q189" i="7"/>
  <c r="A189" i="7"/>
  <c r="O189" i="7"/>
  <c r="S189" i="7" s="1"/>
  <c r="A191" i="7"/>
  <c r="Q191" i="7"/>
  <c r="S191" i="7" s="1"/>
  <c r="X191" i="7"/>
  <c r="Y191" i="7" s="1"/>
  <c r="E192" i="7"/>
  <c r="B192" i="7" s="1"/>
  <c r="B193" i="7"/>
  <c r="X193" i="7"/>
  <c r="Y193" i="7" s="1"/>
  <c r="E195" i="7"/>
  <c r="B195" i="7" s="1"/>
  <c r="B196" i="7"/>
  <c r="N196" i="7"/>
  <c r="S196" i="7" s="1"/>
  <c r="X196" i="7"/>
  <c r="Y196" i="7" s="1"/>
  <c r="Q198" i="7"/>
  <c r="U199" i="7"/>
  <c r="V199" i="7" s="1"/>
  <c r="W199" i="7" s="1"/>
  <c r="P199" i="7"/>
  <c r="R199" i="7" s="1"/>
  <c r="B199" i="7"/>
  <c r="O200" i="7"/>
  <c r="S200" i="7" s="1"/>
  <c r="A200" i="7"/>
  <c r="Q200" i="7"/>
  <c r="U201" i="7"/>
  <c r="V201" i="7" s="1"/>
  <c r="W201" i="7" s="1"/>
  <c r="E201" i="7"/>
  <c r="B201" i="7" s="1"/>
  <c r="K201" i="7"/>
  <c r="P201" i="7"/>
  <c r="P202" i="7"/>
  <c r="A202" i="7"/>
  <c r="O202" i="7"/>
  <c r="V202" i="7"/>
  <c r="W202" i="7" s="1"/>
  <c r="O203" i="7"/>
  <c r="R203" i="7" s="1"/>
  <c r="P204" i="7"/>
  <c r="U204" i="7"/>
  <c r="V204" i="7" s="1"/>
  <c r="W204" i="7" s="1"/>
  <c r="Q205" i="7"/>
  <c r="A205" i="7"/>
  <c r="O205" i="7"/>
  <c r="A207" i="7"/>
  <c r="Q207" i="7"/>
  <c r="S207" i="7" s="1"/>
  <c r="X207" i="7"/>
  <c r="Y207" i="7" s="1"/>
  <c r="E208" i="7"/>
  <c r="B209" i="7"/>
  <c r="X209" i="7"/>
  <c r="Y209" i="7" s="1"/>
  <c r="E211" i="7"/>
  <c r="B211" i="7" s="1"/>
  <c r="B212" i="7"/>
  <c r="N212" i="7"/>
  <c r="S212" i="7" s="1"/>
  <c r="X212" i="7"/>
  <c r="Y212" i="7" s="1"/>
  <c r="Q214" i="7"/>
  <c r="U215" i="7"/>
  <c r="V215" i="7" s="1"/>
  <c r="W215" i="7" s="1"/>
  <c r="P215" i="7"/>
  <c r="S215" i="7" s="1"/>
  <c r="B215" i="7"/>
  <c r="O216" i="7"/>
  <c r="R216" i="7" s="1"/>
  <c r="A216" i="7"/>
  <c r="Q216" i="7"/>
  <c r="U217" i="7"/>
  <c r="V217" i="7" s="1"/>
  <c r="W217" i="7" s="1"/>
  <c r="E217" i="7"/>
  <c r="B217" i="7" s="1"/>
  <c r="K217" i="7"/>
  <c r="P217" i="7"/>
  <c r="O220" i="7"/>
  <c r="R220" i="7" s="1"/>
  <c r="A220" i="7"/>
  <c r="Q220" i="7"/>
  <c r="B221" i="7"/>
  <c r="O224" i="7"/>
  <c r="A224" i="7"/>
  <c r="Q224" i="7"/>
  <c r="B225" i="7"/>
  <c r="O228" i="7"/>
  <c r="R228" i="7" s="1"/>
  <c r="A228" i="7"/>
  <c r="Q228" i="7"/>
  <c r="B229" i="7"/>
  <c r="O232" i="7"/>
  <c r="A232" i="7"/>
  <c r="Q232" i="7"/>
  <c r="Q235" i="7"/>
  <c r="U236" i="7"/>
  <c r="V236" i="7" s="1"/>
  <c r="W236" i="7" s="1"/>
  <c r="K237" i="7"/>
  <c r="O240" i="7"/>
  <c r="Q240" i="7"/>
  <c r="A240" i="7"/>
  <c r="S241" i="7"/>
  <c r="P242" i="7"/>
  <c r="R242" i="7" s="1"/>
  <c r="Q242" i="7"/>
  <c r="S242" i="7"/>
  <c r="S244" i="7"/>
  <c r="P245" i="7"/>
  <c r="V247" i="7"/>
  <c r="W247" i="7" s="1"/>
  <c r="K248" i="7"/>
  <c r="E251" i="7"/>
  <c r="A251" i="7"/>
  <c r="U251" i="7"/>
  <c r="P251" i="7"/>
  <c r="B251" i="7"/>
  <c r="X251" i="7"/>
  <c r="Y251" i="7" s="1"/>
  <c r="P258" i="7"/>
  <c r="R258" i="7" s="1"/>
  <c r="Q258" i="7"/>
  <c r="A258" i="7"/>
  <c r="U267" i="7"/>
  <c r="E267" i="7"/>
  <c r="A267" i="7"/>
  <c r="O268" i="7"/>
  <c r="A268" i="7"/>
  <c r="Q268" i="7"/>
  <c r="P270" i="7"/>
  <c r="A270" i="7"/>
  <c r="Q270" i="7"/>
  <c r="O270" i="7"/>
  <c r="U272" i="7"/>
  <c r="B276" i="7"/>
  <c r="U276" i="7"/>
  <c r="V276" i="7" s="1"/>
  <c r="W276" i="7" s="1"/>
  <c r="P278" i="7"/>
  <c r="A278" i="7"/>
  <c r="O278" i="7"/>
  <c r="U279" i="7"/>
  <c r="V279" i="7" s="1"/>
  <c r="W279" i="7" s="1"/>
  <c r="P279" i="7"/>
  <c r="X279" i="7"/>
  <c r="Y279" i="7" s="1"/>
  <c r="Q279" i="7"/>
  <c r="A279" i="7"/>
  <c r="V282" i="7"/>
  <c r="W282" i="7" s="1"/>
  <c r="U283" i="7"/>
  <c r="P283" i="7"/>
  <c r="E283" i="7"/>
  <c r="B283" i="7" s="1"/>
  <c r="O284" i="7"/>
  <c r="A284" i="7"/>
  <c r="Q284" i="7"/>
  <c r="P286" i="7"/>
  <c r="A286" i="7"/>
  <c r="Q286" i="7"/>
  <c r="O286" i="7"/>
  <c r="U288" i="7"/>
  <c r="U292" i="7"/>
  <c r="V292" i="7" s="1"/>
  <c r="W292" i="7" s="1"/>
  <c r="P294" i="7"/>
  <c r="A294" i="7"/>
  <c r="O294" i="7"/>
  <c r="U295" i="7"/>
  <c r="V295" i="7" s="1"/>
  <c r="W295" i="7" s="1"/>
  <c r="P295" i="7"/>
  <c r="X295" i="7"/>
  <c r="Y295" i="7" s="1"/>
  <c r="Q295" i="7"/>
  <c r="A295" i="7"/>
  <c r="V298" i="7"/>
  <c r="W298" i="7" s="1"/>
  <c r="U299" i="7"/>
  <c r="P299" i="7"/>
  <c r="E299" i="7"/>
  <c r="B299" i="7" s="1"/>
  <c r="O300" i="7"/>
  <c r="A300" i="7"/>
  <c r="Q300" i="7"/>
  <c r="P302" i="7"/>
  <c r="S302" i="7" s="1"/>
  <c r="A302" i="7"/>
  <c r="Q302" i="7"/>
  <c r="O302" i="7"/>
  <c r="U304" i="7"/>
  <c r="U308" i="7"/>
  <c r="V308" i="7" s="1"/>
  <c r="W308" i="7" s="1"/>
  <c r="P310" i="7"/>
  <c r="A310" i="7"/>
  <c r="O310" i="7"/>
  <c r="U311" i="7"/>
  <c r="V311" i="7" s="1"/>
  <c r="W311" i="7" s="1"/>
  <c r="P311" i="7"/>
  <c r="X311" i="7"/>
  <c r="Y311" i="7" s="1"/>
  <c r="Q311" i="7"/>
  <c r="A311" i="7"/>
  <c r="V314" i="7"/>
  <c r="W314" i="7" s="1"/>
  <c r="U315" i="7"/>
  <c r="P315" i="7"/>
  <c r="B315" i="7"/>
  <c r="E315" i="7"/>
  <c r="O316" i="7"/>
  <c r="A316" i="7"/>
  <c r="Q316" i="7"/>
  <c r="P318" i="7"/>
  <c r="A318" i="7"/>
  <c r="Q318" i="7"/>
  <c r="O318" i="7"/>
  <c r="R318" i="7" s="1"/>
  <c r="E324" i="7"/>
  <c r="B324" i="7" s="1"/>
  <c r="U324" i="7"/>
  <c r="V324" i="7" s="1"/>
  <c r="W324" i="7" s="1"/>
  <c r="Q324" i="7"/>
  <c r="X324" i="7"/>
  <c r="Y324" i="7" s="1"/>
  <c r="U339" i="7"/>
  <c r="V339" i="7" s="1"/>
  <c r="W339" i="7" s="1"/>
  <c r="P339" i="7"/>
  <c r="X339" i="7"/>
  <c r="Y339" i="7" s="1"/>
  <c r="Q339" i="7"/>
  <c r="A339" i="7"/>
  <c r="P340" i="7"/>
  <c r="O340" i="7"/>
  <c r="A340" i="7"/>
  <c r="Q340" i="7"/>
  <c r="O218" i="7"/>
  <c r="R218" i="7" s="1"/>
  <c r="X219" i="7"/>
  <c r="Y219" i="7" s="1"/>
  <c r="B220" i="7"/>
  <c r="N220" i="7"/>
  <c r="V220" i="7" s="1"/>
  <c r="W220" i="7" s="1"/>
  <c r="Q221" i="7"/>
  <c r="A221" i="7"/>
  <c r="O222" i="7"/>
  <c r="R222" i="7" s="1"/>
  <c r="X223" i="7"/>
  <c r="Y223" i="7" s="1"/>
  <c r="B224" i="7"/>
  <c r="N224" i="7"/>
  <c r="S224" i="7" s="1"/>
  <c r="Q225" i="7"/>
  <c r="A225" i="7"/>
  <c r="O226" i="7"/>
  <c r="R226" i="7" s="1"/>
  <c r="X227" i="7"/>
  <c r="Y227" i="7" s="1"/>
  <c r="B228" i="7"/>
  <c r="N228" i="7"/>
  <c r="V228" i="7" s="1"/>
  <c r="W228" i="7" s="1"/>
  <c r="Q229" i="7"/>
  <c r="A229" i="7"/>
  <c r="O230" i="7"/>
  <c r="R230" i="7" s="1"/>
  <c r="X231" i="7"/>
  <c r="Y231" i="7" s="1"/>
  <c r="B232" i="7"/>
  <c r="N232" i="7"/>
  <c r="S232" i="7" s="1"/>
  <c r="Q233" i="7"/>
  <c r="A233" i="7"/>
  <c r="N235" i="7"/>
  <c r="P238" i="7"/>
  <c r="Q238" i="7"/>
  <c r="O238" i="7"/>
  <c r="S240" i="7"/>
  <c r="O243" i="7"/>
  <c r="S245" i="7"/>
  <c r="E247" i="7"/>
  <c r="A247" i="7"/>
  <c r="K247" i="7"/>
  <c r="Q247" i="7"/>
  <c r="R247" i="7" s="1"/>
  <c r="X248" i="7"/>
  <c r="Y248" i="7" s="1"/>
  <c r="E248" i="7"/>
  <c r="B248" i="7" s="1"/>
  <c r="U248" i="7"/>
  <c r="V248" i="7" s="1"/>
  <c r="W248" i="7" s="1"/>
  <c r="Q249" i="7"/>
  <c r="A249" i="7"/>
  <c r="N251" i="7"/>
  <c r="P254" i="7"/>
  <c r="Q254" i="7"/>
  <c r="O254" i="7"/>
  <c r="A256" i="7"/>
  <c r="S256" i="7"/>
  <c r="Q256" i="7"/>
  <c r="R256" i="7" s="1"/>
  <c r="O259" i="7"/>
  <c r="P259" i="7"/>
  <c r="E263" i="7"/>
  <c r="A263" i="7"/>
  <c r="K263" i="7"/>
  <c r="Q263" i="7"/>
  <c r="R263" i="7" s="1"/>
  <c r="X264" i="7"/>
  <c r="Y264" i="7" s="1"/>
  <c r="E264" i="7"/>
  <c r="B264" i="7" s="1"/>
  <c r="U264" i="7"/>
  <c r="V264" i="7" s="1"/>
  <c r="W264" i="7" s="1"/>
  <c r="Q265" i="7"/>
  <c r="A265" i="7"/>
  <c r="N267" i="7"/>
  <c r="Q269" i="7"/>
  <c r="A269" i="7"/>
  <c r="O269" i="7"/>
  <c r="E272" i="7"/>
  <c r="B272" i="7" s="1"/>
  <c r="I272" i="7"/>
  <c r="P272" i="7"/>
  <c r="X272" i="7"/>
  <c r="Y272" i="7" s="1"/>
  <c r="U275" i="7"/>
  <c r="V275" i="7" s="1"/>
  <c r="W275" i="7" s="1"/>
  <c r="P275" i="7"/>
  <c r="B275" i="7"/>
  <c r="E276" i="7"/>
  <c r="I276" i="7"/>
  <c r="U277" i="7"/>
  <c r="V277" i="7" s="1"/>
  <c r="W277" i="7" s="1"/>
  <c r="E277" i="7"/>
  <c r="Q278" i="7"/>
  <c r="E279" i="7"/>
  <c r="B279" i="7" s="1"/>
  <c r="P282" i="7"/>
  <c r="A282" i="7"/>
  <c r="O282" i="7"/>
  <c r="N283" i="7"/>
  <c r="Q285" i="7"/>
  <c r="A285" i="7"/>
  <c r="O285" i="7"/>
  <c r="E288" i="7"/>
  <c r="B288" i="7" s="1"/>
  <c r="I288" i="7"/>
  <c r="P288" i="7"/>
  <c r="X288" i="7"/>
  <c r="Y288" i="7" s="1"/>
  <c r="U291" i="7"/>
  <c r="V291" i="7" s="1"/>
  <c r="W291" i="7" s="1"/>
  <c r="P291" i="7"/>
  <c r="B291" i="7"/>
  <c r="E292" i="7"/>
  <c r="B292" i="7" s="1"/>
  <c r="I292" i="7"/>
  <c r="U293" i="7"/>
  <c r="V293" i="7" s="1"/>
  <c r="W293" i="7" s="1"/>
  <c r="E293" i="7"/>
  <c r="B293" i="7" s="1"/>
  <c r="Q294" i="7"/>
  <c r="E295" i="7"/>
  <c r="B295" i="7" s="1"/>
  <c r="P298" i="7"/>
  <c r="A298" i="7"/>
  <c r="O298" i="7"/>
  <c r="N299" i="7"/>
  <c r="Q301" i="7"/>
  <c r="A301" i="7"/>
  <c r="O301" i="7"/>
  <c r="E304" i="7"/>
  <c r="B304" i="7" s="1"/>
  <c r="I304" i="7"/>
  <c r="P304" i="7"/>
  <c r="X304" i="7"/>
  <c r="Y304" i="7" s="1"/>
  <c r="U307" i="7"/>
  <c r="V307" i="7" s="1"/>
  <c r="W307" i="7" s="1"/>
  <c r="P307" i="7"/>
  <c r="B307" i="7"/>
  <c r="E308" i="7"/>
  <c r="B308" i="7" s="1"/>
  <c r="I308" i="7"/>
  <c r="U309" i="7"/>
  <c r="V309" i="7" s="1"/>
  <c r="W309" i="7" s="1"/>
  <c r="E309" i="7"/>
  <c r="B309" i="7" s="1"/>
  <c r="Q310" i="7"/>
  <c r="E311" i="7"/>
  <c r="B311" i="7" s="1"/>
  <c r="P314" i="7"/>
  <c r="S314" i="7" s="1"/>
  <c r="A314" i="7"/>
  <c r="O314" i="7"/>
  <c r="N315" i="7"/>
  <c r="Q317" i="7"/>
  <c r="A317" i="7"/>
  <c r="O317" i="7"/>
  <c r="N320" i="7"/>
  <c r="K324" i="7"/>
  <c r="U327" i="7"/>
  <c r="V327" i="7" s="1"/>
  <c r="W327" i="7" s="1"/>
  <c r="P327" i="7"/>
  <c r="R327" i="7" s="1"/>
  <c r="E327" i="7"/>
  <c r="B327" i="7" s="1"/>
  <c r="X327" i="7"/>
  <c r="Y327" i="7" s="1"/>
  <c r="Q327" i="7"/>
  <c r="A327" i="7"/>
  <c r="Q329" i="7"/>
  <c r="A329" i="7"/>
  <c r="O329" i="7"/>
  <c r="E339" i="7"/>
  <c r="B339" i="7" s="1"/>
  <c r="X340" i="7"/>
  <c r="Y340" i="7" s="1"/>
  <c r="B340" i="7"/>
  <c r="U340" i="7"/>
  <c r="V340" i="7" s="1"/>
  <c r="W340" i="7" s="1"/>
  <c r="E340" i="7"/>
  <c r="P344" i="7"/>
  <c r="O344" i="7"/>
  <c r="R344" i="7" s="1"/>
  <c r="A344" i="7"/>
  <c r="Q344" i="7"/>
  <c r="U351" i="7"/>
  <c r="V351" i="7" s="1"/>
  <c r="W351" i="7" s="1"/>
  <c r="E351" i="7"/>
  <c r="B351" i="7" s="1"/>
  <c r="X351" i="7"/>
  <c r="Y351" i="7" s="1"/>
  <c r="O351" i="7"/>
  <c r="P250" i="7"/>
  <c r="Q250" i="7"/>
  <c r="O250" i="7"/>
  <c r="S252" i="7"/>
  <c r="E259" i="7"/>
  <c r="B259" i="7" s="1"/>
  <c r="A259" i="7"/>
  <c r="Q259" i="7"/>
  <c r="X260" i="7"/>
  <c r="Y260" i="7" s="1"/>
  <c r="E260" i="7"/>
  <c r="B260" i="7" s="1"/>
  <c r="O260" i="7"/>
  <c r="R260" i="7" s="1"/>
  <c r="U260" i="7"/>
  <c r="V260" i="7" s="1"/>
  <c r="W260" i="7" s="1"/>
  <c r="Q261" i="7"/>
  <c r="A261" i="7"/>
  <c r="S263" i="7"/>
  <c r="P266" i="7"/>
  <c r="Q266" i="7"/>
  <c r="O266" i="7"/>
  <c r="R266" i="7" s="1"/>
  <c r="B267" i="7"/>
  <c r="X267" i="7"/>
  <c r="Y267" i="7" s="1"/>
  <c r="U269" i="7"/>
  <c r="V269" i="7" s="1"/>
  <c r="W269" i="7" s="1"/>
  <c r="E269" i="7"/>
  <c r="B269" i="7" s="1"/>
  <c r="P269" i="7"/>
  <c r="X269" i="7"/>
  <c r="Y269" i="7" s="1"/>
  <c r="Q276" i="7"/>
  <c r="X276" i="7"/>
  <c r="Y276" i="7" s="1"/>
  <c r="O280" i="7"/>
  <c r="R280" i="7" s="1"/>
  <c r="A280" i="7"/>
  <c r="Q281" i="7"/>
  <c r="A281" i="7"/>
  <c r="O281" i="7"/>
  <c r="A283" i="7"/>
  <c r="X283" i="7"/>
  <c r="Y283" i="7" s="1"/>
  <c r="U285" i="7"/>
  <c r="V285" i="7" s="1"/>
  <c r="W285" i="7" s="1"/>
  <c r="E285" i="7"/>
  <c r="B285" i="7" s="1"/>
  <c r="P285" i="7"/>
  <c r="X285" i="7"/>
  <c r="Y285" i="7" s="1"/>
  <c r="Q292" i="7"/>
  <c r="X292" i="7"/>
  <c r="Y292" i="7" s="1"/>
  <c r="O296" i="7"/>
  <c r="S296" i="7" s="1"/>
  <c r="A296" i="7"/>
  <c r="Q297" i="7"/>
  <c r="A297" i="7"/>
  <c r="O297" i="7"/>
  <c r="S297" i="7" s="1"/>
  <c r="A299" i="7"/>
  <c r="X299" i="7"/>
  <c r="Y299" i="7" s="1"/>
  <c r="U301" i="7"/>
  <c r="V301" i="7" s="1"/>
  <c r="W301" i="7" s="1"/>
  <c r="E301" i="7"/>
  <c r="B301" i="7" s="1"/>
  <c r="P301" i="7"/>
  <c r="X301" i="7"/>
  <c r="Y301" i="7" s="1"/>
  <c r="Q308" i="7"/>
  <c r="X308" i="7"/>
  <c r="Y308" i="7" s="1"/>
  <c r="O312" i="7"/>
  <c r="A312" i="7"/>
  <c r="Q313" i="7"/>
  <c r="A313" i="7"/>
  <c r="O313" i="7"/>
  <c r="S313" i="7" s="1"/>
  <c r="A315" i="7"/>
  <c r="X315" i="7"/>
  <c r="Y315" i="7" s="1"/>
  <c r="U317" i="7"/>
  <c r="V317" i="7" s="1"/>
  <c r="W317" i="7" s="1"/>
  <c r="E317" i="7"/>
  <c r="B317" i="7" s="1"/>
  <c r="P317" i="7"/>
  <c r="X317" i="7"/>
  <c r="Y317" i="7" s="1"/>
  <c r="U320" i="7"/>
  <c r="V320" i="7" s="1"/>
  <c r="W320" i="7" s="1"/>
  <c r="P320" i="7"/>
  <c r="U325" i="7"/>
  <c r="V325" i="7" s="1"/>
  <c r="W325" i="7" s="1"/>
  <c r="E325" i="7"/>
  <c r="X325" i="7"/>
  <c r="Y325" i="7" s="1"/>
  <c r="B325" i="7"/>
  <c r="S327" i="7"/>
  <c r="U329" i="7"/>
  <c r="V329" i="7" s="1"/>
  <c r="W329" i="7" s="1"/>
  <c r="E329" i="7"/>
  <c r="B329" i="7" s="1"/>
  <c r="X329" i="7"/>
  <c r="Y329" i="7" s="1"/>
  <c r="P329" i="7"/>
  <c r="S329" i="7" s="1"/>
  <c r="P330" i="7"/>
  <c r="A330" i="7"/>
  <c r="Q330" i="7"/>
  <c r="O330" i="7"/>
  <c r="Q333" i="7"/>
  <c r="A333" i="7"/>
  <c r="O333" i="7"/>
  <c r="P333" i="7"/>
  <c r="N336" i="7"/>
  <c r="K340" i="7"/>
  <c r="P352" i="7"/>
  <c r="O352" i="7"/>
  <c r="R352" i="7" s="1"/>
  <c r="A352" i="7"/>
  <c r="Q352" i="7"/>
  <c r="K63" i="7"/>
  <c r="K67" i="7"/>
  <c r="K71" i="7"/>
  <c r="K75" i="7"/>
  <c r="K79" i="7"/>
  <c r="K83" i="7"/>
  <c r="K87" i="7"/>
  <c r="K91" i="7"/>
  <c r="K95" i="7"/>
  <c r="K99" i="7"/>
  <c r="K103" i="7"/>
  <c r="K107" i="7"/>
  <c r="K111" i="7"/>
  <c r="K115" i="7"/>
  <c r="K119" i="7"/>
  <c r="K123" i="7"/>
  <c r="K127" i="7"/>
  <c r="K131" i="7"/>
  <c r="K135" i="7"/>
  <c r="K139" i="7"/>
  <c r="K143" i="7"/>
  <c r="K147" i="7"/>
  <c r="K151" i="7"/>
  <c r="K155" i="7"/>
  <c r="K159" i="7"/>
  <c r="K163" i="7"/>
  <c r="K167" i="7"/>
  <c r="K171" i="7"/>
  <c r="K175" i="7"/>
  <c r="K179" i="7"/>
  <c r="K183" i="7"/>
  <c r="K187" i="7"/>
  <c r="K191" i="7"/>
  <c r="K195" i="7"/>
  <c r="K199" i="7"/>
  <c r="K203" i="7"/>
  <c r="K207" i="7"/>
  <c r="K211" i="7"/>
  <c r="K215" i="7"/>
  <c r="A218" i="7"/>
  <c r="B219" i="7"/>
  <c r="K219" i="7"/>
  <c r="P219" i="7"/>
  <c r="S219" i="7" s="1"/>
  <c r="O221" i="7"/>
  <c r="S221" i="7" s="1"/>
  <c r="A222" i="7"/>
  <c r="B223" i="7"/>
  <c r="K223" i="7"/>
  <c r="P223" i="7"/>
  <c r="S223" i="7" s="1"/>
  <c r="O225" i="7"/>
  <c r="R225" i="7" s="1"/>
  <c r="A226" i="7"/>
  <c r="B227" i="7"/>
  <c r="K227" i="7"/>
  <c r="P227" i="7"/>
  <c r="R227" i="7" s="1"/>
  <c r="O229" i="7"/>
  <c r="R229" i="7" s="1"/>
  <c r="A230" i="7"/>
  <c r="B231" i="7"/>
  <c r="K231" i="7"/>
  <c r="P231" i="7"/>
  <c r="R231" i="7" s="1"/>
  <c r="K233" i="7"/>
  <c r="P233" i="7"/>
  <c r="O235" i="7"/>
  <c r="R235" i="7" s="1"/>
  <c r="S237" i="7"/>
  <c r="A238" i="7"/>
  <c r="E239" i="7"/>
  <c r="B239" i="7" s="1"/>
  <c r="A239" i="7"/>
  <c r="K239" i="7"/>
  <c r="Q239" i="7"/>
  <c r="R239" i="7" s="1"/>
  <c r="X240" i="7"/>
  <c r="Y240" i="7" s="1"/>
  <c r="E240" i="7"/>
  <c r="B240" i="7" s="1"/>
  <c r="U240" i="7"/>
  <c r="V240" i="7" s="1"/>
  <c r="W240" i="7" s="1"/>
  <c r="Q241" i="7"/>
  <c r="R241" i="7" s="1"/>
  <c r="A241" i="7"/>
  <c r="N243" i="7"/>
  <c r="S243" i="7" s="1"/>
  <c r="K244" i="7"/>
  <c r="P246" i="7"/>
  <c r="Q246" i="7"/>
  <c r="O246" i="7"/>
  <c r="R246" i="7" s="1"/>
  <c r="B247" i="7"/>
  <c r="S248" i="7"/>
  <c r="K249" i="7"/>
  <c r="P249" i="7"/>
  <c r="R249" i="7" s="1"/>
  <c r="O251" i="7"/>
  <c r="R251" i="7" s="1"/>
  <c r="S253" i="7"/>
  <c r="A254" i="7"/>
  <c r="E255" i="7"/>
  <c r="B255" i="7" s="1"/>
  <c r="A255" i="7"/>
  <c r="K255" i="7"/>
  <c r="Q255" i="7"/>
  <c r="R255" i="7" s="1"/>
  <c r="B256" i="7"/>
  <c r="X256" i="7"/>
  <c r="Y256" i="7" s="1"/>
  <c r="E256" i="7"/>
  <c r="U256" i="7"/>
  <c r="V256" i="7" s="1"/>
  <c r="W256" i="7" s="1"/>
  <c r="Q257" i="7"/>
  <c r="S257" i="7" s="1"/>
  <c r="A257" i="7"/>
  <c r="N259" i="7"/>
  <c r="V259" i="7" s="1"/>
  <c r="W259" i="7" s="1"/>
  <c r="X259" i="7"/>
  <c r="Y259" i="7" s="1"/>
  <c r="K260" i="7"/>
  <c r="O261" i="7"/>
  <c r="R261" i="7" s="1"/>
  <c r="P262" i="7"/>
  <c r="Q262" i="7"/>
  <c r="O262" i="7"/>
  <c r="R262" i="7" s="1"/>
  <c r="B263" i="7"/>
  <c r="S264" i="7"/>
  <c r="K265" i="7"/>
  <c r="P265" i="7"/>
  <c r="R265" i="7" s="1"/>
  <c r="Q267" i="7"/>
  <c r="P268" i="7"/>
  <c r="V270" i="7"/>
  <c r="W270" i="7" s="1"/>
  <c r="N272" i="7"/>
  <c r="Q273" i="7"/>
  <c r="A273" i="7"/>
  <c r="O273" i="7"/>
  <c r="P273" i="7"/>
  <c r="A275" i="7"/>
  <c r="Q275" i="7"/>
  <c r="O276" i="7"/>
  <c r="A276" i="7"/>
  <c r="P276" i="7"/>
  <c r="B277" i="7"/>
  <c r="O279" i="7"/>
  <c r="R279" i="7" s="1"/>
  <c r="E280" i="7"/>
  <c r="B280" i="7" s="1"/>
  <c r="P280" i="7"/>
  <c r="U280" i="7"/>
  <c r="V280" i="7" s="1"/>
  <c r="W280" i="7" s="1"/>
  <c r="U281" i="7"/>
  <c r="V281" i="7" s="1"/>
  <c r="W281" i="7" s="1"/>
  <c r="E281" i="7"/>
  <c r="B281" i="7" s="1"/>
  <c r="X281" i="7"/>
  <c r="Y281" i="7" s="1"/>
  <c r="K281" i="7"/>
  <c r="P281" i="7"/>
  <c r="O283" i="7"/>
  <c r="Q283" i="7"/>
  <c r="P284" i="7"/>
  <c r="V286" i="7"/>
  <c r="W286" i="7" s="1"/>
  <c r="N288" i="7"/>
  <c r="Q289" i="7"/>
  <c r="A289" i="7"/>
  <c r="O289" i="7"/>
  <c r="R289" i="7" s="1"/>
  <c r="P289" i="7"/>
  <c r="O292" i="7"/>
  <c r="A292" i="7"/>
  <c r="P292" i="7"/>
  <c r="O295" i="7"/>
  <c r="S295" i="7" s="1"/>
  <c r="B296" i="7"/>
  <c r="E296" i="7"/>
  <c r="P296" i="7"/>
  <c r="U296" i="7"/>
  <c r="V296" i="7" s="1"/>
  <c r="W296" i="7" s="1"/>
  <c r="U297" i="7"/>
  <c r="V297" i="7" s="1"/>
  <c r="W297" i="7" s="1"/>
  <c r="E297" i="7"/>
  <c r="B297" i="7" s="1"/>
  <c r="X297" i="7"/>
  <c r="Y297" i="7" s="1"/>
  <c r="K297" i="7"/>
  <c r="P297" i="7"/>
  <c r="O299" i="7"/>
  <c r="R299" i="7" s="1"/>
  <c r="Q299" i="7"/>
  <c r="P300" i="7"/>
  <c r="V302" i="7"/>
  <c r="W302" i="7" s="1"/>
  <c r="N304" i="7"/>
  <c r="Q305" i="7"/>
  <c r="A305" i="7"/>
  <c r="O305" i="7"/>
  <c r="P305" i="7"/>
  <c r="O308" i="7"/>
  <c r="A308" i="7"/>
  <c r="P308" i="7"/>
  <c r="S308" i="7" s="1"/>
  <c r="O311" i="7"/>
  <c r="R311" i="7" s="1"/>
  <c r="E312" i="7"/>
  <c r="B312" i="7" s="1"/>
  <c r="P312" i="7"/>
  <c r="U312" i="7"/>
  <c r="V312" i="7" s="1"/>
  <c r="W312" i="7" s="1"/>
  <c r="U313" i="7"/>
  <c r="V313" i="7" s="1"/>
  <c r="W313" i="7" s="1"/>
  <c r="E313" i="7"/>
  <c r="X313" i="7"/>
  <c r="Y313" i="7" s="1"/>
  <c r="B313" i="7"/>
  <c r="K313" i="7"/>
  <c r="P313" i="7"/>
  <c r="O315" i="7"/>
  <c r="Q315" i="7"/>
  <c r="P316" i="7"/>
  <c r="V318" i="7"/>
  <c r="W318" i="7" s="1"/>
  <c r="E320" i="7"/>
  <c r="B320" i="7" s="1"/>
  <c r="I320" i="7"/>
  <c r="U323" i="7"/>
  <c r="V323" i="7" s="1"/>
  <c r="W323" i="7" s="1"/>
  <c r="P323" i="7"/>
  <c r="B323" i="7"/>
  <c r="X323" i="7"/>
  <c r="Y323" i="7" s="1"/>
  <c r="Q323" i="7"/>
  <c r="A323" i="7"/>
  <c r="O324" i="7"/>
  <c r="R324" i="7" s="1"/>
  <c r="A324" i="7"/>
  <c r="P324" i="7"/>
  <c r="P326" i="7"/>
  <c r="A326" i="7"/>
  <c r="O326" i="7"/>
  <c r="O328" i="7"/>
  <c r="R328" i="7" s="1"/>
  <c r="A328" i="7"/>
  <c r="B336" i="7"/>
  <c r="U336" i="7"/>
  <c r="V336" i="7" s="1"/>
  <c r="W336" i="7" s="1"/>
  <c r="P336" i="7"/>
  <c r="S340" i="7"/>
  <c r="U347" i="7"/>
  <c r="V347" i="7" s="1"/>
  <c r="W347" i="7" s="1"/>
  <c r="E347" i="7"/>
  <c r="B347" i="7" s="1"/>
  <c r="X347" i="7"/>
  <c r="Y347" i="7" s="1"/>
  <c r="O347" i="7"/>
  <c r="V348" i="7"/>
  <c r="W348" i="7" s="1"/>
  <c r="U233" i="7"/>
  <c r="V233" i="7" s="1"/>
  <c r="W233" i="7" s="1"/>
  <c r="E233" i="7"/>
  <c r="B233" i="7" s="1"/>
  <c r="X233" i="7"/>
  <c r="Y233" i="7" s="1"/>
  <c r="U237" i="7"/>
  <c r="V237" i="7" s="1"/>
  <c r="W237" i="7" s="1"/>
  <c r="E237" i="7"/>
  <c r="B237" i="7" s="1"/>
  <c r="X237" i="7"/>
  <c r="Y237" i="7" s="1"/>
  <c r="U241" i="7"/>
  <c r="V241" i="7" s="1"/>
  <c r="W241" i="7" s="1"/>
  <c r="E241" i="7"/>
  <c r="B241" i="7" s="1"/>
  <c r="X241" i="7"/>
  <c r="Y241" i="7" s="1"/>
  <c r="U245" i="7"/>
  <c r="V245" i="7" s="1"/>
  <c r="W245" i="7" s="1"/>
  <c r="E245" i="7"/>
  <c r="B245" i="7" s="1"/>
  <c r="X245" i="7"/>
  <c r="Y245" i="7" s="1"/>
  <c r="U249" i="7"/>
  <c r="V249" i="7" s="1"/>
  <c r="W249" i="7" s="1"/>
  <c r="E249" i="7"/>
  <c r="B249" i="7" s="1"/>
  <c r="X249" i="7"/>
  <c r="Y249" i="7" s="1"/>
  <c r="U253" i="7"/>
  <c r="V253" i="7" s="1"/>
  <c r="W253" i="7" s="1"/>
  <c r="E253" i="7"/>
  <c r="B253" i="7" s="1"/>
  <c r="X253" i="7"/>
  <c r="Y253" i="7" s="1"/>
  <c r="U257" i="7"/>
  <c r="V257" i="7" s="1"/>
  <c r="W257" i="7" s="1"/>
  <c r="E257" i="7"/>
  <c r="B257" i="7" s="1"/>
  <c r="X257" i="7"/>
  <c r="Y257" i="7" s="1"/>
  <c r="U261" i="7"/>
  <c r="V261" i="7" s="1"/>
  <c r="W261" i="7" s="1"/>
  <c r="E261" i="7"/>
  <c r="B261" i="7" s="1"/>
  <c r="X261" i="7"/>
  <c r="Y261" i="7" s="1"/>
  <c r="U265" i="7"/>
  <c r="V265" i="7" s="1"/>
  <c r="W265" i="7" s="1"/>
  <c r="E265" i="7"/>
  <c r="B265" i="7" s="1"/>
  <c r="X265" i="7"/>
  <c r="Y265" i="7" s="1"/>
  <c r="B268" i="7"/>
  <c r="N268" i="7"/>
  <c r="S268" i="7" s="1"/>
  <c r="X268" i="7"/>
  <c r="Y268" i="7" s="1"/>
  <c r="U271" i="7"/>
  <c r="V271" i="7" s="1"/>
  <c r="W271" i="7" s="1"/>
  <c r="P271" i="7"/>
  <c r="R271" i="7" s="1"/>
  <c r="B271" i="7"/>
  <c r="O272" i="7"/>
  <c r="A272" i="7"/>
  <c r="Q272" i="7"/>
  <c r="U273" i="7"/>
  <c r="V273" i="7" s="1"/>
  <c r="W273" i="7" s="1"/>
  <c r="E273" i="7"/>
  <c r="B273" i="7" s="1"/>
  <c r="K273" i="7"/>
  <c r="P274" i="7"/>
  <c r="A274" i="7"/>
  <c r="O274" i="7"/>
  <c r="V274" i="7"/>
  <c r="W274" i="7" s="1"/>
  <c r="O275" i="7"/>
  <c r="R275" i="7" s="1"/>
  <c r="Q277" i="7"/>
  <c r="A277" i="7"/>
  <c r="O277" i="7"/>
  <c r="B284" i="7"/>
  <c r="N284" i="7"/>
  <c r="S284" i="7" s="1"/>
  <c r="X284" i="7"/>
  <c r="Y284" i="7" s="1"/>
  <c r="U287" i="7"/>
  <c r="V287" i="7" s="1"/>
  <c r="W287" i="7" s="1"/>
  <c r="P287" i="7"/>
  <c r="R287" i="7" s="1"/>
  <c r="B287" i="7"/>
  <c r="O288" i="7"/>
  <c r="A288" i="7"/>
  <c r="Q288" i="7"/>
  <c r="U289" i="7"/>
  <c r="V289" i="7" s="1"/>
  <c r="W289" i="7" s="1"/>
  <c r="E289" i="7"/>
  <c r="B289" i="7" s="1"/>
  <c r="K289" i="7"/>
  <c r="P290" i="7"/>
  <c r="A290" i="7"/>
  <c r="O290" i="7"/>
  <c r="S290" i="7" s="1"/>
  <c r="V290" i="7"/>
  <c r="W290" i="7" s="1"/>
  <c r="O291" i="7"/>
  <c r="R291" i="7" s="1"/>
  <c r="Q293" i="7"/>
  <c r="A293" i="7"/>
  <c r="O293" i="7"/>
  <c r="B300" i="7"/>
  <c r="N300" i="7"/>
  <c r="S300" i="7" s="1"/>
  <c r="X300" i="7"/>
  <c r="Y300" i="7" s="1"/>
  <c r="U303" i="7"/>
  <c r="V303" i="7" s="1"/>
  <c r="W303" i="7" s="1"/>
  <c r="P303" i="7"/>
  <c r="R303" i="7" s="1"/>
  <c r="B303" i="7"/>
  <c r="O304" i="7"/>
  <c r="A304" i="7"/>
  <c r="Q304" i="7"/>
  <c r="U305" i="7"/>
  <c r="V305" i="7" s="1"/>
  <c r="W305" i="7" s="1"/>
  <c r="E305" i="7"/>
  <c r="B305" i="7" s="1"/>
  <c r="K305" i="7"/>
  <c r="P306" i="7"/>
  <c r="A306" i="7"/>
  <c r="O306" i="7"/>
  <c r="S306" i="7" s="1"/>
  <c r="V306" i="7"/>
  <c r="W306" i="7" s="1"/>
  <c r="O307" i="7"/>
  <c r="R307" i="7" s="1"/>
  <c r="Q309" i="7"/>
  <c r="A309" i="7"/>
  <c r="O309" i="7"/>
  <c r="B316" i="7"/>
  <c r="N316" i="7"/>
  <c r="S316" i="7" s="1"/>
  <c r="X316" i="7"/>
  <c r="Y316" i="7" s="1"/>
  <c r="U319" i="7"/>
  <c r="V319" i="7" s="1"/>
  <c r="W319" i="7" s="1"/>
  <c r="P319" i="7"/>
  <c r="R319" i="7" s="1"/>
  <c r="B319" i="7"/>
  <c r="O320" i="7"/>
  <c r="A320" i="7"/>
  <c r="Q320" i="7"/>
  <c r="U321" i="7"/>
  <c r="V321" i="7" s="1"/>
  <c r="W321" i="7" s="1"/>
  <c r="E321" i="7"/>
  <c r="B321" i="7" s="1"/>
  <c r="K321" i="7"/>
  <c r="P322" i="7"/>
  <c r="A322" i="7"/>
  <c r="O322" i="7"/>
  <c r="V322" i="7"/>
  <c r="W322" i="7" s="1"/>
  <c r="O323" i="7"/>
  <c r="R323" i="7" s="1"/>
  <c r="Q325" i="7"/>
  <c r="A325" i="7"/>
  <c r="O325" i="7"/>
  <c r="B332" i="7"/>
  <c r="N332" i="7"/>
  <c r="V332" i="7" s="1"/>
  <c r="W332" i="7" s="1"/>
  <c r="X332" i="7"/>
  <c r="Y332" i="7" s="1"/>
  <c r="U335" i="7"/>
  <c r="V335" i="7" s="1"/>
  <c r="W335" i="7" s="1"/>
  <c r="P335" i="7"/>
  <c r="R335" i="7" s="1"/>
  <c r="B335" i="7"/>
  <c r="O336" i="7"/>
  <c r="A336" i="7"/>
  <c r="Q336" i="7"/>
  <c r="U337" i="7"/>
  <c r="V337" i="7" s="1"/>
  <c r="W337" i="7" s="1"/>
  <c r="E337" i="7"/>
  <c r="B337" i="7" s="1"/>
  <c r="K337" i="7"/>
  <c r="P338" i="7"/>
  <c r="A338" i="7"/>
  <c r="O338" i="7"/>
  <c r="V338" i="7"/>
  <c r="W338" i="7" s="1"/>
  <c r="O339" i="7"/>
  <c r="R339" i="7" s="1"/>
  <c r="R342" i="7"/>
  <c r="U343" i="7"/>
  <c r="V343" i="7" s="1"/>
  <c r="W343" i="7" s="1"/>
  <c r="E343" i="7"/>
  <c r="B343" i="7"/>
  <c r="P348" i="7"/>
  <c r="O348" i="7"/>
  <c r="R348" i="7" s="1"/>
  <c r="A348" i="7"/>
  <c r="R350" i="7"/>
  <c r="Q353" i="7"/>
  <c r="X353" i="7"/>
  <c r="Y353" i="7" s="1"/>
  <c r="P353" i="7"/>
  <c r="U353" i="7"/>
  <c r="V353" i="7" s="1"/>
  <c r="W353" i="7" s="1"/>
  <c r="E353" i="7"/>
  <c r="B353" i="7" s="1"/>
  <c r="A353" i="7"/>
  <c r="S358" i="7"/>
  <c r="U359" i="7"/>
  <c r="V359" i="7" s="1"/>
  <c r="W359" i="7" s="1"/>
  <c r="E359" i="7"/>
  <c r="B359" i="7" s="1"/>
  <c r="X359" i="7"/>
  <c r="Y359" i="7" s="1"/>
  <c r="P360" i="7"/>
  <c r="S360" i="7" s="1"/>
  <c r="O360" i="7"/>
  <c r="A360" i="7"/>
  <c r="R366" i="7"/>
  <c r="Q369" i="7"/>
  <c r="X369" i="7"/>
  <c r="Y369" i="7" s="1"/>
  <c r="P369" i="7"/>
  <c r="B369" i="7"/>
  <c r="U369" i="7"/>
  <c r="V369" i="7" s="1"/>
  <c r="W369" i="7" s="1"/>
  <c r="E369" i="7"/>
  <c r="A369" i="7"/>
  <c r="S374" i="7"/>
  <c r="U375" i="7"/>
  <c r="V375" i="7" s="1"/>
  <c r="W375" i="7" s="1"/>
  <c r="E375" i="7"/>
  <c r="B375" i="7"/>
  <c r="X375" i="7"/>
  <c r="Y375" i="7" s="1"/>
  <c r="Q345" i="7"/>
  <c r="X345" i="7"/>
  <c r="Y345" i="7" s="1"/>
  <c r="P345" i="7"/>
  <c r="B345" i="7"/>
  <c r="U345" i="7"/>
  <c r="V345" i="7" s="1"/>
  <c r="W345" i="7" s="1"/>
  <c r="R354" i="7"/>
  <c r="Q357" i="7"/>
  <c r="X357" i="7"/>
  <c r="Y357" i="7" s="1"/>
  <c r="P357" i="7"/>
  <c r="B357" i="7"/>
  <c r="U357" i="7"/>
  <c r="V357" i="7" s="1"/>
  <c r="W357" i="7" s="1"/>
  <c r="E357" i="7"/>
  <c r="A357" i="7"/>
  <c r="U363" i="7"/>
  <c r="V363" i="7" s="1"/>
  <c r="W363" i="7" s="1"/>
  <c r="E363" i="7"/>
  <c r="B363" i="7"/>
  <c r="X363" i="7"/>
  <c r="Y363" i="7" s="1"/>
  <c r="P364" i="7"/>
  <c r="O364" i="7"/>
  <c r="R364" i="7" s="1"/>
  <c r="A364" i="7"/>
  <c r="R370" i="7"/>
  <c r="Q373" i="7"/>
  <c r="X373" i="7"/>
  <c r="Y373" i="7" s="1"/>
  <c r="P373" i="7"/>
  <c r="U373" i="7"/>
  <c r="V373" i="7" s="1"/>
  <c r="W373" i="7" s="1"/>
  <c r="E373" i="7"/>
  <c r="B373" i="7" s="1"/>
  <c r="A373" i="7"/>
  <c r="Q377" i="7"/>
  <c r="X377" i="7"/>
  <c r="Y377" i="7" s="1"/>
  <c r="P377" i="7"/>
  <c r="U377" i="7"/>
  <c r="V377" i="7" s="1"/>
  <c r="W377" i="7" s="1"/>
  <c r="E377" i="7"/>
  <c r="B377" i="7" s="1"/>
  <c r="A377" i="7"/>
  <c r="Q361" i="7"/>
  <c r="X361" i="7"/>
  <c r="Y361" i="7" s="1"/>
  <c r="P361" i="7"/>
  <c r="U361" i="7"/>
  <c r="V361" i="7" s="1"/>
  <c r="W361" i="7" s="1"/>
  <c r="E361" i="7"/>
  <c r="B361" i="7" s="1"/>
  <c r="A361" i="7"/>
  <c r="U367" i="7"/>
  <c r="V367" i="7" s="1"/>
  <c r="W367" i="7" s="1"/>
  <c r="E367" i="7"/>
  <c r="B367" i="7" s="1"/>
  <c r="X367" i="7"/>
  <c r="Y367" i="7" s="1"/>
  <c r="P368" i="7"/>
  <c r="O368" i="7"/>
  <c r="A368" i="7"/>
  <c r="Q381" i="7"/>
  <c r="X381" i="7"/>
  <c r="Y381" i="7" s="1"/>
  <c r="P381" i="7"/>
  <c r="B381" i="7"/>
  <c r="U381" i="7"/>
  <c r="V381" i="7" s="1"/>
  <c r="W381" i="7" s="1"/>
  <c r="E381" i="7"/>
  <c r="A381" i="7"/>
  <c r="Q321" i="7"/>
  <c r="A321" i="7"/>
  <c r="O321" i="7"/>
  <c r="B328" i="7"/>
  <c r="X328" i="7"/>
  <c r="Y328" i="7" s="1"/>
  <c r="U331" i="7"/>
  <c r="V331" i="7" s="1"/>
  <c r="W331" i="7" s="1"/>
  <c r="P331" i="7"/>
  <c r="S331" i="7" s="1"/>
  <c r="B331" i="7"/>
  <c r="O332" i="7"/>
  <c r="R332" i="7" s="1"/>
  <c r="A332" i="7"/>
  <c r="Q332" i="7"/>
  <c r="U333" i="7"/>
  <c r="V333" i="7" s="1"/>
  <c r="W333" i="7" s="1"/>
  <c r="E333" i="7"/>
  <c r="B333" i="7" s="1"/>
  <c r="K333" i="7"/>
  <c r="P334" i="7"/>
  <c r="A334" i="7"/>
  <c r="O334" i="7"/>
  <c r="R334" i="7" s="1"/>
  <c r="V334" i="7"/>
  <c r="W334" i="7" s="1"/>
  <c r="Q337" i="7"/>
  <c r="A337" i="7"/>
  <c r="O337" i="7"/>
  <c r="Q341" i="7"/>
  <c r="X341" i="7"/>
  <c r="Y341" i="7" s="1"/>
  <c r="P341" i="7"/>
  <c r="B341" i="7"/>
  <c r="U341" i="7"/>
  <c r="V341" i="7" s="1"/>
  <c r="W341" i="7" s="1"/>
  <c r="A345" i="7"/>
  <c r="Q349" i="7"/>
  <c r="X349" i="7"/>
  <c r="Y349" i="7" s="1"/>
  <c r="P349" i="7"/>
  <c r="B349" i="7"/>
  <c r="U349" i="7"/>
  <c r="V349" i="7" s="1"/>
  <c r="W349" i="7" s="1"/>
  <c r="S354" i="7"/>
  <c r="U355" i="7"/>
  <c r="V355" i="7" s="1"/>
  <c r="W355" i="7" s="1"/>
  <c r="E355" i="7"/>
  <c r="B355" i="7"/>
  <c r="X355" i="7"/>
  <c r="Y355" i="7" s="1"/>
  <c r="P356" i="7"/>
  <c r="O356" i="7"/>
  <c r="R356" i="7" s="1"/>
  <c r="A356" i="7"/>
  <c r="Q365" i="7"/>
  <c r="X365" i="7"/>
  <c r="Y365" i="7" s="1"/>
  <c r="P365" i="7"/>
  <c r="B365" i="7"/>
  <c r="U365" i="7"/>
  <c r="V365" i="7" s="1"/>
  <c r="W365" i="7" s="1"/>
  <c r="E365" i="7"/>
  <c r="A365" i="7"/>
  <c r="O367" i="7"/>
  <c r="S370" i="7"/>
  <c r="U371" i="7"/>
  <c r="V371" i="7" s="1"/>
  <c r="W371" i="7" s="1"/>
  <c r="E371" i="7"/>
  <c r="B371" i="7" s="1"/>
  <c r="X371" i="7"/>
  <c r="Y371" i="7" s="1"/>
  <c r="P372" i="7"/>
  <c r="O372" i="7"/>
  <c r="S372" i="7" s="1"/>
  <c r="A372" i="7"/>
  <c r="S377" i="7"/>
  <c r="S382" i="7"/>
  <c r="Q385" i="7"/>
  <c r="X385" i="7"/>
  <c r="Y385" i="7" s="1"/>
  <c r="P385" i="7"/>
  <c r="U385" i="7"/>
  <c r="V385" i="7" s="1"/>
  <c r="W385" i="7" s="1"/>
  <c r="E385" i="7"/>
  <c r="B385" i="7" s="1"/>
  <c r="A385" i="7"/>
  <c r="R392" i="7"/>
  <c r="S352" i="7"/>
  <c r="S364" i="7"/>
  <c r="S368" i="7"/>
  <c r="A389" i="7"/>
  <c r="E389" i="7"/>
  <c r="B389" i="7" s="1"/>
  <c r="U389" i="7"/>
  <c r="V389" i="7" s="1"/>
  <c r="W389" i="7" s="1"/>
  <c r="Q392" i="7"/>
  <c r="Q393" i="7"/>
  <c r="U393" i="7"/>
  <c r="V393" i="7" s="1"/>
  <c r="W393" i="7" s="1"/>
  <c r="E393" i="7"/>
  <c r="B393" i="7" s="1"/>
  <c r="A393" i="7"/>
  <c r="K393" i="7"/>
  <c r="A394" i="7"/>
  <c r="Q395" i="7"/>
  <c r="A395" i="7"/>
  <c r="P395" i="7"/>
  <c r="U399" i="7"/>
  <c r="V399" i="7" s="1"/>
  <c r="W399" i="7" s="1"/>
  <c r="E399" i="7"/>
  <c r="B399" i="7" s="1"/>
  <c r="X399" i="7"/>
  <c r="Y399" i="7" s="1"/>
  <c r="B401" i="7"/>
  <c r="X401" i="7"/>
  <c r="Y401" i="7" s="1"/>
  <c r="U402" i="7"/>
  <c r="V402" i="7" s="1"/>
  <c r="W402" i="7" s="1"/>
  <c r="E406" i="7"/>
  <c r="I406" i="7"/>
  <c r="O406" i="7"/>
  <c r="X406" i="7"/>
  <c r="Y406" i="7" s="1"/>
  <c r="Q408" i="7"/>
  <c r="S408" i="7" s="1"/>
  <c r="Q409" i="7"/>
  <c r="U409" i="7"/>
  <c r="V409" i="7" s="1"/>
  <c r="W409" i="7" s="1"/>
  <c r="E409" i="7"/>
  <c r="B409" i="7" s="1"/>
  <c r="A409" i="7"/>
  <c r="K409" i="7"/>
  <c r="A410" i="7"/>
  <c r="Q411" i="7"/>
  <c r="R411" i="7" s="1"/>
  <c r="A411" i="7"/>
  <c r="P411" i="7"/>
  <c r="U415" i="7"/>
  <c r="V415" i="7" s="1"/>
  <c r="W415" i="7" s="1"/>
  <c r="E415" i="7"/>
  <c r="B415" i="7" s="1"/>
  <c r="X415" i="7"/>
  <c r="Y415" i="7" s="1"/>
  <c r="K419" i="7"/>
  <c r="K426" i="7"/>
  <c r="I426" i="7"/>
  <c r="B430" i="7"/>
  <c r="U430" i="7"/>
  <c r="O430" i="7"/>
  <c r="E430" i="7"/>
  <c r="X430" i="7"/>
  <c r="Y430" i="7" s="1"/>
  <c r="Q430" i="7"/>
  <c r="A430" i="7"/>
  <c r="Q431" i="7"/>
  <c r="A431" i="7"/>
  <c r="P431" i="7"/>
  <c r="O431" i="7"/>
  <c r="B434" i="7"/>
  <c r="U434" i="7"/>
  <c r="O434" i="7"/>
  <c r="E434" i="7"/>
  <c r="X434" i="7"/>
  <c r="Y434" i="7" s="1"/>
  <c r="Q434" i="7"/>
  <c r="A434" i="7"/>
  <c r="Q435" i="7"/>
  <c r="A435" i="7"/>
  <c r="P435" i="7"/>
  <c r="O435" i="7"/>
  <c r="U438" i="7"/>
  <c r="O438" i="7"/>
  <c r="E438" i="7"/>
  <c r="B438" i="7" s="1"/>
  <c r="X438" i="7"/>
  <c r="Y438" i="7" s="1"/>
  <c r="Q438" i="7"/>
  <c r="A438" i="7"/>
  <c r="Q439" i="7"/>
  <c r="A439" i="7"/>
  <c r="P439" i="7"/>
  <c r="O439" i="7"/>
  <c r="K442" i="7"/>
  <c r="I442" i="7"/>
  <c r="K451" i="7"/>
  <c r="U454" i="7"/>
  <c r="O454" i="7"/>
  <c r="E454" i="7"/>
  <c r="B454" i="7" s="1"/>
  <c r="X454" i="7"/>
  <c r="Y454" i="7" s="1"/>
  <c r="Q454" i="7"/>
  <c r="A454" i="7"/>
  <c r="Q455" i="7"/>
  <c r="A455" i="7"/>
  <c r="P455" i="7"/>
  <c r="O455" i="7"/>
  <c r="K458" i="7"/>
  <c r="I458" i="7"/>
  <c r="O267" i="7"/>
  <c r="P267" i="7"/>
  <c r="K271" i="7"/>
  <c r="K275" i="7"/>
  <c r="K279" i="7"/>
  <c r="K283" i="7"/>
  <c r="K287" i="7"/>
  <c r="K291" i="7"/>
  <c r="K295" i="7"/>
  <c r="K299" i="7"/>
  <c r="K303" i="7"/>
  <c r="K307" i="7"/>
  <c r="K311" i="7"/>
  <c r="K315" i="7"/>
  <c r="K319" i="7"/>
  <c r="K323" i="7"/>
  <c r="K327" i="7"/>
  <c r="K331" i="7"/>
  <c r="K335" i="7"/>
  <c r="K339" i="7"/>
  <c r="K341" i="7"/>
  <c r="B342" i="7"/>
  <c r="U342" i="7"/>
  <c r="V342" i="7" s="1"/>
  <c r="W342" i="7" s="1"/>
  <c r="Q343" i="7"/>
  <c r="A343" i="7"/>
  <c r="P343" i="7"/>
  <c r="R343" i="7" s="1"/>
  <c r="K345" i="7"/>
  <c r="B346" i="7"/>
  <c r="U346" i="7"/>
  <c r="V346" i="7" s="1"/>
  <c r="W346" i="7" s="1"/>
  <c r="Q347" i="7"/>
  <c r="A347" i="7"/>
  <c r="P347" i="7"/>
  <c r="K349" i="7"/>
  <c r="B350" i="7"/>
  <c r="U350" i="7"/>
  <c r="V350" i="7" s="1"/>
  <c r="W350" i="7" s="1"/>
  <c r="Q351" i="7"/>
  <c r="A351" i="7"/>
  <c r="P351" i="7"/>
  <c r="K353" i="7"/>
  <c r="B354" i="7"/>
  <c r="U354" i="7"/>
  <c r="V354" i="7" s="1"/>
  <c r="W354" i="7" s="1"/>
  <c r="Q355" i="7"/>
  <c r="S355" i="7" s="1"/>
  <c r="A355" i="7"/>
  <c r="P355" i="7"/>
  <c r="K357" i="7"/>
  <c r="B358" i="7"/>
  <c r="U358" i="7"/>
  <c r="V358" i="7" s="1"/>
  <c r="W358" i="7" s="1"/>
  <c r="Q359" i="7"/>
  <c r="A359" i="7"/>
  <c r="P359" i="7"/>
  <c r="S359" i="7" s="1"/>
  <c r="K361" i="7"/>
  <c r="B362" i="7"/>
  <c r="U362" i="7"/>
  <c r="V362" i="7" s="1"/>
  <c r="W362" i="7" s="1"/>
  <c r="Q363" i="7"/>
  <c r="S363" i="7" s="1"/>
  <c r="A363" i="7"/>
  <c r="P363" i="7"/>
  <c r="K365" i="7"/>
  <c r="B366" i="7"/>
  <c r="U366" i="7"/>
  <c r="V366" i="7" s="1"/>
  <c r="W366" i="7" s="1"/>
  <c r="Q367" i="7"/>
  <c r="A367" i="7"/>
  <c r="P367" i="7"/>
  <c r="S367" i="7" s="1"/>
  <c r="K369" i="7"/>
  <c r="B370" i="7"/>
  <c r="U370" i="7"/>
  <c r="V370" i="7" s="1"/>
  <c r="W370" i="7" s="1"/>
  <c r="Q371" i="7"/>
  <c r="S371" i="7" s="1"/>
  <c r="A371" i="7"/>
  <c r="P371" i="7"/>
  <c r="R371" i="7" s="1"/>
  <c r="K373" i="7"/>
  <c r="B374" i="7"/>
  <c r="U374" i="7"/>
  <c r="V374" i="7" s="1"/>
  <c r="W374" i="7" s="1"/>
  <c r="Q375" i="7"/>
  <c r="A375" i="7"/>
  <c r="P375" i="7"/>
  <c r="S375" i="7" s="1"/>
  <c r="A376" i="7"/>
  <c r="O376" i="7"/>
  <c r="K377" i="7"/>
  <c r="B378" i="7"/>
  <c r="U378" i="7"/>
  <c r="V378" i="7" s="1"/>
  <c r="W378" i="7" s="1"/>
  <c r="Q379" i="7"/>
  <c r="A379" i="7"/>
  <c r="P379" i="7"/>
  <c r="R379" i="7" s="1"/>
  <c r="A380" i="7"/>
  <c r="O380" i="7"/>
  <c r="K381" i="7"/>
  <c r="B382" i="7"/>
  <c r="U382" i="7"/>
  <c r="V382" i="7" s="1"/>
  <c r="W382" i="7" s="1"/>
  <c r="Q383" i="7"/>
  <c r="A383" i="7"/>
  <c r="P383" i="7"/>
  <c r="S383" i="7" s="1"/>
  <c r="A384" i="7"/>
  <c r="O384" i="7"/>
  <c r="K385" i="7"/>
  <c r="B386" i="7"/>
  <c r="U386" i="7"/>
  <c r="V386" i="7" s="1"/>
  <c r="W386" i="7" s="1"/>
  <c r="Q387" i="7"/>
  <c r="A387" i="7"/>
  <c r="P387" i="7"/>
  <c r="S387" i="7" s="1"/>
  <c r="A388" i="7"/>
  <c r="O388" i="7"/>
  <c r="K389" i="7"/>
  <c r="P389" i="7"/>
  <c r="X389" i="7"/>
  <c r="Y389" i="7" s="1"/>
  <c r="B390" i="7"/>
  <c r="U390" i="7"/>
  <c r="V390" i="7" s="1"/>
  <c r="W390" i="7" s="1"/>
  <c r="Q391" i="7"/>
  <c r="A391" i="7"/>
  <c r="P391" i="7"/>
  <c r="R391" i="7" s="1"/>
  <c r="U395" i="7"/>
  <c r="V395" i="7" s="1"/>
  <c r="W395" i="7" s="1"/>
  <c r="E395" i="7"/>
  <c r="B395" i="7" s="1"/>
  <c r="X395" i="7"/>
  <c r="Y395" i="7" s="1"/>
  <c r="B397" i="7"/>
  <c r="X397" i="7"/>
  <c r="Y397" i="7" s="1"/>
  <c r="B398" i="7"/>
  <c r="U398" i="7"/>
  <c r="V398" i="7" s="1"/>
  <c r="W398" i="7" s="1"/>
  <c r="A400" i="7"/>
  <c r="O400" i="7"/>
  <c r="E402" i="7"/>
  <c r="B402" i="7" s="1"/>
  <c r="I402" i="7"/>
  <c r="O402" i="7"/>
  <c r="X402" i="7"/>
  <c r="Y402" i="7" s="1"/>
  <c r="Q404" i="7"/>
  <c r="R404" i="7" s="1"/>
  <c r="Q405" i="7"/>
  <c r="U405" i="7"/>
  <c r="V405" i="7" s="1"/>
  <c r="W405" i="7" s="1"/>
  <c r="E405" i="7"/>
  <c r="B405" i="7" s="1"/>
  <c r="A405" i="7"/>
  <c r="K405" i="7"/>
  <c r="A406" i="7"/>
  <c r="Q407" i="7"/>
  <c r="A407" i="7"/>
  <c r="P407" i="7"/>
  <c r="R407" i="7" s="1"/>
  <c r="U411" i="7"/>
  <c r="V411" i="7" s="1"/>
  <c r="W411" i="7" s="1"/>
  <c r="E411" i="7"/>
  <c r="B411" i="7"/>
  <c r="X411" i="7"/>
  <c r="Y411" i="7" s="1"/>
  <c r="X413" i="7"/>
  <c r="Y413" i="7" s="1"/>
  <c r="B414" i="7"/>
  <c r="U414" i="7"/>
  <c r="K422" i="7"/>
  <c r="I422" i="7"/>
  <c r="U426" i="7"/>
  <c r="O426" i="7"/>
  <c r="E426" i="7"/>
  <c r="B426" i="7" s="1"/>
  <c r="X426" i="7"/>
  <c r="Y426" i="7" s="1"/>
  <c r="Q426" i="7"/>
  <c r="A426" i="7"/>
  <c r="Q427" i="7"/>
  <c r="A427" i="7"/>
  <c r="P427" i="7"/>
  <c r="O427" i="7"/>
  <c r="K431" i="7"/>
  <c r="K435" i="7"/>
  <c r="K439" i="7"/>
  <c r="B442" i="7"/>
  <c r="U442" i="7"/>
  <c r="V442" i="7" s="1"/>
  <c r="W442" i="7" s="1"/>
  <c r="O442" i="7"/>
  <c r="E442" i="7"/>
  <c r="X442" i="7"/>
  <c r="Y442" i="7" s="1"/>
  <c r="Q442" i="7"/>
  <c r="A442" i="7"/>
  <c r="Q443" i="7"/>
  <c r="A443" i="7"/>
  <c r="P443" i="7"/>
  <c r="O443" i="7"/>
  <c r="K446" i="7"/>
  <c r="I446" i="7"/>
  <c r="K455" i="7"/>
  <c r="B458" i="7"/>
  <c r="U458" i="7"/>
  <c r="V458" i="7" s="1"/>
  <c r="W458" i="7" s="1"/>
  <c r="O458" i="7"/>
  <c r="E458" i="7"/>
  <c r="X458" i="7"/>
  <c r="Y458" i="7" s="1"/>
  <c r="Q458" i="7"/>
  <c r="A458" i="7"/>
  <c r="Q459" i="7"/>
  <c r="A459" i="7"/>
  <c r="P459" i="7"/>
  <c r="O459" i="7"/>
  <c r="R468" i="7"/>
  <c r="Q376" i="7"/>
  <c r="S376" i="7" s="1"/>
  <c r="R378" i="7"/>
  <c r="U379" i="7"/>
  <c r="V379" i="7" s="1"/>
  <c r="W379" i="7" s="1"/>
  <c r="E379" i="7"/>
  <c r="B379" i="7"/>
  <c r="Q380" i="7"/>
  <c r="S380" i="7" s="1"/>
  <c r="R382" i="7"/>
  <c r="U383" i="7"/>
  <c r="V383" i="7" s="1"/>
  <c r="W383" i="7" s="1"/>
  <c r="E383" i="7"/>
  <c r="B383" i="7"/>
  <c r="Q384" i="7"/>
  <c r="S384" i="7" s="1"/>
  <c r="R386" i="7"/>
  <c r="U387" i="7"/>
  <c r="V387" i="7" s="1"/>
  <c r="W387" i="7" s="1"/>
  <c r="E387" i="7"/>
  <c r="B387" i="7" s="1"/>
  <c r="Q388" i="7"/>
  <c r="R390" i="7"/>
  <c r="U391" i="7"/>
  <c r="V391" i="7" s="1"/>
  <c r="W391" i="7" s="1"/>
  <c r="E391" i="7"/>
  <c r="B391" i="7" s="1"/>
  <c r="X391" i="7"/>
  <c r="Y391" i="7" s="1"/>
  <c r="B394" i="7"/>
  <c r="U394" i="7"/>
  <c r="R395" i="7"/>
  <c r="A396" i="7"/>
  <c r="O396" i="7"/>
  <c r="Q400" i="7"/>
  <c r="Q401" i="7"/>
  <c r="U401" i="7"/>
  <c r="V401" i="7" s="1"/>
  <c r="W401" i="7" s="1"/>
  <c r="E401" i="7"/>
  <c r="A401" i="7"/>
  <c r="Q403" i="7"/>
  <c r="S403" i="7" s="1"/>
  <c r="A403" i="7"/>
  <c r="P403" i="7"/>
  <c r="R403" i="7" s="1"/>
  <c r="U407" i="7"/>
  <c r="V407" i="7" s="1"/>
  <c r="W407" i="7" s="1"/>
  <c r="E407" i="7"/>
  <c r="B407" i="7" s="1"/>
  <c r="X407" i="7"/>
  <c r="Y407" i="7" s="1"/>
  <c r="B410" i="7"/>
  <c r="U410" i="7"/>
  <c r="A412" i="7"/>
  <c r="O412" i="7"/>
  <c r="R412" i="7" s="1"/>
  <c r="K418" i="7"/>
  <c r="I418" i="7"/>
  <c r="U422" i="7"/>
  <c r="O422" i="7"/>
  <c r="R422" i="7" s="1"/>
  <c r="E422" i="7"/>
  <c r="B422" i="7" s="1"/>
  <c r="X422" i="7"/>
  <c r="Y422" i="7" s="1"/>
  <c r="Q422" i="7"/>
  <c r="A422" i="7"/>
  <c r="Q423" i="7"/>
  <c r="A423" i="7"/>
  <c r="P423" i="7"/>
  <c r="O423" i="7"/>
  <c r="U446" i="7"/>
  <c r="O446" i="7"/>
  <c r="E446" i="7"/>
  <c r="B446" i="7" s="1"/>
  <c r="X446" i="7"/>
  <c r="Y446" i="7" s="1"/>
  <c r="Q446" i="7"/>
  <c r="A446" i="7"/>
  <c r="Q447" i="7"/>
  <c r="A447" i="7"/>
  <c r="P447" i="7"/>
  <c r="O447" i="7"/>
  <c r="K450" i="7"/>
  <c r="I450" i="7"/>
  <c r="Q396" i="7"/>
  <c r="S396" i="7" s="1"/>
  <c r="Q397" i="7"/>
  <c r="U397" i="7"/>
  <c r="V397" i="7" s="1"/>
  <c r="W397" i="7" s="1"/>
  <c r="E397" i="7"/>
  <c r="A397" i="7"/>
  <c r="Q399" i="7"/>
  <c r="A399" i="7"/>
  <c r="P399" i="7"/>
  <c r="S399" i="7" s="1"/>
  <c r="U403" i="7"/>
  <c r="V403" i="7" s="1"/>
  <c r="W403" i="7" s="1"/>
  <c r="E403" i="7"/>
  <c r="B403" i="7" s="1"/>
  <c r="X403" i="7"/>
  <c r="Y403" i="7" s="1"/>
  <c r="B406" i="7"/>
  <c r="U406" i="7"/>
  <c r="Q412" i="7"/>
  <c r="Q413" i="7"/>
  <c r="U413" i="7"/>
  <c r="V413" i="7" s="1"/>
  <c r="W413" i="7" s="1"/>
  <c r="E413" i="7"/>
  <c r="B413" i="7" s="1"/>
  <c r="A413" i="7"/>
  <c r="Q415" i="7"/>
  <c r="A415" i="7"/>
  <c r="P415" i="7"/>
  <c r="R415" i="7" s="1"/>
  <c r="U418" i="7"/>
  <c r="O418" i="7"/>
  <c r="E418" i="7"/>
  <c r="B418" i="7" s="1"/>
  <c r="X418" i="7"/>
  <c r="Y418" i="7" s="1"/>
  <c r="Q418" i="7"/>
  <c r="A418" i="7"/>
  <c r="Q419" i="7"/>
  <c r="A419" i="7"/>
  <c r="P419" i="7"/>
  <c r="O419" i="7"/>
  <c r="S429" i="7"/>
  <c r="K430" i="7"/>
  <c r="I430" i="7"/>
  <c r="K434" i="7"/>
  <c r="I434" i="7"/>
  <c r="K438" i="7"/>
  <c r="I438" i="7"/>
  <c r="K447" i="7"/>
  <c r="U450" i="7"/>
  <c r="O450" i="7"/>
  <c r="E450" i="7"/>
  <c r="B450" i="7" s="1"/>
  <c r="X450" i="7"/>
  <c r="Y450" i="7" s="1"/>
  <c r="Q450" i="7"/>
  <c r="A450" i="7"/>
  <c r="Q451" i="7"/>
  <c r="A451" i="7"/>
  <c r="P451" i="7"/>
  <c r="O451" i="7"/>
  <c r="K454" i="7"/>
  <c r="I454" i="7"/>
  <c r="S472" i="7"/>
  <c r="V473" i="7"/>
  <c r="W473" i="7" s="1"/>
  <c r="A462" i="7"/>
  <c r="Q462" i="7"/>
  <c r="A466" i="7"/>
  <c r="Q466" i="7"/>
  <c r="A470" i="7"/>
  <c r="Q470" i="7"/>
  <c r="U476" i="7"/>
  <c r="V476" i="7" s="1"/>
  <c r="W476" i="7" s="1"/>
  <c r="E476" i="7"/>
  <c r="B476" i="7" s="1"/>
  <c r="O476" i="7"/>
  <c r="P476" i="7"/>
  <c r="V477" i="7"/>
  <c r="W477" i="7" s="1"/>
  <c r="A479" i="7"/>
  <c r="O479" i="7"/>
  <c r="U480" i="7"/>
  <c r="V480" i="7" s="1"/>
  <c r="W480" i="7" s="1"/>
  <c r="E480" i="7"/>
  <c r="B480" i="7" s="1"/>
  <c r="X480" i="7"/>
  <c r="Y480" i="7" s="1"/>
  <c r="P480" i="7"/>
  <c r="B484" i="7"/>
  <c r="V485" i="7"/>
  <c r="W485" i="7" s="1"/>
  <c r="S486" i="7"/>
  <c r="V490" i="7"/>
  <c r="W490" i="7" s="1"/>
  <c r="Q514" i="7"/>
  <c r="E514" i="7"/>
  <c r="B514" i="7" s="1"/>
  <c r="A514" i="7"/>
  <c r="X514" i="7"/>
  <c r="Y514" i="7" s="1"/>
  <c r="P514" i="7"/>
  <c r="U514" i="7"/>
  <c r="V514" i="7" s="1"/>
  <c r="W514" i="7" s="1"/>
  <c r="P517" i="7"/>
  <c r="Q517" i="7"/>
  <c r="O517" i="7"/>
  <c r="R517" i="7" s="1"/>
  <c r="A517" i="7"/>
  <c r="Q522" i="7"/>
  <c r="E522" i="7"/>
  <c r="A522" i="7"/>
  <c r="X522" i="7"/>
  <c r="Y522" i="7" s="1"/>
  <c r="P522" i="7"/>
  <c r="U522" i="7"/>
  <c r="V522" i="7" s="1"/>
  <c r="W522" i="7" s="1"/>
  <c r="B522" i="7"/>
  <c r="P525" i="7"/>
  <c r="Q525" i="7"/>
  <c r="O525" i="7"/>
  <c r="A525" i="7"/>
  <c r="O341" i="7"/>
  <c r="R341" i="7" s="1"/>
  <c r="O345" i="7"/>
  <c r="R345" i="7" s="1"/>
  <c r="O349" i="7"/>
  <c r="R349" i="7" s="1"/>
  <c r="O353" i="7"/>
  <c r="R353" i="7" s="1"/>
  <c r="O357" i="7"/>
  <c r="R357" i="7" s="1"/>
  <c r="O361" i="7"/>
  <c r="S361" i="7" s="1"/>
  <c r="O365" i="7"/>
  <c r="R365" i="7" s="1"/>
  <c r="O369" i="7"/>
  <c r="R369" i="7" s="1"/>
  <c r="O373" i="7"/>
  <c r="R373" i="7" s="1"/>
  <c r="O377" i="7"/>
  <c r="R377" i="7" s="1"/>
  <c r="O381" i="7"/>
  <c r="R381" i="7" s="1"/>
  <c r="O385" i="7"/>
  <c r="R385" i="7" s="1"/>
  <c r="O389" i="7"/>
  <c r="R389" i="7" s="1"/>
  <c r="S392" i="7"/>
  <c r="P394" i="7"/>
  <c r="R394" i="7" s="1"/>
  <c r="N394" i="7"/>
  <c r="S394" i="7" s="1"/>
  <c r="P398" i="7"/>
  <c r="R398" i="7" s="1"/>
  <c r="N398" i="7"/>
  <c r="S398" i="7" s="1"/>
  <c r="S400" i="7"/>
  <c r="P402" i="7"/>
  <c r="N402" i="7"/>
  <c r="S404" i="7"/>
  <c r="P406" i="7"/>
  <c r="N406" i="7"/>
  <c r="P410" i="7"/>
  <c r="N410" i="7"/>
  <c r="S410" i="7" s="1"/>
  <c r="P414" i="7"/>
  <c r="N414" i="7"/>
  <c r="S414" i="7" s="1"/>
  <c r="A417" i="7"/>
  <c r="E417" i="7"/>
  <c r="B417" i="7" s="1"/>
  <c r="U417" i="7"/>
  <c r="V417" i="7" s="1"/>
  <c r="W417" i="7" s="1"/>
  <c r="P418" i="7"/>
  <c r="N418" i="7"/>
  <c r="A421" i="7"/>
  <c r="E421" i="7"/>
  <c r="B421" i="7" s="1"/>
  <c r="U421" i="7"/>
  <c r="V421" i="7" s="1"/>
  <c r="W421" i="7" s="1"/>
  <c r="P422" i="7"/>
  <c r="N422" i="7"/>
  <c r="A425" i="7"/>
  <c r="E425" i="7"/>
  <c r="B425" i="7" s="1"/>
  <c r="U425" i="7"/>
  <c r="V425" i="7" s="1"/>
  <c r="W425" i="7" s="1"/>
  <c r="P426" i="7"/>
  <c r="N426" i="7"/>
  <c r="A429" i="7"/>
  <c r="E429" i="7"/>
  <c r="B429" i="7" s="1"/>
  <c r="U429" i="7"/>
  <c r="V429" i="7" s="1"/>
  <c r="W429" i="7" s="1"/>
  <c r="P430" i="7"/>
  <c r="N430" i="7"/>
  <c r="S430" i="7" s="1"/>
  <c r="V433" i="7"/>
  <c r="W433" i="7" s="1"/>
  <c r="P434" i="7"/>
  <c r="N434" i="7"/>
  <c r="S434" i="7" s="1"/>
  <c r="V437" i="7"/>
  <c r="W437" i="7" s="1"/>
  <c r="P438" i="7"/>
  <c r="N438" i="7"/>
  <c r="V441" i="7"/>
  <c r="W441" i="7" s="1"/>
  <c r="P442" i="7"/>
  <c r="N442" i="7"/>
  <c r="S445" i="7"/>
  <c r="V445" i="7"/>
  <c r="W445" i="7" s="1"/>
  <c r="P446" i="7"/>
  <c r="N446" i="7"/>
  <c r="S446" i="7" s="1"/>
  <c r="V449" i="7"/>
  <c r="W449" i="7" s="1"/>
  <c r="P450" i="7"/>
  <c r="N450" i="7"/>
  <c r="S450" i="7" s="1"/>
  <c r="V453" i="7"/>
  <c r="W453" i="7" s="1"/>
  <c r="P454" i="7"/>
  <c r="N454" i="7"/>
  <c r="V457" i="7"/>
  <c r="W457" i="7" s="1"/>
  <c r="P458" i="7"/>
  <c r="N458" i="7"/>
  <c r="S461" i="7"/>
  <c r="V461" i="7"/>
  <c r="W461" i="7" s="1"/>
  <c r="P462" i="7"/>
  <c r="N462" i="7"/>
  <c r="S464" i="7"/>
  <c r="V465" i="7"/>
  <c r="W465" i="7" s="1"/>
  <c r="P466" i="7"/>
  <c r="N466" i="7"/>
  <c r="S466" i="7" s="1"/>
  <c r="S468" i="7"/>
  <c r="V469" i="7"/>
  <c r="W469" i="7" s="1"/>
  <c r="P470" i="7"/>
  <c r="N470" i="7"/>
  <c r="R474" i="7"/>
  <c r="A475" i="7"/>
  <c r="O475" i="7"/>
  <c r="R475" i="7" s="1"/>
  <c r="P479" i="7"/>
  <c r="S481" i="7"/>
  <c r="R482" i="7"/>
  <c r="Q483" i="7"/>
  <c r="O483" i="7"/>
  <c r="A483" i="7"/>
  <c r="V493" i="7"/>
  <c r="W493" i="7" s="1"/>
  <c r="B462" i="7"/>
  <c r="U462" i="7"/>
  <c r="V462" i="7" s="1"/>
  <c r="W462" i="7" s="1"/>
  <c r="Q463" i="7"/>
  <c r="A463" i="7"/>
  <c r="P463" i="7"/>
  <c r="S463" i="7" s="1"/>
  <c r="U466" i="7"/>
  <c r="Q467" i="7"/>
  <c r="A467" i="7"/>
  <c r="P467" i="7"/>
  <c r="S467" i="7" s="1"/>
  <c r="U470" i="7"/>
  <c r="V470" i="7" s="1"/>
  <c r="W470" i="7" s="1"/>
  <c r="Q471" i="7"/>
  <c r="R471" i="7" s="1"/>
  <c r="A471" i="7"/>
  <c r="P471" i="7"/>
  <c r="P475" i="7"/>
  <c r="U484" i="7"/>
  <c r="V484" i="7" s="1"/>
  <c r="W484" i="7" s="1"/>
  <c r="E484" i="7"/>
  <c r="O484" i="7"/>
  <c r="P484" i="7"/>
  <c r="V487" i="7"/>
  <c r="W487" i="7" s="1"/>
  <c r="R488" i="7"/>
  <c r="R490" i="7"/>
  <c r="Q491" i="7"/>
  <c r="O491" i="7"/>
  <c r="R491" i="7" s="1"/>
  <c r="A491" i="7"/>
  <c r="Q498" i="7"/>
  <c r="X498" i="7"/>
  <c r="Y498" i="7" s="1"/>
  <c r="P498" i="7"/>
  <c r="E498" i="7"/>
  <c r="B498" i="7" s="1"/>
  <c r="Q506" i="7"/>
  <c r="X506" i="7"/>
  <c r="Y506" i="7" s="1"/>
  <c r="P506" i="7"/>
  <c r="B506" i="7"/>
  <c r="E506" i="7"/>
  <c r="A506" i="7"/>
  <c r="U506" i="7"/>
  <c r="V506" i="7" s="1"/>
  <c r="W506" i="7" s="1"/>
  <c r="K519" i="7"/>
  <c r="I519" i="7"/>
  <c r="Q416" i="7"/>
  <c r="R416" i="7" s="1"/>
  <c r="U419" i="7"/>
  <c r="V419" i="7" s="1"/>
  <c r="W419" i="7" s="1"/>
  <c r="E419" i="7"/>
  <c r="B419" i="7"/>
  <c r="Q420" i="7"/>
  <c r="R420" i="7" s="1"/>
  <c r="U423" i="7"/>
  <c r="V423" i="7" s="1"/>
  <c r="W423" i="7" s="1"/>
  <c r="E423" i="7"/>
  <c r="B423" i="7"/>
  <c r="Q424" i="7"/>
  <c r="R424" i="7" s="1"/>
  <c r="U427" i="7"/>
  <c r="V427" i="7" s="1"/>
  <c r="W427" i="7" s="1"/>
  <c r="E427" i="7"/>
  <c r="B427" i="7"/>
  <c r="Q428" i="7"/>
  <c r="S428" i="7" s="1"/>
  <c r="U431" i="7"/>
  <c r="V431" i="7" s="1"/>
  <c r="W431" i="7" s="1"/>
  <c r="E431" i="7"/>
  <c r="B431" i="7"/>
  <c r="Q432" i="7"/>
  <c r="R432" i="7" s="1"/>
  <c r="U435" i="7"/>
  <c r="V435" i="7" s="1"/>
  <c r="W435" i="7" s="1"/>
  <c r="E435" i="7"/>
  <c r="B435" i="7"/>
  <c r="Q436" i="7"/>
  <c r="S436" i="7" s="1"/>
  <c r="U439" i="7"/>
  <c r="V439" i="7" s="1"/>
  <c r="W439" i="7" s="1"/>
  <c r="E439" i="7"/>
  <c r="B439" i="7"/>
  <c r="Q440" i="7"/>
  <c r="R440" i="7" s="1"/>
  <c r="U443" i="7"/>
  <c r="V443" i="7" s="1"/>
  <c r="W443" i="7" s="1"/>
  <c r="E443" i="7"/>
  <c r="B443" i="7"/>
  <c r="Q444" i="7"/>
  <c r="R444" i="7" s="1"/>
  <c r="U447" i="7"/>
  <c r="V447" i="7" s="1"/>
  <c r="W447" i="7" s="1"/>
  <c r="E447" i="7"/>
  <c r="B447" i="7"/>
  <c r="Q448" i="7"/>
  <c r="R448" i="7" s="1"/>
  <c r="U451" i="7"/>
  <c r="V451" i="7" s="1"/>
  <c r="W451" i="7" s="1"/>
  <c r="E451" i="7"/>
  <c r="B451" i="7"/>
  <c r="Q452" i="7"/>
  <c r="R452" i="7" s="1"/>
  <c r="U455" i="7"/>
  <c r="V455" i="7" s="1"/>
  <c r="W455" i="7" s="1"/>
  <c r="E455" i="7"/>
  <c r="B455" i="7"/>
  <c r="Q456" i="7"/>
  <c r="S456" i="7" s="1"/>
  <c r="U459" i="7"/>
  <c r="V459" i="7" s="1"/>
  <c r="W459" i="7" s="1"/>
  <c r="E459" i="7"/>
  <c r="B459" i="7"/>
  <c r="Q460" i="7"/>
  <c r="R460" i="7" s="1"/>
  <c r="E462" i="7"/>
  <c r="I462" i="7"/>
  <c r="O462" i="7"/>
  <c r="R462" i="7" s="1"/>
  <c r="U463" i="7"/>
  <c r="V463" i="7" s="1"/>
  <c r="W463" i="7" s="1"/>
  <c r="E463" i="7"/>
  <c r="B463" i="7" s="1"/>
  <c r="Q464" i="7"/>
  <c r="R464" i="7" s="1"/>
  <c r="E466" i="7"/>
  <c r="B466" i="7" s="1"/>
  <c r="I466" i="7"/>
  <c r="O466" i="7"/>
  <c r="U467" i="7"/>
  <c r="V467" i="7" s="1"/>
  <c r="W467" i="7" s="1"/>
  <c r="E467" i="7"/>
  <c r="B467" i="7" s="1"/>
  <c r="Q468" i="7"/>
  <c r="E470" i="7"/>
  <c r="B470" i="7" s="1"/>
  <c r="I470" i="7"/>
  <c r="O470" i="7"/>
  <c r="E471" i="7"/>
  <c r="X471" i="7"/>
  <c r="Y471" i="7" s="1"/>
  <c r="B471" i="7"/>
  <c r="U471" i="7"/>
  <c r="V471" i="7" s="1"/>
  <c r="W471" i="7" s="1"/>
  <c r="V474" i="7"/>
  <c r="W474" i="7" s="1"/>
  <c r="V482" i="7"/>
  <c r="W482" i="7" s="1"/>
  <c r="U492" i="7"/>
  <c r="V492" i="7" s="1"/>
  <c r="W492" i="7" s="1"/>
  <c r="E492" i="7"/>
  <c r="B492" i="7" s="1"/>
  <c r="O492" i="7"/>
  <c r="S492" i="7" s="1"/>
  <c r="P492" i="7"/>
  <c r="U498" i="7"/>
  <c r="V498" i="7" s="1"/>
  <c r="W498" i="7" s="1"/>
  <c r="S503" i="7"/>
  <c r="V509" i="7"/>
  <c r="W509" i="7" s="1"/>
  <c r="Q502" i="7"/>
  <c r="X502" i="7"/>
  <c r="Y502" i="7" s="1"/>
  <c r="P502" i="7"/>
  <c r="B502" i="7"/>
  <c r="U502" i="7"/>
  <c r="V502" i="7" s="1"/>
  <c r="W502" i="7" s="1"/>
  <c r="V510" i="7"/>
  <c r="W510" i="7" s="1"/>
  <c r="P513" i="7"/>
  <c r="Q513" i="7"/>
  <c r="K515" i="7"/>
  <c r="I515" i="7"/>
  <c r="R515" i="7"/>
  <c r="Q518" i="7"/>
  <c r="E518" i="7"/>
  <c r="B518" i="7" s="1"/>
  <c r="A518" i="7"/>
  <c r="X518" i="7"/>
  <c r="Y518" i="7" s="1"/>
  <c r="P518" i="7"/>
  <c r="U518" i="7"/>
  <c r="V518" i="7" s="1"/>
  <c r="W518" i="7" s="1"/>
  <c r="P521" i="7"/>
  <c r="Q521" i="7"/>
  <c r="S521" i="7" s="1"/>
  <c r="K523" i="7"/>
  <c r="I523" i="7"/>
  <c r="Q526" i="7"/>
  <c r="E526" i="7"/>
  <c r="B526" i="7" s="1"/>
  <c r="A526" i="7"/>
  <c r="X526" i="7"/>
  <c r="Y526" i="7" s="1"/>
  <c r="P526" i="7"/>
  <c r="U526" i="7"/>
  <c r="V526" i="7" s="1"/>
  <c r="W526" i="7" s="1"/>
  <c r="P529" i="7"/>
  <c r="Q529" i="7"/>
  <c r="K531" i="7"/>
  <c r="I531" i="7"/>
  <c r="R531" i="7"/>
  <c r="Q538" i="7"/>
  <c r="E538" i="7"/>
  <c r="A538" i="7"/>
  <c r="X538" i="7"/>
  <c r="Y538" i="7" s="1"/>
  <c r="P538" i="7"/>
  <c r="U538" i="7"/>
  <c r="V538" i="7" s="1"/>
  <c r="W538" i="7" s="1"/>
  <c r="B538" i="7"/>
  <c r="O393" i="7"/>
  <c r="R393" i="7" s="1"/>
  <c r="O397" i="7"/>
  <c r="O401" i="7"/>
  <c r="R401" i="7" s="1"/>
  <c r="O405" i="7"/>
  <c r="R405" i="7" s="1"/>
  <c r="O409" i="7"/>
  <c r="R409" i="7" s="1"/>
  <c r="O413" i="7"/>
  <c r="R413" i="7" s="1"/>
  <c r="O417" i="7"/>
  <c r="R417" i="7" s="1"/>
  <c r="O421" i="7"/>
  <c r="R421" i="7" s="1"/>
  <c r="O425" i="7"/>
  <c r="R425" i="7" s="1"/>
  <c r="O429" i="7"/>
  <c r="R429" i="7" s="1"/>
  <c r="O433" i="7"/>
  <c r="R433" i="7" s="1"/>
  <c r="O437" i="7"/>
  <c r="R437" i="7" s="1"/>
  <c r="O441" i="7"/>
  <c r="R441" i="7" s="1"/>
  <c r="O445" i="7"/>
  <c r="R445" i="7" s="1"/>
  <c r="O449" i="7"/>
  <c r="R449" i="7" s="1"/>
  <c r="O453" i="7"/>
  <c r="R453" i="7" s="1"/>
  <c r="O457" i="7"/>
  <c r="R457" i="7" s="1"/>
  <c r="O461" i="7"/>
  <c r="R461" i="7" s="1"/>
  <c r="O465" i="7"/>
  <c r="R465" i="7" s="1"/>
  <c r="O469" i="7"/>
  <c r="R469" i="7" s="1"/>
  <c r="U472" i="7"/>
  <c r="V472" i="7" s="1"/>
  <c r="W472" i="7" s="1"/>
  <c r="E472" i="7"/>
  <c r="B472" i="7" s="1"/>
  <c r="R478" i="7"/>
  <c r="P487" i="7"/>
  <c r="R487" i="7" s="1"/>
  <c r="U488" i="7"/>
  <c r="V488" i="7" s="1"/>
  <c r="W488" i="7" s="1"/>
  <c r="E488" i="7"/>
  <c r="B488" i="7" s="1"/>
  <c r="R494" i="7"/>
  <c r="R495" i="7"/>
  <c r="U496" i="7"/>
  <c r="V496" i="7" s="1"/>
  <c r="W496" i="7" s="1"/>
  <c r="E496" i="7"/>
  <c r="B496" i="7"/>
  <c r="P501" i="7"/>
  <c r="O501" i="7"/>
  <c r="R501" i="7" s="1"/>
  <c r="A501" i="7"/>
  <c r="E502" i="7"/>
  <c r="R503" i="7"/>
  <c r="U504" i="7"/>
  <c r="V504" i="7" s="1"/>
  <c r="W504" i="7" s="1"/>
  <c r="E504" i="7"/>
  <c r="B504" i="7" s="1"/>
  <c r="S505" i="7"/>
  <c r="Q510" i="7"/>
  <c r="X510" i="7"/>
  <c r="Y510" i="7" s="1"/>
  <c r="P510" i="7"/>
  <c r="B510" i="7"/>
  <c r="Q534" i="7"/>
  <c r="E534" i="7"/>
  <c r="A534" i="7"/>
  <c r="X534" i="7"/>
  <c r="Y534" i="7" s="1"/>
  <c r="P534" i="7"/>
  <c r="U534" i="7"/>
  <c r="V534" i="7" s="1"/>
  <c r="W534" i="7" s="1"/>
  <c r="B534" i="7"/>
  <c r="R556" i="7"/>
  <c r="K527" i="7"/>
  <c r="I527" i="7"/>
  <c r="Q530" i="7"/>
  <c r="E530" i="7"/>
  <c r="B530" i="7" s="1"/>
  <c r="A530" i="7"/>
  <c r="X530" i="7"/>
  <c r="Y530" i="7" s="1"/>
  <c r="P530" i="7"/>
  <c r="S530" i="7" s="1"/>
  <c r="U530" i="7"/>
  <c r="V530" i="7" s="1"/>
  <c r="W530" i="7" s="1"/>
  <c r="R486" i="7"/>
  <c r="V491" i="7"/>
  <c r="W491" i="7" s="1"/>
  <c r="S494" i="7"/>
  <c r="P497" i="7"/>
  <c r="O497" i="7"/>
  <c r="A497" i="7"/>
  <c r="R499" i="7"/>
  <c r="U500" i="7"/>
  <c r="V500" i="7" s="1"/>
  <c r="W500" i="7" s="1"/>
  <c r="E500" i="7"/>
  <c r="B500" i="7"/>
  <c r="P505" i="7"/>
  <c r="O505" i="7"/>
  <c r="R505" i="7" s="1"/>
  <c r="A505" i="7"/>
  <c r="R507" i="7"/>
  <c r="A510" i="7"/>
  <c r="A513" i="7"/>
  <c r="O513" i="7"/>
  <c r="R513" i="7" s="1"/>
  <c r="A521" i="7"/>
  <c r="O521" i="7"/>
  <c r="A529" i="7"/>
  <c r="O529" i="7"/>
  <c r="R529" i="7" s="1"/>
  <c r="Q542" i="7"/>
  <c r="E542" i="7"/>
  <c r="A542" i="7"/>
  <c r="Q546" i="7"/>
  <c r="E546" i="7"/>
  <c r="A546" i="7"/>
  <c r="Q550" i="7"/>
  <c r="E550" i="7"/>
  <c r="B550" i="7" s="1"/>
  <c r="A550" i="7"/>
  <c r="K550" i="7"/>
  <c r="Q554" i="7"/>
  <c r="E554" i="7"/>
  <c r="A554" i="7"/>
  <c r="K554" i="7"/>
  <c r="O557" i="7"/>
  <c r="R557" i="7" s="1"/>
  <c r="A557" i="7"/>
  <c r="P557" i="7"/>
  <c r="U566" i="7"/>
  <c r="V566" i="7" s="1"/>
  <c r="W566" i="7" s="1"/>
  <c r="E566" i="7"/>
  <c r="B566" i="7" s="1"/>
  <c r="X566" i="7"/>
  <c r="Y566" i="7" s="1"/>
  <c r="B574" i="7"/>
  <c r="P533" i="7"/>
  <c r="R533" i="7" s="1"/>
  <c r="Q533" i="7"/>
  <c r="K535" i="7"/>
  <c r="I535" i="7"/>
  <c r="P537" i="7"/>
  <c r="Q537" i="7"/>
  <c r="R537" i="7" s="1"/>
  <c r="K539" i="7"/>
  <c r="I539" i="7"/>
  <c r="P541" i="7"/>
  <c r="R541" i="7" s="1"/>
  <c r="Q541" i="7"/>
  <c r="K543" i="7"/>
  <c r="I543" i="7"/>
  <c r="P545" i="7"/>
  <c r="S545" i="7" s="1"/>
  <c r="Q545" i="7"/>
  <c r="K547" i="7"/>
  <c r="I547" i="7"/>
  <c r="R547" i="7"/>
  <c r="P549" i="7"/>
  <c r="R549" i="7" s="1"/>
  <c r="Q549" i="7"/>
  <c r="K551" i="7"/>
  <c r="I551" i="7"/>
  <c r="P553" i="7"/>
  <c r="Q553" i="7"/>
  <c r="R553" i="7" s="1"/>
  <c r="K555" i="7"/>
  <c r="I555" i="7"/>
  <c r="U558" i="7"/>
  <c r="V558" i="7" s="1"/>
  <c r="W558" i="7" s="1"/>
  <c r="E558" i="7"/>
  <c r="B558" i="7" s="1"/>
  <c r="P558" i="7"/>
  <c r="X558" i="7"/>
  <c r="Y558" i="7" s="1"/>
  <c r="K561" i="7"/>
  <c r="I561" i="7"/>
  <c r="U564" i="7"/>
  <c r="V564" i="7" s="1"/>
  <c r="W564" i="7" s="1"/>
  <c r="P564" i="7"/>
  <c r="X564" i="7"/>
  <c r="Y564" i="7" s="1"/>
  <c r="Q564" i="7"/>
  <c r="A564" i="7"/>
  <c r="E564" i="7"/>
  <c r="B564" i="7" s="1"/>
  <c r="O565" i="7"/>
  <c r="A565" i="7"/>
  <c r="P565" i="7"/>
  <c r="S566" i="7"/>
  <c r="Q575" i="7"/>
  <c r="A575" i="7"/>
  <c r="O575" i="7"/>
  <c r="P575" i="7"/>
  <c r="Q472" i="7"/>
  <c r="R472" i="7" s="1"/>
  <c r="A472" i="7"/>
  <c r="O473" i="7"/>
  <c r="R473" i="7" s="1"/>
  <c r="B475" i="7"/>
  <c r="N475" i="7"/>
  <c r="Q476" i="7"/>
  <c r="A476" i="7"/>
  <c r="O477" i="7"/>
  <c r="R477" i="7" s="1"/>
  <c r="B479" i="7"/>
  <c r="N479" i="7"/>
  <c r="S479" i="7" s="1"/>
  <c r="Q480" i="7"/>
  <c r="R480" i="7" s="1"/>
  <c r="A480" i="7"/>
  <c r="O481" i="7"/>
  <c r="R481" i="7" s="1"/>
  <c r="B483" i="7"/>
  <c r="N483" i="7"/>
  <c r="S483" i="7" s="1"/>
  <c r="Q484" i="7"/>
  <c r="S484" i="7" s="1"/>
  <c r="A484" i="7"/>
  <c r="O485" i="7"/>
  <c r="B487" i="7"/>
  <c r="N487" i="7"/>
  <c r="S487" i="7" s="1"/>
  <c r="Q488" i="7"/>
  <c r="S488" i="7" s="1"/>
  <c r="A488" i="7"/>
  <c r="O489" i="7"/>
  <c r="R489" i="7" s="1"/>
  <c r="B491" i="7"/>
  <c r="N491" i="7"/>
  <c r="Q492" i="7"/>
  <c r="A492" i="7"/>
  <c r="O493" i="7"/>
  <c r="R493" i="7" s="1"/>
  <c r="B495" i="7"/>
  <c r="U495" i="7"/>
  <c r="V495" i="7" s="1"/>
  <c r="W495" i="7" s="1"/>
  <c r="Q496" i="7"/>
  <c r="S496" i="7" s="1"/>
  <c r="A496" i="7"/>
  <c r="P496" i="7"/>
  <c r="K498" i="7"/>
  <c r="B499" i="7"/>
  <c r="U499" i="7"/>
  <c r="V499" i="7" s="1"/>
  <c r="W499" i="7" s="1"/>
  <c r="Q500" i="7"/>
  <c r="A500" i="7"/>
  <c r="P500" i="7"/>
  <c r="R500" i="7" s="1"/>
  <c r="K502" i="7"/>
  <c r="B503" i="7"/>
  <c r="U503" i="7"/>
  <c r="V503" i="7" s="1"/>
  <c r="W503" i="7" s="1"/>
  <c r="Q504" i="7"/>
  <c r="S504" i="7" s="1"/>
  <c r="A504" i="7"/>
  <c r="P504" i="7"/>
  <c r="R504" i="7" s="1"/>
  <c r="K506" i="7"/>
  <c r="B507" i="7"/>
  <c r="U507" i="7"/>
  <c r="V507" i="7" s="1"/>
  <c r="W507" i="7" s="1"/>
  <c r="Q508" i="7"/>
  <c r="A508" i="7"/>
  <c r="P508" i="7"/>
  <c r="R508" i="7" s="1"/>
  <c r="A509" i="7"/>
  <c r="O509" i="7"/>
  <c r="K510" i="7"/>
  <c r="B511" i="7"/>
  <c r="U511" i="7"/>
  <c r="V511" i="7" s="1"/>
  <c r="W511" i="7" s="1"/>
  <c r="Q512" i="7"/>
  <c r="A512" i="7"/>
  <c r="P512" i="7"/>
  <c r="R512" i="7" s="1"/>
  <c r="S514" i="7"/>
  <c r="U515" i="7"/>
  <c r="V515" i="7" s="1"/>
  <c r="W515" i="7" s="1"/>
  <c r="X515" i="7"/>
  <c r="Y515" i="7" s="1"/>
  <c r="E515" i="7"/>
  <c r="B515" i="7" s="1"/>
  <c r="Q515" i="7"/>
  <c r="Q516" i="7"/>
  <c r="A516" i="7"/>
  <c r="P516" i="7"/>
  <c r="R516" i="7" s="1"/>
  <c r="B519" i="7"/>
  <c r="U519" i="7"/>
  <c r="V519" i="7" s="1"/>
  <c r="W519" i="7" s="1"/>
  <c r="X519" i="7"/>
  <c r="Y519" i="7" s="1"/>
  <c r="E519" i="7"/>
  <c r="Q519" i="7"/>
  <c r="R519" i="7" s="1"/>
  <c r="Q520" i="7"/>
  <c r="S520" i="7" s="1"/>
  <c r="A520" i="7"/>
  <c r="P520" i="7"/>
  <c r="R520" i="7" s="1"/>
  <c r="S522" i="7"/>
  <c r="B523" i="7"/>
  <c r="U523" i="7"/>
  <c r="V523" i="7" s="1"/>
  <c r="W523" i="7" s="1"/>
  <c r="X523" i="7"/>
  <c r="Y523" i="7" s="1"/>
  <c r="E523" i="7"/>
  <c r="Q523" i="7"/>
  <c r="R523" i="7" s="1"/>
  <c r="Q524" i="7"/>
  <c r="A524" i="7"/>
  <c r="P524" i="7"/>
  <c r="R524" i="7" s="1"/>
  <c r="U527" i="7"/>
  <c r="V527" i="7" s="1"/>
  <c r="W527" i="7" s="1"/>
  <c r="X527" i="7"/>
  <c r="Y527" i="7" s="1"/>
  <c r="E527" i="7"/>
  <c r="B527" i="7" s="1"/>
  <c r="Q527" i="7"/>
  <c r="R527" i="7" s="1"/>
  <c r="Q528" i="7"/>
  <c r="A528" i="7"/>
  <c r="P528" i="7"/>
  <c r="R528" i="7" s="1"/>
  <c r="U531" i="7"/>
  <c r="V531" i="7" s="1"/>
  <c r="W531" i="7" s="1"/>
  <c r="X531" i="7"/>
  <c r="Y531" i="7" s="1"/>
  <c r="E531" i="7"/>
  <c r="B531" i="7" s="1"/>
  <c r="Q531" i="7"/>
  <c r="Q532" i="7"/>
  <c r="A532" i="7"/>
  <c r="P532" i="7"/>
  <c r="R532" i="7" s="1"/>
  <c r="B535" i="7"/>
  <c r="U535" i="7"/>
  <c r="V535" i="7" s="1"/>
  <c r="W535" i="7" s="1"/>
  <c r="X535" i="7"/>
  <c r="Y535" i="7" s="1"/>
  <c r="E535" i="7"/>
  <c r="Q535" i="7"/>
  <c r="R535" i="7" s="1"/>
  <c r="Q536" i="7"/>
  <c r="S536" i="7" s="1"/>
  <c r="A536" i="7"/>
  <c r="P536" i="7"/>
  <c r="S538" i="7"/>
  <c r="B539" i="7"/>
  <c r="U539" i="7"/>
  <c r="V539" i="7" s="1"/>
  <c r="W539" i="7" s="1"/>
  <c r="X539" i="7"/>
  <c r="Y539" i="7" s="1"/>
  <c r="E539" i="7"/>
  <c r="Q539" i="7"/>
  <c r="R539" i="7" s="1"/>
  <c r="Q540" i="7"/>
  <c r="A540" i="7"/>
  <c r="P540" i="7"/>
  <c r="R540" i="7" s="1"/>
  <c r="B542" i="7"/>
  <c r="U542" i="7"/>
  <c r="V542" i="7" s="1"/>
  <c r="W542" i="7" s="1"/>
  <c r="B543" i="7"/>
  <c r="U543" i="7"/>
  <c r="V543" i="7" s="1"/>
  <c r="W543" i="7" s="1"/>
  <c r="X543" i="7"/>
  <c r="Y543" i="7" s="1"/>
  <c r="E543" i="7"/>
  <c r="Q543" i="7"/>
  <c r="S543" i="7" s="1"/>
  <c r="Q544" i="7"/>
  <c r="S544" i="7" s="1"/>
  <c r="A544" i="7"/>
  <c r="P544" i="7"/>
  <c r="B546" i="7"/>
  <c r="U546" i="7"/>
  <c r="V546" i="7" s="1"/>
  <c r="W546" i="7" s="1"/>
  <c r="U547" i="7"/>
  <c r="V547" i="7" s="1"/>
  <c r="W547" i="7" s="1"/>
  <c r="X547" i="7"/>
  <c r="Y547" i="7" s="1"/>
  <c r="E547" i="7"/>
  <c r="B547" i="7" s="1"/>
  <c r="Q547" i="7"/>
  <c r="Q548" i="7"/>
  <c r="A548" i="7"/>
  <c r="P548" i="7"/>
  <c r="R548" i="7" s="1"/>
  <c r="U550" i="7"/>
  <c r="V550" i="7" s="1"/>
  <c r="W550" i="7" s="1"/>
  <c r="U551" i="7"/>
  <c r="V551" i="7" s="1"/>
  <c r="W551" i="7" s="1"/>
  <c r="X551" i="7"/>
  <c r="Y551" i="7" s="1"/>
  <c r="E551" i="7"/>
  <c r="B551" i="7" s="1"/>
  <c r="Q551" i="7"/>
  <c r="R551" i="7" s="1"/>
  <c r="Q552" i="7"/>
  <c r="A552" i="7"/>
  <c r="P552" i="7"/>
  <c r="S552" i="7" s="1"/>
  <c r="B554" i="7"/>
  <c r="U554" i="7"/>
  <c r="V554" i="7" s="1"/>
  <c r="W554" i="7" s="1"/>
  <c r="B555" i="7"/>
  <c r="U555" i="7"/>
  <c r="V555" i="7" s="1"/>
  <c r="W555" i="7" s="1"/>
  <c r="X555" i="7"/>
  <c r="Y555" i="7" s="1"/>
  <c r="E555" i="7"/>
  <c r="Q555" i="7"/>
  <c r="R555" i="7" s="1"/>
  <c r="Q556" i="7"/>
  <c r="A556" i="7"/>
  <c r="P556" i="7"/>
  <c r="S556" i="7" s="1"/>
  <c r="B561" i="7"/>
  <c r="U561" i="7"/>
  <c r="V561" i="7" s="1"/>
  <c r="W561" i="7" s="1"/>
  <c r="P561" i="7"/>
  <c r="E561" i="7"/>
  <c r="U508" i="7"/>
  <c r="V508" i="7" s="1"/>
  <c r="W508" i="7" s="1"/>
  <c r="E508" i="7"/>
  <c r="B508" i="7" s="1"/>
  <c r="Q509" i="7"/>
  <c r="S509" i="7" s="1"/>
  <c r="R511" i="7"/>
  <c r="U512" i="7"/>
  <c r="V512" i="7" s="1"/>
  <c r="W512" i="7" s="1"/>
  <c r="E512" i="7"/>
  <c r="B512" i="7" s="1"/>
  <c r="X512" i="7"/>
  <c r="Y512" i="7" s="1"/>
  <c r="S512" i="7"/>
  <c r="S515" i="7"/>
  <c r="S516" i="7"/>
  <c r="S517" i="7"/>
  <c r="S519" i="7"/>
  <c r="S523" i="7"/>
  <c r="S524" i="7"/>
  <c r="S525" i="7"/>
  <c r="S527" i="7"/>
  <c r="S528" i="7"/>
  <c r="S531" i="7"/>
  <c r="S532" i="7"/>
  <c r="S533" i="7"/>
  <c r="S535" i="7"/>
  <c r="S537" i="7"/>
  <c r="S539" i="7"/>
  <c r="S540" i="7"/>
  <c r="P542" i="7"/>
  <c r="X542" i="7"/>
  <c r="Y542" i="7" s="1"/>
  <c r="P546" i="7"/>
  <c r="S546" i="7" s="1"/>
  <c r="X546" i="7"/>
  <c r="Y546" i="7" s="1"/>
  <c r="S547" i="7"/>
  <c r="S548" i="7"/>
  <c r="S549" i="7"/>
  <c r="S551" i="7"/>
  <c r="S553" i="7"/>
  <c r="S555" i="7"/>
  <c r="P559" i="7"/>
  <c r="A559" i="7"/>
  <c r="Q559" i="7"/>
  <c r="O559" i="7"/>
  <c r="S564" i="7"/>
  <c r="P567" i="7"/>
  <c r="A567" i="7"/>
  <c r="Q567" i="7"/>
  <c r="O567" i="7"/>
  <c r="Q570" i="7"/>
  <c r="A570" i="7"/>
  <c r="O570" i="7"/>
  <c r="R570" i="7" s="1"/>
  <c r="P570" i="7"/>
  <c r="U577" i="7"/>
  <c r="V577" i="7" s="1"/>
  <c r="W577" i="7" s="1"/>
  <c r="Q577" i="7"/>
  <c r="S577" i="7" s="1"/>
  <c r="E577" i="7"/>
  <c r="A577" i="7"/>
  <c r="P577" i="7"/>
  <c r="B577" i="7"/>
  <c r="X577" i="7"/>
  <c r="Y577" i="7" s="1"/>
  <c r="P588" i="7"/>
  <c r="O588" i="7"/>
  <c r="A588" i="7"/>
  <c r="Q588" i="7"/>
  <c r="U593" i="7"/>
  <c r="V593" i="7" s="1"/>
  <c r="W593" i="7" s="1"/>
  <c r="Q593" i="7"/>
  <c r="S593" i="7" s="1"/>
  <c r="E593" i="7"/>
  <c r="A593" i="7"/>
  <c r="P593" i="7"/>
  <c r="X593" i="7"/>
  <c r="Y593" i="7" s="1"/>
  <c r="B593" i="7"/>
  <c r="U516" i="7"/>
  <c r="V516" i="7" s="1"/>
  <c r="W516" i="7" s="1"/>
  <c r="E516" i="7"/>
  <c r="X516" i="7"/>
  <c r="Y516" i="7" s="1"/>
  <c r="U520" i="7"/>
  <c r="V520" i="7" s="1"/>
  <c r="W520" i="7" s="1"/>
  <c r="E520" i="7"/>
  <c r="X520" i="7"/>
  <c r="Y520" i="7" s="1"/>
  <c r="U524" i="7"/>
  <c r="V524" i="7" s="1"/>
  <c r="W524" i="7" s="1"/>
  <c r="E524" i="7"/>
  <c r="X524" i="7"/>
  <c r="Y524" i="7" s="1"/>
  <c r="U528" i="7"/>
  <c r="V528" i="7" s="1"/>
  <c r="W528" i="7" s="1"/>
  <c r="E528" i="7"/>
  <c r="B528" i="7" s="1"/>
  <c r="X528" i="7"/>
  <c r="Y528" i="7" s="1"/>
  <c r="U532" i="7"/>
  <c r="V532" i="7" s="1"/>
  <c r="W532" i="7" s="1"/>
  <c r="E532" i="7"/>
  <c r="X532" i="7"/>
  <c r="Y532" i="7" s="1"/>
  <c r="U536" i="7"/>
  <c r="V536" i="7" s="1"/>
  <c r="W536" i="7" s="1"/>
  <c r="E536" i="7"/>
  <c r="X536" i="7"/>
  <c r="Y536" i="7" s="1"/>
  <c r="U540" i="7"/>
  <c r="V540" i="7" s="1"/>
  <c r="W540" i="7" s="1"/>
  <c r="E540" i="7"/>
  <c r="X540" i="7"/>
  <c r="Y540" i="7" s="1"/>
  <c r="U544" i="7"/>
  <c r="V544" i="7" s="1"/>
  <c r="W544" i="7" s="1"/>
  <c r="E544" i="7"/>
  <c r="B544" i="7" s="1"/>
  <c r="X544" i="7"/>
  <c r="Y544" i="7" s="1"/>
  <c r="U548" i="7"/>
  <c r="V548" i="7" s="1"/>
  <c r="W548" i="7" s="1"/>
  <c r="E548" i="7"/>
  <c r="X548" i="7"/>
  <c r="Y548" i="7" s="1"/>
  <c r="U552" i="7"/>
  <c r="V552" i="7" s="1"/>
  <c r="W552" i="7" s="1"/>
  <c r="E552" i="7"/>
  <c r="X552" i="7"/>
  <c r="Y552" i="7" s="1"/>
  <c r="U556" i="7"/>
  <c r="V556" i="7" s="1"/>
  <c r="W556" i="7" s="1"/>
  <c r="E556" i="7"/>
  <c r="Q558" i="7"/>
  <c r="A558" i="7"/>
  <c r="O558" i="7"/>
  <c r="B565" i="7"/>
  <c r="N565" i="7"/>
  <c r="S565" i="7" s="1"/>
  <c r="X565" i="7"/>
  <c r="Y565" i="7" s="1"/>
  <c r="U568" i="7"/>
  <c r="V568" i="7" s="1"/>
  <c r="W568" i="7" s="1"/>
  <c r="P568" i="7"/>
  <c r="R568" i="7" s="1"/>
  <c r="B568" i="7"/>
  <c r="O569" i="7"/>
  <c r="R569" i="7" s="1"/>
  <c r="A569" i="7"/>
  <c r="K569" i="7"/>
  <c r="Q569" i="7"/>
  <c r="U570" i="7"/>
  <c r="V570" i="7" s="1"/>
  <c r="W570" i="7" s="1"/>
  <c r="E570" i="7"/>
  <c r="B570" i="7" s="1"/>
  <c r="K570" i="7"/>
  <c r="O573" i="7"/>
  <c r="A573" i="7"/>
  <c r="Q573" i="7"/>
  <c r="P580" i="7"/>
  <c r="O580" i="7"/>
  <c r="A580" i="7"/>
  <c r="Q580" i="7"/>
  <c r="P594" i="7"/>
  <c r="O594" i="7"/>
  <c r="A594" i="7"/>
  <c r="Q562" i="7"/>
  <c r="A562" i="7"/>
  <c r="O562" i="7"/>
  <c r="X569" i="7"/>
  <c r="Y569" i="7" s="1"/>
  <c r="P578" i="7"/>
  <c r="O578" i="7"/>
  <c r="A578" i="7"/>
  <c r="U579" i="7"/>
  <c r="V579" i="7" s="1"/>
  <c r="W579" i="7" s="1"/>
  <c r="E579" i="7"/>
  <c r="B579" i="7" s="1"/>
  <c r="X579" i="7"/>
  <c r="Y579" i="7" s="1"/>
  <c r="P579" i="7"/>
  <c r="U585" i="7"/>
  <c r="V585" i="7" s="1"/>
  <c r="W585" i="7" s="1"/>
  <c r="Q585" i="7"/>
  <c r="E585" i="7"/>
  <c r="B585" i="7" s="1"/>
  <c r="A585" i="7"/>
  <c r="P585" i="7"/>
  <c r="U587" i="7"/>
  <c r="V587" i="7" s="1"/>
  <c r="W587" i="7" s="1"/>
  <c r="E587" i="7"/>
  <c r="X587" i="7"/>
  <c r="Y587" i="7" s="1"/>
  <c r="B587" i="7"/>
  <c r="P587" i="7"/>
  <c r="O498" i="7"/>
  <c r="S498" i="7" s="1"/>
  <c r="O502" i="7"/>
  <c r="R502" i="7" s="1"/>
  <c r="O506" i="7"/>
  <c r="R506" i="7" s="1"/>
  <c r="O510" i="7"/>
  <c r="R510" i="7" s="1"/>
  <c r="O514" i="7"/>
  <c r="R514" i="7" s="1"/>
  <c r="B516" i="7"/>
  <c r="O518" i="7"/>
  <c r="R518" i="7" s="1"/>
  <c r="B520" i="7"/>
  <c r="O522" i="7"/>
  <c r="R522" i="7" s="1"/>
  <c r="B524" i="7"/>
  <c r="O526" i="7"/>
  <c r="R526" i="7" s="1"/>
  <c r="O530" i="7"/>
  <c r="B532" i="7"/>
  <c r="O534" i="7"/>
  <c r="R534" i="7" s="1"/>
  <c r="B536" i="7"/>
  <c r="O538" i="7"/>
  <c r="R538" i="7" s="1"/>
  <c r="B540" i="7"/>
  <c r="O542" i="7"/>
  <c r="R542" i="7" s="1"/>
  <c r="O546" i="7"/>
  <c r="B548" i="7"/>
  <c r="O550" i="7"/>
  <c r="R550" i="7" s="1"/>
  <c r="B552" i="7"/>
  <c r="O554" i="7"/>
  <c r="B556" i="7"/>
  <c r="B557" i="7"/>
  <c r="N557" i="7"/>
  <c r="V557" i="7" s="1"/>
  <c r="W557" i="7" s="1"/>
  <c r="X557" i="7"/>
  <c r="Y557" i="7" s="1"/>
  <c r="U560" i="7"/>
  <c r="V560" i="7" s="1"/>
  <c r="W560" i="7" s="1"/>
  <c r="P560" i="7"/>
  <c r="S560" i="7" s="1"/>
  <c r="B560" i="7"/>
  <c r="O561" i="7"/>
  <c r="A561" i="7"/>
  <c r="Q561" i="7"/>
  <c r="U562" i="7"/>
  <c r="V562" i="7" s="1"/>
  <c r="W562" i="7" s="1"/>
  <c r="E562" i="7"/>
  <c r="B562" i="7" s="1"/>
  <c r="K562" i="7"/>
  <c r="P562" i="7"/>
  <c r="S562" i="7" s="1"/>
  <c r="P563" i="7"/>
  <c r="A563" i="7"/>
  <c r="O563" i="7"/>
  <c r="R563" i="7" s="1"/>
  <c r="V563" i="7"/>
  <c r="W563" i="7" s="1"/>
  <c r="O564" i="7"/>
  <c r="R564" i="7" s="1"/>
  <c r="U565" i="7"/>
  <c r="Q566" i="7"/>
  <c r="A566" i="7"/>
  <c r="O566" i="7"/>
  <c r="A568" i="7"/>
  <c r="Q568" i="7"/>
  <c r="S568" i="7" s="1"/>
  <c r="X568" i="7"/>
  <c r="Y568" i="7" s="1"/>
  <c r="E569" i="7"/>
  <c r="B569" i="7" s="1"/>
  <c r="X570" i="7"/>
  <c r="Y570" i="7" s="1"/>
  <c r="V571" i="7"/>
  <c r="W571" i="7" s="1"/>
  <c r="U574" i="7"/>
  <c r="V574" i="7" s="1"/>
  <c r="W574" i="7" s="1"/>
  <c r="E574" i="7"/>
  <c r="P574" i="7"/>
  <c r="X574" i="7"/>
  <c r="Y574" i="7" s="1"/>
  <c r="O571" i="7"/>
  <c r="X572" i="7"/>
  <c r="Y572" i="7" s="1"/>
  <c r="B573" i="7"/>
  <c r="N573" i="7"/>
  <c r="S573" i="7" s="1"/>
  <c r="Q574" i="7"/>
  <c r="A574" i="7"/>
  <c r="U575" i="7"/>
  <c r="V575" i="7" s="1"/>
  <c r="W575" i="7" s="1"/>
  <c r="E575" i="7"/>
  <c r="B575" i="7" s="1"/>
  <c r="K575" i="7"/>
  <c r="P576" i="7"/>
  <c r="O576" i="7"/>
  <c r="A576" i="7"/>
  <c r="Q579" i="7"/>
  <c r="U581" i="7"/>
  <c r="V581" i="7" s="1"/>
  <c r="W581" i="7" s="1"/>
  <c r="Q581" i="7"/>
  <c r="S581" i="7" s="1"/>
  <c r="E581" i="7"/>
  <c r="A581" i="7"/>
  <c r="Q582" i="7"/>
  <c r="R582" i="7" s="1"/>
  <c r="A586" i="7"/>
  <c r="O586" i="7"/>
  <c r="U591" i="7"/>
  <c r="V591" i="7" s="1"/>
  <c r="W591" i="7" s="1"/>
  <c r="E591" i="7"/>
  <c r="B591" i="7" s="1"/>
  <c r="K591" i="7"/>
  <c r="P591" i="7"/>
  <c r="P592" i="7"/>
  <c r="O592" i="7"/>
  <c r="A592" i="7"/>
  <c r="Q595" i="7"/>
  <c r="U597" i="7"/>
  <c r="V597" i="7" s="1"/>
  <c r="W597" i="7" s="1"/>
  <c r="Q597" i="7"/>
  <c r="E597" i="7"/>
  <c r="B597" i="7" s="1"/>
  <c r="A597" i="7"/>
  <c r="Q598" i="7"/>
  <c r="U601" i="7"/>
  <c r="V601" i="7" s="1"/>
  <c r="W601" i="7" s="1"/>
  <c r="Q601" i="7"/>
  <c r="S601" i="7" s="1"/>
  <c r="E601" i="7"/>
  <c r="A601" i="7"/>
  <c r="B601" i="7"/>
  <c r="R610" i="7"/>
  <c r="Q586" i="7"/>
  <c r="U595" i="7"/>
  <c r="V595" i="7" s="1"/>
  <c r="W595" i="7" s="1"/>
  <c r="E595" i="7"/>
  <c r="B595" i="7" s="1"/>
  <c r="P595" i="7"/>
  <c r="P596" i="7"/>
  <c r="O596" i="7"/>
  <c r="R596" i="7" s="1"/>
  <c r="A596" i="7"/>
  <c r="K560" i="7"/>
  <c r="K564" i="7"/>
  <c r="K568" i="7"/>
  <c r="A571" i="7"/>
  <c r="B572" i="7"/>
  <c r="K572" i="7"/>
  <c r="P572" i="7"/>
  <c r="R572" i="7" s="1"/>
  <c r="O574" i="7"/>
  <c r="B581" i="7"/>
  <c r="X581" i="7"/>
  <c r="Y581" i="7" s="1"/>
  <c r="U583" i="7"/>
  <c r="V583" i="7" s="1"/>
  <c r="W583" i="7" s="1"/>
  <c r="E583" i="7"/>
  <c r="B583" i="7" s="1"/>
  <c r="K583" i="7"/>
  <c r="P583" i="7"/>
  <c r="P584" i="7"/>
  <c r="O584" i="7"/>
  <c r="R584" i="7" s="1"/>
  <c r="A584" i="7"/>
  <c r="Q587" i="7"/>
  <c r="S587" i="7"/>
  <c r="U589" i="7"/>
  <c r="V589" i="7" s="1"/>
  <c r="W589" i="7" s="1"/>
  <c r="Q589" i="7"/>
  <c r="E589" i="7"/>
  <c r="B589" i="7" s="1"/>
  <c r="A589" i="7"/>
  <c r="Q590" i="7"/>
  <c r="R590" i="7" s="1"/>
  <c r="X597" i="7"/>
  <c r="Y597" i="7" s="1"/>
  <c r="U599" i="7"/>
  <c r="V599" i="7" s="1"/>
  <c r="W599" i="7" s="1"/>
  <c r="E599" i="7"/>
  <c r="B599" i="7" s="1"/>
  <c r="K599" i="7"/>
  <c r="P599" i="7"/>
  <c r="P600" i="7"/>
  <c r="O600" i="7"/>
  <c r="A600" i="7"/>
  <c r="X601" i="7"/>
  <c r="Y601" i="7" s="1"/>
  <c r="S603" i="7"/>
  <c r="V608" i="7"/>
  <c r="W608" i="7" s="1"/>
  <c r="V576" i="7"/>
  <c r="W576" i="7" s="1"/>
  <c r="O577" i="7"/>
  <c r="B578" i="7"/>
  <c r="N578" i="7"/>
  <c r="S578" i="7" s="1"/>
  <c r="V580" i="7"/>
  <c r="W580" i="7" s="1"/>
  <c r="O581" i="7"/>
  <c r="B582" i="7"/>
  <c r="N582" i="7"/>
  <c r="S582" i="7" s="1"/>
  <c r="V584" i="7"/>
  <c r="W584" i="7" s="1"/>
  <c r="O585" i="7"/>
  <c r="B586" i="7"/>
  <c r="N586" i="7"/>
  <c r="S586" i="7" s="1"/>
  <c r="V588" i="7"/>
  <c r="W588" i="7" s="1"/>
  <c r="O589" i="7"/>
  <c r="R589" i="7" s="1"/>
  <c r="B590" i="7"/>
  <c r="N590" i="7"/>
  <c r="S590" i="7" s="1"/>
  <c r="V592" i="7"/>
  <c r="W592" i="7" s="1"/>
  <c r="O593" i="7"/>
  <c r="B594" i="7"/>
  <c r="N594" i="7"/>
  <c r="S594" i="7" s="1"/>
  <c r="V596" i="7"/>
  <c r="W596" i="7" s="1"/>
  <c r="O597" i="7"/>
  <c r="B598" i="7"/>
  <c r="N598" i="7"/>
  <c r="S598" i="7" s="1"/>
  <c r="V600" i="7"/>
  <c r="W600" i="7" s="1"/>
  <c r="O601" i="7"/>
  <c r="B602" i="7"/>
  <c r="N602" i="7"/>
  <c r="S602" i="7" s="1"/>
  <c r="A604" i="7"/>
  <c r="O604" i="7"/>
  <c r="V604" i="7"/>
  <c r="W604" i="7" s="1"/>
  <c r="O605" i="7"/>
  <c r="R605" i="7" s="1"/>
  <c r="B606" i="7"/>
  <c r="N606" i="7"/>
  <c r="P608" i="7"/>
  <c r="Q608" i="7"/>
  <c r="P610" i="7"/>
  <c r="K610" i="7"/>
  <c r="I610" i="7"/>
  <c r="Q604" i="7"/>
  <c r="U605" i="7"/>
  <c r="V605" i="7" s="1"/>
  <c r="W605" i="7" s="1"/>
  <c r="Q605" i="7"/>
  <c r="E605" i="7"/>
  <c r="A605" i="7"/>
  <c r="P605" i="7"/>
  <c r="X605" i="7"/>
  <c r="Y605" i="7" s="1"/>
  <c r="Q607" i="7"/>
  <c r="A607" i="7"/>
  <c r="P607" i="7"/>
  <c r="V609" i="7"/>
  <c r="W609" i="7" s="1"/>
  <c r="U610" i="7"/>
  <c r="V610" i="7" s="1"/>
  <c r="W610" i="7" s="1"/>
  <c r="B610" i="7"/>
  <c r="E610" i="7"/>
  <c r="Q610" i="7"/>
  <c r="S610" i="7" s="1"/>
  <c r="S639" i="7"/>
  <c r="Q602" i="7"/>
  <c r="U603" i="7"/>
  <c r="V603" i="7" s="1"/>
  <c r="W603" i="7" s="1"/>
  <c r="E603" i="7"/>
  <c r="B603" i="7" s="1"/>
  <c r="K603" i="7"/>
  <c r="P603" i="7"/>
  <c r="X603" i="7"/>
  <c r="Y603" i="7" s="1"/>
  <c r="B605" i="7"/>
  <c r="Q606" i="7"/>
  <c r="R606" i="7" s="1"/>
  <c r="K607" i="7"/>
  <c r="O607" i="7"/>
  <c r="A608" i="7"/>
  <c r="O608" i="7"/>
  <c r="R608" i="7" s="1"/>
  <c r="Q609" i="7"/>
  <c r="E609" i="7"/>
  <c r="B609" i="7" s="1"/>
  <c r="A609" i="7"/>
  <c r="K609" i="7"/>
  <c r="A610" i="7"/>
  <c r="X610" i="7"/>
  <c r="Y610" i="7" s="1"/>
  <c r="V611" i="7"/>
  <c r="W611" i="7" s="1"/>
  <c r="U614" i="7"/>
  <c r="V614" i="7" s="1"/>
  <c r="W614" i="7" s="1"/>
  <c r="E614" i="7"/>
  <c r="B614" i="7" s="1"/>
  <c r="O614" i="7"/>
  <c r="P614" i="7"/>
  <c r="S614" i="7" s="1"/>
  <c r="X614" i="7"/>
  <c r="Y614" i="7" s="1"/>
  <c r="R616" i="7"/>
  <c r="S620" i="7"/>
  <c r="V621" i="7"/>
  <c r="W621" i="7" s="1"/>
  <c r="O625" i="7"/>
  <c r="A625" i="7"/>
  <c r="Q625" i="7"/>
  <c r="V631" i="7"/>
  <c r="W631" i="7" s="1"/>
  <c r="S636" i="7"/>
  <c r="V637" i="7"/>
  <c r="W637" i="7" s="1"/>
  <c r="O641" i="7"/>
  <c r="R641" i="7" s="1"/>
  <c r="A641" i="7"/>
  <c r="Q641" i="7"/>
  <c r="Q650" i="7"/>
  <c r="O650" i="7"/>
  <c r="A650" i="7"/>
  <c r="P650" i="7"/>
  <c r="S659" i="7"/>
  <c r="X578" i="7"/>
  <c r="Y578" i="7" s="1"/>
  <c r="O579" i="7"/>
  <c r="X582" i="7"/>
  <c r="Y582" i="7" s="1"/>
  <c r="O583" i="7"/>
  <c r="R583" i="7" s="1"/>
  <c r="X586" i="7"/>
  <c r="Y586" i="7" s="1"/>
  <c r="O587" i="7"/>
  <c r="R587" i="7" s="1"/>
  <c r="X590" i="7"/>
  <c r="Y590" i="7" s="1"/>
  <c r="O591" i="7"/>
  <c r="R591" i="7" s="1"/>
  <c r="X594" i="7"/>
  <c r="Y594" i="7" s="1"/>
  <c r="O595" i="7"/>
  <c r="X598" i="7"/>
  <c r="Y598" i="7" s="1"/>
  <c r="O599" i="7"/>
  <c r="R599" i="7" s="1"/>
  <c r="X602" i="7"/>
  <c r="Y602" i="7" s="1"/>
  <c r="O603" i="7"/>
  <c r="R603" i="7" s="1"/>
  <c r="X606" i="7"/>
  <c r="Y606" i="7" s="1"/>
  <c r="U607" i="7"/>
  <c r="V607" i="7" s="1"/>
  <c r="W607" i="7" s="1"/>
  <c r="E607" i="7"/>
  <c r="X607" i="7"/>
  <c r="Y607" i="7" s="1"/>
  <c r="S612" i="7"/>
  <c r="P613" i="7"/>
  <c r="V615" i="7"/>
  <c r="W615" i="7" s="1"/>
  <c r="O617" i="7"/>
  <c r="A617" i="7"/>
  <c r="Q617" i="7"/>
  <c r="V619" i="7"/>
  <c r="W619" i="7" s="1"/>
  <c r="S624" i="7"/>
  <c r="O629" i="7"/>
  <c r="A629" i="7"/>
  <c r="Q629" i="7"/>
  <c r="V635" i="7"/>
  <c r="W635" i="7" s="1"/>
  <c r="S640" i="7"/>
  <c r="V641" i="7"/>
  <c r="W641" i="7" s="1"/>
  <c r="O645" i="7"/>
  <c r="S645" i="7" s="1"/>
  <c r="Q645" i="7"/>
  <c r="A645" i="7"/>
  <c r="P645" i="7"/>
  <c r="I645" i="7"/>
  <c r="K645" i="7"/>
  <c r="S655" i="7"/>
  <c r="V623" i="7"/>
  <c r="W623" i="7" s="1"/>
  <c r="S628" i="7"/>
  <c r="O633" i="7"/>
  <c r="A633" i="7"/>
  <c r="Q633" i="7"/>
  <c r="V639" i="7"/>
  <c r="W639" i="7" s="1"/>
  <c r="R644" i="7"/>
  <c r="S644" i="7"/>
  <c r="A579" i="7"/>
  <c r="A583" i="7"/>
  <c r="A587" i="7"/>
  <c r="A591" i="7"/>
  <c r="A595" i="7"/>
  <c r="A599" i="7"/>
  <c r="A603" i="7"/>
  <c r="B607" i="7"/>
  <c r="O609" i="7"/>
  <c r="R609" i="7" s="1"/>
  <c r="R612" i="7"/>
  <c r="V616" i="7"/>
  <c r="W616" i="7" s="1"/>
  <c r="V617" i="7"/>
  <c r="W617" i="7" s="1"/>
  <c r="O621" i="7"/>
  <c r="A621" i="7"/>
  <c r="Q621" i="7"/>
  <c r="V624" i="7"/>
  <c r="W624" i="7" s="1"/>
  <c r="P625" i="7"/>
  <c r="V627" i="7"/>
  <c r="W627" i="7" s="1"/>
  <c r="R632" i="7"/>
  <c r="S632" i="7"/>
  <c r="O637" i="7"/>
  <c r="R637" i="7" s="1"/>
  <c r="A637" i="7"/>
  <c r="Q637" i="7"/>
  <c r="V640" i="7"/>
  <c r="W640" i="7" s="1"/>
  <c r="P641" i="7"/>
  <c r="V643" i="7"/>
  <c r="W643" i="7" s="1"/>
  <c r="R657" i="7"/>
  <c r="Q660" i="7"/>
  <c r="O611" i="7"/>
  <c r="B613" i="7"/>
  <c r="N613" i="7"/>
  <c r="S613" i="7" s="1"/>
  <c r="Q614" i="7"/>
  <c r="A614" i="7"/>
  <c r="O615" i="7"/>
  <c r="R615" i="7" s="1"/>
  <c r="B617" i="7"/>
  <c r="N617" i="7"/>
  <c r="S617" i="7" s="1"/>
  <c r="Q618" i="7"/>
  <c r="A618" i="7"/>
  <c r="O619" i="7"/>
  <c r="R619" i="7" s="1"/>
  <c r="B621" i="7"/>
  <c r="N621" i="7"/>
  <c r="Q622" i="7"/>
  <c r="A622" i="7"/>
  <c r="O623" i="7"/>
  <c r="R623" i="7" s="1"/>
  <c r="B625" i="7"/>
  <c r="N625" i="7"/>
  <c r="S625" i="7" s="1"/>
  <c r="Q626" i="7"/>
  <c r="A626" i="7"/>
  <c r="O627" i="7"/>
  <c r="B629" i="7"/>
  <c r="N629" i="7"/>
  <c r="S629" i="7" s="1"/>
  <c r="Q630" i="7"/>
  <c r="A630" i="7"/>
  <c r="O631" i="7"/>
  <c r="B633" i="7"/>
  <c r="N633" i="7"/>
  <c r="S633" i="7" s="1"/>
  <c r="Q634" i="7"/>
  <c r="A634" i="7"/>
  <c r="O635" i="7"/>
  <c r="R635" i="7" s="1"/>
  <c r="B637" i="7"/>
  <c r="N637" i="7"/>
  <c r="Q638" i="7"/>
  <c r="A638" i="7"/>
  <c r="O639" i="7"/>
  <c r="R639" i="7" s="1"/>
  <c r="B641" i="7"/>
  <c r="N641" i="7"/>
  <c r="Q642" i="7"/>
  <c r="A642" i="7"/>
  <c r="O643" i="7"/>
  <c r="X645" i="7"/>
  <c r="Y645" i="7" s="1"/>
  <c r="E645" i="7"/>
  <c r="B645" i="7" s="1"/>
  <c r="S649" i="7"/>
  <c r="V654" i="7"/>
  <c r="W654" i="7" s="1"/>
  <c r="P658" i="7"/>
  <c r="R658" i="7" s="1"/>
  <c r="Q663" i="7"/>
  <c r="A663" i="7"/>
  <c r="P663" i="7"/>
  <c r="O663" i="7"/>
  <c r="V664" i="7"/>
  <c r="W664" i="7" s="1"/>
  <c r="U618" i="7"/>
  <c r="V618" i="7" s="1"/>
  <c r="W618" i="7" s="1"/>
  <c r="E618" i="7"/>
  <c r="B618" i="7" s="1"/>
  <c r="X618" i="7"/>
  <c r="Y618" i="7" s="1"/>
  <c r="U622" i="7"/>
  <c r="V622" i="7" s="1"/>
  <c r="W622" i="7" s="1"/>
  <c r="E622" i="7"/>
  <c r="B622" i="7" s="1"/>
  <c r="X622" i="7"/>
  <c r="Y622" i="7" s="1"/>
  <c r="U626" i="7"/>
  <c r="V626" i="7" s="1"/>
  <c r="W626" i="7" s="1"/>
  <c r="E626" i="7"/>
  <c r="B626" i="7" s="1"/>
  <c r="X626" i="7"/>
  <c r="Y626" i="7" s="1"/>
  <c r="U630" i="7"/>
  <c r="V630" i="7" s="1"/>
  <c r="W630" i="7" s="1"/>
  <c r="E630" i="7"/>
  <c r="B630" i="7" s="1"/>
  <c r="X630" i="7"/>
  <c r="Y630" i="7" s="1"/>
  <c r="U634" i="7"/>
  <c r="V634" i="7" s="1"/>
  <c r="W634" i="7" s="1"/>
  <c r="E634" i="7"/>
  <c r="B634" i="7" s="1"/>
  <c r="X634" i="7"/>
  <c r="Y634" i="7" s="1"/>
  <c r="U638" i="7"/>
  <c r="V638" i="7" s="1"/>
  <c r="W638" i="7" s="1"/>
  <c r="E638" i="7"/>
  <c r="B638" i="7" s="1"/>
  <c r="X638" i="7"/>
  <c r="Y638" i="7" s="1"/>
  <c r="U642" i="7"/>
  <c r="V642" i="7" s="1"/>
  <c r="W642" i="7" s="1"/>
  <c r="E642" i="7"/>
  <c r="B642" i="7" s="1"/>
  <c r="X642" i="7"/>
  <c r="Y642" i="7" s="1"/>
  <c r="R646" i="7"/>
  <c r="U647" i="7"/>
  <c r="V647" i="7" s="1"/>
  <c r="W647" i="7" s="1"/>
  <c r="E647" i="7"/>
  <c r="B647" i="7" s="1"/>
  <c r="X647" i="7"/>
  <c r="Y647" i="7" s="1"/>
  <c r="P647" i="7"/>
  <c r="V652" i="7"/>
  <c r="W652" i="7" s="1"/>
  <c r="R653" i="7"/>
  <c r="S653" i="7"/>
  <c r="R655" i="7"/>
  <c r="V657" i="7"/>
  <c r="W657" i="7" s="1"/>
  <c r="P662" i="7"/>
  <c r="K662" i="7"/>
  <c r="I662" i="7"/>
  <c r="U663" i="7"/>
  <c r="V663" i="7" s="1"/>
  <c r="W663" i="7" s="1"/>
  <c r="E663" i="7"/>
  <c r="B663" i="7"/>
  <c r="O618" i="7"/>
  <c r="R618" i="7" s="1"/>
  <c r="O622" i="7"/>
  <c r="R622" i="7" s="1"/>
  <c r="O626" i="7"/>
  <c r="R626" i="7" s="1"/>
  <c r="O630" i="7"/>
  <c r="R630" i="7" s="1"/>
  <c r="O634" i="7"/>
  <c r="R634" i="7" s="1"/>
  <c r="O638" i="7"/>
  <c r="R638" i="7" s="1"/>
  <c r="O642" i="7"/>
  <c r="R642" i="7" s="1"/>
  <c r="P646" i="7"/>
  <c r="O647" i="7"/>
  <c r="S648" i="7"/>
  <c r="R649" i="7"/>
  <c r="U651" i="7"/>
  <c r="V651" i="7" s="1"/>
  <c r="W651" i="7" s="1"/>
  <c r="E651" i="7"/>
  <c r="B651" i="7" s="1"/>
  <c r="V658" i="7"/>
  <c r="W658" i="7" s="1"/>
  <c r="U659" i="7"/>
  <c r="V659" i="7" s="1"/>
  <c r="W659" i="7" s="1"/>
  <c r="E659" i="7"/>
  <c r="B659" i="7" s="1"/>
  <c r="O659" i="7"/>
  <c r="P659" i="7"/>
  <c r="A660" i="7"/>
  <c r="O660" i="7"/>
  <c r="V661" i="7"/>
  <c r="W661" i="7" s="1"/>
  <c r="B662" i="7"/>
  <c r="U662" i="7"/>
  <c r="V662" i="7" s="1"/>
  <c r="W662" i="7" s="1"/>
  <c r="X662" i="7"/>
  <c r="Y662" i="7" s="1"/>
  <c r="Q662" i="7"/>
  <c r="A662" i="7"/>
  <c r="O662" i="7"/>
  <c r="E662" i="7"/>
  <c r="S666" i="7"/>
  <c r="Q664" i="7"/>
  <c r="S664" i="7" s="1"/>
  <c r="R666" i="7"/>
  <c r="P654" i="7"/>
  <c r="R654" i="7" s="1"/>
  <c r="U655" i="7"/>
  <c r="V655" i="7" s="1"/>
  <c r="W655" i="7" s="1"/>
  <c r="E655" i="7"/>
  <c r="B655" i="7" s="1"/>
  <c r="S668" i="7"/>
  <c r="V668" i="7"/>
  <c r="W668" i="7" s="1"/>
  <c r="V672" i="7"/>
  <c r="W672" i="7" s="1"/>
  <c r="R675" i="7"/>
  <c r="B646" i="7"/>
  <c r="N646" i="7"/>
  <c r="S646" i="7" s="1"/>
  <c r="Q647" i="7"/>
  <c r="A647" i="7"/>
  <c r="O648" i="7"/>
  <c r="R648" i="7" s="1"/>
  <c r="B650" i="7"/>
  <c r="N650" i="7"/>
  <c r="S650" i="7" s="1"/>
  <c r="Q651" i="7"/>
  <c r="S651" i="7" s="1"/>
  <c r="A651" i="7"/>
  <c r="O652" i="7"/>
  <c r="R652" i="7" s="1"/>
  <c r="B654" i="7"/>
  <c r="N654" i="7"/>
  <c r="S654" i="7" s="1"/>
  <c r="Q655" i="7"/>
  <c r="A655" i="7"/>
  <c r="O656" i="7"/>
  <c r="R656" i="7" s="1"/>
  <c r="B658" i="7"/>
  <c r="N658" i="7"/>
  <c r="Q659" i="7"/>
  <c r="A659" i="7"/>
  <c r="A666" i="7"/>
  <c r="Q666" i="7"/>
  <c r="A670" i="7"/>
  <c r="Q670" i="7"/>
  <c r="S670" i="7" s="1"/>
  <c r="A674" i="7"/>
  <c r="Q674" i="7"/>
  <c r="A678" i="7"/>
  <c r="Q678" i="7"/>
  <c r="R678" i="7" s="1"/>
  <c r="P674" i="7"/>
  <c r="N674" i="7"/>
  <c r="S677" i="7"/>
  <c r="V677" i="7"/>
  <c r="W677" i="7" s="1"/>
  <c r="P678" i="7"/>
  <c r="N678" i="7"/>
  <c r="V680" i="7"/>
  <c r="W680" i="7" s="1"/>
  <c r="B666" i="7"/>
  <c r="U666" i="7"/>
  <c r="V666" i="7" s="1"/>
  <c r="W666" i="7" s="1"/>
  <c r="Q667" i="7"/>
  <c r="A667" i="7"/>
  <c r="P667" i="7"/>
  <c r="R667" i="7" s="1"/>
  <c r="A668" i="7"/>
  <c r="O668" i="7"/>
  <c r="R668" i="7" s="1"/>
  <c r="B670" i="7"/>
  <c r="U670" i="7"/>
  <c r="V670" i="7" s="1"/>
  <c r="W670" i="7" s="1"/>
  <c r="Q671" i="7"/>
  <c r="A671" i="7"/>
  <c r="P671" i="7"/>
  <c r="R671" i="7" s="1"/>
  <c r="A672" i="7"/>
  <c r="O672" i="7"/>
  <c r="B674" i="7"/>
  <c r="U674" i="7"/>
  <c r="V674" i="7" s="1"/>
  <c r="W674" i="7" s="1"/>
  <c r="Q675" i="7"/>
  <c r="A675" i="7"/>
  <c r="P675" i="7"/>
  <c r="S675" i="7" s="1"/>
  <c r="A676" i="7"/>
  <c r="O676" i="7"/>
  <c r="S676" i="7" s="1"/>
  <c r="B678" i="7"/>
  <c r="U678" i="7"/>
  <c r="V678" i="7" s="1"/>
  <c r="W678" i="7" s="1"/>
  <c r="Q679" i="7"/>
  <c r="S679" i="7" s="1"/>
  <c r="A679" i="7"/>
  <c r="P679" i="7"/>
  <c r="R679" i="7" s="1"/>
  <c r="A680" i="7"/>
  <c r="O680" i="7"/>
  <c r="R680" i="7" s="1"/>
  <c r="U667" i="7"/>
  <c r="V667" i="7" s="1"/>
  <c r="W667" i="7" s="1"/>
  <c r="E667" i="7"/>
  <c r="B667" i="7" s="1"/>
  <c r="Q668" i="7"/>
  <c r="U671" i="7"/>
  <c r="V671" i="7" s="1"/>
  <c r="W671" i="7" s="1"/>
  <c r="E671" i="7"/>
  <c r="B671" i="7" s="1"/>
  <c r="Q672" i="7"/>
  <c r="R674" i="7"/>
  <c r="U675" i="7"/>
  <c r="V675" i="7" s="1"/>
  <c r="W675" i="7" s="1"/>
  <c r="E675" i="7"/>
  <c r="B675" i="7"/>
  <c r="Q676" i="7"/>
  <c r="U679" i="7"/>
  <c r="V679" i="7" s="1"/>
  <c r="W679" i="7" s="1"/>
  <c r="E679" i="7"/>
  <c r="B679" i="7"/>
  <c r="Q680" i="7"/>
  <c r="S689" i="7"/>
  <c r="R681" i="7"/>
  <c r="V684" i="7"/>
  <c r="W684" i="7" s="1"/>
  <c r="S694" i="7"/>
  <c r="O661" i="7"/>
  <c r="R661" i="7" s="1"/>
  <c r="O665" i="7"/>
  <c r="R665" i="7" s="1"/>
  <c r="O669" i="7"/>
  <c r="R669" i="7" s="1"/>
  <c r="O673" i="7"/>
  <c r="R673" i="7" s="1"/>
  <c r="O677" i="7"/>
  <c r="R677" i="7" s="1"/>
  <c r="R692" i="7"/>
  <c r="S697" i="7"/>
  <c r="S700" i="7"/>
  <c r="V700" i="7"/>
  <c r="W700" i="7" s="1"/>
  <c r="S681" i="7"/>
  <c r="B683" i="7"/>
  <c r="S685" i="7"/>
  <c r="R686" i="7"/>
  <c r="R694" i="7"/>
  <c r="Q684" i="7"/>
  <c r="S684" i="7" s="1"/>
  <c r="U685" i="7"/>
  <c r="V685" i="7" s="1"/>
  <c r="W685" i="7" s="1"/>
  <c r="Q685" i="7"/>
  <c r="E685" i="7"/>
  <c r="B685" i="7" s="1"/>
  <c r="A685" i="7"/>
  <c r="K685" i="7"/>
  <c r="P685" i="7"/>
  <c r="R685" i="7" s="1"/>
  <c r="X685" i="7"/>
  <c r="Y685" i="7" s="1"/>
  <c r="Q688" i="7"/>
  <c r="S688" i="7" s="1"/>
  <c r="U689" i="7"/>
  <c r="V689" i="7" s="1"/>
  <c r="W689" i="7" s="1"/>
  <c r="Q689" i="7"/>
  <c r="E689" i="7"/>
  <c r="B689" i="7" s="1"/>
  <c r="A689" i="7"/>
  <c r="K689" i="7"/>
  <c r="P689" i="7"/>
  <c r="R689" i="7" s="1"/>
  <c r="X689" i="7"/>
  <c r="Y689" i="7" s="1"/>
  <c r="Q692" i="7"/>
  <c r="S692" i="7" s="1"/>
  <c r="U693" i="7"/>
  <c r="V693" i="7" s="1"/>
  <c r="W693" i="7" s="1"/>
  <c r="Q693" i="7"/>
  <c r="E693" i="7"/>
  <c r="B693" i="7" s="1"/>
  <c r="A693" i="7"/>
  <c r="K693" i="7"/>
  <c r="P693" i="7"/>
  <c r="R693" i="7" s="1"/>
  <c r="X693" i="7"/>
  <c r="Y693" i="7" s="1"/>
  <c r="P698" i="7"/>
  <c r="S698" i="7" s="1"/>
  <c r="Q698" i="7"/>
  <c r="R698" i="7" s="1"/>
  <c r="A698" i="7"/>
  <c r="B700" i="7"/>
  <c r="Q682" i="7"/>
  <c r="S682" i="7" s="1"/>
  <c r="U683" i="7"/>
  <c r="V683" i="7" s="1"/>
  <c r="W683" i="7" s="1"/>
  <c r="E683" i="7"/>
  <c r="K683" i="7"/>
  <c r="P683" i="7"/>
  <c r="R683" i="7" s="1"/>
  <c r="X683" i="7"/>
  <c r="Y683" i="7" s="1"/>
  <c r="Q686" i="7"/>
  <c r="S686" i="7" s="1"/>
  <c r="U687" i="7"/>
  <c r="V687" i="7" s="1"/>
  <c r="W687" i="7" s="1"/>
  <c r="E687" i="7"/>
  <c r="B687" i="7" s="1"/>
  <c r="K687" i="7"/>
  <c r="P687" i="7"/>
  <c r="R687" i="7" s="1"/>
  <c r="X687" i="7"/>
  <c r="Y687" i="7" s="1"/>
  <c r="Q690" i="7"/>
  <c r="S690" i="7" s="1"/>
  <c r="U691" i="7"/>
  <c r="V691" i="7" s="1"/>
  <c r="W691" i="7" s="1"/>
  <c r="E691" i="7"/>
  <c r="B691" i="7" s="1"/>
  <c r="K691" i="7"/>
  <c r="P691" i="7"/>
  <c r="S691" i="7" s="1"/>
  <c r="X691" i="7"/>
  <c r="Y691" i="7" s="1"/>
  <c r="P694" i="7"/>
  <c r="Q694" i="7"/>
  <c r="S695" i="7"/>
  <c r="U697" i="7"/>
  <c r="V697" i="7" s="1"/>
  <c r="W697" i="7" s="1"/>
  <c r="Q697" i="7"/>
  <c r="R697" i="7" s="1"/>
  <c r="E697" i="7"/>
  <c r="A697" i="7"/>
  <c r="B697" i="7"/>
  <c r="K697" i="7"/>
  <c r="U701" i="7"/>
  <c r="V701" i="7" s="1"/>
  <c r="W701" i="7" s="1"/>
  <c r="E701" i="7"/>
  <c r="B701" i="7" s="1"/>
  <c r="X701" i="7"/>
  <c r="Y701" i="7" s="1"/>
  <c r="K701" i="7"/>
  <c r="U694" i="7"/>
  <c r="V694" i="7" s="1"/>
  <c r="W694" i="7" s="1"/>
  <c r="P695" i="7"/>
  <c r="X695" i="7"/>
  <c r="Y695" i="7" s="1"/>
  <c r="O696" i="7"/>
  <c r="R696" i="7" s="1"/>
  <c r="E698" i="7"/>
  <c r="B698" i="7" s="1"/>
  <c r="U698" i="7"/>
  <c r="V698" i="7" s="1"/>
  <c r="W698" i="7" s="1"/>
  <c r="P699" i="7"/>
  <c r="R699" i="7" s="1"/>
  <c r="X699" i="7"/>
  <c r="Y699" i="7" s="1"/>
  <c r="B682" i="7"/>
  <c r="A683" i="7"/>
  <c r="Q683" i="7"/>
  <c r="X684" i="7"/>
  <c r="Y684" i="7" s="1"/>
  <c r="B686" i="7"/>
  <c r="A687" i="7"/>
  <c r="Q687" i="7"/>
  <c r="S687" i="7" s="1"/>
  <c r="B690" i="7"/>
  <c r="A691" i="7"/>
  <c r="Q691" i="7"/>
  <c r="B694" i="7"/>
  <c r="A695" i="7"/>
  <c r="E695" i="7"/>
  <c r="B695" i="7" s="1"/>
  <c r="Q695" i="7"/>
  <c r="A699" i="7"/>
  <c r="E699" i="7"/>
  <c r="B699" i="7" s="1"/>
  <c r="Q699" i="7"/>
  <c r="P700" i="7"/>
  <c r="R700" i="7" s="1"/>
  <c r="X700" i="7"/>
  <c r="Y700" i="7" s="1"/>
  <c r="O701" i="7"/>
  <c r="R701" i="7" s="1"/>
  <c r="A701" i="7"/>
  <c r="R664" i="7" l="1"/>
  <c r="R650" i="7"/>
  <c r="R613" i="7"/>
  <c r="R588" i="7"/>
  <c r="S588" i="7"/>
  <c r="R567" i="7"/>
  <c r="S567" i="7"/>
  <c r="S526" i="7"/>
  <c r="R552" i="7"/>
  <c r="S500" i="7"/>
  <c r="R545" i="7"/>
  <c r="V483" i="7"/>
  <c r="W483" i="7" s="1"/>
  <c r="R544" i="7"/>
  <c r="R536" i="7"/>
  <c r="S502" i="7"/>
  <c r="S448" i="7"/>
  <c r="S432" i="7"/>
  <c r="S424" i="7"/>
  <c r="S416" i="7"/>
  <c r="R451" i="7"/>
  <c r="S451" i="7"/>
  <c r="R450" i="7"/>
  <c r="R410" i="7"/>
  <c r="S405" i="7"/>
  <c r="S471" i="7"/>
  <c r="R463" i="7"/>
  <c r="R423" i="7"/>
  <c r="S423" i="7"/>
  <c r="S393" i="7"/>
  <c r="R427" i="7"/>
  <c r="S427" i="7"/>
  <c r="R426" i="7"/>
  <c r="R456" i="7"/>
  <c r="R439" i="7"/>
  <c r="S439" i="7"/>
  <c r="R438" i="7"/>
  <c r="V434" i="7"/>
  <c r="W434" i="7" s="1"/>
  <c r="S425" i="7"/>
  <c r="S407" i="7"/>
  <c r="S337" i="7"/>
  <c r="R337" i="7"/>
  <c r="S369" i="7"/>
  <c r="R399" i="7"/>
  <c r="R359" i="7"/>
  <c r="S391" i="7"/>
  <c r="R355" i="7"/>
  <c r="R347" i="7"/>
  <c r="R315" i="7"/>
  <c r="R305" i="7"/>
  <c r="S272" i="7"/>
  <c r="S336" i="7"/>
  <c r="V316" i="7"/>
  <c r="W316" i="7" s="1"/>
  <c r="S275" i="7"/>
  <c r="R250" i="7"/>
  <c r="S250" i="7"/>
  <c r="R351" i="7"/>
  <c r="S320" i="7"/>
  <c r="S315" i="7"/>
  <c r="S299" i="7"/>
  <c r="S283" i="7"/>
  <c r="S267" i="7"/>
  <c r="S251" i="7"/>
  <c r="R243" i="7"/>
  <c r="R300" i="7"/>
  <c r="V299" i="7"/>
  <c r="W299" i="7" s="1"/>
  <c r="S287" i="7"/>
  <c r="R278" i="7"/>
  <c r="S278" i="7"/>
  <c r="R270" i="7"/>
  <c r="S270" i="7"/>
  <c r="S260" i="7"/>
  <c r="R257" i="7"/>
  <c r="R232" i="7"/>
  <c r="R224" i="7"/>
  <c r="S28" i="7"/>
  <c r="R264" i="7"/>
  <c r="S246" i="7"/>
  <c r="S231" i="7"/>
  <c r="R217" i="7"/>
  <c r="R185" i="7"/>
  <c r="R153" i="7"/>
  <c r="S279" i="7"/>
  <c r="S258" i="7"/>
  <c r="R213" i="7"/>
  <c r="S213" i="7"/>
  <c r="S172" i="7"/>
  <c r="R149" i="7"/>
  <c r="S149" i="7"/>
  <c r="S92" i="7"/>
  <c r="R69" i="7"/>
  <c r="S69" i="7"/>
  <c r="R67" i="7"/>
  <c r="R61" i="7"/>
  <c r="R56" i="7"/>
  <c r="R45" i="7"/>
  <c r="R40" i="7"/>
  <c r="R28" i="7"/>
  <c r="R81" i="7"/>
  <c r="S95" i="7"/>
  <c r="S63" i="7"/>
  <c r="V32" i="7"/>
  <c r="W32" i="7" s="1"/>
  <c r="R331" i="7"/>
  <c r="S262" i="7"/>
  <c r="S239" i="7"/>
  <c r="R223" i="7"/>
  <c r="R193" i="7"/>
  <c r="R190" i="7"/>
  <c r="S190" i="7"/>
  <c r="R188" i="7"/>
  <c r="R129" i="7"/>
  <c r="R126" i="7"/>
  <c r="S126" i="7"/>
  <c r="R124" i="7"/>
  <c r="R97" i="7"/>
  <c r="R94" i="7"/>
  <c r="S94" i="7"/>
  <c r="R92" i="7"/>
  <c r="R78" i="7"/>
  <c r="S78" i="7"/>
  <c r="R76" i="7"/>
  <c r="R118" i="7"/>
  <c r="S118" i="7"/>
  <c r="V48" i="7"/>
  <c r="W48" i="7" s="1"/>
  <c r="R234" i="7"/>
  <c r="S209" i="7"/>
  <c r="S192" i="7"/>
  <c r="S145" i="7"/>
  <c r="S128" i="7"/>
  <c r="S81" i="7"/>
  <c r="S64" i="7"/>
  <c r="S12" i="7"/>
  <c r="S2" i="7"/>
  <c r="S229" i="7"/>
  <c r="R215" i="7"/>
  <c r="R151" i="7"/>
  <c r="R87" i="7"/>
  <c r="S18" i="7"/>
  <c r="S225" i="7"/>
  <c r="S168" i="7"/>
  <c r="S155" i="7"/>
  <c r="S104" i="7"/>
  <c r="S91" i="7"/>
  <c r="S58" i="7"/>
  <c r="S42" i="7"/>
  <c r="S4" i="7"/>
  <c r="S230" i="7"/>
  <c r="S183" i="7"/>
  <c r="S170" i="7"/>
  <c r="S119" i="7"/>
  <c r="S106" i="7"/>
  <c r="S61" i="7"/>
  <c r="S45" i="7"/>
  <c r="S29" i="7"/>
  <c r="S23" i="7"/>
  <c r="S15" i="7"/>
  <c r="S9" i="7"/>
  <c r="S635" i="7"/>
  <c r="R690" i="7"/>
  <c r="R682" i="7"/>
  <c r="R688" i="7"/>
  <c r="S678" i="7"/>
  <c r="S669" i="7"/>
  <c r="S641" i="7"/>
  <c r="R631" i="7"/>
  <c r="S631" i="7"/>
  <c r="S630" i="7"/>
  <c r="R651" i="7"/>
  <c r="S622" i="7"/>
  <c r="R617" i="7"/>
  <c r="R595" i="7"/>
  <c r="R579" i="7"/>
  <c r="S652" i="7"/>
  <c r="V613" i="7"/>
  <c r="W613" i="7" s="1"/>
  <c r="S619" i="7"/>
  <c r="S608" i="7"/>
  <c r="R602" i="7"/>
  <c r="R600" i="7"/>
  <c r="S600" i="7"/>
  <c r="S599" i="7"/>
  <c r="V594" i="7"/>
  <c r="W594" i="7" s="1"/>
  <c r="V590" i="7"/>
  <c r="W590" i="7" s="1"/>
  <c r="S579" i="7"/>
  <c r="R576" i="7"/>
  <c r="S576" i="7"/>
  <c r="S584" i="7"/>
  <c r="S583" i="7"/>
  <c r="R578" i="7"/>
  <c r="S596" i="7"/>
  <c r="S591" i="7"/>
  <c r="R580" i="7"/>
  <c r="S580" i="7"/>
  <c r="R573" i="7"/>
  <c r="S563" i="7"/>
  <c r="S550" i="7"/>
  <c r="R485" i="7"/>
  <c r="S485" i="7"/>
  <c r="R575" i="7"/>
  <c r="R560" i="7"/>
  <c r="R543" i="7"/>
  <c r="S572" i="7"/>
  <c r="R496" i="7"/>
  <c r="S510" i="7"/>
  <c r="S462" i="7"/>
  <c r="S460" i="7"/>
  <c r="S457" i="7"/>
  <c r="S444" i="7"/>
  <c r="S441" i="7"/>
  <c r="S422" i="7"/>
  <c r="R525" i="7"/>
  <c r="S493" i="7"/>
  <c r="V450" i="7"/>
  <c r="W450" i="7" s="1"/>
  <c r="R419" i="7"/>
  <c r="S419" i="7"/>
  <c r="R418" i="7"/>
  <c r="R447" i="7"/>
  <c r="S447" i="7"/>
  <c r="R446" i="7"/>
  <c r="V422" i="7"/>
  <c r="W422" i="7" s="1"/>
  <c r="S409" i="7"/>
  <c r="V426" i="7"/>
  <c r="W426" i="7" s="1"/>
  <c r="R267" i="7"/>
  <c r="R455" i="7"/>
  <c r="S455" i="7"/>
  <c r="R454" i="7"/>
  <c r="V438" i="7"/>
  <c r="W438" i="7" s="1"/>
  <c r="R428" i="7"/>
  <c r="R406" i="7"/>
  <c r="S395" i="7"/>
  <c r="S373" i="7"/>
  <c r="R408" i="7"/>
  <c r="R363" i="7"/>
  <c r="S385" i="7"/>
  <c r="R387" i="7"/>
  <c r="R325" i="7"/>
  <c r="R309" i="7"/>
  <c r="R293" i="7"/>
  <c r="R277" i="7"/>
  <c r="S349" i="7"/>
  <c r="S345" i="7"/>
  <c r="S325" i="7"/>
  <c r="R292" i="7"/>
  <c r="R276" i="7"/>
  <c r="R273" i="7"/>
  <c r="R330" i="7"/>
  <c r="S291" i="7"/>
  <c r="R281" i="7"/>
  <c r="V268" i="7"/>
  <c r="W268" i="7" s="1"/>
  <c r="R329" i="7"/>
  <c r="R317" i="7"/>
  <c r="S317" i="7"/>
  <c r="R314" i="7"/>
  <c r="R301" i="7"/>
  <c r="S301" i="7"/>
  <c r="R298" i="7"/>
  <c r="R285" i="7"/>
  <c r="R282" i="7"/>
  <c r="R269" i="7"/>
  <c r="R259" i="7"/>
  <c r="R254" i="7"/>
  <c r="S235" i="7"/>
  <c r="S323" i="7"/>
  <c r="R316" i="7"/>
  <c r="V315" i="7"/>
  <c r="W315" i="7" s="1"/>
  <c r="S303" i="7"/>
  <c r="R294" i="7"/>
  <c r="S294" i="7"/>
  <c r="R286" i="7"/>
  <c r="S286" i="7"/>
  <c r="S282" i="7"/>
  <c r="V272" i="7"/>
  <c r="W272" i="7" s="1"/>
  <c r="V267" i="7"/>
  <c r="W267" i="7" s="1"/>
  <c r="S305" i="7"/>
  <c r="S255" i="7"/>
  <c r="V251" i="7"/>
  <c r="W251" i="7" s="1"/>
  <c r="R202" i="7"/>
  <c r="R189" i="7"/>
  <c r="R184" i="7"/>
  <c r="R138" i="7"/>
  <c r="R125" i="7"/>
  <c r="R120" i="7"/>
  <c r="S84" i="7"/>
  <c r="R74" i="7"/>
  <c r="S56" i="7"/>
  <c r="V40" i="7"/>
  <c r="W40" i="7" s="1"/>
  <c r="S265" i="7"/>
  <c r="R245" i="7"/>
  <c r="V243" i="7"/>
  <c r="W243" i="7" s="1"/>
  <c r="S227" i="7"/>
  <c r="R198" i="7"/>
  <c r="S198" i="7"/>
  <c r="R196" i="7"/>
  <c r="S175" i="7"/>
  <c r="R166" i="7"/>
  <c r="S166" i="7"/>
  <c r="R164" i="7"/>
  <c r="R134" i="7"/>
  <c r="S134" i="7"/>
  <c r="R132" i="7"/>
  <c r="R121" i="7"/>
  <c r="R102" i="7"/>
  <c r="S102" i="7"/>
  <c r="R100" i="7"/>
  <c r="R86" i="7"/>
  <c r="S86" i="7"/>
  <c r="R84" i="7"/>
  <c r="R70" i="7"/>
  <c r="S70" i="7"/>
  <c r="R68" i="7"/>
  <c r="V52" i="7"/>
  <c r="W52" i="7" s="1"/>
  <c r="V20" i="7"/>
  <c r="W20" i="7" s="1"/>
  <c r="S293" i="7"/>
  <c r="S277" i="7"/>
  <c r="R253" i="7"/>
  <c r="R248" i="7"/>
  <c r="R237" i="7"/>
  <c r="R194" i="7"/>
  <c r="S188" i="7"/>
  <c r="V180" i="7"/>
  <c r="W180" i="7" s="1"/>
  <c r="R165" i="7"/>
  <c r="S165" i="7"/>
  <c r="R163" i="7"/>
  <c r="R160" i="7"/>
  <c r="R130" i="7"/>
  <c r="S124" i="7"/>
  <c r="V116" i="7"/>
  <c r="W116" i="7" s="1"/>
  <c r="R114" i="7"/>
  <c r="S108" i="7"/>
  <c r="R85" i="7"/>
  <c r="S85" i="7"/>
  <c r="R83" i="7"/>
  <c r="R60" i="7"/>
  <c r="R49" i="7"/>
  <c r="R44" i="7"/>
  <c r="R33" i="7"/>
  <c r="V60" i="7"/>
  <c r="W60" i="7" s="1"/>
  <c r="S276" i="7"/>
  <c r="R219" i="7"/>
  <c r="R177" i="7"/>
  <c r="R174" i="7"/>
  <c r="S174" i="7"/>
  <c r="R172" i="7"/>
  <c r="S226" i="7"/>
  <c r="S187" i="7"/>
  <c r="S157" i="7"/>
  <c r="S123" i="7"/>
  <c r="S93" i="7"/>
  <c r="S26" i="7"/>
  <c r="S14" i="7"/>
  <c r="S222" i="7"/>
  <c r="S208" i="7"/>
  <c r="S144" i="7"/>
  <c r="R111" i="7"/>
  <c r="S80" i="7"/>
  <c r="S218" i="7"/>
  <c r="S185" i="7"/>
  <c r="S167" i="7"/>
  <c r="S121" i="7"/>
  <c r="S103" i="7"/>
  <c r="R8" i="7"/>
  <c r="S162" i="7"/>
  <c r="S98" i="7"/>
  <c r="S67" i="7"/>
  <c r="S27" i="7"/>
  <c r="S699" i="7"/>
  <c r="S693" i="7"/>
  <c r="R684" i="7"/>
  <c r="R670" i="7"/>
  <c r="R695" i="7"/>
  <c r="R672" i="7"/>
  <c r="S683" i="7"/>
  <c r="S674" i="7"/>
  <c r="S658" i="7"/>
  <c r="S672" i="7"/>
  <c r="S667" i="7"/>
  <c r="S661" i="7"/>
  <c r="R659" i="7"/>
  <c r="R647" i="7"/>
  <c r="S647" i="7"/>
  <c r="S663" i="7"/>
  <c r="R663" i="7"/>
  <c r="R643" i="7"/>
  <c r="S643" i="7"/>
  <c r="S637" i="7"/>
  <c r="R627" i="7"/>
  <c r="S627" i="7"/>
  <c r="S621" i="7"/>
  <c r="R611" i="7"/>
  <c r="S611" i="7"/>
  <c r="V633" i="7"/>
  <c r="W633" i="7" s="1"/>
  <c r="S626" i="7"/>
  <c r="S638" i="7"/>
  <c r="R629" i="7"/>
  <c r="S618" i="7"/>
  <c r="R614" i="7"/>
  <c r="S623" i="7"/>
  <c r="R607" i="7"/>
  <c r="S615" i="7"/>
  <c r="S609" i="7"/>
  <c r="S606" i="7"/>
  <c r="R604" i="7"/>
  <c r="S604" i="7"/>
  <c r="R601" i="7"/>
  <c r="R597" i="7"/>
  <c r="R593" i="7"/>
  <c r="R585" i="7"/>
  <c r="R581" i="7"/>
  <c r="R577" i="7"/>
  <c r="S607" i="7"/>
  <c r="S585" i="7"/>
  <c r="V582" i="7"/>
  <c r="W582" i="7" s="1"/>
  <c r="R574" i="7"/>
  <c r="S574" i="7"/>
  <c r="V606" i="7"/>
  <c r="W606" i="7" s="1"/>
  <c r="S597" i="7"/>
  <c r="R586" i="7"/>
  <c r="V578" i="7"/>
  <c r="W578" i="7" s="1"/>
  <c r="V565" i="7"/>
  <c r="W565" i="7" s="1"/>
  <c r="R561" i="7"/>
  <c r="R554" i="7"/>
  <c r="R546" i="7"/>
  <c r="R530" i="7"/>
  <c r="R498" i="7"/>
  <c r="R562" i="7"/>
  <c r="S589" i="7"/>
  <c r="V586" i="7"/>
  <c r="W586" i="7" s="1"/>
  <c r="S570" i="7"/>
  <c r="S541" i="7"/>
  <c r="S554" i="7"/>
  <c r="S534" i="7"/>
  <c r="S518" i="7"/>
  <c r="R509" i="7"/>
  <c r="S491" i="7"/>
  <c r="S475" i="7"/>
  <c r="R521" i="7"/>
  <c r="R497" i="7"/>
  <c r="S497" i="7"/>
  <c r="R397" i="7"/>
  <c r="S489" i="7"/>
  <c r="R466" i="7"/>
  <c r="R484" i="7"/>
  <c r="V466" i="7"/>
  <c r="W466" i="7" s="1"/>
  <c r="R483" i="7"/>
  <c r="S469" i="7"/>
  <c r="S458" i="7"/>
  <c r="S453" i="7"/>
  <c r="S442" i="7"/>
  <c r="S440" i="7"/>
  <c r="S437" i="7"/>
  <c r="S420" i="7"/>
  <c r="S402" i="7"/>
  <c r="R361" i="7"/>
  <c r="S508" i="7"/>
  <c r="S480" i="7"/>
  <c r="V479" i="7"/>
  <c r="W479" i="7" s="1"/>
  <c r="V475" i="7"/>
  <c r="W475" i="7" s="1"/>
  <c r="R436" i="7"/>
  <c r="V418" i="7"/>
  <c r="W418" i="7" s="1"/>
  <c r="V406" i="7"/>
  <c r="W406" i="7" s="1"/>
  <c r="R467" i="7"/>
  <c r="V446" i="7"/>
  <c r="W446" i="7" s="1"/>
  <c r="S417" i="7"/>
  <c r="V394" i="7"/>
  <c r="W394" i="7" s="1"/>
  <c r="R443" i="7"/>
  <c r="S443" i="7"/>
  <c r="R442" i="7"/>
  <c r="S421" i="7"/>
  <c r="S413" i="7"/>
  <c r="R400" i="7"/>
  <c r="R388" i="7"/>
  <c r="R384" i="7"/>
  <c r="R380" i="7"/>
  <c r="R376" i="7"/>
  <c r="V454" i="7"/>
  <c r="W454" i="7" s="1"/>
  <c r="R431" i="7"/>
  <c r="S431" i="7"/>
  <c r="R430" i="7"/>
  <c r="S411" i="7"/>
  <c r="S388" i="7"/>
  <c r="S356" i="7"/>
  <c r="R383" i="7"/>
  <c r="R321" i="7"/>
  <c r="S321" i="7"/>
  <c r="S389" i="7"/>
  <c r="R368" i="7"/>
  <c r="S379" i="7"/>
  <c r="R375" i="7"/>
  <c r="S415" i="7"/>
  <c r="S381" i="7"/>
  <c r="S344" i="7"/>
  <c r="R338" i="7"/>
  <c r="S338" i="7"/>
  <c r="R336" i="7"/>
  <c r="R322" i="7"/>
  <c r="S322" i="7"/>
  <c r="R320" i="7"/>
  <c r="R306" i="7"/>
  <c r="R304" i="7"/>
  <c r="R290" i="7"/>
  <c r="R288" i="7"/>
  <c r="R274" i="7"/>
  <c r="R272" i="7"/>
  <c r="S341" i="7"/>
  <c r="R326" i="7"/>
  <c r="S326" i="7"/>
  <c r="R308" i="7"/>
  <c r="R295" i="7"/>
  <c r="S288" i="7"/>
  <c r="R283" i="7"/>
  <c r="S259" i="7"/>
  <c r="R233" i="7"/>
  <c r="R221" i="7"/>
  <c r="S347" i="7"/>
  <c r="R333" i="7"/>
  <c r="S333" i="7"/>
  <c r="S328" i="7"/>
  <c r="S307" i="7"/>
  <c r="R297" i="7"/>
  <c r="R296" i="7"/>
  <c r="V284" i="7"/>
  <c r="W284" i="7" s="1"/>
  <c r="S335" i="7"/>
  <c r="R238" i="7"/>
  <c r="S228" i="7"/>
  <c r="S220" i="7"/>
  <c r="R340" i="7"/>
  <c r="S319" i="7"/>
  <c r="R310" i="7"/>
  <c r="S310" i="7"/>
  <c r="R302" i="7"/>
  <c r="S298" i="7"/>
  <c r="V288" i="7"/>
  <c r="W288" i="7" s="1"/>
  <c r="R268" i="7"/>
  <c r="R240" i="7"/>
  <c r="R205" i="7"/>
  <c r="R200" i="7"/>
  <c r="S164" i="7"/>
  <c r="R154" i="7"/>
  <c r="R141" i="7"/>
  <c r="R136" i="7"/>
  <c r="S100" i="7"/>
  <c r="R90" i="7"/>
  <c r="R77" i="7"/>
  <c r="R72" i="7"/>
  <c r="S36" i="7"/>
  <c r="V28" i="7"/>
  <c r="W28" i="7" s="1"/>
  <c r="S339" i="7"/>
  <c r="S280" i="7"/>
  <c r="S247" i="7"/>
  <c r="R201" i="7"/>
  <c r="R169" i="7"/>
  <c r="R137" i="7"/>
  <c r="S318" i="7"/>
  <c r="S285" i="7"/>
  <c r="S273" i="7"/>
  <c r="S254" i="7"/>
  <c r="V232" i="7"/>
  <c r="W232" i="7" s="1"/>
  <c r="V224" i="7"/>
  <c r="W224" i="7" s="1"/>
  <c r="R210" i="7"/>
  <c r="S204" i="7"/>
  <c r="V196" i="7"/>
  <c r="W196" i="7" s="1"/>
  <c r="R181" i="7"/>
  <c r="S181" i="7"/>
  <c r="R179" i="7"/>
  <c r="R176" i="7"/>
  <c r="R146" i="7"/>
  <c r="S140" i="7"/>
  <c r="V132" i="7"/>
  <c r="W132" i="7" s="1"/>
  <c r="R117" i="7"/>
  <c r="S117" i="7"/>
  <c r="R101" i="7"/>
  <c r="S101" i="7"/>
  <c r="R99" i="7"/>
  <c r="R96" i="7"/>
  <c r="R66" i="7"/>
  <c r="R53" i="7"/>
  <c r="R48" i="7"/>
  <c r="R37" i="7"/>
  <c r="R32" i="7"/>
  <c r="R20" i="7"/>
  <c r="R65" i="7"/>
  <c r="V44" i="7"/>
  <c r="W44" i="7" s="1"/>
  <c r="S324" i="7"/>
  <c r="S292" i="7"/>
  <c r="S274" i="7"/>
  <c r="S238" i="7"/>
  <c r="V235" i="7"/>
  <c r="W235" i="7" s="1"/>
  <c r="R161" i="7"/>
  <c r="R158" i="7"/>
  <c r="S158" i="7"/>
  <c r="R156" i="7"/>
  <c r="S217" i="7"/>
  <c r="S199" i="7"/>
  <c r="S186" i="7"/>
  <c r="S153" i="7"/>
  <c r="S135" i="7"/>
  <c r="S122" i="7"/>
  <c r="S89" i="7"/>
  <c r="S71" i="7"/>
  <c r="S22" i="7"/>
  <c r="S7" i="7"/>
  <c r="S216" i="7"/>
  <c r="S203" i="7"/>
  <c r="S173" i="7"/>
  <c r="S152" i="7"/>
  <c r="S139" i="7"/>
  <c r="S109" i="7"/>
  <c r="S88" i="7"/>
  <c r="S75" i="7"/>
  <c r="R25" i="7"/>
  <c r="S17" i="7"/>
  <c r="S210" i="7"/>
  <c r="S179" i="7"/>
  <c r="S146" i="7"/>
  <c r="S115" i="7"/>
  <c r="S82" i="7"/>
  <c r="S193" i="7"/>
  <c r="S176" i="7"/>
  <c r="S129" i="7"/>
  <c r="S112" i="7"/>
  <c r="R79" i="7"/>
  <c r="S65" i="7"/>
  <c r="S21" i="7"/>
  <c r="S10" i="7"/>
  <c r="R691" i="7"/>
  <c r="S680" i="7"/>
  <c r="V650" i="7"/>
  <c r="W650" i="7" s="1"/>
  <c r="S671" i="7"/>
  <c r="S656" i="7"/>
  <c r="V629" i="7"/>
  <c r="W629" i="7" s="1"/>
  <c r="R598" i="7"/>
  <c r="S696" i="7"/>
  <c r="S701" i="7"/>
  <c r="R676" i="7"/>
  <c r="S673" i="7"/>
  <c r="R662" i="7"/>
  <c r="R660" i="7"/>
  <c r="S660" i="7"/>
  <c r="V646" i="7"/>
  <c r="W646" i="7" s="1"/>
  <c r="S665" i="7"/>
  <c r="R621" i="7"/>
  <c r="S642" i="7"/>
  <c r="R633" i="7"/>
  <c r="R645" i="7"/>
  <c r="V625" i="7"/>
  <c r="W625" i="7" s="1"/>
  <c r="S662" i="7"/>
  <c r="S634" i="7"/>
  <c r="R625" i="7"/>
  <c r="S605" i="7"/>
  <c r="V598" i="7"/>
  <c r="W598" i="7" s="1"/>
  <c r="V602" i="7"/>
  <c r="W602" i="7" s="1"/>
  <c r="S595" i="7"/>
  <c r="R592" i="7"/>
  <c r="S592" i="7"/>
  <c r="R571" i="7"/>
  <c r="S571" i="7"/>
  <c r="V573" i="7"/>
  <c r="W573" i="7" s="1"/>
  <c r="R566" i="7"/>
  <c r="S557" i="7"/>
  <c r="R594" i="7"/>
  <c r="R558" i="7"/>
  <c r="S558" i="7"/>
  <c r="R559" i="7"/>
  <c r="S559" i="7"/>
  <c r="S529" i="7"/>
  <c r="S513" i="7"/>
  <c r="S569" i="7"/>
  <c r="S542" i="7"/>
  <c r="S575" i="7"/>
  <c r="R565" i="7"/>
  <c r="S501" i="7"/>
  <c r="S561" i="7"/>
  <c r="R492" i="7"/>
  <c r="R470" i="7"/>
  <c r="S470" i="7"/>
  <c r="S465" i="7"/>
  <c r="S454" i="7"/>
  <c r="S452" i="7"/>
  <c r="S449" i="7"/>
  <c r="S438" i="7"/>
  <c r="S433" i="7"/>
  <c r="S426" i="7"/>
  <c r="S418" i="7"/>
  <c r="S412" i="7"/>
  <c r="S406" i="7"/>
  <c r="S506" i="7"/>
  <c r="R479" i="7"/>
  <c r="R476" i="7"/>
  <c r="S473" i="7"/>
  <c r="S476" i="7"/>
  <c r="R414" i="7"/>
  <c r="V410" i="7"/>
  <c r="W410" i="7" s="1"/>
  <c r="R396" i="7"/>
  <c r="S477" i="7"/>
  <c r="R459" i="7"/>
  <c r="S459" i="7"/>
  <c r="R458" i="7"/>
  <c r="V414" i="7"/>
  <c r="W414" i="7" s="1"/>
  <c r="R402" i="7"/>
  <c r="S397" i="7"/>
  <c r="R435" i="7"/>
  <c r="S435" i="7"/>
  <c r="R434" i="7"/>
  <c r="V430" i="7"/>
  <c r="W430" i="7" s="1"/>
  <c r="S401" i="7"/>
  <c r="R372" i="7"/>
  <c r="R367" i="7"/>
  <c r="S357" i="7"/>
  <c r="S365" i="7"/>
  <c r="R360" i="7"/>
  <c r="S343" i="7"/>
  <c r="S332" i="7"/>
  <c r="S348" i="7"/>
  <c r="S304" i="7"/>
  <c r="R313" i="7"/>
  <c r="R312" i="7"/>
  <c r="V300" i="7"/>
  <c r="W300" i="7" s="1"/>
  <c r="S353" i="7"/>
  <c r="S330" i="7"/>
  <c r="S261" i="7"/>
  <c r="S351" i="7"/>
  <c r="V304" i="7"/>
  <c r="W304" i="7" s="1"/>
  <c r="R284" i="7"/>
  <c r="V283" i="7"/>
  <c r="W283" i="7" s="1"/>
  <c r="S271" i="7"/>
  <c r="S311" i="7"/>
  <c r="S266" i="7"/>
  <c r="S233" i="7"/>
  <c r="R214" i="7"/>
  <c r="S214" i="7"/>
  <c r="R212" i="7"/>
  <c r="R182" i="7"/>
  <c r="S182" i="7"/>
  <c r="R180" i="7"/>
  <c r="R150" i="7"/>
  <c r="S150" i="7"/>
  <c r="R148" i="7"/>
  <c r="S312" i="7"/>
  <c r="S281" i="7"/>
  <c r="V212" i="7"/>
  <c r="W212" i="7" s="1"/>
  <c r="R197" i="7"/>
  <c r="S197" i="7"/>
  <c r="R195" i="7"/>
  <c r="S156" i="7"/>
  <c r="V148" i="7"/>
  <c r="W148" i="7" s="1"/>
  <c r="R133" i="7"/>
  <c r="S133" i="7"/>
  <c r="R131" i="7"/>
  <c r="S76" i="7"/>
  <c r="V68" i="7"/>
  <c r="W68" i="7" s="1"/>
  <c r="R57" i="7"/>
  <c r="R52" i="7"/>
  <c r="R41" i="7"/>
  <c r="R36" i="7"/>
  <c r="R24" i="7"/>
  <c r="R105" i="7"/>
  <c r="S334" i="7"/>
  <c r="S309" i="7"/>
  <c r="S289" i="7"/>
  <c r="S269" i="7"/>
  <c r="S249" i="7"/>
  <c r="R206" i="7"/>
  <c r="S206" i="7"/>
  <c r="R204" i="7"/>
  <c r="R142" i="7"/>
  <c r="S142" i="7"/>
  <c r="R140" i="7"/>
  <c r="R113" i="7"/>
  <c r="R110" i="7"/>
  <c r="S110" i="7"/>
  <c r="R108" i="7"/>
  <c r="R116" i="7"/>
  <c r="R73" i="7"/>
  <c r="V56" i="7"/>
  <c r="W56" i="7" s="1"/>
  <c r="V24" i="7"/>
  <c r="W24" i="7" s="1"/>
  <c r="S211" i="7"/>
  <c r="S178" i="7"/>
  <c r="S147" i="7"/>
  <c r="S114" i="7"/>
  <c r="S83" i="7"/>
  <c r="S50" i="7"/>
  <c r="S34" i="7"/>
  <c r="S19" i="7"/>
  <c r="S13" i="7"/>
  <c r="S3" i="7"/>
  <c r="S202" i="7"/>
  <c r="S169" i="7"/>
  <c r="S138" i="7"/>
  <c r="S105" i="7"/>
  <c r="S74" i="7"/>
  <c r="S54" i="7"/>
  <c r="S38" i="7"/>
  <c r="S16" i="7"/>
  <c r="S177" i="7"/>
  <c r="S160" i="7"/>
  <c r="S113" i="7"/>
  <c r="S96" i="7"/>
  <c r="S11" i="7"/>
  <c r="S5" i="7"/>
  <c r="S205" i="7"/>
  <c r="S184" i="7"/>
  <c r="S171" i="7"/>
  <c r="S141" i="7"/>
  <c r="S120" i="7"/>
  <c r="S107" i="7"/>
  <c r="S77" i="7"/>
  <c r="S62" i="7"/>
  <c r="S46" i="7"/>
  <c r="S30" i="7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Combined sheet!$A$1:$Y$701" type="102" refreshedVersion="5" minRefreshableVersion="5">
    <extLst>
      <ext xmlns:x15="http://schemas.microsoft.com/office/spreadsheetml/2010/11/main" uri="{DE250136-89BD-433C-8126-D09CA5730AF9}">
        <x15:connection id="Range-6c058d0f-a2f3-477b-a359-84db258df597" autoDelete="1">
          <x15:rangePr sourceName="_xlcn.WorksheetConnection_CombinedsheetA1Y701"/>
        </x15:connection>
      </ext>
    </extLst>
  </connection>
</connections>
</file>

<file path=xl/sharedStrings.xml><?xml version="1.0" encoding="utf-8"?>
<sst xmlns="http://schemas.openxmlformats.org/spreadsheetml/2006/main" count="6954" uniqueCount="982">
  <si>
    <t>Date of purchase</t>
  </si>
  <si>
    <t>Type of car</t>
  </si>
  <si>
    <t>Bank providing the loan</t>
  </si>
  <si>
    <t>Car delivery date</t>
  </si>
  <si>
    <t>Bank type</t>
  </si>
  <si>
    <t>Manufacturer</t>
  </si>
  <si>
    <t>Sabadell</t>
  </si>
  <si>
    <t>Caixa</t>
  </si>
  <si>
    <t>BBVA</t>
  </si>
  <si>
    <t>Santander</t>
  </si>
  <si>
    <t>Bankia</t>
  </si>
  <si>
    <t>Popular</t>
  </si>
  <si>
    <t>Bankinter</t>
  </si>
  <si>
    <t>Kutxa</t>
  </si>
  <si>
    <t>Unicaja</t>
  </si>
  <si>
    <t>Buyer</t>
  </si>
  <si>
    <t>A</t>
  </si>
  <si>
    <t>B</t>
  </si>
  <si>
    <t>C</t>
  </si>
  <si>
    <t>D</t>
  </si>
  <si>
    <t>Laboral</t>
  </si>
  <si>
    <t>Alfa-romero</t>
  </si>
  <si>
    <t>Audi</t>
  </si>
  <si>
    <t>BMW</t>
  </si>
  <si>
    <t>Chevrolet</t>
  </si>
  <si>
    <t>Dodge</t>
  </si>
  <si>
    <t>Honda</t>
  </si>
  <si>
    <t>Isuzu</t>
  </si>
  <si>
    <t>Jaguar</t>
  </si>
  <si>
    <t>Mazda</t>
  </si>
  <si>
    <t>Mercedes-benz</t>
  </si>
  <si>
    <t>Mercury</t>
  </si>
  <si>
    <t>Mitsubishi</t>
  </si>
  <si>
    <t>Nissan</t>
  </si>
  <si>
    <t>Peugeot</t>
  </si>
  <si>
    <t>Plymouth</t>
  </si>
  <si>
    <t>Porsche</t>
  </si>
  <si>
    <t>Renault</t>
  </si>
  <si>
    <t>Saab</t>
  </si>
  <si>
    <t>Subaru</t>
  </si>
  <si>
    <t>Toyota</t>
  </si>
  <si>
    <t>Volkswagen</t>
  </si>
  <si>
    <t>Volvo</t>
  </si>
  <si>
    <t>Convertible</t>
  </si>
  <si>
    <t>Hatchback</t>
  </si>
  <si>
    <t>Sedan</t>
  </si>
  <si>
    <t>Wagon</t>
  </si>
  <si>
    <t>Hardtop</t>
  </si>
  <si>
    <t>Shop costs (Eur)</t>
  </si>
  <si>
    <t>List Price (Eur)</t>
  </si>
  <si>
    <t>Discount (%)</t>
  </si>
  <si>
    <t>Shop</t>
  </si>
  <si>
    <t>Upfront payment (Eur)</t>
  </si>
  <si>
    <t>Outstanding payment (incl. Interests) (Eur)</t>
  </si>
  <si>
    <t>CD-15</t>
  </si>
  <si>
    <t>B-285</t>
  </si>
  <si>
    <t>CD-10</t>
  </si>
  <si>
    <t>B-302</t>
  </si>
  <si>
    <t>CD-4</t>
  </si>
  <si>
    <t>B-391</t>
  </si>
  <si>
    <t>CD-17</t>
  </si>
  <si>
    <t>B-372</t>
  </si>
  <si>
    <t>CD-6</t>
  </si>
  <si>
    <t>B-301</t>
  </si>
  <si>
    <t>CD-12</t>
  </si>
  <si>
    <t>B-384</t>
  </si>
  <si>
    <t>CD-1</t>
  </si>
  <si>
    <t>B-381</t>
  </si>
  <si>
    <t>B-284</t>
  </si>
  <si>
    <t>CD-19</t>
  </si>
  <si>
    <t>B-327</t>
  </si>
  <si>
    <t>CD-2</t>
  </si>
  <si>
    <t>B-337</t>
  </si>
  <si>
    <t>B-357</t>
  </si>
  <si>
    <t>B-269</t>
  </si>
  <si>
    <t>B-340</t>
  </si>
  <si>
    <t>B-272</t>
  </si>
  <si>
    <t>CD-7</t>
  </si>
  <si>
    <t>B-264</t>
  </si>
  <si>
    <t>B-388</t>
  </si>
  <si>
    <t>B-287</t>
  </si>
  <si>
    <t>CD-9</t>
  </si>
  <si>
    <t>B-245</t>
  </si>
  <si>
    <t>B-255</t>
  </si>
  <si>
    <t>CD-14</t>
  </si>
  <si>
    <t>B-309</t>
  </si>
  <si>
    <t>B-376</t>
  </si>
  <si>
    <t>CD-3</t>
  </si>
  <si>
    <t>B-266</t>
  </si>
  <si>
    <t>B-325</t>
  </si>
  <si>
    <t>B-311</t>
  </si>
  <si>
    <t>B-278</t>
  </si>
  <si>
    <t>CD-5</t>
  </si>
  <si>
    <t>B-308</t>
  </si>
  <si>
    <t>B-400</t>
  </si>
  <si>
    <t>B-258</t>
  </si>
  <si>
    <t>B-265</t>
  </si>
  <si>
    <t>B-369</t>
  </si>
  <si>
    <t>CD-16</t>
  </si>
  <si>
    <t>B-294</t>
  </si>
  <si>
    <t>B-320</t>
  </si>
  <si>
    <t>B-401</t>
  </si>
  <si>
    <t>B-303</t>
  </si>
  <si>
    <t>B-298</t>
  </si>
  <si>
    <t>CD-11</t>
  </si>
  <si>
    <t>B-291</t>
  </si>
  <si>
    <t>B-330</t>
  </si>
  <si>
    <t>B-375</t>
  </si>
  <si>
    <t>B-251</t>
  </si>
  <si>
    <t>CD-13</t>
  </si>
  <si>
    <t>B-371</t>
  </si>
  <si>
    <t>B-397</t>
  </si>
  <si>
    <t>CD-18</t>
  </si>
  <si>
    <t>B-344</t>
  </si>
  <si>
    <t>B-398</t>
  </si>
  <si>
    <t>B-370</t>
  </si>
  <si>
    <t>B-321</t>
  </si>
  <si>
    <t>B-328</t>
  </si>
  <si>
    <t>CD-8</t>
  </si>
  <si>
    <t>B-396</t>
  </si>
  <si>
    <t>B-300</t>
  </si>
  <si>
    <t>B-390</t>
  </si>
  <si>
    <t>B-263</t>
  </si>
  <si>
    <t>B-352</t>
  </si>
  <si>
    <t>B-282</t>
  </si>
  <si>
    <t>B-338</t>
  </si>
  <si>
    <t>B-276</t>
  </si>
  <si>
    <t>B-281</t>
  </si>
  <si>
    <t>B-267</t>
  </si>
  <si>
    <t>B-393</t>
  </si>
  <si>
    <t>B-358</t>
  </si>
  <si>
    <t>B-331</t>
  </si>
  <si>
    <t>B-383</t>
  </si>
  <si>
    <t>B-374</t>
  </si>
  <si>
    <t>B-293</t>
  </si>
  <si>
    <t>B-326</t>
  </si>
  <si>
    <t>B-364</t>
  </si>
  <si>
    <t>B-378</t>
  </si>
  <si>
    <t>B-354</t>
  </si>
  <si>
    <t>CD-20</t>
  </si>
  <si>
    <t>B-274</t>
  </si>
  <si>
    <t>B-273</t>
  </si>
  <si>
    <t>B-349</t>
  </si>
  <si>
    <t>B-292</t>
  </si>
  <si>
    <t>B-356</t>
  </si>
  <si>
    <t>B-286</t>
  </si>
  <si>
    <t>B-377</t>
  </si>
  <si>
    <t>B-250</t>
  </si>
  <si>
    <t>B-399</t>
  </si>
  <si>
    <t>B-389</t>
  </si>
  <si>
    <t>B-268</t>
  </si>
  <si>
    <t>B-319</t>
  </si>
  <si>
    <t>B-254</t>
  </si>
  <si>
    <t>B-345</t>
  </si>
  <si>
    <t>B-306</t>
  </si>
  <si>
    <t>B-355</t>
  </si>
  <si>
    <t>B-339</t>
  </si>
  <si>
    <t>B-392</t>
  </si>
  <si>
    <t>B-348</t>
  </si>
  <si>
    <t>B-312</t>
  </si>
  <si>
    <t>B-318</t>
  </si>
  <si>
    <t>B-275</t>
  </si>
  <si>
    <t>B-283</t>
  </si>
  <si>
    <t>B-307</t>
  </si>
  <si>
    <t>B-261</t>
  </si>
  <si>
    <t>B-305</t>
  </si>
  <si>
    <t>B-365</t>
  </si>
  <si>
    <t>B-394</t>
  </si>
  <si>
    <t>B-290</t>
  </si>
  <si>
    <t>B-341</t>
  </si>
  <si>
    <t>B-342</t>
  </si>
  <si>
    <t>B-297</t>
  </si>
  <si>
    <t>B-363</t>
  </si>
  <si>
    <t>B-252</t>
  </si>
  <si>
    <t>B-361</t>
  </si>
  <si>
    <t>B-288</t>
  </si>
  <si>
    <t>B-362</t>
  </si>
  <si>
    <t>B-270</t>
  </si>
  <si>
    <t>B-260</t>
  </si>
  <si>
    <t>B-246</t>
  </si>
  <si>
    <t>B-380</t>
  </si>
  <si>
    <t>B-315</t>
  </si>
  <si>
    <t>B-322</t>
  </si>
  <si>
    <t>B-336</t>
  </si>
  <si>
    <t>B-379</t>
  </si>
  <si>
    <t>B-332</t>
  </si>
  <si>
    <t>B-351</t>
  </si>
  <si>
    <t>B-317</t>
  </si>
  <si>
    <t>B-289</t>
  </si>
  <si>
    <t>B-402</t>
  </si>
  <si>
    <t>B-323</t>
  </si>
  <si>
    <t>B-279</t>
  </si>
  <si>
    <t>B-382</t>
  </si>
  <si>
    <t>B-395</t>
  </si>
  <si>
    <t>B-256</t>
  </si>
  <si>
    <t>B-314</t>
  </si>
  <si>
    <t>B-299</t>
  </si>
  <si>
    <t>B-347</t>
  </si>
  <si>
    <t>B-334</t>
  </si>
  <si>
    <t>B-295</t>
  </si>
  <si>
    <t>B-385</t>
  </si>
  <si>
    <t>B-368</t>
  </si>
  <si>
    <t>B-259</t>
  </si>
  <si>
    <t>B-359</t>
  </si>
  <si>
    <t>B-247</t>
  </si>
  <si>
    <t>B-257</t>
  </si>
  <si>
    <t>B-335</t>
  </si>
  <si>
    <t>B-262</t>
  </si>
  <si>
    <t>B-360</t>
  </si>
  <si>
    <t>B-304</t>
  </si>
  <si>
    <t>B-367</t>
  </si>
  <si>
    <t>B-324</t>
  </si>
  <si>
    <t>B-280</t>
  </si>
  <si>
    <t>B-248</t>
  </si>
  <si>
    <t>B-353</t>
  </si>
  <si>
    <t>B-386</t>
  </si>
  <si>
    <t>B-333</t>
  </si>
  <si>
    <t>B-316</t>
  </si>
  <si>
    <t>B-373</t>
  </si>
  <si>
    <t>B-350</t>
  </si>
  <si>
    <t>B-271</t>
  </si>
  <si>
    <t>B-296</t>
  </si>
  <si>
    <t>B-310</t>
  </si>
  <si>
    <t>B-366</t>
  </si>
  <si>
    <t>B-343</t>
  </si>
  <si>
    <t>B-346</t>
  </si>
  <si>
    <t>B-329</t>
  </si>
  <si>
    <t>B-253</t>
  </si>
  <si>
    <t>B-277</t>
  </si>
  <si>
    <t>B-313</t>
  </si>
  <si>
    <t>B-387</t>
  </si>
  <si>
    <t>Sellers Salary (as a % of the net revenue)</t>
  </si>
  <si>
    <t>Cost of the car for the shop (Eur)</t>
  </si>
  <si>
    <t>car ID</t>
  </si>
  <si>
    <t>CD-15-1</t>
  </si>
  <si>
    <t>CD-10-2</t>
  </si>
  <si>
    <t>CD-4-3</t>
  </si>
  <si>
    <t>CD-17-4</t>
  </si>
  <si>
    <t>CD-6-5</t>
  </si>
  <si>
    <t>CD-12-6</t>
  </si>
  <si>
    <t>CD-1-7</t>
  </si>
  <si>
    <t>CD-12-8</t>
  </si>
  <si>
    <t>CD-19-9</t>
  </si>
  <si>
    <t>CD-2-10</t>
  </si>
  <si>
    <t>CD-19-11</t>
  </si>
  <si>
    <t>CD-2-12</t>
  </si>
  <si>
    <t>CD-1-13</t>
  </si>
  <si>
    <t>CD-17-14</t>
  </si>
  <si>
    <t>CD-7-15</t>
  </si>
  <si>
    <t>CD-10-16</t>
  </si>
  <si>
    <t>CD-4-17</t>
  </si>
  <si>
    <t>CD-9-18</t>
  </si>
  <si>
    <t>CD-2-19</t>
  </si>
  <si>
    <t>CD-12-20</t>
  </si>
  <si>
    <t>CD-14-21</t>
  </si>
  <si>
    <t>CD-4-22</t>
  </si>
  <si>
    <t>CD-3-23</t>
  </si>
  <si>
    <t>CD-2-24</t>
  </si>
  <si>
    <t>CD-4-25</t>
  </si>
  <si>
    <t>CD-14-26</t>
  </si>
  <si>
    <t>CD-4-27</t>
  </si>
  <si>
    <t>CD-5-28</t>
  </si>
  <si>
    <t>CD-1-29</t>
  </si>
  <si>
    <t>CD-7-30</t>
  </si>
  <si>
    <t>CD-15-31</t>
  </si>
  <si>
    <t>CD-14-32</t>
  </si>
  <si>
    <t>CD-2-33</t>
  </si>
  <si>
    <t>CD-16-34</t>
  </si>
  <si>
    <t>CD-16-35</t>
  </si>
  <si>
    <t>CD-19-36</t>
  </si>
  <si>
    <t>CD-16-37</t>
  </si>
  <si>
    <t>CD-5-38</t>
  </si>
  <si>
    <t>CD-17-39</t>
  </si>
  <si>
    <t>CD-3-40</t>
  </si>
  <si>
    <t>CD-15-41</t>
  </si>
  <si>
    <t>CD-7-42</t>
  </si>
  <si>
    <t>CD-11-43</t>
  </si>
  <si>
    <t>CD-15-44</t>
  </si>
  <si>
    <t>CD-15-45</t>
  </si>
  <si>
    <t>CD-15-46</t>
  </si>
  <si>
    <t>CD-13-47</t>
  </si>
  <si>
    <t>CD-1-48</t>
  </si>
  <si>
    <t>CD-17-49</t>
  </si>
  <si>
    <t>CD-15-50</t>
  </si>
  <si>
    <t>CD-1-51</t>
  </si>
  <si>
    <t>CD-18-52</t>
  </si>
  <si>
    <t>CD-18-53</t>
  </si>
  <si>
    <t>CD-9-54</t>
  </si>
  <si>
    <t>CD-17-55</t>
  </si>
  <si>
    <t>CD-19-56</t>
  </si>
  <si>
    <t>CD-12-57</t>
  </si>
  <si>
    <t>CD-8-58</t>
  </si>
  <si>
    <t>CD-3-59</t>
  </si>
  <si>
    <t>CD-11-60</t>
  </si>
  <si>
    <t>CD-12-61</t>
  </si>
  <si>
    <t>CD-7-62</t>
  </si>
  <si>
    <t>CD-17-63</t>
  </si>
  <si>
    <t>CD-15-64</t>
  </si>
  <si>
    <t>CD-6-65</t>
  </si>
  <si>
    <t>CD-8-66</t>
  </si>
  <si>
    <t>CD-17-67</t>
  </si>
  <si>
    <t>CD-12-68</t>
  </si>
  <si>
    <t>CD-3-69</t>
  </si>
  <si>
    <t>CD-7-70</t>
  </si>
  <si>
    <t>CD-19-71</t>
  </si>
  <si>
    <t>CD-1-72</t>
  </si>
  <si>
    <t>CD-11-73</t>
  </si>
  <si>
    <t>CD-19-74</t>
  </si>
  <si>
    <t>CD-4-75</t>
  </si>
  <si>
    <t>CD-10-76</t>
  </si>
  <si>
    <t>CD-16-77</t>
  </si>
  <si>
    <t>CD-18-78</t>
  </si>
  <si>
    <t>CD-7-79</t>
  </si>
  <si>
    <t>CD-13-80</t>
  </si>
  <si>
    <t>CD-14-81</t>
  </si>
  <si>
    <t>CD-12-82</t>
  </si>
  <si>
    <t>CD-20-83</t>
  </si>
  <si>
    <t>CD-15-84</t>
  </si>
  <si>
    <t>CD-4-85</t>
  </si>
  <si>
    <t>CD-2-86</t>
  </si>
  <si>
    <t>CD-1-87</t>
  </si>
  <si>
    <t>CD-18-88</t>
  </si>
  <si>
    <t>CD-1-89</t>
  </si>
  <si>
    <t>CD-2-90</t>
  </si>
  <si>
    <t>CD-12-91</t>
  </si>
  <si>
    <t>CD-2-92</t>
  </si>
  <si>
    <t>CD-19-93</t>
  </si>
  <si>
    <t>CD-11-94</t>
  </si>
  <si>
    <t>CD-20-95</t>
  </si>
  <si>
    <t>CD-16-96</t>
  </si>
  <si>
    <t>CD-2-97</t>
  </si>
  <si>
    <t>CD-6-98</t>
  </si>
  <si>
    <t>CD-11-99</t>
  </si>
  <si>
    <t>CD-6-100</t>
  </si>
  <si>
    <t>CD-17-101</t>
  </si>
  <si>
    <t>CD-19-102</t>
  </si>
  <si>
    <t>CD-14-103</t>
  </si>
  <si>
    <t>CD-18-104</t>
  </si>
  <si>
    <t>CD-18-105</t>
  </si>
  <si>
    <t>CD-1-106</t>
  </si>
  <si>
    <t>CD-19-107</t>
  </si>
  <si>
    <t>CD-13-108</t>
  </si>
  <si>
    <t>CD-16-109</t>
  </si>
  <si>
    <t>CD-19-110</t>
  </si>
  <si>
    <t>CD-2-111</t>
  </si>
  <si>
    <t>CD-19-112</t>
  </si>
  <si>
    <t>CD-10-113</t>
  </si>
  <si>
    <t>CD-11-114</t>
  </si>
  <si>
    <t>CD-13-115</t>
  </si>
  <si>
    <t>CD-19-116</t>
  </si>
  <si>
    <t>CD-7-117</t>
  </si>
  <si>
    <t>CD-13-118</t>
  </si>
  <si>
    <t>CD-10-119</t>
  </si>
  <si>
    <t>CD-10-120</t>
  </si>
  <si>
    <t>CD-18-121</t>
  </si>
  <si>
    <t>CD-12-122</t>
  </si>
  <si>
    <t>CD-18-123</t>
  </si>
  <si>
    <t>CD-19-124</t>
  </si>
  <si>
    <t>CD-3-125</t>
  </si>
  <si>
    <t>CD-11-126</t>
  </si>
  <si>
    <t>CD-17-127</t>
  </si>
  <si>
    <t>CD-7-128</t>
  </si>
  <si>
    <t>CD-9-129</t>
  </si>
  <si>
    <t>CD-14-130</t>
  </si>
  <si>
    <t>CD-16-131</t>
  </si>
  <si>
    <t>CD-2-132</t>
  </si>
  <si>
    <t>CD-6-133</t>
  </si>
  <si>
    <t>CD-8-134</t>
  </si>
  <si>
    <t>CD-1-135</t>
  </si>
  <si>
    <t>CD-11-136</t>
  </si>
  <si>
    <t>CD-7-137</t>
  </si>
  <si>
    <t>CD-17-138</t>
  </si>
  <si>
    <t>CD-15-139</t>
  </si>
  <si>
    <t>CD-1-140</t>
  </si>
  <si>
    <t>CD-16-141</t>
  </si>
  <si>
    <t>CD-20-142</t>
  </si>
  <si>
    <t>CD-2-143</t>
  </si>
  <si>
    <t>CD-1-144</t>
  </si>
  <si>
    <t>CD-5-145</t>
  </si>
  <si>
    <t>CD-11-146</t>
  </si>
  <si>
    <t>CD-2-147</t>
  </si>
  <si>
    <t>CD-1-148</t>
  </si>
  <si>
    <t>CD-7-149</t>
  </si>
  <si>
    <t>CD-19-150</t>
  </si>
  <si>
    <t>CD-14-151</t>
  </si>
  <si>
    <t>CD-6-152</t>
  </si>
  <si>
    <t>CD-8-153</t>
  </si>
  <si>
    <t>CD-11-154</t>
  </si>
  <si>
    <t>CD-10-155</t>
  </si>
  <si>
    <t>CD-4-156</t>
  </si>
  <si>
    <t>CD-16-157</t>
  </si>
  <si>
    <t>CD-7-158</t>
  </si>
  <si>
    <t>CD-4-159</t>
  </si>
  <si>
    <t>CD-7-160</t>
  </si>
  <si>
    <t>CD-18-161</t>
  </si>
  <si>
    <t>CD-16-162</t>
  </si>
  <si>
    <t>CD-15-163</t>
  </si>
  <si>
    <t>CD-2-164</t>
  </si>
  <si>
    <t>CD-3-165</t>
  </si>
  <si>
    <t>CD-8-166</t>
  </si>
  <si>
    <t>CD-13-167</t>
  </si>
  <si>
    <t>CD-12-168</t>
  </si>
  <si>
    <t>CD-20-169</t>
  </si>
  <si>
    <t>CD-19-170</t>
  </si>
  <si>
    <t>CD-7-171</t>
  </si>
  <si>
    <t>CD-2-172</t>
  </si>
  <si>
    <t>CD-12-173</t>
  </si>
  <si>
    <t>CD-17-174</t>
  </si>
  <si>
    <t>CD-19-175</t>
  </si>
  <si>
    <t>CD-13-176</t>
  </si>
  <si>
    <t>CD-18-177</t>
  </si>
  <si>
    <t>CD-15-178</t>
  </si>
  <si>
    <t>CD-6-179</t>
  </si>
  <si>
    <t>CD-9-180</t>
  </si>
  <si>
    <t>CD-8-181</t>
  </si>
  <si>
    <t>CD-17-182</t>
  </si>
  <si>
    <t>CD-20-183</t>
  </si>
  <si>
    <t>CD-2-184</t>
  </si>
  <si>
    <t>CD-5-185</t>
  </si>
  <si>
    <t>CD-10-186</t>
  </si>
  <si>
    <t>CD-16-187</t>
  </si>
  <si>
    <t>CD-2-188</t>
  </si>
  <si>
    <t>CD-1-189</t>
  </si>
  <si>
    <t>CD-18-190</t>
  </si>
  <si>
    <t>CD-8-191</t>
  </si>
  <si>
    <t>CD-8-192</t>
  </si>
  <si>
    <t>CD-14-193</t>
  </si>
  <si>
    <t>CD-15-194</t>
  </si>
  <si>
    <t>CD-18-195</t>
  </si>
  <si>
    <t>CD-15-196</t>
  </si>
  <si>
    <t>CD-10-197</t>
  </si>
  <si>
    <t>CD-3-198</t>
  </si>
  <si>
    <t>CD-19-199</t>
  </si>
  <si>
    <t>CD-11-200</t>
  </si>
  <si>
    <t>CD-3-201</t>
  </si>
  <si>
    <t>CD-5-202</t>
  </si>
  <si>
    <t>CD-16-203</t>
  </si>
  <si>
    <t>CD-20-204</t>
  </si>
  <si>
    <t>CD-12-205</t>
  </si>
  <si>
    <t>CD-13-206</t>
  </si>
  <si>
    <t>CD-14-207</t>
  </si>
  <si>
    <t>CD-8-208</t>
  </si>
  <si>
    <t>CD-12-209</t>
  </si>
  <si>
    <t>CD-2-210</t>
  </si>
  <si>
    <t>CD-14-211</t>
  </si>
  <si>
    <t>CD-9-212</t>
  </si>
  <si>
    <t>CD-6-213</t>
  </si>
  <si>
    <t>CD-15-214</t>
  </si>
  <si>
    <t>CD-9-215</t>
  </si>
  <si>
    <t>CD-2-216</t>
  </si>
  <si>
    <t>CD-5-217</t>
  </si>
  <si>
    <t>CD-18-218</t>
  </si>
  <si>
    <t>CD-7-219</t>
  </si>
  <si>
    <t>CD-11-220</t>
  </si>
  <si>
    <t>CD-18-221</t>
  </si>
  <si>
    <t>CD-16-222</t>
  </si>
  <si>
    <t>CD-6-223</t>
  </si>
  <si>
    <t>CD-15-224</t>
  </si>
  <si>
    <t>CD-5-225</t>
  </si>
  <si>
    <t>CD-6-226</t>
  </si>
  <si>
    <t>CD-15-227</t>
  </si>
  <si>
    <t>CD-4-228</t>
  </si>
  <si>
    <t>CD-6-229</t>
  </si>
  <si>
    <t>CD-3-230</t>
  </si>
  <si>
    <t>CD-12-231</t>
  </si>
  <si>
    <t>CD-10-232</t>
  </si>
  <si>
    <t>CD-5-233</t>
  </si>
  <si>
    <t>CD-13-234</t>
  </si>
  <si>
    <t>CD-8-235</t>
  </si>
  <si>
    <t>CD-2-236</t>
  </si>
  <si>
    <t>CD-17-237</t>
  </si>
  <si>
    <t>CD-2-238</t>
  </si>
  <si>
    <t>CD-15-239</t>
  </si>
  <si>
    <t>CD-12-240</t>
  </si>
  <si>
    <t>CD-17-241</t>
  </si>
  <si>
    <t>CD-6-242</t>
  </si>
  <si>
    <t>CD-10-243</t>
  </si>
  <si>
    <t>CD-10-244</t>
  </si>
  <si>
    <t>CD-5-245</t>
  </si>
  <si>
    <t>CD-5-246</t>
  </si>
  <si>
    <t>CD-4-247</t>
  </si>
  <si>
    <t>CD-6-248</t>
  </si>
  <si>
    <t>CD-6-249</t>
  </si>
  <si>
    <t>CD-3-250</t>
  </si>
  <si>
    <t>CD-17-251</t>
  </si>
  <si>
    <t>CD-6-252</t>
  </si>
  <si>
    <t>CD-11-253</t>
  </si>
  <si>
    <t>CD-4-254</t>
  </si>
  <si>
    <t>CD-11-255</t>
  </si>
  <si>
    <t>CD-20-256</t>
  </si>
  <si>
    <t>CD-1-257</t>
  </si>
  <si>
    <t>CD-13-258</t>
  </si>
  <si>
    <t>CD-3-259</t>
  </si>
  <si>
    <t>CD-9-260</t>
  </si>
  <si>
    <t>CD-12-261</t>
  </si>
  <si>
    <t>CD-14-262</t>
  </si>
  <si>
    <t>CD-8-263</t>
  </si>
  <si>
    <t>CD-2-264</t>
  </si>
  <si>
    <t>CD-6-265</t>
  </si>
  <si>
    <t>CD-9-266</t>
  </si>
  <si>
    <t>CD-15-267</t>
  </si>
  <si>
    <t>CD-10-268</t>
  </si>
  <si>
    <t>CD-17-269</t>
  </si>
  <si>
    <t>CD-8-270</t>
  </si>
  <si>
    <t>CD-13-271</t>
  </si>
  <si>
    <t>CD-10-272</t>
  </si>
  <si>
    <t>CD-13-273</t>
  </si>
  <si>
    <t>CD-10-274</t>
  </si>
  <si>
    <t>CD-5-275</t>
  </si>
  <si>
    <t>CD-8-276</t>
  </si>
  <si>
    <t>CD-16-277</t>
  </si>
  <si>
    <t>CD-15-278</t>
  </si>
  <si>
    <t>CD-9-279</t>
  </si>
  <si>
    <t>CD-8-280</t>
  </si>
  <si>
    <t>CD-5-281</t>
  </si>
  <si>
    <t>CD-14-282</t>
  </si>
  <si>
    <t>CD-3-283</t>
  </si>
  <si>
    <t>CD-19-284</t>
  </si>
  <si>
    <t>CD-6-285</t>
  </si>
  <si>
    <t>CD-19-286</t>
  </si>
  <si>
    <t>CD-19-287</t>
  </si>
  <si>
    <t>CD-14-288</t>
  </si>
  <si>
    <t>CD-14-289</t>
  </si>
  <si>
    <t>CD-13-290</t>
  </si>
  <si>
    <t>CD-3-291</t>
  </si>
  <si>
    <t>CD-12-292</t>
  </si>
  <si>
    <t>CD-16-293</t>
  </si>
  <si>
    <t>CD-6-294</t>
  </si>
  <si>
    <t>CD-20-295</t>
  </si>
  <si>
    <t>CD-19-296</t>
  </si>
  <si>
    <t>CD-16-297</t>
  </si>
  <si>
    <t>CD-12-298</t>
  </si>
  <si>
    <t>CD-6-299</t>
  </si>
  <si>
    <t>CD-2-300</t>
  </si>
  <si>
    <t>CD-10-301</t>
  </si>
  <si>
    <t>CD-7-302</t>
  </si>
  <si>
    <t>CD-11-303</t>
  </si>
  <si>
    <t>CD-10-304</t>
  </si>
  <si>
    <t>CD-19-305</t>
  </si>
  <si>
    <t>CD-9-306</t>
  </si>
  <si>
    <t>CD-1-307</t>
  </si>
  <si>
    <t>CD-6-308</t>
  </si>
  <si>
    <t>CD-17-309</t>
  </si>
  <si>
    <t>CD-15-310</t>
  </si>
  <si>
    <t>CD-6-311</t>
  </si>
  <si>
    <t>CD-3-312</t>
  </si>
  <si>
    <t>CD-4-313</t>
  </si>
  <si>
    <t>CD-7-314</t>
  </si>
  <si>
    <t>CD-10-315</t>
  </si>
  <si>
    <t>CD-11-316</t>
  </si>
  <si>
    <t>CD-6-317</t>
  </si>
  <si>
    <t>CD-13-318</t>
  </si>
  <si>
    <t>CD-18-319</t>
  </si>
  <si>
    <t>CD-2-320</t>
  </si>
  <si>
    <t>CD-15-321</t>
  </si>
  <si>
    <t>CD-10-322</t>
  </si>
  <si>
    <t>CD-10-323</t>
  </si>
  <si>
    <t>CD-11-324</t>
  </si>
  <si>
    <t>CD-6-325</t>
  </si>
  <si>
    <t>CD-1-326</t>
  </si>
  <si>
    <t>CD-9-327</t>
  </si>
  <si>
    <t>CD-7-328</t>
  </si>
  <si>
    <t>CD-9-329</t>
  </si>
  <si>
    <t>CD-15-330</t>
  </si>
  <si>
    <t>CD-15-331</t>
  </si>
  <si>
    <t>CD-11-332</t>
  </si>
  <si>
    <t>CD-8-333</t>
  </si>
  <si>
    <t>CD-5-334</t>
  </si>
  <si>
    <t>CD-13-335</t>
  </si>
  <si>
    <t>CD-8-336</t>
  </si>
  <si>
    <t>CD-8-337</t>
  </si>
  <si>
    <t>CD-8-338</t>
  </si>
  <si>
    <t>CD-2-339</t>
  </si>
  <si>
    <t>CD-4-340</t>
  </si>
  <si>
    <t>CD-7-341</t>
  </si>
  <si>
    <t>CD-4-342</t>
  </si>
  <si>
    <t>CD-17-343</t>
  </si>
  <si>
    <t>CD-10-344</t>
  </si>
  <si>
    <t>CD-12-345</t>
  </si>
  <si>
    <t>CD-19-346</t>
  </si>
  <si>
    <t>CD-5-347</t>
  </si>
  <si>
    <t>CD-11-348</t>
  </si>
  <si>
    <t>CD-18-349</t>
  </si>
  <si>
    <t>CD-11-350</t>
  </si>
  <si>
    <t>CD-2-351</t>
  </si>
  <si>
    <t>CD-17-352</t>
  </si>
  <si>
    <t>CD-9-353</t>
  </si>
  <si>
    <t>CD-3-354</t>
  </si>
  <si>
    <t>CD-8-355</t>
  </si>
  <si>
    <t>CD-9-356</t>
  </si>
  <si>
    <t>CD-16-357</t>
  </si>
  <si>
    <t>CD-4-358</t>
  </si>
  <si>
    <t>CD-7-359</t>
  </si>
  <si>
    <t>CD-3-360</t>
  </si>
  <si>
    <t>CD-12-361</t>
  </si>
  <si>
    <t>CD-9-362</t>
  </si>
  <si>
    <t>CD-18-363</t>
  </si>
  <si>
    <t>CD-11-364</t>
  </si>
  <si>
    <t>CD-4-365</t>
  </si>
  <si>
    <t>CD-16-366</t>
  </si>
  <si>
    <t>CD-2-367</t>
  </si>
  <si>
    <t>CD-4-368</t>
  </si>
  <si>
    <t>CD-2-369</t>
  </si>
  <si>
    <t>CD-2-370</t>
  </si>
  <si>
    <t>CD-19-371</t>
  </si>
  <si>
    <t>CD-18-372</t>
  </si>
  <si>
    <t>CD-5-373</t>
  </si>
  <si>
    <t>CD-5-374</t>
  </si>
  <si>
    <t>CD-16-375</t>
  </si>
  <si>
    <t>CD-16-376</t>
  </si>
  <si>
    <t>CD-5-377</t>
  </si>
  <si>
    <t>CD-4-378</t>
  </si>
  <si>
    <t>CD-18-379</t>
  </si>
  <si>
    <t>CD-17-380</t>
  </si>
  <si>
    <t>CD-11-381</t>
  </si>
  <si>
    <t>CD-1-382</t>
  </si>
  <si>
    <t>CD-6-383</t>
  </si>
  <si>
    <t>CD-15-384</t>
  </si>
  <si>
    <t>CD-10-385</t>
  </si>
  <si>
    <t>CD-9-386</t>
  </si>
  <si>
    <t>CD-5-387</t>
  </si>
  <si>
    <t>CD-11-388</t>
  </si>
  <si>
    <t>CD-10-389</t>
  </si>
  <si>
    <t>CD-14-390</t>
  </si>
  <si>
    <t>CD-13-391</t>
  </si>
  <si>
    <t>CD-7-392</t>
  </si>
  <si>
    <t>CD-13-393</t>
  </si>
  <si>
    <t>CD-3-394</t>
  </si>
  <si>
    <t>CD-14-395</t>
  </si>
  <si>
    <t>CD-19-396</t>
  </si>
  <si>
    <t>CD-16-397</t>
  </si>
  <si>
    <t>CD-10-398</t>
  </si>
  <si>
    <t>CD-4-399</t>
  </si>
  <si>
    <t>CD-18-400</t>
  </si>
  <si>
    <t>CD-9-401</t>
  </si>
  <si>
    <t>CD-18-402</t>
  </si>
  <si>
    <t>CD-7-403</t>
  </si>
  <si>
    <t>CD-3-404</t>
  </si>
  <si>
    <t>CD-17-405</t>
  </si>
  <si>
    <t>CD-10-406</t>
  </si>
  <si>
    <t>CD-9-407</t>
  </si>
  <si>
    <t>CD-9-408</t>
  </si>
  <si>
    <t>CD-20-409</t>
  </si>
  <si>
    <t>CD-4-410</t>
  </si>
  <si>
    <t>CD-13-411</t>
  </si>
  <si>
    <t>CD-11-412</t>
  </si>
  <si>
    <t>CD-2-413</t>
  </si>
  <si>
    <t>CD-16-414</t>
  </si>
  <si>
    <t>CD-5-415</t>
  </si>
  <si>
    <t>CD-3-416</t>
  </si>
  <si>
    <t>CD-18-417</t>
  </si>
  <si>
    <t>CD-3-418</t>
  </si>
  <si>
    <t>CD-10-419</t>
  </si>
  <si>
    <t>CD-13-420</t>
  </si>
  <si>
    <t>CD-3-421</t>
  </si>
  <si>
    <t>CD-16-422</t>
  </si>
  <si>
    <t>CD-19-423</t>
  </si>
  <si>
    <t>CD-14-424</t>
  </si>
  <si>
    <t>CD-2-425</t>
  </si>
  <si>
    <t>CD-11-426</t>
  </si>
  <si>
    <t>CD-2-427</t>
  </si>
  <si>
    <t>CD-14-428</t>
  </si>
  <si>
    <t>CD-16-429</t>
  </si>
  <si>
    <t>CD-8-430</t>
  </si>
  <si>
    <t>CD-7-431</t>
  </si>
  <si>
    <t>CD-15-432</t>
  </si>
  <si>
    <t>CD-3-433</t>
  </si>
  <si>
    <t>CD-15-434</t>
  </si>
  <si>
    <t>CD-9-435</t>
  </si>
  <si>
    <t>CD-10-436</t>
  </si>
  <si>
    <t>CD-7-437</t>
  </si>
  <si>
    <t>CD-17-438</t>
  </si>
  <si>
    <t>CD-13-439</t>
  </si>
  <si>
    <t>CD-19-440</t>
  </si>
  <si>
    <t>CD-7-441</t>
  </si>
  <si>
    <t>CD-1-442</t>
  </si>
  <si>
    <t>CD-18-443</t>
  </si>
  <si>
    <t>CD-18-444</t>
  </si>
  <si>
    <t>CD-14-445</t>
  </si>
  <si>
    <t>CD-8-446</t>
  </si>
  <si>
    <t>CD-11-447</t>
  </si>
  <si>
    <t>CD-7-448</t>
  </si>
  <si>
    <t>CD-10-449</t>
  </si>
  <si>
    <t>CD-1-450</t>
  </si>
  <si>
    <t>CD-19-451</t>
  </si>
  <si>
    <t>CD-19-452</t>
  </si>
  <si>
    <t>CD-14-453</t>
  </si>
  <si>
    <t>CD-17-454</t>
  </si>
  <si>
    <t>CD-16-455</t>
  </si>
  <si>
    <t>CD-8-456</t>
  </si>
  <si>
    <t>CD-2-457</t>
  </si>
  <si>
    <t>CD-11-458</t>
  </si>
  <si>
    <t>CD-4-459</t>
  </si>
  <si>
    <t>CD-6-460</t>
  </si>
  <si>
    <t>CD-17-461</t>
  </si>
  <si>
    <t>CD-1-462</t>
  </si>
  <si>
    <t>CD-4-463</t>
  </si>
  <si>
    <t>CD-17-464</t>
  </si>
  <si>
    <t>CD-3-465</t>
  </si>
  <si>
    <t>CD-19-466</t>
  </si>
  <si>
    <t>CD-6-467</t>
  </si>
  <si>
    <t>CD-5-468</t>
  </si>
  <si>
    <t>CD-5-469</t>
  </si>
  <si>
    <t>CD-4-470</t>
  </si>
  <si>
    <t>CD-1-471</t>
  </si>
  <si>
    <t>CD-1-472</t>
  </si>
  <si>
    <t>CD-13-473</t>
  </si>
  <si>
    <t>CD-12-474</t>
  </si>
  <si>
    <t>CD-1-475</t>
  </si>
  <si>
    <t>CD-12-476</t>
  </si>
  <si>
    <t>CD-14-477</t>
  </si>
  <si>
    <t>CD-15-478</t>
  </si>
  <si>
    <t>CD-1-479</t>
  </si>
  <si>
    <t>CD-4-480</t>
  </si>
  <si>
    <t>CD-20-481</t>
  </si>
  <si>
    <t>CD-17-482</t>
  </si>
  <si>
    <t>CD-19-483</t>
  </si>
  <si>
    <t>CD-18-484</t>
  </si>
  <si>
    <t>CD-9-485</t>
  </si>
  <si>
    <t>CD-10-486</t>
  </si>
  <si>
    <t>CD-6-487</t>
  </si>
  <si>
    <t>CD-4-488</t>
  </si>
  <si>
    <t>CD-5-489</t>
  </si>
  <si>
    <t>CD-16-490</t>
  </si>
  <si>
    <t>CD-9-491</t>
  </si>
  <si>
    <t>CD-13-492</t>
  </si>
  <si>
    <t>CD-3-493</t>
  </si>
  <si>
    <t>CD-3-494</t>
  </si>
  <si>
    <t>CD-6-495</t>
  </si>
  <si>
    <t>CD-9-496</t>
  </si>
  <si>
    <t>CD-2-497</t>
  </si>
  <si>
    <t>CD-7-498</t>
  </si>
  <si>
    <t>CD-14-499</t>
  </si>
  <si>
    <t>CD-2-500</t>
  </si>
  <si>
    <t>CD-8-501</t>
  </si>
  <si>
    <t>CD-2-502</t>
  </si>
  <si>
    <t>CD-19-503</t>
  </si>
  <si>
    <t>CD-3-504</t>
  </si>
  <si>
    <t>CD-11-505</t>
  </si>
  <si>
    <t>CD-13-506</t>
  </si>
  <si>
    <t>CD-17-507</t>
  </si>
  <si>
    <t>CD-16-508</t>
  </si>
  <si>
    <t>CD-16-509</t>
  </si>
  <si>
    <t>CD-2-510</t>
  </si>
  <si>
    <t>CD-1-511</t>
  </si>
  <si>
    <t>CD-20-512</t>
  </si>
  <si>
    <t>CD-16-513</t>
  </si>
  <si>
    <t>CD-14-514</t>
  </si>
  <si>
    <t>CD-5-515</t>
  </si>
  <si>
    <t>CD-10-516</t>
  </si>
  <si>
    <t>CD-6-517</t>
  </si>
  <si>
    <t>CD-20-518</t>
  </si>
  <si>
    <t>CD-16-519</t>
  </si>
  <si>
    <t>CD-11-520</t>
  </si>
  <si>
    <t>CD-11-521</t>
  </si>
  <si>
    <t>CD-19-522</t>
  </si>
  <si>
    <t>CD-15-523</t>
  </si>
  <si>
    <t>CD-13-524</t>
  </si>
  <si>
    <t>CD-7-525</t>
  </si>
  <si>
    <t>CD-12-526</t>
  </si>
  <si>
    <t>CD-4-527</t>
  </si>
  <si>
    <t>CD-5-528</t>
  </si>
  <si>
    <t>CD-17-529</t>
  </si>
  <si>
    <t>CD-1-530</t>
  </si>
  <si>
    <t>CD-16-531</t>
  </si>
  <si>
    <t>CD-19-532</t>
  </si>
  <si>
    <t>CD-18-533</t>
  </si>
  <si>
    <t>CD-18-534</t>
  </si>
  <si>
    <t>CD-14-535</t>
  </si>
  <si>
    <t>CD-16-536</t>
  </si>
  <si>
    <t>CD-5-537</t>
  </si>
  <si>
    <t>CD-14-538</t>
  </si>
  <si>
    <t>CD-8-539</t>
  </si>
  <si>
    <t>CD-13-540</t>
  </si>
  <si>
    <t>CD-15-541</t>
  </si>
  <si>
    <t>CD-13-542</t>
  </si>
  <si>
    <t>CD-15-543</t>
  </si>
  <si>
    <t>CD-17-544</t>
  </si>
  <si>
    <t>CD-10-545</t>
  </si>
  <si>
    <t>CD-14-546</t>
  </si>
  <si>
    <t>CD-3-547</t>
  </si>
  <si>
    <t>CD-1-548</t>
  </si>
  <si>
    <t>CD-7-549</t>
  </si>
  <si>
    <t>CD-19-550</t>
  </si>
  <si>
    <t>CD-3-551</t>
  </si>
  <si>
    <t>CD-13-552</t>
  </si>
  <si>
    <t>CD-20-553</t>
  </si>
  <si>
    <t>CD-7-554</t>
  </si>
  <si>
    <t>CD-3-555</t>
  </si>
  <si>
    <t>CD-19-556</t>
  </si>
  <si>
    <t>CD-5-557</t>
  </si>
  <si>
    <t>CD-4-558</t>
  </si>
  <si>
    <t>CD-3-559</t>
  </si>
  <si>
    <t>CD-8-560</t>
  </si>
  <si>
    <t>CD-5-561</t>
  </si>
  <si>
    <t>CD-5-562</t>
  </si>
  <si>
    <t>CD-3-563</t>
  </si>
  <si>
    <t>CD-6-564</t>
  </si>
  <si>
    <t>CD-12-565</t>
  </si>
  <si>
    <t>CD-19-566</t>
  </si>
  <si>
    <t>CD-16-567</t>
  </si>
  <si>
    <t>CD-6-568</t>
  </si>
  <si>
    <t>CD-17-569</t>
  </si>
  <si>
    <t>CD-1-570</t>
  </si>
  <si>
    <t>CD-5-571</t>
  </si>
  <si>
    <t>CD-14-572</t>
  </si>
  <si>
    <t>CD-6-573</t>
  </si>
  <si>
    <t>CD-7-574</t>
  </si>
  <si>
    <t>CD-6-575</t>
  </si>
  <si>
    <t>CD-15-576</t>
  </si>
  <si>
    <t>CD-1-577</t>
  </si>
  <si>
    <t>CD-8-578</t>
  </si>
  <si>
    <t>CD-3-579</t>
  </si>
  <si>
    <t>CD-15-580</t>
  </si>
  <si>
    <t>CD-15-581</t>
  </si>
  <si>
    <t>CD-12-582</t>
  </si>
  <si>
    <t>CD-19-583</t>
  </si>
  <si>
    <t>CD-4-584</t>
  </si>
  <si>
    <t>CD-1-585</t>
  </si>
  <si>
    <t>CD-14-586</t>
  </si>
  <si>
    <t>CD-1-587</t>
  </si>
  <si>
    <t>CD-11-588</t>
  </si>
  <si>
    <t>CD-16-589</t>
  </si>
  <si>
    <t>CD-3-590</t>
  </si>
  <si>
    <t>CD-8-591</t>
  </si>
  <si>
    <t>CD-20-592</t>
  </si>
  <si>
    <t>CD-5-593</t>
  </si>
  <si>
    <t>CD-15-594</t>
  </si>
  <si>
    <t>CD-20-595</t>
  </si>
  <si>
    <t>CD-11-596</t>
  </si>
  <si>
    <t>CD-3-597</t>
  </si>
  <si>
    <t>CD-16-598</t>
  </si>
  <si>
    <t>CD-18-599</t>
  </si>
  <si>
    <t>CD-4-600</t>
  </si>
  <si>
    <t>CD-19-601</t>
  </si>
  <si>
    <t>CD-2-602</t>
  </si>
  <si>
    <t>CD-8-603</t>
  </si>
  <si>
    <t>CD-1-604</t>
  </si>
  <si>
    <t>CD-10-605</t>
  </si>
  <si>
    <t>CD-18-606</t>
  </si>
  <si>
    <t>CD-11-607</t>
  </si>
  <si>
    <t>CD-18-608</t>
  </si>
  <si>
    <t>CD-16-609</t>
  </si>
  <si>
    <t>CD-20-610</t>
  </si>
  <si>
    <t>CD-3-611</t>
  </si>
  <si>
    <t>CD-20-612</t>
  </si>
  <si>
    <t>CD-2-613</t>
  </si>
  <si>
    <t>CD-1-614</t>
  </si>
  <si>
    <t>CD-12-615</t>
  </si>
  <si>
    <t>CD-1-616</t>
  </si>
  <si>
    <t>CD-3-617</t>
  </si>
  <si>
    <t>CD-16-618</t>
  </si>
  <si>
    <t>CD-8-619</t>
  </si>
  <si>
    <t>CD-1-620</t>
  </si>
  <si>
    <t>CD-11-621</t>
  </si>
  <si>
    <t>CD-4-622</t>
  </si>
  <si>
    <t>CD-14-623</t>
  </si>
  <si>
    <t>CD-18-624</t>
  </si>
  <si>
    <t>CD-7-625</t>
  </si>
  <si>
    <t>CD-17-626</t>
  </si>
  <si>
    <t>CD-4-627</t>
  </si>
  <si>
    <t>CD-6-628</t>
  </si>
  <si>
    <t>CD-6-629</t>
  </si>
  <si>
    <t>CD-13-630</t>
  </si>
  <si>
    <t>CD-15-631</t>
  </si>
  <si>
    <t>CD-15-632</t>
  </si>
  <si>
    <t>CD-8-633</t>
  </si>
  <si>
    <t>CD-8-634</t>
  </si>
  <si>
    <t>CD-5-635</t>
  </si>
  <si>
    <t>CD-14-636</t>
  </si>
  <si>
    <t>CD-18-637</t>
  </si>
  <si>
    <t>CD-4-638</t>
  </si>
  <si>
    <t>CD-5-639</t>
  </si>
  <si>
    <t>CD-3-640</t>
  </si>
  <si>
    <t>CD-2-641</t>
  </si>
  <si>
    <t>CD-10-642</t>
  </si>
  <si>
    <t>CD-8-643</t>
  </si>
  <si>
    <t>CD-11-644</t>
  </si>
  <si>
    <t>CD-7-645</t>
  </si>
  <si>
    <t>CD-19-646</t>
  </si>
  <si>
    <t>CD-15-647</t>
  </si>
  <si>
    <t>CD-6-648</t>
  </si>
  <si>
    <t>CD-13-649</t>
  </si>
  <si>
    <t>CD-13-650</t>
  </si>
  <si>
    <t>CD-20-651</t>
  </si>
  <si>
    <t>CD-16-652</t>
  </si>
  <si>
    <t>CD-13-653</t>
  </si>
  <si>
    <t>CD-12-654</t>
  </si>
  <si>
    <t>CD-20-655</t>
  </si>
  <si>
    <t>CD-17-656</t>
  </si>
  <si>
    <t>CD-10-657</t>
  </si>
  <si>
    <t>CD-5-658</t>
  </si>
  <si>
    <t>CD-10-659</t>
  </si>
  <si>
    <t>CD-11-660</t>
  </si>
  <si>
    <t>CD-2-661</t>
  </si>
  <si>
    <t>CD-5-662</t>
  </si>
  <si>
    <t>CD-11-663</t>
  </si>
  <si>
    <t>CD-3-664</t>
  </si>
  <si>
    <t>CD-15-665</t>
  </si>
  <si>
    <t>CD-13-666</t>
  </si>
  <si>
    <t>CD-10-667</t>
  </si>
  <si>
    <t>CD-9-668</t>
  </si>
  <si>
    <t>CD-4-669</t>
  </si>
  <si>
    <t>CD-4-670</t>
  </si>
  <si>
    <t>CD-16-671</t>
  </si>
  <si>
    <t>CD-13-672</t>
  </si>
  <si>
    <t>CD-11-673</t>
  </si>
  <si>
    <t>CD-12-674</t>
  </si>
  <si>
    <t>CD-17-675</t>
  </si>
  <si>
    <t>CD-8-676</t>
  </si>
  <si>
    <t>CD-9-677</t>
  </si>
  <si>
    <t>CD-3-678</t>
  </si>
  <si>
    <t>CD-8-679</t>
  </si>
  <si>
    <t>CD-2-680</t>
  </si>
  <si>
    <t>CD-12-681</t>
  </si>
  <si>
    <t>CD-4-682</t>
  </si>
  <si>
    <t>CD-4-683</t>
  </si>
  <si>
    <t>CD-4-684</t>
  </si>
  <si>
    <t>CD-8-685</t>
  </si>
  <si>
    <t>CD-11-686</t>
  </si>
  <si>
    <t>CD-9-687</t>
  </si>
  <si>
    <t>CD-13-688</t>
  </si>
  <si>
    <t>CD-9-689</t>
  </si>
  <si>
    <t>CD-15-690</t>
  </si>
  <si>
    <t>CD-19-691</t>
  </si>
  <si>
    <t>CD-17-692</t>
  </si>
  <si>
    <t>CD-2-693</t>
  </si>
  <si>
    <t>CD-5-694</t>
  </si>
  <si>
    <t>CD-8-695</t>
  </si>
  <si>
    <t>CD-16-696</t>
  </si>
  <si>
    <t>CD-1-697</t>
  </si>
  <si>
    <t>CD-13-698</t>
  </si>
  <si>
    <t>CD-4-699</t>
  </si>
  <si>
    <t>CD-10-700</t>
  </si>
  <si>
    <t xml:space="preserve">Car Profit </t>
  </si>
  <si>
    <t>Date of purchase (Month)</t>
  </si>
  <si>
    <t>Waiting Time (Days)</t>
  </si>
  <si>
    <t>ShopCar ID</t>
  </si>
  <si>
    <t>CarBuyer ID</t>
  </si>
  <si>
    <t>Bank Type</t>
  </si>
  <si>
    <t>Net Revenue</t>
  </si>
  <si>
    <t>Bank Interest</t>
  </si>
  <si>
    <t>Bank Profit</t>
  </si>
  <si>
    <t>Car Costs</t>
  </si>
  <si>
    <t>Row Labels</t>
  </si>
  <si>
    <t>Grand Total</t>
  </si>
  <si>
    <t>Column Labels</t>
  </si>
  <si>
    <t>Waiting time</t>
  </si>
  <si>
    <t>Average of Waiting time</t>
  </si>
  <si>
    <t>Sum of Bank Profit</t>
  </si>
  <si>
    <t>Sum of Net Revenue</t>
  </si>
  <si>
    <t xml:space="preserve">Sum of Car Profit </t>
  </si>
  <si>
    <t xml:space="preserve"> Which month and shop has the highest net revenue?</t>
  </si>
  <si>
    <t>What was the profit per shop per month of transaction?</t>
  </si>
  <si>
    <t>Which bank is charging more (on a percentage basis) for the outstanding amount to the buyers?</t>
  </si>
  <si>
    <t>seasonality showing  bank is charging more (on a percentage basis) for the outstanding amount to the buyers</t>
  </si>
  <si>
    <t>Which buyers are the top 3 best ones? (By Revenue, Profit)</t>
  </si>
  <si>
    <t xml:space="preserve"> Compare (use graphs, etc..) the car total revenues, costs and profits for each month.</t>
  </si>
  <si>
    <t xml:space="preserve">
Visualise Net revenues (car shops), total costs (car shops), profit (car shops)
</t>
  </si>
  <si>
    <t>CAR SALES REPORT</t>
  </si>
  <si>
    <t>Shop's getting profit, monthwise transaction</t>
  </si>
  <si>
    <t xml:space="preserve"> Top 3 best buyers by Revenue</t>
  </si>
  <si>
    <t>Top five Shops have the Longest Waiting Time</t>
  </si>
  <si>
    <t>Top five Shops have the Shortest Waiting Time</t>
  </si>
  <si>
    <t xml:space="preserve"> </t>
  </si>
  <si>
    <t>Top 3 best buyers by Profit</t>
  </si>
  <si>
    <t xml:space="preserve">Car total Revenues, Costs and Profits for each month Comparision </t>
  </si>
  <si>
    <t xml:space="preserve">Car Shop's Net revenues, Total costs, Profit </t>
  </si>
  <si>
    <t>Values</t>
  </si>
  <si>
    <t>Bank interest on outstanding amount to the buyers</t>
  </si>
  <si>
    <t>Seasonality showing Bank interest on outstanding amount to the buyers</t>
  </si>
  <si>
    <t>Most profitable month for the car market</t>
  </si>
  <si>
    <t>Most profitable month for each type of bank</t>
  </si>
  <si>
    <t xml:space="preserve"> Shops &amp; Months, which has the highest net revenue</t>
  </si>
  <si>
    <t>Total Net Revenue</t>
  </si>
  <si>
    <t>Total Car Costs</t>
  </si>
  <si>
    <t xml:space="preserve">Total Car Profit </t>
  </si>
  <si>
    <t>Average of Bank Interest</t>
  </si>
  <si>
    <t xml:space="preserve"> Seasonality showing Bank interest on outstanding amount to the buyers</t>
  </si>
  <si>
    <t xml:space="preserve">         Top five Shops have the Shortest Waiting Time</t>
  </si>
  <si>
    <t xml:space="preserve">                      Shops &amp; Months, which has the highest net revenue</t>
  </si>
  <si>
    <t xml:space="preserve"> Top 3 best buyers by Car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</si>
</sst>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Arial Black"/>
      <family val="2"/>
    </font>
    <font>
      <sz val="14"/>
      <color theme="1"/>
      <name val="Calibri"/>
      <family val="2"/>
      <scheme val="minor"/>
    </font>
    <font>
      <sz val="18"/>
      <color theme="0"/>
      <name val="Arial Black"/>
      <family val="2"/>
    </font>
    <font>
      <sz val="18"/>
      <name val="Arial Black"/>
      <family val="2"/>
    </font>
    <font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14" fontId="0" fillId="0" borderId="0" xfId="0" applyNumberFormat="1"/>
    <xf numFmtId="164" fontId="0" fillId="0" borderId="0" xfId="1" applyFont="1"/>
    <xf numFmtId="0" fontId="2" fillId="0" borderId="0" xfId="0" applyFont="1"/>
    <xf numFmtId="0" fontId="0" fillId="0" borderId="0" xfId="0" applyFont="1"/>
    <xf numFmtId="165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center" vertical="top"/>
    </xf>
    <xf numFmtId="0" fontId="0" fillId="2" borderId="0" xfId="0" applyFont="1" applyFill="1" applyAlignment="1">
      <alignment horizontal="center" vertical="top"/>
    </xf>
    <xf numFmtId="1" fontId="0" fillId="2" borderId="0" xfId="0" applyNumberFormat="1" applyFont="1" applyFill="1" applyAlignment="1">
      <alignment horizontal="center" vertical="top"/>
    </xf>
    <xf numFmtId="2" fontId="0" fillId="3" borderId="0" xfId="0" applyNumberFormat="1" applyFont="1" applyFill="1" applyAlignment="1">
      <alignment horizontal="center" vertical="top"/>
    </xf>
    <xf numFmtId="0" fontId="0" fillId="3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/>
    </xf>
    <xf numFmtId="10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left" indent="1"/>
    </xf>
    <xf numFmtId="1" fontId="0" fillId="6" borderId="0" xfId="0" applyNumberFormat="1" applyFill="1"/>
    <xf numFmtId="0" fontId="3" fillId="0" borderId="0" xfId="0" applyFont="1" applyAlignment="1">
      <alignment vertical="center"/>
    </xf>
    <xf numFmtId="0" fontId="0" fillId="7" borderId="0" xfId="0" applyFill="1" applyAlignment="1"/>
    <xf numFmtId="0" fontId="0" fillId="7" borderId="0" xfId="0" applyFill="1" applyAlignment="1">
      <alignment vertical="center" wrapText="1"/>
    </xf>
    <xf numFmtId="0" fontId="0" fillId="7" borderId="0" xfId="0" applyFill="1" applyAlignment="1">
      <alignment horizontal="left"/>
    </xf>
    <xf numFmtId="2" fontId="0" fillId="7" borderId="0" xfId="0" applyNumberFormat="1" applyFill="1"/>
    <xf numFmtId="0" fontId="4" fillId="7" borderId="0" xfId="0" applyFont="1" applyFill="1" applyAlignment="1">
      <alignment vertical="center"/>
    </xf>
    <xf numFmtId="0" fontId="4" fillId="7" borderId="0" xfId="0" applyFont="1" applyFill="1" applyAlignment="1"/>
    <xf numFmtId="0" fontId="0" fillId="7" borderId="0" xfId="0" applyFill="1"/>
    <xf numFmtId="0" fontId="3" fillId="7" borderId="0" xfId="0" applyFont="1" applyFill="1" applyAlignment="1">
      <alignment vertical="center"/>
    </xf>
    <xf numFmtId="1" fontId="0" fillId="6" borderId="0" xfId="0" applyNumberFormat="1" applyFill="1" applyAlignment="1"/>
    <xf numFmtId="1" fontId="0" fillId="0" borderId="0" xfId="0" applyNumberFormat="1" applyAlignment="1">
      <alignment horizontal="left"/>
    </xf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  <xf numFmtId="0" fontId="0" fillId="8" borderId="0" xfId="0" applyFill="1"/>
    <xf numFmtId="0" fontId="0" fillId="8" borderId="0" xfId="0" applyFill="1" applyAlignment="1"/>
    <xf numFmtId="0" fontId="0" fillId="8" borderId="0" xfId="0" applyFill="1" applyAlignment="1">
      <alignment horizontal="left"/>
    </xf>
    <xf numFmtId="2" fontId="0" fillId="8" borderId="0" xfId="0" applyNumberFormat="1" applyFill="1"/>
    <xf numFmtId="0" fontId="4" fillId="8" borderId="0" xfId="0" applyFont="1" applyFill="1" applyAlignment="1">
      <alignment vertical="center"/>
    </xf>
    <xf numFmtId="0" fontId="4" fillId="8" borderId="0" xfId="0" applyFont="1" applyFill="1" applyAlignment="1"/>
    <xf numFmtId="0" fontId="3" fillId="8" borderId="0" xfId="0" applyFont="1" applyFill="1" applyAlignment="1">
      <alignment vertical="center"/>
    </xf>
    <xf numFmtId="0" fontId="5" fillId="8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0" fillId="7" borderId="0" xfId="0" applyFill="1"/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0" fillId="8" borderId="0" xfId="0" applyFill="1"/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7"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numFmt numFmtId="1" formatCode="0"/>
      <fill>
        <gradientFill degree="90">
          <stop position="0">
            <color theme="0"/>
          </stop>
          <stop position="1">
            <color theme="4"/>
          </stop>
        </gradientFill>
      </fill>
      <alignment horizontal="general" vertical="bottom" textRotation="0" wrapText="0" indent="0" justifyLastLine="0" shrinkToFit="0" readingOrder="0"/>
    </dxf>
    <dxf>
      <numFmt numFmtId="1" formatCode="0"/>
      <fill>
        <gradientFill degree="90">
          <stop position="0">
            <color theme="0"/>
          </stop>
          <stop position="1">
            <color theme="4"/>
          </stop>
        </gradient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readingOrder="0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C5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ustomXml" Target="../customXml/item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(Autosaved)2222.xlsx]Sheet4!PivotTable6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146457113762879"/>
          <c:y val="0.3107184024677328"/>
          <c:w val="0.63978622314711864"/>
          <c:h val="0.428265822442297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CD-12</c:v>
                </c:pt>
                <c:pt idx="1">
                  <c:v>CD-2</c:v>
                </c:pt>
                <c:pt idx="2">
                  <c:v>CD-10</c:v>
                </c:pt>
                <c:pt idx="3">
                  <c:v>CD-4</c:v>
                </c:pt>
                <c:pt idx="4">
                  <c:v>CD-16</c:v>
                </c:pt>
              </c:strCache>
            </c:strRef>
          </c:cat>
          <c:val>
            <c:numRef>
              <c:f>Sheet4!$B$4:$B$9</c:f>
              <c:numCache>
                <c:formatCode>0.00</c:formatCode>
                <c:ptCount val="5"/>
                <c:pt idx="0">
                  <c:v>60.172413793103445</c:v>
                </c:pt>
                <c:pt idx="1">
                  <c:v>58.697674418604649</c:v>
                </c:pt>
                <c:pt idx="2">
                  <c:v>57.162162162162161</c:v>
                </c:pt>
                <c:pt idx="3">
                  <c:v>56.46153846153846</c:v>
                </c:pt>
                <c:pt idx="4">
                  <c:v>56.25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BF-41B9-80E0-83329DFE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723416"/>
        <c:axId val="420725376"/>
      </c:barChart>
      <c:catAx>
        <c:axId val="42072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25376"/>
        <c:crosses val="autoZero"/>
        <c:auto val="1"/>
        <c:lblAlgn val="ctr"/>
        <c:lblOffset val="100"/>
        <c:noMultiLvlLbl val="0"/>
      </c:catAx>
      <c:valAx>
        <c:axId val="4207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2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  <a:alpha val="90000"/>
      </a:schemeClr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(Autosaved)2222.xlsx]Sheet5!PivotTable10</c:name>
    <c:fmtId val="5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002537182852144"/>
          <c:y val="0.26328484981044037"/>
          <c:w val="0.7357893700787401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Sheet5!$A$132:$A$135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Sheet5!$B$132:$B$135</c:f>
              <c:numCache>
                <c:formatCode>General</c:formatCode>
                <c:ptCount val="3"/>
                <c:pt idx="0">
                  <c:v>79954.809135000047</c:v>
                </c:pt>
                <c:pt idx="1">
                  <c:v>90883.460867000045</c:v>
                </c:pt>
                <c:pt idx="2">
                  <c:v>91825.482170000018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72-49F2-ADE5-E303C0CE9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701072"/>
        <c:axId val="420705384"/>
      </c:barChart>
      <c:catAx>
        <c:axId val="4207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5384"/>
        <c:crosses val="autoZero"/>
        <c:auto val="1"/>
        <c:lblAlgn val="ctr"/>
        <c:lblOffset val="100"/>
        <c:noMultiLvlLbl val="0"/>
      </c:catAx>
      <c:valAx>
        <c:axId val="42070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(Autosaved)2222.xlsx]Sheet5!PivotTable11</c:name>
    <c:fmtId val="3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724759405074368"/>
          <c:y val="0.27254410906969961"/>
          <c:w val="0.7357893700787401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Sheet5!$F$135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Sheet5!$E$136:$E$139</c:f>
              <c:strCache>
                <c:ptCount val="3"/>
                <c:pt idx="0">
                  <c:v>B-264</c:v>
                </c:pt>
                <c:pt idx="1">
                  <c:v>B-267</c:v>
                </c:pt>
                <c:pt idx="2">
                  <c:v>B-269</c:v>
                </c:pt>
              </c:strCache>
            </c:strRef>
          </c:cat>
          <c:val>
            <c:numRef>
              <c:f>Sheet5!$F$136:$F$139</c:f>
              <c:numCache>
                <c:formatCode>General</c:formatCode>
                <c:ptCount val="3"/>
                <c:pt idx="0">
                  <c:v>237616.85</c:v>
                </c:pt>
                <c:pt idx="1">
                  <c:v>289422.28999999998</c:v>
                </c:pt>
                <c:pt idx="2">
                  <c:v>246344.78999999998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2A-45DD-95F2-A7C1BDBE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703816"/>
        <c:axId val="420706952"/>
      </c:barChart>
      <c:catAx>
        <c:axId val="42070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6952"/>
        <c:crosses val="autoZero"/>
        <c:auto val="1"/>
        <c:lblAlgn val="ctr"/>
        <c:lblOffset val="100"/>
        <c:noMultiLvlLbl val="0"/>
      </c:catAx>
      <c:valAx>
        <c:axId val="4207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70AD47">
        <a:lumMod val="60000"/>
        <a:lumOff val="4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(Autosaved)2222.xlsx]Sheet5!PivotTable12</c:name>
    <c:fmtId val="3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Sheet5!$I$135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Sheet5!$H$136:$H$139</c:f>
              <c:strCache>
                <c:ptCount val="3"/>
                <c:pt idx="0">
                  <c:v>B-264</c:v>
                </c:pt>
                <c:pt idx="1">
                  <c:v>B-267</c:v>
                </c:pt>
                <c:pt idx="2">
                  <c:v>B-269</c:v>
                </c:pt>
              </c:strCache>
            </c:strRef>
          </c:cat>
          <c:val>
            <c:numRef>
              <c:f>Sheet5!$I$136:$I$139</c:f>
              <c:numCache>
                <c:formatCode>General</c:formatCode>
                <c:ptCount val="3"/>
                <c:pt idx="0">
                  <c:v>103392.86109999999</c:v>
                </c:pt>
                <c:pt idx="1">
                  <c:v>127083.21060000001</c:v>
                </c:pt>
                <c:pt idx="2">
                  <c:v>105465.0031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0-4206-91EF-FF820AE9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704600"/>
        <c:axId val="420705776"/>
      </c:barChart>
      <c:catAx>
        <c:axId val="42070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5776"/>
        <c:crosses val="autoZero"/>
        <c:auto val="1"/>
        <c:lblAlgn val="ctr"/>
        <c:lblOffset val="100"/>
        <c:noMultiLvlLbl val="0"/>
      </c:catAx>
      <c:valAx>
        <c:axId val="4207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70AD47">
        <a:lumMod val="60000"/>
        <a:lumOff val="4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(Autosaved)2222.xlsx]Sheet4!PivotTable6</c:name>
    <c:fmtId val="10"/>
  </c:pivotSource>
  <c:chart>
    <c:autoTitleDeleted val="1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146457113762879"/>
          <c:y val="0.3107184024677328"/>
          <c:w val="0.63978622314711864"/>
          <c:h val="0.428265822442297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Sheet4!$A$4:$A$9</c:f>
              <c:strCache>
                <c:ptCount val="5"/>
                <c:pt idx="0">
                  <c:v>CD-12</c:v>
                </c:pt>
                <c:pt idx="1">
                  <c:v>CD-2</c:v>
                </c:pt>
                <c:pt idx="2">
                  <c:v>CD-10</c:v>
                </c:pt>
                <c:pt idx="3">
                  <c:v>CD-4</c:v>
                </c:pt>
                <c:pt idx="4">
                  <c:v>CD-16</c:v>
                </c:pt>
              </c:strCache>
            </c:strRef>
          </c:cat>
          <c:val>
            <c:numRef>
              <c:f>Sheet4!$B$4:$B$9</c:f>
              <c:numCache>
                <c:formatCode>0.00</c:formatCode>
                <c:ptCount val="5"/>
                <c:pt idx="0">
                  <c:v>60.172413793103445</c:v>
                </c:pt>
                <c:pt idx="1">
                  <c:v>58.697674418604649</c:v>
                </c:pt>
                <c:pt idx="2">
                  <c:v>57.162162162162161</c:v>
                </c:pt>
                <c:pt idx="3">
                  <c:v>56.46153846153846</c:v>
                </c:pt>
                <c:pt idx="4">
                  <c:v>56.25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BF-41B9-80E0-83329DFE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696760"/>
        <c:axId val="420699504"/>
      </c:barChart>
      <c:catAx>
        <c:axId val="42069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99504"/>
        <c:crosses val="autoZero"/>
        <c:auto val="1"/>
        <c:lblAlgn val="ctr"/>
        <c:lblOffset val="100"/>
        <c:noMultiLvlLbl val="0"/>
      </c:catAx>
      <c:valAx>
        <c:axId val="4206995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9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(Autosaved)2222.xlsx]Sheet4!PivotTable7</c:name>
    <c:fmtId val="6"/>
  </c:pivotSource>
  <c:chart>
    <c:autoTitleDeleted val="1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6201200962848369"/>
          <c:y val="0.3000862292615829"/>
          <c:w val="0.6322300214735973"/>
          <c:h val="0.44523042063828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Sheet4!$A$14:$A$19</c:f>
              <c:strCache>
                <c:ptCount val="5"/>
                <c:pt idx="0">
                  <c:v>CD-7</c:v>
                </c:pt>
                <c:pt idx="1">
                  <c:v>CD-20</c:v>
                </c:pt>
                <c:pt idx="2">
                  <c:v>CD-18</c:v>
                </c:pt>
                <c:pt idx="3">
                  <c:v>CD-14</c:v>
                </c:pt>
                <c:pt idx="4">
                  <c:v>CD-11</c:v>
                </c:pt>
              </c:strCache>
            </c:strRef>
          </c:cat>
          <c:val>
            <c:numRef>
              <c:f>Sheet4!$B$14:$B$19</c:f>
              <c:numCache>
                <c:formatCode>0.00</c:formatCode>
                <c:ptCount val="5"/>
                <c:pt idx="0">
                  <c:v>47.59375</c:v>
                </c:pt>
                <c:pt idx="1">
                  <c:v>51.684210526315788</c:v>
                </c:pt>
                <c:pt idx="2">
                  <c:v>52.59375</c:v>
                </c:pt>
                <c:pt idx="3">
                  <c:v>52.4</c:v>
                </c:pt>
                <c:pt idx="4">
                  <c:v>52.692307692307693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B7-4944-AEE3-272D5369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697152"/>
        <c:axId val="420699896"/>
      </c:barChart>
      <c:catAx>
        <c:axId val="4206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99896"/>
        <c:crosses val="autoZero"/>
        <c:auto val="1"/>
        <c:lblAlgn val="ctr"/>
        <c:lblOffset val="100"/>
        <c:noMultiLvlLbl val="0"/>
      </c:catAx>
      <c:valAx>
        <c:axId val="42069989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9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(Autosaved)2222.xlsx]Sheet5!PivotTable8</c:name>
    <c:fmtId val="3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31798772134112313"/>
          <c:y val="9.1571958477256368E-2"/>
          <c:w val="0.4687655562972986"/>
          <c:h val="0.790338853294204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146-4C25-A87E-172693E6FBE9}"/>
              </c:ext>
            </c:extLst>
          </c:dPt>
          <c:cat>
            <c:strRef>
              <c:f>Sheet5!$A$5:$A$10</c:f>
              <c:strCache>
                <c:ptCount val="5"/>
                <c:pt idx="0">
                  <c:v>CD-2</c:v>
                </c:pt>
                <c:pt idx="1">
                  <c:v>CD-3</c:v>
                </c:pt>
                <c:pt idx="2">
                  <c:v>CD-19</c:v>
                </c:pt>
                <c:pt idx="3">
                  <c:v>CD-11</c:v>
                </c:pt>
                <c:pt idx="4">
                  <c:v>CD-10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5"/>
                <c:pt idx="0">
                  <c:v>329398.36</c:v>
                </c:pt>
                <c:pt idx="1">
                  <c:v>359274.61</c:v>
                </c:pt>
                <c:pt idx="2">
                  <c:v>371553.87</c:v>
                </c:pt>
                <c:pt idx="3">
                  <c:v>414599.43000000005</c:v>
                </c:pt>
                <c:pt idx="4">
                  <c:v>427980.97999999992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146-4C25-A87E-172693E6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0703032"/>
        <c:axId val="420708128"/>
      </c:barChart>
      <c:valAx>
        <c:axId val="42070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3032"/>
        <c:crosses val="autoZero"/>
        <c:crossBetween val="between"/>
      </c:valAx>
      <c:catAx>
        <c:axId val="4207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(Autosaved)2222.xlsx]Sheet5!PivotTable9</c:name>
    <c:fmtId val="1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0935242833017966"/>
          <c:y val="0.16877149208848016"/>
          <c:w val="0.86798188995005854"/>
          <c:h val="0.741642113324752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Sheet5!$F$3:$F$4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Sheet5!$E$5:$E$25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Sheet5!$F$5:$F$25</c:f>
              <c:numCache>
                <c:formatCode>General</c:formatCode>
                <c:ptCount val="20"/>
                <c:pt idx="0">
                  <c:v>120907.98890000001</c:v>
                </c:pt>
                <c:pt idx="1">
                  <c:v>98982.944199999998</c:v>
                </c:pt>
                <c:pt idx="2">
                  <c:v>96591.977400000003</c:v>
                </c:pt>
                <c:pt idx="3">
                  <c:v>82326.895200000014</c:v>
                </c:pt>
                <c:pt idx="4">
                  <c:v>110700.98089999997</c:v>
                </c:pt>
                <c:pt idx="5">
                  <c:v>127740.32560000001</c:v>
                </c:pt>
                <c:pt idx="6">
                  <c:v>139075.75650000002</c:v>
                </c:pt>
                <c:pt idx="7">
                  <c:v>120152.63480000001</c:v>
                </c:pt>
                <c:pt idx="8">
                  <c:v>161863.40700000001</c:v>
                </c:pt>
                <c:pt idx="9">
                  <c:v>79581.119600000005</c:v>
                </c:pt>
                <c:pt idx="10">
                  <c:v>130425.77720000003</c:v>
                </c:pt>
                <c:pt idx="11">
                  <c:v>135727.62609999999</c:v>
                </c:pt>
                <c:pt idx="12">
                  <c:v>27390.454300000005</c:v>
                </c:pt>
                <c:pt idx="13">
                  <c:v>134867.19779999997</c:v>
                </c:pt>
                <c:pt idx="14">
                  <c:v>110832.3416</c:v>
                </c:pt>
                <c:pt idx="15">
                  <c:v>85416.651100000003</c:v>
                </c:pt>
                <c:pt idx="16">
                  <c:v>178845.34729999999</c:v>
                </c:pt>
                <c:pt idx="17">
                  <c:v>125427.0401</c:v>
                </c:pt>
                <c:pt idx="18">
                  <c:v>165858.36330000003</c:v>
                </c:pt>
                <c:pt idx="19">
                  <c:v>83145.569500000012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A6-4ABC-B4FC-8DCCA8C08A8B}"/>
            </c:ext>
          </c:extLst>
        </c:ser>
        <c:ser>
          <c:idx val="1"/>
          <c:order val="1"/>
          <c:tx>
            <c:strRef>
              <c:f>Sheet5!$G$3:$G$4</c:f>
              <c:strCache>
                <c:ptCount val="1"/>
                <c:pt idx="0">
                  <c:v>11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Sheet5!$E$5:$E$25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Sheet5!$G$5:$G$25</c:f>
              <c:numCache>
                <c:formatCode>General</c:formatCode>
                <c:ptCount val="20"/>
                <c:pt idx="0">
                  <c:v>108205.65919999999</c:v>
                </c:pt>
                <c:pt idx="1">
                  <c:v>188721.84710000001</c:v>
                </c:pt>
                <c:pt idx="2">
                  <c:v>185695.94380000001</c:v>
                </c:pt>
                <c:pt idx="3">
                  <c:v>114601.19</c:v>
                </c:pt>
                <c:pt idx="4">
                  <c:v>105095.84090000001</c:v>
                </c:pt>
                <c:pt idx="5">
                  <c:v>66119.531799999997</c:v>
                </c:pt>
                <c:pt idx="6">
                  <c:v>124495.17730000001</c:v>
                </c:pt>
                <c:pt idx="7">
                  <c:v>107443.1994</c:v>
                </c:pt>
                <c:pt idx="8">
                  <c:v>114801.56170000001</c:v>
                </c:pt>
                <c:pt idx="9">
                  <c:v>110887.2181</c:v>
                </c:pt>
                <c:pt idx="10">
                  <c:v>158095.18650000001</c:v>
                </c:pt>
                <c:pt idx="11">
                  <c:v>139576.4498</c:v>
                </c:pt>
                <c:pt idx="12">
                  <c:v>69355.215499999991</c:v>
                </c:pt>
                <c:pt idx="13">
                  <c:v>155578.01479999998</c:v>
                </c:pt>
                <c:pt idx="14">
                  <c:v>110469.5732</c:v>
                </c:pt>
                <c:pt idx="15">
                  <c:v>143447.04509999999</c:v>
                </c:pt>
                <c:pt idx="16">
                  <c:v>64013.135999999999</c:v>
                </c:pt>
                <c:pt idx="17">
                  <c:v>103193.6274</c:v>
                </c:pt>
                <c:pt idx="18">
                  <c:v>131463.42849999998</c:v>
                </c:pt>
                <c:pt idx="19">
                  <c:v>94762.472200000004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A6-4ABC-B4FC-8DCCA8C08A8B}"/>
            </c:ext>
          </c:extLst>
        </c:ser>
        <c:ser>
          <c:idx val="2"/>
          <c:order val="2"/>
          <c:tx>
            <c:strRef>
              <c:f>Sheet5!$H$3:$H$4</c:f>
              <c:strCache>
                <c:ptCount val="1"/>
                <c:pt idx="0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Sheet5!$E$5:$E$25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Sheet5!$H$5:$H$25</c:f>
              <c:numCache>
                <c:formatCode>General</c:formatCode>
                <c:ptCount val="20"/>
                <c:pt idx="0">
                  <c:v>133014.52789999999</c:v>
                </c:pt>
                <c:pt idx="1">
                  <c:v>100039.2525</c:v>
                </c:pt>
                <c:pt idx="2">
                  <c:v>112505.67379999999</c:v>
                </c:pt>
                <c:pt idx="3">
                  <c:v>88293.722800000003</c:v>
                </c:pt>
                <c:pt idx="4">
                  <c:v>132155.70870000002</c:v>
                </c:pt>
                <c:pt idx="5">
                  <c:v>88842.07190000001</c:v>
                </c:pt>
                <c:pt idx="6">
                  <c:v>129399.76569999999</c:v>
                </c:pt>
                <c:pt idx="7">
                  <c:v>170311.79270000002</c:v>
                </c:pt>
                <c:pt idx="8">
                  <c:v>44400.252899999999</c:v>
                </c:pt>
                <c:pt idx="9">
                  <c:v>108437.6979</c:v>
                </c:pt>
                <c:pt idx="10">
                  <c:v>116237.44259999998</c:v>
                </c:pt>
                <c:pt idx="11">
                  <c:v>120249.8563</c:v>
                </c:pt>
                <c:pt idx="12">
                  <c:v>91364.849300000002</c:v>
                </c:pt>
                <c:pt idx="13">
                  <c:v>79412.9329</c:v>
                </c:pt>
                <c:pt idx="14">
                  <c:v>150995.47750000004</c:v>
                </c:pt>
                <c:pt idx="15">
                  <c:v>110625.42669999998</c:v>
                </c:pt>
                <c:pt idx="16">
                  <c:v>100206.4889</c:v>
                </c:pt>
                <c:pt idx="17">
                  <c:v>91272.032299999992</c:v>
                </c:pt>
                <c:pt idx="18">
                  <c:v>67100.752899999992</c:v>
                </c:pt>
                <c:pt idx="19">
                  <c:v>102891.8376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A6-4ABC-B4FC-8DCCA8C08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704992"/>
        <c:axId val="420695976"/>
      </c:barChart>
      <c:catAx>
        <c:axId val="4207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95976"/>
        <c:crosses val="autoZero"/>
        <c:auto val="1"/>
        <c:lblAlgn val="ctr"/>
        <c:lblOffset val="100"/>
        <c:noMultiLvlLbl val="0"/>
      </c:catAx>
      <c:valAx>
        <c:axId val="420695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121877691645132"/>
          <c:y val="3.270824247710423E-2"/>
          <c:w val="0.12596899224806202"/>
          <c:h val="0.15151362045674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(Autosaved)2222.xlsx]Sheet5!PivotTable1</c:name>
    <c:fmtId val="2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Sheet5!$B$45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Sheet5!$A$46:$A$56</c:f>
              <c:strCache>
                <c:ptCount val="10"/>
                <c:pt idx="0">
                  <c:v>Bankia</c:v>
                </c:pt>
                <c:pt idx="1">
                  <c:v>Bankinter</c:v>
                </c:pt>
                <c:pt idx="2">
                  <c:v>BBVA</c:v>
                </c:pt>
                <c:pt idx="3">
                  <c:v>Caixa</c:v>
                </c:pt>
                <c:pt idx="4">
                  <c:v>Kutxa</c:v>
                </c:pt>
                <c:pt idx="5">
                  <c:v>Laboral</c:v>
                </c:pt>
                <c:pt idx="6">
                  <c:v>Popular</c:v>
                </c:pt>
                <c:pt idx="7">
                  <c:v>Sabadell</c:v>
                </c:pt>
                <c:pt idx="8">
                  <c:v>Santander</c:v>
                </c:pt>
                <c:pt idx="9">
                  <c:v>Unicaja</c:v>
                </c:pt>
              </c:strCache>
            </c:strRef>
          </c:cat>
          <c:val>
            <c:numRef>
              <c:f>Sheet5!$B$46:$B$56</c:f>
              <c:numCache>
                <c:formatCode>0.00%</c:formatCode>
                <c:ptCount val="10"/>
                <c:pt idx="0">
                  <c:v>6.5129402278490123E-2</c:v>
                </c:pt>
                <c:pt idx="1">
                  <c:v>6.6838192676663785E-2</c:v>
                </c:pt>
                <c:pt idx="2">
                  <c:v>6.6807131568709072E-2</c:v>
                </c:pt>
                <c:pt idx="3">
                  <c:v>6.3543577219766154E-2</c:v>
                </c:pt>
                <c:pt idx="4">
                  <c:v>6.7176255475113342E-2</c:v>
                </c:pt>
                <c:pt idx="5">
                  <c:v>6.6076105271928073E-2</c:v>
                </c:pt>
                <c:pt idx="6">
                  <c:v>6.6184080865958575E-2</c:v>
                </c:pt>
                <c:pt idx="7">
                  <c:v>6.4628465617901629E-2</c:v>
                </c:pt>
                <c:pt idx="8">
                  <c:v>6.6188704096930506E-2</c:v>
                </c:pt>
                <c:pt idx="9">
                  <c:v>6.3576597687309513E-2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21-4871-B55F-44D52FC5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712440"/>
        <c:axId val="420719888"/>
      </c:barChart>
      <c:catAx>
        <c:axId val="4207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9888"/>
        <c:crosses val="autoZero"/>
        <c:auto val="1"/>
        <c:lblAlgn val="ctr"/>
        <c:lblOffset val="100"/>
        <c:noMultiLvlLbl val="0"/>
      </c:catAx>
      <c:valAx>
        <c:axId val="42071988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(Autosaved)2222.xlsx]Sheet5!PivotTable2</c:name>
    <c:fmtId val="2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106483184928988"/>
          <c:y val="8.1459587189063598E-2"/>
          <c:w val="0.64211017625912026"/>
          <c:h val="0.62938258138593917"/>
        </c:manualLayout>
      </c:layout>
      <c:lineChart>
        <c:grouping val="standard"/>
        <c:varyColors val="0"/>
        <c:ser>
          <c:idx val="0"/>
          <c:order val="0"/>
          <c:tx>
            <c:strRef>
              <c:f>Sheet5!$E$45:$E$46</c:f>
              <c:strCache>
                <c:ptCount val="1"/>
                <c:pt idx="0">
                  <c:v>Bankia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Sheet5!$E$47:$E$50</c:f>
              <c:numCache>
                <c:formatCode>0.00%</c:formatCode>
                <c:ptCount val="3"/>
                <c:pt idx="0">
                  <c:v>6.6486123526923249E-2</c:v>
                </c:pt>
                <c:pt idx="1">
                  <c:v>6.4011706550035338E-2</c:v>
                </c:pt>
                <c:pt idx="2">
                  <c:v>6.5719858071758119E-2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62-46E7-880A-D13B09FBBCCB}"/>
            </c:ext>
          </c:extLst>
        </c:ser>
        <c:ser>
          <c:idx val="1"/>
          <c:order val="1"/>
          <c:tx>
            <c:strRef>
              <c:f>Sheet5!$F$45:$F$46</c:f>
              <c:strCache>
                <c:ptCount val="1"/>
                <c:pt idx="0">
                  <c:v>Bankinter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Sheet5!$F$47:$F$50</c:f>
              <c:numCache>
                <c:formatCode>0.00%</c:formatCode>
                <c:ptCount val="3"/>
                <c:pt idx="0">
                  <c:v>6.9622746008639852E-2</c:v>
                </c:pt>
                <c:pt idx="1">
                  <c:v>6.5291146312471932E-2</c:v>
                </c:pt>
                <c:pt idx="2">
                  <c:v>6.5738258773949662E-2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Sheet5!$G$45:$G$46</c:f>
              <c:strCache>
                <c:ptCount val="1"/>
                <c:pt idx="0">
                  <c:v>BBVA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Sheet5!$G$47:$G$50</c:f>
              <c:numCache>
                <c:formatCode>0.00%</c:formatCode>
                <c:ptCount val="3"/>
                <c:pt idx="0">
                  <c:v>6.8918986227229237E-2</c:v>
                </c:pt>
                <c:pt idx="1">
                  <c:v>6.2745066788386095E-2</c:v>
                </c:pt>
                <c:pt idx="2">
                  <c:v>6.8480395341853434E-2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Sheet5!$H$45:$H$46</c:f>
              <c:strCache>
                <c:ptCount val="1"/>
                <c:pt idx="0">
                  <c:v>Caixa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Sheet5!$H$47:$H$50</c:f>
              <c:numCache>
                <c:formatCode>0.00%</c:formatCode>
                <c:ptCount val="3"/>
                <c:pt idx="0">
                  <c:v>5.9453089269805304E-2</c:v>
                </c:pt>
                <c:pt idx="1">
                  <c:v>6.6316173618847896E-2</c:v>
                </c:pt>
                <c:pt idx="2">
                  <c:v>6.409908733010819E-2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Sheet5!$I$45:$I$46</c:f>
              <c:strCache>
                <c:ptCount val="1"/>
                <c:pt idx="0">
                  <c:v>Kutxa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Sheet5!$I$47:$I$50</c:f>
              <c:numCache>
                <c:formatCode>0.00%</c:formatCode>
                <c:ptCount val="3"/>
                <c:pt idx="0">
                  <c:v>6.3926337658459453E-2</c:v>
                </c:pt>
                <c:pt idx="1">
                  <c:v>6.9005863845273963E-2</c:v>
                </c:pt>
                <c:pt idx="2">
                  <c:v>6.8160573273620892E-2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Sheet5!$J$45:$J$46</c:f>
              <c:strCache>
                <c:ptCount val="1"/>
                <c:pt idx="0">
                  <c:v>Laboral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Sheet5!$J$47:$J$50</c:f>
              <c:numCache>
                <c:formatCode>0.00%</c:formatCode>
                <c:ptCount val="3"/>
                <c:pt idx="0">
                  <c:v>6.9003637800731488E-2</c:v>
                </c:pt>
                <c:pt idx="1">
                  <c:v>6.6298395681127581E-2</c:v>
                </c:pt>
                <c:pt idx="2">
                  <c:v>6.2223596810477802E-2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Sheet5!$K$45:$K$46</c:f>
              <c:strCache>
                <c:ptCount val="1"/>
                <c:pt idx="0">
                  <c:v>Popular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Sheet5!$K$47:$K$50</c:f>
              <c:numCache>
                <c:formatCode>0.00%</c:formatCode>
                <c:ptCount val="3"/>
                <c:pt idx="0">
                  <c:v>6.7580932529593019E-2</c:v>
                </c:pt>
                <c:pt idx="1">
                  <c:v>6.5318500333993126E-2</c:v>
                </c:pt>
                <c:pt idx="2">
                  <c:v>6.5320513616662801E-2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Sheet5!$L$45:$L$46</c:f>
              <c:strCache>
                <c:ptCount val="1"/>
                <c:pt idx="0">
                  <c:v>Sabadell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Sheet5!$L$47:$L$50</c:f>
              <c:numCache>
                <c:formatCode>0.00%</c:formatCode>
                <c:ptCount val="3"/>
                <c:pt idx="0">
                  <c:v>6.5694930047446282E-2</c:v>
                </c:pt>
                <c:pt idx="1">
                  <c:v>6.410734148103904E-2</c:v>
                </c:pt>
                <c:pt idx="2">
                  <c:v>6.410683577272748E-2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Sheet5!$M$45:$M$46</c:f>
              <c:strCache>
                <c:ptCount val="1"/>
                <c:pt idx="0">
                  <c:v>Santander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Sheet5!$M$47:$M$50</c:f>
              <c:numCache>
                <c:formatCode>0.00%</c:formatCode>
                <c:ptCount val="3"/>
                <c:pt idx="0">
                  <c:v>6.6777007290879389E-2</c:v>
                </c:pt>
                <c:pt idx="1">
                  <c:v>6.7964386714870484E-2</c:v>
                </c:pt>
                <c:pt idx="2">
                  <c:v>6.4040115769581199E-2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Sheet5!$N$45:$N$46</c:f>
              <c:strCache>
                <c:ptCount val="1"/>
                <c:pt idx="0">
                  <c:v>Unicaja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Sheet5!$N$47:$N$50</c:f>
              <c:numCache>
                <c:formatCode>0.00%</c:formatCode>
                <c:ptCount val="3"/>
                <c:pt idx="0">
                  <c:v>6.4840679701576767E-2</c:v>
                </c:pt>
                <c:pt idx="1">
                  <c:v>6.0677085972437858E-2</c:v>
                </c:pt>
                <c:pt idx="2">
                  <c:v>6.5755920274504567E-2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12048"/>
        <c:axId val="420715968"/>
      </c:lineChart>
      <c:catAx>
        <c:axId val="4207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5968"/>
        <c:crosses val="autoZero"/>
        <c:auto val="1"/>
        <c:lblAlgn val="ctr"/>
        <c:lblOffset val="100"/>
        <c:noMultiLvlLbl val="0"/>
      </c:catAx>
      <c:valAx>
        <c:axId val="42071596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2650296118107"/>
          <c:y val="0.70814642043292142"/>
          <c:w val="0.6430929429803045"/>
          <c:h val="0.25491079454448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(Autosaved)2222.xlsx]Sheet5!PivotTable6</c:name>
    <c:fmtId val="56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Sheet5!$B$92:$B$93</c:f>
              <c:strCache>
                <c:ptCount val="1"/>
                <c:pt idx="0">
                  <c:v>Total Net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Sheet5!$A$94:$A$97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Sheet5!$B$94:$B$97</c:f>
              <c:numCache>
                <c:formatCode>General</c:formatCode>
                <c:ptCount val="3"/>
                <c:pt idx="0">
                  <c:v>5329870.9000000013</c:v>
                </c:pt>
                <c:pt idx="1">
                  <c:v>5538176.71</c:v>
                </c:pt>
                <c:pt idx="2">
                  <c:v>4943093.0599999987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A9-4953-BE2A-6A95D387536E}"/>
            </c:ext>
          </c:extLst>
        </c:ser>
        <c:ser>
          <c:idx val="1"/>
          <c:order val="1"/>
          <c:tx>
            <c:strRef>
              <c:f>Sheet5!$C$92:$C$93</c:f>
              <c:strCache>
                <c:ptCount val="1"/>
                <c:pt idx="0">
                  <c:v>Total Car Costs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Sheet5!$A$94:$A$97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Sheet5!$C$94:$C$97</c:f>
              <c:numCache>
                <c:formatCode>General</c:formatCode>
                <c:ptCount val="3"/>
                <c:pt idx="0">
                  <c:v>3014010.5016000005</c:v>
                </c:pt>
                <c:pt idx="1">
                  <c:v>3142155.3917000014</c:v>
                </c:pt>
                <c:pt idx="2">
                  <c:v>2805335.4961999995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A9-4953-BE2A-6A95D387536E}"/>
            </c:ext>
          </c:extLst>
        </c:ser>
        <c:ser>
          <c:idx val="2"/>
          <c:order val="2"/>
          <c:tx>
            <c:strRef>
              <c:f>Sheet5!$D$92:$D$93</c:f>
              <c:strCache>
                <c:ptCount val="1"/>
                <c:pt idx="0">
                  <c:v>Total Car Profit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Sheet5!$A$94:$A$97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Sheet5!$D$94:$D$97</c:f>
              <c:numCache>
                <c:formatCode>General</c:formatCode>
                <c:ptCount val="3"/>
                <c:pt idx="0">
                  <c:v>2315860.3984000008</c:v>
                </c:pt>
                <c:pt idx="1">
                  <c:v>2396021.3182999999</c:v>
                </c:pt>
                <c:pt idx="2">
                  <c:v>2137757.5637999997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A9-4953-BE2A-6A95D387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720280"/>
        <c:axId val="420720672"/>
      </c:barChart>
      <c:catAx>
        <c:axId val="42072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20672"/>
        <c:crosses val="autoZero"/>
        <c:auto val="1"/>
        <c:lblAlgn val="ctr"/>
        <c:lblOffset val="100"/>
        <c:noMultiLvlLbl val="0"/>
      </c:catAx>
      <c:valAx>
        <c:axId val="42072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2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49259165185002"/>
          <c:y val="3.1352337099141939E-2"/>
          <c:w val="9.1015382056254396E-2"/>
          <c:h val="0.34865907325039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(Autosaved)2222.xlsx]Sheet4!PivotTable7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201200962848369"/>
          <c:y val="0.3000862292615829"/>
          <c:w val="0.6322300214735973"/>
          <c:h val="0.44523042063828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Sheet4!$A$14:$A$19</c:f>
              <c:strCache>
                <c:ptCount val="5"/>
                <c:pt idx="0">
                  <c:v>CD-7</c:v>
                </c:pt>
                <c:pt idx="1">
                  <c:v>CD-20</c:v>
                </c:pt>
                <c:pt idx="2">
                  <c:v>CD-18</c:v>
                </c:pt>
                <c:pt idx="3">
                  <c:v>CD-14</c:v>
                </c:pt>
                <c:pt idx="4">
                  <c:v>CD-11</c:v>
                </c:pt>
              </c:strCache>
            </c:strRef>
          </c:cat>
          <c:val>
            <c:numRef>
              <c:f>Sheet4!$B$14:$B$19</c:f>
              <c:numCache>
                <c:formatCode>0.00</c:formatCode>
                <c:ptCount val="5"/>
                <c:pt idx="0">
                  <c:v>47.59375</c:v>
                </c:pt>
                <c:pt idx="1">
                  <c:v>51.684210526315788</c:v>
                </c:pt>
                <c:pt idx="2">
                  <c:v>52.59375</c:v>
                </c:pt>
                <c:pt idx="3">
                  <c:v>52.4</c:v>
                </c:pt>
                <c:pt idx="4">
                  <c:v>52.692307692307693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B7-4944-AEE3-272D5369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725768"/>
        <c:axId val="420722240"/>
      </c:barChart>
      <c:catAx>
        <c:axId val="42072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22240"/>
        <c:crosses val="autoZero"/>
        <c:auto val="1"/>
        <c:lblAlgn val="ctr"/>
        <c:lblOffset val="100"/>
        <c:noMultiLvlLbl val="0"/>
      </c:catAx>
      <c:valAx>
        <c:axId val="4207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 prst="relaxedInset"/>
    </a:sp3d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(Autosaved)2222.xlsx]Sheet5!PivotTable7</c:name>
    <c:fmtId val="3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Sheet5!$G$92</c:f>
              <c:strCache>
                <c:ptCount val="1"/>
                <c:pt idx="0">
                  <c:v>Total Net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Sheet5!$F$93:$F$113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Sheet5!$G$93:$G$113</c:f>
              <c:numCache>
                <c:formatCode>General</c:formatCode>
                <c:ptCount val="20"/>
                <c:pt idx="0">
                  <c:v>821335.44000000006</c:v>
                </c:pt>
                <c:pt idx="1">
                  <c:v>892003.96999999986</c:v>
                </c:pt>
                <c:pt idx="2">
                  <c:v>898798.16</c:v>
                </c:pt>
                <c:pt idx="3">
                  <c:v>629562.23000000021</c:v>
                </c:pt>
                <c:pt idx="4">
                  <c:v>805391.4099999998</c:v>
                </c:pt>
                <c:pt idx="5">
                  <c:v>643213.65</c:v>
                </c:pt>
                <c:pt idx="6">
                  <c:v>916484.41</c:v>
                </c:pt>
                <c:pt idx="7">
                  <c:v>924816.42</c:v>
                </c:pt>
                <c:pt idx="8">
                  <c:v>728465.98</c:v>
                </c:pt>
                <c:pt idx="9">
                  <c:v>686604.45</c:v>
                </c:pt>
                <c:pt idx="10">
                  <c:v>933354.90000000014</c:v>
                </c:pt>
                <c:pt idx="11">
                  <c:v>935213.54999999993</c:v>
                </c:pt>
                <c:pt idx="12">
                  <c:v>436158.16</c:v>
                </c:pt>
                <c:pt idx="13">
                  <c:v>868895.4</c:v>
                </c:pt>
                <c:pt idx="14">
                  <c:v>871747.89000000036</c:v>
                </c:pt>
                <c:pt idx="15">
                  <c:v>794835.45999999985</c:v>
                </c:pt>
                <c:pt idx="16">
                  <c:v>787342.87999999989</c:v>
                </c:pt>
                <c:pt idx="17">
                  <c:v>733982.20999999985</c:v>
                </c:pt>
                <c:pt idx="18">
                  <c:v>851529.41999999981</c:v>
                </c:pt>
                <c:pt idx="19">
                  <c:v>651404.67999999993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1B-4B54-B85E-2DCD02544A78}"/>
            </c:ext>
          </c:extLst>
        </c:ser>
        <c:ser>
          <c:idx val="1"/>
          <c:order val="1"/>
          <c:tx>
            <c:strRef>
              <c:f>Sheet5!$H$92</c:f>
              <c:strCache>
                <c:ptCount val="1"/>
                <c:pt idx="0">
                  <c:v>Total Car Costs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Sheet5!$F$93:$F$113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Sheet5!$H$93:$H$113</c:f>
              <c:numCache>
                <c:formatCode>General</c:formatCode>
                <c:ptCount val="20"/>
                <c:pt idx="0">
                  <c:v>459207.26399999991</c:v>
                </c:pt>
                <c:pt idx="1">
                  <c:v>504259.92619999987</c:v>
                </c:pt>
                <c:pt idx="2">
                  <c:v>504004.565</c:v>
                </c:pt>
                <c:pt idx="3">
                  <c:v>344340.42200000008</c:v>
                </c:pt>
                <c:pt idx="4">
                  <c:v>457438.87949999998</c:v>
                </c:pt>
                <c:pt idx="5">
                  <c:v>360511.72069999995</c:v>
                </c:pt>
                <c:pt idx="6">
                  <c:v>523513.71050000004</c:v>
                </c:pt>
                <c:pt idx="7">
                  <c:v>526908.79310000001</c:v>
                </c:pt>
                <c:pt idx="8">
                  <c:v>407400.75839999993</c:v>
                </c:pt>
                <c:pt idx="9">
                  <c:v>387698.41440000001</c:v>
                </c:pt>
                <c:pt idx="10">
                  <c:v>528596.49369999988</c:v>
                </c:pt>
                <c:pt idx="11">
                  <c:v>539659.61779999989</c:v>
                </c:pt>
                <c:pt idx="12">
                  <c:v>248047.6409</c:v>
                </c:pt>
                <c:pt idx="13">
                  <c:v>499037.25449999998</c:v>
                </c:pt>
                <c:pt idx="14">
                  <c:v>499450.49769999995</c:v>
                </c:pt>
                <c:pt idx="15">
                  <c:v>455346.3371</c:v>
                </c:pt>
                <c:pt idx="16">
                  <c:v>444277.9078000001</c:v>
                </c:pt>
                <c:pt idx="17">
                  <c:v>414089.51019999996</c:v>
                </c:pt>
                <c:pt idx="18">
                  <c:v>487106.87530000007</c:v>
                </c:pt>
                <c:pt idx="19">
                  <c:v>370604.80069999996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1B-4B54-B85E-2DCD02544A78}"/>
            </c:ext>
          </c:extLst>
        </c:ser>
        <c:ser>
          <c:idx val="2"/>
          <c:order val="2"/>
          <c:tx>
            <c:strRef>
              <c:f>Sheet5!$I$92</c:f>
              <c:strCache>
                <c:ptCount val="1"/>
                <c:pt idx="0">
                  <c:v>Total Car Profit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Sheet5!$F$93:$F$113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Sheet5!$I$93:$I$113</c:f>
              <c:numCache>
                <c:formatCode>General</c:formatCode>
                <c:ptCount val="20"/>
                <c:pt idx="0">
                  <c:v>362128.17600000009</c:v>
                </c:pt>
                <c:pt idx="1">
                  <c:v>387744.04379999998</c:v>
                </c:pt>
                <c:pt idx="2">
                  <c:v>394793.59499999991</c:v>
                </c:pt>
                <c:pt idx="3">
                  <c:v>285221.80800000002</c:v>
                </c:pt>
                <c:pt idx="4">
                  <c:v>347952.53049999994</c:v>
                </c:pt>
                <c:pt idx="5">
                  <c:v>282701.92929999996</c:v>
                </c:pt>
                <c:pt idx="6">
                  <c:v>392970.69949999993</c:v>
                </c:pt>
                <c:pt idx="7">
                  <c:v>397907.62690000015</c:v>
                </c:pt>
                <c:pt idx="8">
                  <c:v>321065.22159999993</c:v>
                </c:pt>
                <c:pt idx="9">
                  <c:v>298906.03559999994</c:v>
                </c:pt>
                <c:pt idx="10">
                  <c:v>404758.40629999997</c:v>
                </c:pt>
                <c:pt idx="11">
                  <c:v>395553.93220000004</c:v>
                </c:pt>
                <c:pt idx="12">
                  <c:v>188110.51909999998</c:v>
                </c:pt>
                <c:pt idx="13">
                  <c:v>369858.14549999987</c:v>
                </c:pt>
                <c:pt idx="14">
                  <c:v>372297.39229999989</c:v>
                </c:pt>
                <c:pt idx="15">
                  <c:v>339489.12289999996</c:v>
                </c:pt>
                <c:pt idx="16">
                  <c:v>343064.97220000002</c:v>
                </c:pt>
                <c:pt idx="17">
                  <c:v>319892.6998</c:v>
                </c:pt>
                <c:pt idx="18">
                  <c:v>364422.54469999997</c:v>
                </c:pt>
                <c:pt idx="19">
                  <c:v>280799.87929999997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1B-4B54-B85E-2DCD0254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712832"/>
        <c:axId val="420716752"/>
      </c:barChart>
      <c:catAx>
        <c:axId val="4207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6752"/>
        <c:crosses val="autoZero"/>
        <c:auto val="1"/>
        <c:lblAlgn val="ctr"/>
        <c:lblOffset val="100"/>
        <c:noMultiLvlLbl val="0"/>
      </c:catAx>
      <c:valAx>
        <c:axId val="42071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4173228346457"/>
          <c:y val="6.2213296839903238E-2"/>
          <c:w val="9.8563300927785716E-2"/>
          <c:h val="0.34024584205055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(Autosaved)2222.xlsx]Sheet5!PivotTable4</c:name>
    <c:fmtId val="58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3546981627296589"/>
          <c:y val="0.26328484981044037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Sheet5!$B$115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Sheet5!$A$116:$A$119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Sheet5!$B$116:$B$119</c:f>
              <c:numCache>
                <c:formatCode>General</c:formatCode>
                <c:ptCount val="3"/>
                <c:pt idx="0">
                  <c:v>2315860.3984000008</c:v>
                </c:pt>
                <c:pt idx="1">
                  <c:v>2396021.3182999999</c:v>
                </c:pt>
                <c:pt idx="2">
                  <c:v>2137757.5637999997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C1-496F-87B7-0A093E0C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717144"/>
        <c:axId val="420714792"/>
      </c:barChart>
      <c:catAx>
        <c:axId val="42071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4792"/>
        <c:crosses val="autoZero"/>
        <c:auto val="1"/>
        <c:lblAlgn val="ctr"/>
        <c:lblOffset val="100"/>
        <c:noMultiLvlLbl val="0"/>
      </c:catAx>
      <c:valAx>
        <c:axId val="420714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(Autosaved)2222.xlsx]Sheet5!PivotTable1</c:name>
    <c:fmtId val="58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002537182852144"/>
          <c:y val="0.26328484981044037"/>
          <c:w val="0.7357893700787401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Sheet5!$B$45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Sheet5!$A$46:$A$56</c:f>
              <c:strCache>
                <c:ptCount val="10"/>
                <c:pt idx="0">
                  <c:v>Bankia</c:v>
                </c:pt>
                <c:pt idx="1">
                  <c:v>Bankinter</c:v>
                </c:pt>
                <c:pt idx="2">
                  <c:v>BBVA</c:v>
                </c:pt>
                <c:pt idx="3">
                  <c:v>Caixa</c:v>
                </c:pt>
                <c:pt idx="4">
                  <c:v>Kutxa</c:v>
                </c:pt>
                <c:pt idx="5">
                  <c:v>Laboral</c:v>
                </c:pt>
                <c:pt idx="6">
                  <c:v>Popular</c:v>
                </c:pt>
                <c:pt idx="7">
                  <c:v>Sabadell</c:v>
                </c:pt>
                <c:pt idx="8">
                  <c:v>Santander</c:v>
                </c:pt>
                <c:pt idx="9">
                  <c:v>Unicaja</c:v>
                </c:pt>
              </c:strCache>
            </c:strRef>
          </c:cat>
          <c:val>
            <c:numRef>
              <c:f>Sheet5!$B$46:$B$56</c:f>
              <c:numCache>
                <c:formatCode>0.00%</c:formatCode>
                <c:ptCount val="10"/>
                <c:pt idx="0">
                  <c:v>6.5129402278490123E-2</c:v>
                </c:pt>
                <c:pt idx="1">
                  <c:v>6.6838192676663785E-2</c:v>
                </c:pt>
                <c:pt idx="2">
                  <c:v>6.6807131568709072E-2</c:v>
                </c:pt>
                <c:pt idx="3">
                  <c:v>6.3543577219766154E-2</c:v>
                </c:pt>
                <c:pt idx="4">
                  <c:v>6.7176255475113342E-2</c:v>
                </c:pt>
                <c:pt idx="5">
                  <c:v>6.6076105271928073E-2</c:v>
                </c:pt>
                <c:pt idx="6">
                  <c:v>6.6184080865958575E-2</c:v>
                </c:pt>
                <c:pt idx="7">
                  <c:v>6.4628465617901629E-2</c:v>
                </c:pt>
                <c:pt idx="8">
                  <c:v>6.6188704096930506E-2</c:v>
                </c:pt>
                <c:pt idx="9">
                  <c:v>6.3576597687309513E-2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72-49F2-ADE5-E303C0CE9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708912"/>
        <c:axId val="420715576"/>
      </c:barChart>
      <c:catAx>
        <c:axId val="4207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5576"/>
        <c:crosses val="autoZero"/>
        <c:auto val="1"/>
        <c:lblAlgn val="ctr"/>
        <c:lblOffset val="100"/>
        <c:noMultiLvlLbl val="0"/>
      </c:catAx>
      <c:valAx>
        <c:axId val="42071557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(Autosaved)2222.xlsx]Sheet5!PivotTable11</c:name>
    <c:fmtId val="35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1724759405074368"/>
          <c:y val="0.27254410906969961"/>
          <c:w val="0.7357893700787401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Sheet5!$F$135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Sheet5!$E$136:$E$139</c:f>
              <c:strCache>
                <c:ptCount val="3"/>
                <c:pt idx="0">
                  <c:v>B-264</c:v>
                </c:pt>
                <c:pt idx="1">
                  <c:v>B-267</c:v>
                </c:pt>
                <c:pt idx="2">
                  <c:v>B-269</c:v>
                </c:pt>
              </c:strCache>
            </c:strRef>
          </c:cat>
          <c:val>
            <c:numRef>
              <c:f>Sheet5!$F$136:$F$139</c:f>
              <c:numCache>
                <c:formatCode>General</c:formatCode>
                <c:ptCount val="3"/>
                <c:pt idx="0">
                  <c:v>237616.85</c:v>
                </c:pt>
                <c:pt idx="1">
                  <c:v>289422.28999999998</c:v>
                </c:pt>
                <c:pt idx="2">
                  <c:v>246344.78999999998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2A-45DD-95F2-A7C1BDBE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714400"/>
        <c:axId val="420710088"/>
      </c:barChart>
      <c:catAx>
        <c:axId val="4207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0088"/>
        <c:crosses val="autoZero"/>
        <c:auto val="1"/>
        <c:lblAlgn val="ctr"/>
        <c:lblOffset val="100"/>
        <c:noMultiLvlLbl val="0"/>
      </c:catAx>
      <c:valAx>
        <c:axId val="420710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(Autosaved)2222.xlsx]Sheet5!PivotTable1</c:name>
    <c:fmtId val="35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Sheet5!$B$45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Sheet5!$A$46:$A$56</c:f>
              <c:strCache>
                <c:ptCount val="10"/>
                <c:pt idx="0">
                  <c:v>Bankia</c:v>
                </c:pt>
                <c:pt idx="1">
                  <c:v>Bankinter</c:v>
                </c:pt>
                <c:pt idx="2">
                  <c:v>BBVA</c:v>
                </c:pt>
                <c:pt idx="3">
                  <c:v>Caixa</c:v>
                </c:pt>
                <c:pt idx="4">
                  <c:v>Kutxa</c:v>
                </c:pt>
                <c:pt idx="5">
                  <c:v>Laboral</c:v>
                </c:pt>
                <c:pt idx="6">
                  <c:v>Popular</c:v>
                </c:pt>
                <c:pt idx="7">
                  <c:v>Sabadell</c:v>
                </c:pt>
                <c:pt idx="8">
                  <c:v>Santander</c:v>
                </c:pt>
                <c:pt idx="9">
                  <c:v>Unicaja</c:v>
                </c:pt>
              </c:strCache>
            </c:strRef>
          </c:cat>
          <c:val>
            <c:numRef>
              <c:f>Sheet5!$B$46:$B$56</c:f>
              <c:numCache>
                <c:formatCode>0.00%</c:formatCode>
                <c:ptCount val="10"/>
                <c:pt idx="0">
                  <c:v>6.5129402278490123E-2</c:v>
                </c:pt>
                <c:pt idx="1">
                  <c:v>6.6838192676663785E-2</c:v>
                </c:pt>
                <c:pt idx="2">
                  <c:v>6.6807131568709072E-2</c:v>
                </c:pt>
                <c:pt idx="3">
                  <c:v>6.3543577219766154E-2</c:v>
                </c:pt>
                <c:pt idx="4">
                  <c:v>6.7176255475113342E-2</c:v>
                </c:pt>
                <c:pt idx="5">
                  <c:v>6.6076105271928073E-2</c:v>
                </c:pt>
                <c:pt idx="6">
                  <c:v>6.6184080865958575E-2</c:v>
                </c:pt>
                <c:pt idx="7">
                  <c:v>6.4628465617901629E-2</c:v>
                </c:pt>
                <c:pt idx="8">
                  <c:v>6.6188704096930506E-2</c:v>
                </c:pt>
                <c:pt idx="9">
                  <c:v>6.3576597687309513E-2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0-4206-91EF-FF820AE9A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0713616"/>
        <c:axId val="420710872"/>
      </c:barChart>
      <c:catAx>
        <c:axId val="42071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0872"/>
        <c:crosses val="autoZero"/>
        <c:auto val="1"/>
        <c:lblAlgn val="ctr"/>
        <c:lblOffset val="100"/>
        <c:noMultiLvlLbl val="0"/>
      </c:catAx>
      <c:valAx>
        <c:axId val="42071087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(Autosaved)2222.xlsx]Sheet5!PivotTable8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Sheet5!$B$3:$B$4</c:f>
              <c:strCache>
                <c:ptCount val="1"/>
                <c:pt idx="0">
                  <c:v>11</c:v>
                </c:pt>
              </c:strCache>
            </c:strRef>
          </c:tx>
          <c:dPt>
            <c:idx val="18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3DFE-4BC0-82E8-FF862AA4E1D7}"/>
              </c:ext>
            </c:extLst>
          </c:dPt>
          <c:cat>
            <c:strRef>
              <c:f>Sheet5!$A$5:$A$10</c:f>
              <c:strCache>
                <c:ptCount val="5"/>
                <c:pt idx="0">
                  <c:v>CD-2</c:v>
                </c:pt>
                <c:pt idx="1">
                  <c:v>CD-3</c:v>
                </c:pt>
                <c:pt idx="2">
                  <c:v>CD-19</c:v>
                </c:pt>
                <c:pt idx="3">
                  <c:v>CD-11</c:v>
                </c:pt>
                <c:pt idx="4">
                  <c:v>CD-10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5"/>
                <c:pt idx="0">
                  <c:v>329398.36</c:v>
                </c:pt>
                <c:pt idx="1">
                  <c:v>359274.61</c:v>
                </c:pt>
                <c:pt idx="2">
                  <c:v>371553.87</c:v>
                </c:pt>
                <c:pt idx="3">
                  <c:v>414599.43000000005</c:v>
                </c:pt>
                <c:pt idx="4">
                  <c:v>427980.97999999992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FE-4BC0-82E8-FF862AA4E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(Autosaved)2222.xlsx]Sheet5!PivotTable9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Sheet5!$F$3:$F$4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Sheet5!$E$5:$E$25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Sheet5!$F$5:$F$25</c:f>
              <c:numCache>
                <c:formatCode>General</c:formatCode>
                <c:ptCount val="20"/>
                <c:pt idx="0">
                  <c:v>120907.98890000001</c:v>
                </c:pt>
                <c:pt idx="1">
                  <c:v>98982.944199999998</c:v>
                </c:pt>
                <c:pt idx="2">
                  <c:v>96591.977400000003</c:v>
                </c:pt>
                <c:pt idx="3">
                  <c:v>82326.895200000014</c:v>
                </c:pt>
                <c:pt idx="4">
                  <c:v>110700.98089999997</c:v>
                </c:pt>
                <c:pt idx="5">
                  <c:v>127740.32560000001</c:v>
                </c:pt>
                <c:pt idx="6">
                  <c:v>139075.75650000002</c:v>
                </c:pt>
                <c:pt idx="7">
                  <c:v>120152.63480000001</c:v>
                </c:pt>
                <c:pt idx="8">
                  <c:v>161863.40700000001</c:v>
                </c:pt>
                <c:pt idx="9">
                  <c:v>79581.119600000005</c:v>
                </c:pt>
                <c:pt idx="10">
                  <c:v>130425.77720000003</c:v>
                </c:pt>
                <c:pt idx="11">
                  <c:v>135727.62609999999</c:v>
                </c:pt>
                <c:pt idx="12">
                  <c:v>27390.454300000005</c:v>
                </c:pt>
                <c:pt idx="13">
                  <c:v>134867.19779999997</c:v>
                </c:pt>
                <c:pt idx="14">
                  <c:v>110832.3416</c:v>
                </c:pt>
                <c:pt idx="15">
                  <c:v>85416.651100000003</c:v>
                </c:pt>
                <c:pt idx="16">
                  <c:v>178845.34729999999</c:v>
                </c:pt>
                <c:pt idx="17">
                  <c:v>125427.0401</c:v>
                </c:pt>
                <c:pt idx="18">
                  <c:v>165858.36330000003</c:v>
                </c:pt>
                <c:pt idx="19">
                  <c:v>83145.569500000012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E8-40AE-A5BA-74C1CF00BECA}"/>
            </c:ext>
          </c:extLst>
        </c:ser>
        <c:ser>
          <c:idx val="1"/>
          <c:order val="1"/>
          <c:tx>
            <c:strRef>
              <c:f>Sheet5!$G$3:$G$4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Sheet5!$E$5:$E$25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Sheet5!$G$5:$G$25</c:f>
              <c:numCache>
                <c:formatCode>General</c:formatCode>
                <c:ptCount val="20"/>
                <c:pt idx="0">
                  <c:v>108205.65919999999</c:v>
                </c:pt>
                <c:pt idx="1">
                  <c:v>188721.84710000001</c:v>
                </c:pt>
                <c:pt idx="2">
                  <c:v>185695.94380000001</c:v>
                </c:pt>
                <c:pt idx="3">
                  <c:v>114601.19</c:v>
                </c:pt>
                <c:pt idx="4">
                  <c:v>105095.84090000001</c:v>
                </c:pt>
                <c:pt idx="5">
                  <c:v>66119.531799999997</c:v>
                </c:pt>
                <c:pt idx="6">
                  <c:v>124495.17730000001</c:v>
                </c:pt>
                <c:pt idx="7">
                  <c:v>107443.1994</c:v>
                </c:pt>
                <c:pt idx="8">
                  <c:v>114801.56170000001</c:v>
                </c:pt>
                <c:pt idx="9">
                  <c:v>110887.2181</c:v>
                </c:pt>
                <c:pt idx="10">
                  <c:v>158095.18650000001</c:v>
                </c:pt>
                <c:pt idx="11">
                  <c:v>139576.4498</c:v>
                </c:pt>
                <c:pt idx="12">
                  <c:v>69355.215499999991</c:v>
                </c:pt>
                <c:pt idx="13">
                  <c:v>155578.01479999998</c:v>
                </c:pt>
                <c:pt idx="14">
                  <c:v>110469.5732</c:v>
                </c:pt>
                <c:pt idx="15">
                  <c:v>143447.04509999999</c:v>
                </c:pt>
                <c:pt idx="16">
                  <c:v>64013.135999999999</c:v>
                </c:pt>
                <c:pt idx="17">
                  <c:v>103193.6274</c:v>
                </c:pt>
                <c:pt idx="18">
                  <c:v>131463.42849999998</c:v>
                </c:pt>
                <c:pt idx="19">
                  <c:v>94762.472200000004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8E8-40AE-A5BA-74C1CF00BECA}"/>
            </c:ext>
          </c:extLst>
        </c:ser>
        <c:ser>
          <c:idx val="2"/>
          <c:order val="2"/>
          <c:tx>
            <c:strRef>
              <c:f>Sheet5!$H$3:$H$4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Sheet5!$E$5:$E$25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Sheet5!$H$5:$H$25</c:f>
              <c:numCache>
                <c:formatCode>General</c:formatCode>
                <c:ptCount val="20"/>
                <c:pt idx="0">
                  <c:v>133014.52789999999</c:v>
                </c:pt>
                <c:pt idx="1">
                  <c:v>100039.2525</c:v>
                </c:pt>
                <c:pt idx="2">
                  <c:v>112505.67379999999</c:v>
                </c:pt>
                <c:pt idx="3">
                  <c:v>88293.722800000003</c:v>
                </c:pt>
                <c:pt idx="4">
                  <c:v>132155.70870000002</c:v>
                </c:pt>
                <c:pt idx="5">
                  <c:v>88842.07190000001</c:v>
                </c:pt>
                <c:pt idx="6">
                  <c:v>129399.76569999999</c:v>
                </c:pt>
                <c:pt idx="7">
                  <c:v>170311.79270000002</c:v>
                </c:pt>
                <c:pt idx="8">
                  <c:v>44400.252899999999</c:v>
                </c:pt>
                <c:pt idx="9">
                  <c:v>108437.6979</c:v>
                </c:pt>
                <c:pt idx="10">
                  <c:v>116237.44259999998</c:v>
                </c:pt>
                <c:pt idx="11">
                  <c:v>120249.8563</c:v>
                </c:pt>
                <c:pt idx="12">
                  <c:v>91364.849300000002</c:v>
                </c:pt>
                <c:pt idx="13">
                  <c:v>79412.9329</c:v>
                </c:pt>
                <c:pt idx="14">
                  <c:v>150995.47750000004</c:v>
                </c:pt>
                <c:pt idx="15">
                  <c:v>110625.42669999998</c:v>
                </c:pt>
                <c:pt idx="16">
                  <c:v>100206.4889</c:v>
                </c:pt>
                <c:pt idx="17">
                  <c:v>91272.032299999992</c:v>
                </c:pt>
                <c:pt idx="18">
                  <c:v>67100.752899999992</c:v>
                </c:pt>
                <c:pt idx="19">
                  <c:v>102891.8376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8E8-40AE-A5BA-74C1CF00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711264"/>
        <c:axId val="420719104"/>
      </c:barChart>
      <c:catAx>
        <c:axId val="4207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9104"/>
        <c:crosses val="autoZero"/>
        <c:auto val="1"/>
        <c:lblAlgn val="ctr"/>
        <c:lblOffset val="100"/>
        <c:noMultiLvlLbl val="0"/>
      </c:catAx>
      <c:valAx>
        <c:axId val="4207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Sheet5!$B$45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Sheet5!$A$46:$A$56</c:f>
              <c:strCache>
                <c:ptCount val="10"/>
                <c:pt idx="0">
                  <c:v>Bankia</c:v>
                </c:pt>
                <c:pt idx="1">
                  <c:v>Bankinter</c:v>
                </c:pt>
                <c:pt idx="2">
                  <c:v>BBVA</c:v>
                </c:pt>
                <c:pt idx="3">
                  <c:v>Caixa</c:v>
                </c:pt>
                <c:pt idx="4">
                  <c:v>Kutxa</c:v>
                </c:pt>
                <c:pt idx="5">
                  <c:v>Laboral</c:v>
                </c:pt>
                <c:pt idx="6">
                  <c:v>Popular</c:v>
                </c:pt>
                <c:pt idx="7">
                  <c:v>Sabadell</c:v>
                </c:pt>
                <c:pt idx="8">
                  <c:v>Santander</c:v>
                </c:pt>
                <c:pt idx="9">
                  <c:v>Unicaja</c:v>
                </c:pt>
              </c:strCache>
            </c:strRef>
          </c:cat>
          <c:val>
            <c:numRef>
              <c:f>Sheet5!$B$46:$B$56</c:f>
              <c:numCache>
                <c:formatCode>0.00%</c:formatCode>
                <c:ptCount val="10"/>
                <c:pt idx="0">
                  <c:v>6.5129402278490123E-2</c:v>
                </c:pt>
                <c:pt idx="1">
                  <c:v>6.6838192676663785E-2</c:v>
                </c:pt>
                <c:pt idx="2">
                  <c:v>6.6807131568709072E-2</c:v>
                </c:pt>
                <c:pt idx="3">
                  <c:v>6.3543577219766154E-2</c:v>
                </c:pt>
                <c:pt idx="4">
                  <c:v>6.7176255475113342E-2</c:v>
                </c:pt>
                <c:pt idx="5">
                  <c:v>6.6076105271928073E-2</c:v>
                </c:pt>
                <c:pt idx="6">
                  <c:v>6.6184080865958575E-2</c:v>
                </c:pt>
                <c:pt idx="7">
                  <c:v>6.4628465617901629E-2</c:v>
                </c:pt>
                <c:pt idx="8">
                  <c:v>6.6188704096930506E-2</c:v>
                </c:pt>
                <c:pt idx="9">
                  <c:v>6.3576597687309513E-2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B8-433B-A3E1-6A323B70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(Autosaved)2222.xlsx]Sheet5!PivotTable6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Sheet5!$B$92:$B$93</c:f>
              <c:strCache>
                <c:ptCount val="1"/>
                <c:pt idx="0">
                  <c:v>Total Net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Sheet5!$A$94:$A$97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Sheet5!$B$94:$B$97</c:f>
              <c:numCache>
                <c:formatCode>General</c:formatCode>
                <c:ptCount val="3"/>
                <c:pt idx="0">
                  <c:v>5329870.9000000013</c:v>
                </c:pt>
                <c:pt idx="1">
                  <c:v>5538176.71</c:v>
                </c:pt>
                <c:pt idx="2">
                  <c:v>4943093.0599999987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CA-4FDE-BA29-2338E7765615}"/>
            </c:ext>
          </c:extLst>
        </c:ser>
        <c:ser>
          <c:idx val="1"/>
          <c:order val="1"/>
          <c:tx>
            <c:strRef>
              <c:f>Sheet5!$C$92:$C$93</c:f>
              <c:strCache>
                <c:ptCount val="1"/>
                <c:pt idx="0">
                  <c:v>Total Car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Sheet5!$A$94:$A$97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Sheet5!$C$94:$C$97</c:f>
              <c:numCache>
                <c:formatCode>General</c:formatCode>
                <c:ptCount val="3"/>
                <c:pt idx="0">
                  <c:v>3014010.5016000005</c:v>
                </c:pt>
                <c:pt idx="1">
                  <c:v>3142155.3917000014</c:v>
                </c:pt>
                <c:pt idx="2">
                  <c:v>2805335.4961999995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CA-4FDE-BA29-2338E7765615}"/>
            </c:ext>
          </c:extLst>
        </c:ser>
        <c:ser>
          <c:idx val="2"/>
          <c:order val="2"/>
          <c:tx>
            <c:strRef>
              <c:f>Sheet5!$D$92:$D$93</c:f>
              <c:strCache>
                <c:ptCount val="1"/>
                <c:pt idx="0">
                  <c:v>Total Car Profit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Sheet5!$A$94:$A$97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Sheet5!$D$94:$D$97</c:f>
              <c:numCache>
                <c:formatCode>General</c:formatCode>
                <c:ptCount val="3"/>
                <c:pt idx="0">
                  <c:v>2315860.3984000008</c:v>
                </c:pt>
                <c:pt idx="1">
                  <c:v>2396021.3182999999</c:v>
                </c:pt>
                <c:pt idx="2">
                  <c:v>2137757.5637999997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CA-4FDE-BA29-2338E776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718712"/>
        <c:axId val="420719496"/>
      </c:barChart>
      <c:catAx>
        <c:axId val="42071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9496"/>
        <c:crosses val="autoZero"/>
        <c:auto val="1"/>
        <c:lblAlgn val="ctr"/>
        <c:lblOffset val="100"/>
        <c:noMultiLvlLbl val="0"/>
      </c:catAx>
      <c:valAx>
        <c:axId val="4207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1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(Autosaved)2222.xlsx]Sheet5!PivotTable7</c:name>
    <c:fmtId val="22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3"/>
            </a:solidFill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Sheet5!$G$92</c:f>
              <c:strCache>
                <c:ptCount val="1"/>
                <c:pt idx="0">
                  <c:v>Total Net 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Sheet5!$F$93:$F$113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Sheet5!$G$93:$G$113</c:f>
              <c:numCache>
                <c:formatCode>General</c:formatCode>
                <c:ptCount val="20"/>
                <c:pt idx="0">
                  <c:v>821335.44000000006</c:v>
                </c:pt>
                <c:pt idx="1">
                  <c:v>892003.96999999986</c:v>
                </c:pt>
                <c:pt idx="2">
                  <c:v>898798.16</c:v>
                </c:pt>
                <c:pt idx="3">
                  <c:v>629562.23000000021</c:v>
                </c:pt>
                <c:pt idx="4">
                  <c:v>805391.4099999998</c:v>
                </c:pt>
                <c:pt idx="5">
                  <c:v>643213.65</c:v>
                </c:pt>
                <c:pt idx="6">
                  <c:v>916484.41</c:v>
                </c:pt>
                <c:pt idx="7">
                  <c:v>924816.42</c:v>
                </c:pt>
                <c:pt idx="8">
                  <c:v>728465.98</c:v>
                </c:pt>
                <c:pt idx="9">
                  <c:v>686604.45</c:v>
                </c:pt>
                <c:pt idx="10">
                  <c:v>933354.90000000014</c:v>
                </c:pt>
                <c:pt idx="11">
                  <c:v>935213.54999999993</c:v>
                </c:pt>
                <c:pt idx="12">
                  <c:v>436158.16</c:v>
                </c:pt>
                <c:pt idx="13">
                  <c:v>868895.4</c:v>
                </c:pt>
                <c:pt idx="14">
                  <c:v>871747.89000000036</c:v>
                </c:pt>
                <c:pt idx="15">
                  <c:v>794835.45999999985</c:v>
                </c:pt>
                <c:pt idx="16">
                  <c:v>787342.87999999989</c:v>
                </c:pt>
                <c:pt idx="17">
                  <c:v>733982.20999999985</c:v>
                </c:pt>
                <c:pt idx="18">
                  <c:v>851529.41999999981</c:v>
                </c:pt>
                <c:pt idx="19">
                  <c:v>651404.67999999993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CE-461C-A297-07F33ECD8F30}"/>
            </c:ext>
          </c:extLst>
        </c:ser>
        <c:ser>
          <c:idx val="1"/>
          <c:order val="1"/>
          <c:tx>
            <c:strRef>
              <c:f>Sheet5!$H$92</c:f>
              <c:strCache>
                <c:ptCount val="1"/>
                <c:pt idx="0">
                  <c:v>Total Car Costs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Sheet5!$F$93:$F$113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Sheet5!$H$93:$H$113</c:f>
              <c:numCache>
                <c:formatCode>General</c:formatCode>
                <c:ptCount val="20"/>
                <c:pt idx="0">
                  <c:v>459207.26399999991</c:v>
                </c:pt>
                <c:pt idx="1">
                  <c:v>504259.92619999987</c:v>
                </c:pt>
                <c:pt idx="2">
                  <c:v>504004.565</c:v>
                </c:pt>
                <c:pt idx="3">
                  <c:v>344340.42200000008</c:v>
                </c:pt>
                <c:pt idx="4">
                  <c:v>457438.87949999998</c:v>
                </c:pt>
                <c:pt idx="5">
                  <c:v>360511.72069999995</c:v>
                </c:pt>
                <c:pt idx="6">
                  <c:v>523513.71050000004</c:v>
                </c:pt>
                <c:pt idx="7">
                  <c:v>526908.79310000001</c:v>
                </c:pt>
                <c:pt idx="8">
                  <c:v>407400.75839999993</c:v>
                </c:pt>
                <c:pt idx="9">
                  <c:v>387698.41440000001</c:v>
                </c:pt>
                <c:pt idx="10">
                  <c:v>528596.49369999988</c:v>
                </c:pt>
                <c:pt idx="11">
                  <c:v>539659.61779999989</c:v>
                </c:pt>
                <c:pt idx="12">
                  <c:v>248047.6409</c:v>
                </c:pt>
                <c:pt idx="13">
                  <c:v>499037.25449999998</c:v>
                </c:pt>
                <c:pt idx="14">
                  <c:v>499450.49769999995</c:v>
                </c:pt>
                <c:pt idx="15">
                  <c:v>455346.3371</c:v>
                </c:pt>
                <c:pt idx="16">
                  <c:v>444277.9078000001</c:v>
                </c:pt>
                <c:pt idx="17">
                  <c:v>414089.51019999996</c:v>
                </c:pt>
                <c:pt idx="18">
                  <c:v>487106.87530000007</c:v>
                </c:pt>
                <c:pt idx="19">
                  <c:v>370604.80069999996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FCE-461C-A297-07F33ECD8F30}"/>
            </c:ext>
          </c:extLst>
        </c:ser>
        <c:ser>
          <c:idx val="2"/>
          <c:order val="2"/>
          <c:tx>
            <c:strRef>
              <c:f>Sheet5!$I$92</c:f>
              <c:strCache>
                <c:ptCount val="1"/>
                <c:pt idx="0">
                  <c:v>Total Car Profit 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Sheet5!$F$93:$F$113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Sheet5!$I$93:$I$113</c:f>
              <c:numCache>
                <c:formatCode>General</c:formatCode>
                <c:ptCount val="20"/>
                <c:pt idx="0">
                  <c:v>362128.17600000009</c:v>
                </c:pt>
                <c:pt idx="1">
                  <c:v>387744.04379999998</c:v>
                </c:pt>
                <c:pt idx="2">
                  <c:v>394793.59499999991</c:v>
                </c:pt>
                <c:pt idx="3">
                  <c:v>285221.80800000002</c:v>
                </c:pt>
                <c:pt idx="4">
                  <c:v>347952.53049999994</c:v>
                </c:pt>
                <c:pt idx="5">
                  <c:v>282701.92929999996</c:v>
                </c:pt>
                <c:pt idx="6">
                  <c:v>392970.69949999993</c:v>
                </c:pt>
                <c:pt idx="7">
                  <c:v>397907.62690000015</c:v>
                </c:pt>
                <c:pt idx="8">
                  <c:v>321065.22159999993</c:v>
                </c:pt>
                <c:pt idx="9">
                  <c:v>298906.03559999994</c:v>
                </c:pt>
                <c:pt idx="10">
                  <c:v>404758.40629999997</c:v>
                </c:pt>
                <c:pt idx="11">
                  <c:v>395553.93220000004</c:v>
                </c:pt>
                <c:pt idx="12">
                  <c:v>188110.51909999998</c:v>
                </c:pt>
                <c:pt idx="13">
                  <c:v>369858.14549999987</c:v>
                </c:pt>
                <c:pt idx="14">
                  <c:v>372297.39229999989</c:v>
                </c:pt>
                <c:pt idx="15">
                  <c:v>339489.12289999996</c:v>
                </c:pt>
                <c:pt idx="16">
                  <c:v>343064.97220000002</c:v>
                </c:pt>
                <c:pt idx="17">
                  <c:v>319892.6998</c:v>
                </c:pt>
                <c:pt idx="18">
                  <c:v>364422.54469999997</c:v>
                </c:pt>
                <c:pt idx="19">
                  <c:v>280799.87929999997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FCE-461C-A297-07F33ECD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024272"/>
        <c:axId val="411029368"/>
      </c:lineChart>
      <c:catAx>
        <c:axId val="411024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9368"/>
        <c:crosses val="autoZero"/>
        <c:auto val="1"/>
        <c:lblAlgn val="ctr"/>
        <c:lblOffset val="100"/>
        <c:noMultiLvlLbl val="0"/>
      </c:catAx>
      <c:valAx>
        <c:axId val="411029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(Autosaved)2222.xlsx]Sheet5!PivotTable8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798772134112313"/>
          <c:y val="9.1571958477256368E-2"/>
          <c:w val="0.4687655562972986"/>
          <c:h val="0.790338853294204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dPt>
            <c:idx val="1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146-4C25-A87E-172693E6FBE9}"/>
              </c:ext>
            </c:extLst>
          </c:dPt>
          <c:cat>
            <c:strRef>
              <c:f>Sheet5!$A$5:$A$10</c:f>
              <c:strCache>
                <c:ptCount val="5"/>
                <c:pt idx="0">
                  <c:v>CD-2</c:v>
                </c:pt>
                <c:pt idx="1">
                  <c:v>CD-3</c:v>
                </c:pt>
                <c:pt idx="2">
                  <c:v>CD-19</c:v>
                </c:pt>
                <c:pt idx="3">
                  <c:v>CD-11</c:v>
                </c:pt>
                <c:pt idx="4">
                  <c:v>CD-10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5"/>
                <c:pt idx="0">
                  <c:v>329398.36</c:v>
                </c:pt>
                <c:pt idx="1">
                  <c:v>359274.61</c:v>
                </c:pt>
                <c:pt idx="2">
                  <c:v>371553.87</c:v>
                </c:pt>
                <c:pt idx="3">
                  <c:v>414599.43000000005</c:v>
                </c:pt>
                <c:pt idx="4">
                  <c:v>427980.97999999992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146-4C25-A87E-172693E6F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0723808"/>
        <c:axId val="420722632"/>
      </c:barChart>
      <c:valAx>
        <c:axId val="4207226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20723808"/>
        <c:crosses val="autoZero"/>
        <c:crossBetween val="between"/>
      </c:valAx>
      <c:catAx>
        <c:axId val="420723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20722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accent6">
          <a:lumMod val="60000"/>
          <a:lumOff val="40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(Autosaved)2222.xlsx]Sheet5!PivotTable4</c:name>
    <c:fmtId val="5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546981627296589"/>
          <c:y val="0.26328484981044037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Sheet5!$A$116:$A$119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Sheet5!$B$116:$B$119</c:f>
              <c:numCache>
                <c:formatCode>General</c:formatCode>
                <c:ptCount val="3"/>
                <c:pt idx="0">
                  <c:v>2315860.3984000008</c:v>
                </c:pt>
                <c:pt idx="1">
                  <c:v>2396021.3182999999</c:v>
                </c:pt>
                <c:pt idx="2">
                  <c:v>2137757.5637999997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40-4B5F-9986-AA2C18378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32112"/>
        <c:axId val="411035248"/>
      </c:barChart>
      <c:catAx>
        <c:axId val="4110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35248"/>
        <c:crosses val="autoZero"/>
        <c:auto val="1"/>
        <c:lblAlgn val="ctr"/>
        <c:lblOffset val="100"/>
        <c:noMultiLvlLbl val="0"/>
      </c:catAx>
      <c:valAx>
        <c:axId val="4110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(Autosaved)2222.xlsx]Sheet5!PivotTable10</c:name>
    <c:fmtId val="5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002537182852144"/>
          <c:y val="0.26328484981044037"/>
          <c:w val="0.7357893700787401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Sheet5!$A$132:$A$135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Sheet5!$B$132:$B$135</c:f>
              <c:numCache>
                <c:formatCode>General</c:formatCode>
                <c:ptCount val="3"/>
                <c:pt idx="0">
                  <c:v>79954.809135000047</c:v>
                </c:pt>
                <c:pt idx="1">
                  <c:v>90883.460867000045</c:v>
                </c:pt>
                <c:pt idx="2">
                  <c:v>91825.482170000018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2C-4C5A-9AF0-6BC41E64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33288"/>
        <c:axId val="411025448"/>
      </c:barChart>
      <c:catAx>
        <c:axId val="41103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5448"/>
        <c:crosses val="autoZero"/>
        <c:auto val="1"/>
        <c:lblAlgn val="ctr"/>
        <c:lblOffset val="100"/>
        <c:noMultiLvlLbl val="0"/>
      </c:catAx>
      <c:valAx>
        <c:axId val="41102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3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(Autosaved)2222.xlsx]Sheet5!PivotTable11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724759405074368"/>
          <c:y val="0.27254410906969961"/>
          <c:w val="0.7357893700787401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Sheet5!$F$135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Sheet5!$E$136:$E$139</c:f>
              <c:strCache>
                <c:ptCount val="3"/>
                <c:pt idx="0">
                  <c:v>B-264</c:v>
                </c:pt>
                <c:pt idx="1">
                  <c:v>B-267</c:v>
                </c:pt>
                <c:pt idx="2">
                  <c:v>B-269</c:v>
                </c:pt>
              </c:strCache>
            </c:strRef>
          </c:cat>
          <c:val>
            <c:numRef>
              <c:f>Sheet5!$F$136:$F$139</c:f>
              <c:numCache>
                <c:formatCode>General</c:formatCode>
                <c:ptCount val="3"/>
                <c:pt idx="0">
                  <c:v>237616.85</c:v>
                </c:pt>
                <c:pt idx="1">
                  <c:v>289422.28999999998</c:v>
                </c:pt>
                <c:pt idx="2">
                  <c:v>246344.78999999998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DE-44E9-8A9B-480CBA62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29760"/>
        <c:axId val="411028976"/>
      </c:barChart>
      <c:catAx>
        <c:axId val="41102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8976"/>
        <c:crosses val="autoZero"/>
        <c:auto val="1"/>
        <c:lblAlgn val="ctr"/>
        <c:lblOffset val="100"/>
        <c:noMultiLvlLbl val="0"/>
      </c:catAx>
      <c:valAx>
        <c:axId val="4110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(Autosaved)2222.xlsx]Sheet5!PivotTable12</c:name>
    <c:fmtId val="2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Sheet5!$I$135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Sheet5!$H$136:$H$139</c:f>
              <c:strCache>
                <c:ptCount val="3"/>
                <c:pt idx="0">
                  <c:v>B-264</c:v>
                </c:pt>
                <c:pt idx="1">
                  <c:v>B-267</c:v>
                </c:pt>
                <c:pt idx="2">
                  <c:v>B-269</c:v>
                </c:pt>
              </c:strCache>
            </c:strRef>
          </c:cat>
          <c:val>
            <c:numRef>
              <c:f>Sheet5!$I$136:$I$139</c:f>
              <c:numCache>
                <c:formatCode>General</c:formatCode>
                <c:ptCount val="3"/>
                <c:pt idx="0">
                  <c:v>103392.86109999999</c:v>
                </c:pt>
                <c:pt idx="1">
                  <c:v>127083.21060000001</c:v>
                </c:pt>
                <c:pt idx="2">
                  <c:v>105465.0031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79-410F-B0F1-7357E5E3D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32504"/>
        <c:axId val="411030936"/>
      </c:barChart>
      <c:catAx>
        <c:axId val="41103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30936"/>
        <c:crosses val="autoZero"/>
        <c:auto val="1"/>
        <c:lblAlgn val="ctr"/>
        <c:lblOffset val="100"/>
        <c:noMultiLvlLbl val="0"/>
      </c:catAx>
      <c:valAx>
        <c:axId val="41103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3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(Autosaved)2222.xlsx]Sheet5!PivotTable11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724759405074368"/>
          <c:y val="0.27254410906969961"/>
          <c:w val="0.7357893700787401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Sheet5!$F$135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Sheet5!$E$136:$E$139</c:f>
              <c:strCache>
                <c:ptCount val="3"/>
                <c:pt idx="0">
                  <c:v>B-264</c:v>
                </c:pt>
                <c:pt idx="1">
                  <c:v>B-267</c:v>
                </c:pt>
                <c:pt idx="2">
                  <c:v>B-269</c:v>
                </c:pt>
              </c:strCache>
            </c:strRef>
          </c:cat>
          <c:val>
            <c:numRef>
              <c:f>Sheet5!$F$136:$F$139</c:f>
              <c:numCache>
                <c:formatCode>General</c:formatCode>
                <c:ptCount val="3"/>
                <c:pt idx="0">
                  <c:v>237616.85</c:v>
                </c:pt>
                <c:pt idx="1">
                  <c:v>289422.28999999998</c:v>
                </c:pt>
                <c:pt idx="2">
                  <c:v>246344.78999999998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BC-4970-BEB1-7096E013C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34464"/>
        <c:axId val="411030152"/>
      </c:barChart>
      <c:catAx>
        <c:axId val="4110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30152"/>
        <c:crosses val="autoZero"/>
        <c:auto val="1"/>
        <c:lblAlgn val="ctr"/>
        <c:lblOffset val="100"/>
        <c:noMultiLvlLbl val="0"/>
      </c:catAx>
      <c:valAx>
        <c:axId val="41103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3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(Autosaved)2222.xlsx]Sheet5!PivotTable12</c:name>
    <c:fmtId val="2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Sheet5!$I$135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Sheet5!$H$136:$H$139</c:f>
              <c:strCache>
                <c:ptCount val="3"/>
                <c:pt idx="0">
                  <c:v>B-264</c:v>
                </c:pt>
                <c:pt idx="1">
                  <c:v>B-267</c:v>
                </c:pt>
                <c:pt idx="2">
                  <c:v>B-269</c:v>
                </c:pt>
              </c:strCache>
            </c:strRef>
          </c:cat>
          <c:val>
            <c:numRef>
              <c:f>Sheet5!$I$136:$I$139</c:f>
              <c:numCache>
                <c:formatCode>General</c:formatCode>
                <c:ptCount val="3"/>
                <c:pt idx="0">
                  <c:v>103392.86109999999</c:v>
                </c:pt>
                <c:pt idx="1">
                  <c:v>127083.21060000001</c:v>
                </c:pt>
                <c:pt idx="2">
                  <c:v>105465.0031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16-41AD-A1DC-596151ECB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28192"/>
        <c:axId val="411025840"/>
      </c:barChart>
      <c:catAx>
        <c:axId val="4110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5840"/>
        <c:crosses val="autoZero"/>
        <c:auto val="1"/>
        <c:lblAlgn val="ctr"/>
        <c:lblOffset val="100"/>
        <c:noMultiLvlLbl val="0"/>
      </c:catAx>
      <c:valAx>
        <c:axId val="4110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(Autosaved)2222.xlsx]Sheet5!PivotTable2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587270341207349"/>
          <c:y val="0.13684747739865846"/>
          <c:w val="0.41884951881014881"/>
          <c:h val="0.65853091280256648"/>
        </c:manualLayout>
      </c:layout>
      <c:lineChart>
        <c:grouping val="standard"/>
        <c:varyColors val="0"/>
        <c:ser>
          <c:idx val="0"/>
          <c:order val="0"/>
          <c:tx>
            <c:strRef>
              <c:f>Sheet5!$E$45:$E$46</c:f>
              <c:strCache>
                <c:ptCount val="1"/>
                <c:pt idx="0">
                  <c:v>Bankia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Sheet5!$E$47:$E$50</c:f>
              <c:numCache>
                <c:formatCode>0.00%</c:formatCode>
                <c:ptCount val="3"/>
                <c:pt idx="0">
                  <c:v>6.6486123526923249E-2</c:v>
                </c:pt>
                <c:pt idx="1">
                  <c:v>6.4011706550035338E-2</c:v>
                </c:pt>
                <c:pt idx="2">
                  <c:v>6.5719858071758119E-2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0D-4542-B722-2AEFF5DA5B55}"/>
            </c:ext>
          </c:extLst>
        </c:ser>
        <c:ser>
          <c:idx val="1"/>
          <c:order val="1"/>
          <c:tx>
            <c:strRef>
              <c:f>Sheet5!$F$45:$F$46</c:f>
              <c:strCache>
                <c:ptCount val="1"/>
                <c:pt idx="0">
                  <c:v>Bankinter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Sheet5!$F$47:$F$50</c:f>
              <c:numCache>
                <c:formatCode>0.00%</c:formatCode>
                <c:ptCount val="3"/>
                <c:pt idx="0">
                  <c:v>6.9622746008639852E-2</c:v>
                </c:pt>
                <c:pt idx="1">
                  <c:v>6.5291146312471932E-2</c:v>
                </c:pt>
                <c:pt idx="2">
                  <c:v>6.5738258773949662E-2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Sheet5!$G$45:$G$46</c:f>
              <c:strCache>
                <c:ptCount val="1"/>
                <c:pt idx="0">
                  <c:v>BBVA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Sheet5!$G$47:$G$50</c:f>
              <c:numCache>
                <c:formatCode>0.00%</c:formatCode>
                <c:ptCount val="3"/>
                <c:pt idx="0">
                  <c:v>6.8918986227229237E-2</c:v>
                </c:pt>
                <c:pt idx="1">
                  <c:v>6.2745066788386095E-2</c:v>
                </c:pt>
                <c:pt idx="2">
                  <c:v>6.8480395341853434E-2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Sheet5!$H$45:$H$46</c:f>
              <c:strCache>
                <c:ptCount val="1"/>
                <c:pt idx="0">
                  <c:v>Caixa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Sheet5!$H$47:$H$50</c:f>
              <c:numCache>
                <c:formatCode>0.00%</c:formatCode>
                <c:ptCount val="3"/>
                <c:pt idx="0">
                  <c:v>5.9453089269805304E-2</c:v>
                </c:pt>
                <c:pt idx="1">
                  <c:v>6.6316173618847896E-2</c:v>
                </c:pt>
                <c:pt idx="2">
                  <c:v>6.409908733010819E-2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Sheet5!$I$45:$I$46</c:f>
              <c:strCache>
                <c:ptCount val="1"/>
                <c:pt idx="0">
                  <c:v>Kutxa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Sheet5!$I$47:$I$50</c:f>
              <c:numCache>
                <c:formatCode>0.00%</c:formatCode>
                <c:ptCount val="3"/>
                <c:pt idx="0">
                  <c:v>6.3926337658459453E-2</c:v>
                </c:pt>
                <c:pt idx="1">
                  <c:v>6.9005863845273963E-2</c:v>
                </c:pt>
                <c:pt idx="2">
                  <c:v>6.8160573273620892E-2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Sheet5!$J$45:$J$46</c:f>
              <c:strCache>
                <c:ptCount val="1"/>
                <c:pt idx="0">
                  <c:v>Laboral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Sheet5!$J$47:$J$50</c:f>
              <c:numCache>
                <c:formatCode>0.00%</c:formatCode>
                <c:ptCount val="3"/>
                <c:pt idx="0">
                  <c:v>6.9003637800731488E-2</c:v>
                </c:pt>
                <c:pt idx="1">
                  <c:v>6.6298395681127581E-2</c:v>
                </c:pt>
                <c:pt idx="2">
                  <c:v>6.2223596810477802E-2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Sheet5!$K$45:$K$46</c:f>
              <c:strCache>
                <c:ptCount val="1"/>
                <c:pt idx="0">
                  <c:v>Popular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Sheet5!$K$47:$K$50</c:f>
              <c:numCache>
                <c:formatCode>0.00%</c:formatCode>
                <c:ptCount val="3"/>
                <c:pt idx="0">
                  <c:v>6.7580932529593019E-2</c:v>
                </c:pt>
                <c:pt idx="1">
                  <c:v>6.5318500333993126E-2</c:v>
                </c:pt>
                <c:pt idx="2">
                  <c:v>6.5320513616662801E-2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Sheet5!$L$45:$L$46</c:f>
              <c:strCache>
                <c:ptCount val="1"/>
                <c:pt idx="0">
                  <c:v>Sabadell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Sheet5!$L$47:$L$50</c:f>
              <c:numCache>
                <c:formatCode>0.00%</c:formatCode>
                <c:ptCount val="3"/>
                <c:pt idx="0">
                  <c:v>6.5694930047446282E-2</c:v>
                </c:pt>
                <c:pt idx="1">
                  <c:v>6.410734148103904E-2</c:v>
                </c:pt>
                <c:pt idx="2">
                  <c:v>6.410683577272748E-2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Sheet5!$M$45:$M$46</c:f>
              <c:strCache>
                <c:ptCount val="1"/>
                <c:pt idx="0">
                  <c:v>Santander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Sheet5!$M$47:$M$50</c:f>
              <c:numCache>
                <c:formatCode>0.00%</c:formatCode>
                <c:ptCount val="3"/>
                <c:pt idx="0">
                  <c:v>6.6777007290879389E-2</c:v>
                </c:pt>
                <c:pt idx="1">
                  <c:v>6.7964386714870484E-2</c:v>
                </c:pt>
                <c:pt idx="2">
                  <c:v>6.4040115769581199E-2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Sheet5!$N$45:$N$46</c:f>
              <c:strCache>
                <c:ptCount val="1"/>
                <c:pt idx="0">
                  <c:v>Unicaja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Sheet5!$N$47:$N$50</c:f>
              <c:numCache>
                <c:formatCode>0.00%</c:formatCode>
                <c:ptCount val="3"/>
                <c:pt idx="0">
                  <c:v>6.4840679701576767E-2</c:v>
                </c:pt>
                <c:pt idx="1">
                  <c:v>6.0677085972437858E-2</c:v>
                </c:pt>
                <c:pt idx="2">
                  <c:v>6.5755920274504567E-2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031720"/>
        <c:axId val="411036032"/>
      </c:lineChart>
      <c:catAx>
        <c:axId val="41103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36032"/>
        <c:crosses val="autoZero"/>
        <c:auto val="1"/>
        <c:lblAlgn val="ctr"/>
        <c:lblOffset val="100"/>
        <c:noMultiLvlLbl val="0"/>
      </c:catAx>
      <c:valAx>
        <c:axId val="4110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3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(Autosaved)2222.xlsx]Sheet4!PivotTable6</c:name>
    <c:fmtId val="1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Top 5 Average</a:t>
            </a:r>
            <a:r>
              <a:rPr lang="en-US" sz="1100" baseline="0"/>
              <a:t> </a:t>
            </a:r>
            <a:r>
              <a:rPr lang="en-US" sz="1100"/>
              <a:t>Longest Waiting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146457113762873"/>
          <c:y val="0.3107184024677328"/>
          <c:w val="0.63978622314711864"/>
          <c:h val="0.428265822442297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CD-12</c:v>
                </c:pt>
                <c:pt idx="1">
                  <c:v>CD-2</c:v>
                </c:pt>
                <c:pt idx="2">
                  <c:v>CD-10</c:v>
                </c:pt>
                <c:pt idx="3">
                  <c:v>CD-4</c:v>
                </c:pt>
                <c:pt idx="4">
                  <c:v>CD-16</c:v>
                </c:pt>
              </c:strCache>
            </c:strRef>
          </c:cat>
          <c:val>
            <c:numRef>
              <c:f>Sheet4!$B$4:$B$9</c:f>
              <c:numCache>
                <c:formatCode>0.00</c:formatCode>
                <c:ptCount val="5"/>
                <c:pt idx="0">
                  <c:v>60.172413793103445</c:v>
                </c:pt>
                <c:pt idx="1">
                  <c:v>58.697674418604649</c:v>
                </c:pt>
                <c:pt idx="2">
                  <c:v>57.162162162162161</c:v>
                </c:pt>
                <c:pt idx="3">
                  <c:v>56.46153846153846</c:v>
                </c:pt>
                <c:pt idx="4">
                  <c:v>56.25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96-4135-9B62-A1E9EF059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23880"/>
        <c:axId val="411026624"/>
      </c:barChart>
      <c:catAx>
        <c:axId val="41102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6624"/>
        <c:crosses val="autoZero"/>
        <c:auto val="1"/>
        <c:lblAlgn val="ctr"/>
        <c:lblOffset val="100"/>
        <c:noMultiLvlLbl val="0"/>
      </c:catAx>
      <c:valAx>
        <c:axId val="4110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2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(Autosaved)2222.xlsx]Sheet4!PivotTable7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Top 5 Average Shortest Waiting Time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 sz="1100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201200962848369"/>
          <c:y val="0.30008622926158274"/>
          <c:w val="0.63223002147359686"/>
          <c:h val="0.44523042063828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Sheet4!$A$14:$A$19</c:f>
              <c:strCache>
                <c:ptCount val="5"/>
                <c:pt idx="0">
                  <c:v>CD-7</c:v>
                </c:pt>
                <c:pt idx="1">
                  <c:v>CD-20</c:v>
                </c:pt>
                <c:pt idx="2">
                  <c:v>CD-18</c:v>
                </c:pt>
                <c:pt idx="3">
                  <c:v>CD-14</c:v>
                </c:pt>
                <c:pt idx="4">
                  <c:v>CD-11</c:v>
                </c:pt>
              </c:strCache>
            </c:strRef>
          </c:cat>
          <c:val>
            <c:numRef>
              <c:f>Sheet4!$B$14:$B$19</c:f>
              <c:numCache>
                <c:formatCode>0.00</c:formatCode>
                <c:ptCount val="5"/>
                <c:pt idx="0">
                  <c:v>47.59375</c:v>
                </c:pt>
                <c:pt idx="1">
                  <c:v>51.684210526315788</c:v>
                </c:pt>
                <c:pt idx="2">
                  <c:v>52.59375</c:v>
                </c:pt>
                <c:pt idx="3">
                  <c:v>52.4</c:v>
                </c:pt>
                <c:pt idx="4">
                  <c:v>52.692307692307693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2A-430A-9302-9194333BA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046616"/>
        <c:axId val="411045832"/>
      </c:barChart>
      <c:catAx>
        <c:axId val="41104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45832"/>
        <c:crosses val="autoZero"/>
        <c:auto val="1"/>
        <c:lblAlgn val="ctr"/>
        <c:lblOffset val="100"/>
        <c:noMultiLvlLbl val="0"/>
      </c:catAx>
      <c:valAx>
        <c:axId val="41104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4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(Autosaved)2222.xlsx]Sheet5!PivotTable9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935242833017966"/>
          <c:y val="0.16877149208848016"/>
          <c:w val="0.86798188995005854"/>
          <c:h val="0.741642113324752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Sheet5!$F$3:$F$4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Sheet5!$E$5:$E$25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Sheet5!$F$5:$F$25</c:f>
              <c:numCache>
                <c:formatCode>General</c:formatCode>
                <c:ptCount val="20"/>
                <c:pt idx="0">
                  <c:v>120907.98890000001</c:v>
                </c:pt>
                <c:pt idx="1">
                  <c:v>98982.944199999998</c:v>
                </c:pt>
                <c:pt idx="2">
                  <c:v>96591.977400000003</c:v>
                </c:pt>
                <c:pt idx="3">
                  <c:v>82326.895200000014</c:v>
                </c:pt>
                <c:pt idx="4">
                  <c:v>110700.98089999997</c:v>
                </c:pt>
                <c:pt idx="5">
                  <c:v>127740.32560000001</c:v>
                </c:pt>
                <c:pt idx="6">
                  <c:v>139075.75650000002</c:v>
                </c:pt>
                <c:pt idx="7">
                  <c:v>120152.63480000001</c:v>
                </c:pt>
                <c:pt idx="8">
                  <c:v>161863.40700000001</c:v>
                </c:pt>
                <c:pt idx="9">
                  <c:v>79581.119600000005</c:v>
                </c:pt>
                <c:pt idx="10">
                  <c:v>130425.77720000003</c:v>
                </c:pt>
                <c:pt idx="11">
                  <c:v>135727.62609999999</c:v>
                </c:pt>
                <c:pt idx="12">
                  <c:v>27390.454300000005</c:v>
                </c:pt>
                <c:pt idx="13">
                  <c:v>134867.19779999997</c:v>
                </c:pt>
                <c:pt idx="14">
                  <c:v>110832.3416</c:v>
                </c:pt>
                <c:pt idx="15">
                  <c:v>85416.651100000003</c:v>
                </c:pt>
                <c:pt idx="16">
                  <c:v>178845.34729999999</c:v>
                </c:pt>
                <c:pt idx="17">
                  <c:v>125427.0401</c:v>
                </c:pt>
                <c:pt idx="18">
                  <c:v>165858.36330000003</c:v>
                </c:pt>
                <c:pt idx="19">
                  <c:v>83145.569500000012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9A6-4ABC-B4FC-8DCCA8C08A8B}"/>
            </c:ext>
          </c:extLst>
        </c:ser>
        <c:ser>
          <c:idx val="1"/>
          <c:order val="1"/>
          <c:tx>
            <c:strRef>
              <c:f>Sheet5!$G$3:$G$4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Sheet5!$E$5:$E$25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Sheet5!$G$5:$G$25</c:f>
              <c:numCache>
                <c:formatCode>General</c:formatCode>
                <c:ptCount val="20"/>
                <c:pt idx="0">
                  <c:v>108205.65919999999</c:v>
                </c:pt>
                <c:pt idx="1">
                  <c:v>188721.84710000001</c:v>
                </c:pt>
                <c:pt idx="2">
                  <c:v>185695.94380000001</c:v>
                </c:pt>
                <c:pt idx="3">
                  <c:v>114601.19</c:v>
                </c:pt>
                <c:pt idx="4">
                  <c:v>105095.84090000001</c:v>
                </c:pt>
                <c:pt idx="5">
                  <c:v>66119.531799999997</c:v>
                </c:pt>
                <c:pt idx="6">
                  <c:v>124495.17730000001</c:v>
                </c:pt>
                <c:pt idx="7">
                  <c:v>107443.1994</c:v>
                </c:pt>
                <c:pt idx="8">
                  <c:v>114801.56170000001</c:v>
                </c:pt>
                <c:pt idx="9">
                  <c:v>110887.2181</c:v>
                </c:pt>
                <c:pt idx="10">
                  <c:v>158095.18650000001</c:v>
                </c:pt>
                <c:pt idx="11">
                  <c:v>139576.4498</c:v>
                </c:pt>
                <c:pt idx="12">
                  <c:v>69355.215499999991</c:v>
                </c:pt>
                <c:pt idx="13">
                  <c:v>155578.01479999998</c:v>
                </c:pt>
                <c:pt idx="14">
                  <c:v>110469.5732</c:v>
                </c:pt>
                <c:pt idx="15">
                  <c:v>143447.04509999999</c:v>
                </c:pt>
                <c:pt idx="16">
                  <c:v>64013.135999999999</c:v>
                </c:pt>
                <c:pt idx="17">
                  <c:v>103193.6274</c:v>
                </c:pt>
                <c:pt idx="18">
                  <c:v>131463.42849999998</c:v>
                </c:pt>
                <c:pt idx="19">
                  <c:v>94762.472200000004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9A6-4ABC-B4FC-8DCCA8C08A8B}"/>
            </c:ext>
          </c:extLst>
        </c:ser>
        <c:ser>
          <c:idx val="2"/>
          <c:order val="2"/>
          <c:tx>
            <c:strRef>
              <c:f>Sheet5!$H$3:$H$4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Sheet5!$E$5:$E$25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Sheet5!$H$5:$H$25</c:f>
              <c:numCache>
                <c:formatCode>General</c:formatCode>
                <c:ptCount val="20"/>
                <c:pt idx="0">
                  <c:v>133014.52789999999</c:v>
                </c:pt>
                <c:pt idx="1">
                  <c:v>100039.2525</c:v>
                </c:pt>
                <c:pt idx="2">
                  <c:v>112505.67379999999</c:v>
                </c:pt>
                <c:pt idx="3">
                  <c:v>88293.722800000003</c:v>
                </c:pt>
                <c:pt idx="4">
                  <c:v>132155.70870000002</c:v>
                </c:pt>
                <c:pt idx="5">
                  <c:v>88842.07190000001</c:v>
                </c:pt>
                <c:pt idx="6">
                  <c:v>129399.76569999999</c:v>
                </c:pt>
                <c:pt idx="7">
                  <c:v>170311.79270000002</c:v>
                </c:pt>
                <c:pt idx="8">
                  <c:v>44400.252899999999</c:v>
                </c:pt>
                <c:pt idx="9">
                  <c:v>108437.6979</c:v>
                </c:pt>
                <c:pt idx="10">
                  <c:v>116237.44259999998</c:v>
                </c:pt>
                <c:pt idx="11">
                  <c:v>120249.8563</c:v>
                </c:pt>
                <c:pt idx="12">
                  <c:v>91364.849300000002</c:v>
                </c:pt>
                <c:pt idx="13">
                  <c:v>79412.9329</c:v>
                </c:pt>
                <c:pt idx="14">
                  <c:v>150995.47750000004</c:v>
                </c:pt>
                <c:pt idx="15">
                  <c:v>110625.42669999998</c:v>
                </c:pt>
                <c:pt idx="16">
                  <c:v>100206.4889</c:v>
                </c:pt>
                <c:pt idx="17">
                  <c:v>91272.032299999992</c:v>
                </c:pt>
                <c:pt idx="18">
                  <c:v>67100.752899999992</c:v>
                </c:pt>
                <c:pt idx="19">
                  <c:v>102891.8376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9A6-4ABC-B4FC-8DCCA8C08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728120"/>
        <c:axId val="420727336"/>
      </c:barChart>
      <c:catAx>
        <c:axId val="4207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27336"/>
        <c:crosses val="autoZero"/>
        <c:auto val="1"/>
        <c:lblAlgn val="ctr"/>
        <c:lblOffset val="100"/>
        <c:noMultiLvlLbl val="0"/>
      </c:catAx>
      <c:valAx>
        <c:axId val="42072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2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121877691645132"/>
          <c:y val="3.270824247710423E-2"/>
          <c:w val="0.12596899224806202"/>
          <c:h val="0.15151362045674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(Autosaved)2222.xlsx]Sheet5!PivotTable1</c:name>
    <c:fmtId val="16"/>
  </c:pivotSource>
  <c:chart>
    <c:autoTitleDeleted val="1"/>
    <c:pivotFmts>
      <c:pivotFmt>
        <c:idx val="0"/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Sheet5!$B$45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Sheet5!$A$46:$A$56</c:f>
              <c:strCache>
                <c:ptCount val="10"/>
                <c:pt idx="0">
                  <c:v>Bankia</c:v>
                </c:pt>
                <c:pt idx="1">
                  <c:v>Bankinter</c:v>
                </c:pt>
                <c:pt idx="2">
                  <c:v>BBVA</c:v>
                </c:pt>
                <c:pt idx="3">
                  <c:v>Caixa</c:v>
                </c:pt>
                <c:pt idx="4">
                  <c:v>Kutxa</c:v>
                </c:pt>
                <c:pt idx="5">
                  <c:v>Laboral</c:v>
                </c:pt>
                <c:pt idx="6">
                  <c:v>Popular</c:v>
                </c:pt>
                <c:pt idx="7">
                  <c:v>Sabadell</c:v>
                </c:pt>
                <c:pt idx="8">
                  <c:v>Santander</c:v>
                </c:pt>
                <c:pt idx="9">
                  <c:v>Unicaja</c:v>
                </c:pt>
              </c:strCache>
            </c:strRef>
          </c:cat>
          <c:val>
            <c:numRef>
              <c:f>Sheet5!$B$46:$B$56</c:f>
              <c:numCache>
                <c:formatCode>0.00%</c:formatCode>
                <c:ptCount val="10"/>
                <c:pt idx="0">
                  <c:v>6.5129402278490123E-2</c:v>
                </c:pt>
                <c:pt idx="1">
                  <c:v>6.6838192676663785E-2</c:v>
                </c:pt>
                <c:pt idx="2">
                  <c:v>6.6807131568709072E-2</c:v>
                </c:pt>
                <c:pt idx="3">
                  <c:v>6.3543577219766154E-2</c:v>
                </c:pt>
                <c:pt idx="4">
                  <c:v>6.7176255475113342E-2</c:v>
                </c:pt>
                <c:pt idx="5">
                  <c:v>6.6076105271928073E-2</c:v>
                </c:pt>
                <c:pt idx="6">
                  <c:v>6.6184080865958575E-2</c:v>
                </c:pt>
                <c:pt idx="7">
                  <c:v>6.4628465617901629E-2</c:v>
                </c:pt>
                <c:pt idx="8">
                  <c:v>6.6188704096930506E-2</c:v>
                </c:pt>
                <c:pt idx="9">
                  <c:v>6.3576597687309513E-2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21-4871-B55F-44D52FC5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0724592"/>
        <c:axId val="420726160"/>
      </c:barChart>
      <c:catAx>
        <c:axId val="42072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726160"/>
        <c:crosses val="autoZero"/>
        <c:auto val="1"/>
        <c:lblAlgn val="ctr"/>
        <c:lblOffset val="100"/>
        <c:noMultiLvlLbl val="0"/>
      </c:catAx>
      <c:valAx>
        <c:axId val="4207261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20724592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  <c:dispBlanksAs val="zero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(Autosaved)2222.xlsx]Sheet5!PivotTable2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106483184928988"/>
          <c:y val="8.1459587189063598E-2"/>
          <c:w val="0.64211017625912026"/>
          <c:h val="0.62938258138593917"/>
        </c:manualLayout>
      </c:layout>
      <c:lineChart>
        <c:grouping val="standard"/>
        <c:varyColors val="0"/>
        <c:ser>
          <c:idx val="0"/>
          <c:order val="0"/>
          <c:tx>
            <c:strRef>
              <c:f>Sheet5!$E$45:$E$46</c:f>
              <c:strCache>
                <c:ptCount val="1"/>
                <c:pt idx="0">
                  <c:v>Bankia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Sheet5!$E$47:$E$50</c:f>
              <c:numCache>
                <c:formatCode>0.00%</c:formatCode>
                <c:ptCount val="3"/>
                <c:pt idx="0">
                  <c:v>6.6486123526923249E-2</c:v>
                </c:pt>
                <c:pt idx="1">
                  <c:v>6.4011706550035338E-2</c:v>
                </c:pt>
                <c:pt idx="2">
                  <c:v>6.5719858071758119E-2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62-46E7-880A-D13B09FBBCCB}"/>
            </c:ext>
          </c:extLst>
        </c:ser>
        <c:ser>
          <c:idx val="1"/>
          <c:order val="1"/>
          <c:tx>
            <c:strRef>
              <c:f>Sheet5!$F$45:$F$46</c:f>
              <c:strCache>
                <c:ptCount val="1"/>
                <c:pt idx="0">
                  <c:v>Bankinter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Sheet5!$F$47:$F$50</c:f>
              <c:numCache>
                <c:formatCode>0.00%</c:formatCode>
                <c:ptCount val="3"/>
                <c:pt idx="0">
                  <c:v>6.9622746008639852E-2</c:v>
                </c:pt>
                <c:pt idx="1">
                  <c:v>6.5291146312471932E-2</c:v>
                </c:pt>
                <c:pt idx="2">
                  <c:v>6.5738258773949662E-2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Sheet5!$G$45:$G$46</c:f>
              <c:strCache>
                <c:ptCount val="1"/>
                <c:pt idx="0">
                  <c:v>BBVA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Sheet5!$G$47:$G$50</c:f>
              <c:numCache>
                <c:formatCode>0.00%</c:formatCode>
                <c:ptCount val="3"/>
                <c:pt idx="0">
                  <c:v>6.8918986227229237E-2</c:v>
                </c:pt>
                <c:pt idx="1">
                  <c:v>6.2745066788386095E-2</c:v>
                </c:pt>
                <c:pt idx="2">
                  <c:v>6.8480395341853434E-2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Sheet5!$H$45:$H$46</c:f>
              <c:strCache>
                <c:ptCount val="1"/>
                <c:pt idx="0">
                  <c:v>Caixa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Sheet5!$H$47:$H$50</c:f>
              <c:numCache>
                <c:formatCode>0.00%</c:formatCode>
                <c:ptCount val="3"/>
                <c:pt idx="0">
                  <c:v>5.9453089269805304E-2</c:v>
                </c:pt>
                <c:pt idx="1">
                  <c:v>6.6316173618847896E-2</c:v>
                </c:pt>
                <c:pt idx="2">
                  <c:v>6.409908733010819E-2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Sheet5!$I$45:$I$46</c:f>
              <c:strCache>
                <c:ptCount val="1"/>
                <c:pt idx="0">
                  <c:v>Kutxa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Sheet5!$I$47:$I$50</c:f>
              <c:numCache>
                <c:formatCode>0.00%</c:formatCode>
                <c:ptCount val="3"/>
                <c:pt idx="0">
                  <c:v>6.3926337658459453E-2</c:v>
                </c:pt>
                <c:pt idx="1">
                  <c:v>6.9005863845273963E-2</c:v>
                </c:pt>
                <c:pt idx="2">
                  <c:v>6.8160573273620892E-2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Sheet5!$J$45:$J$46</c:f>
              <c:strCache>
                <c:ptCount val="1"/>
                <c:pt idx="0">
                  <c:v>Laboral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Sheet5!$J$47:$J$50</c:f>
              <c:numCache>
                <c:formatCode>0.00%</c:formatCode>
                <c:ptCount val="3"/>
                <c:pt idx="0">
                  <c:v>6.9003637800731488E-2</c:v>
                </c:pt>
                <c:pt idx="1">
                  <c:v>6.6298395681127581E-2</c:v>
                </c:pt>
                <c:pt idx="2">
                  <c:v>6.2223596810477802E-2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Sheet5!$K$45:$K$46</c:f>
              <c:strCache>
                <c:ptCount val="1"/>
                <c:pt idx="0">
                  <c:v>Popular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Sheet5!$K$47:$K$50</c:f>
              <c:numCache>
                <c:formatCode>0.00%</c:formatCode>
                <c:ptCount val="3"/>
                <c:pt idx="0">
                  <c:v>6.7580932529593019E-2</c:v>
                </c:pt>
                <c:pt idx="1">
                  <c:v>6.5318500333993126E-2</c:v>
                </c:pt>
                <c:pt idx="2">
                  <c:v>6.5320513616662801E-2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Sheet5!$L$45:$L$46</c:f>
              <c:strCache>
                <c:ptCount val="1"/>
                <c:pt idx="0">
                  <c:v>Sabadell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Sheet5!$L$47:$L$50</c:f>
              <c:numCache>
                <c:formatCode>0.00%</c:formatCode>
                <c:ptCount val="3"/>
                <c:pt idx="0">
                  <c:v>6.5694930047446282E-2</c:v>
                </c:pt>
                <c:pt idx="1">
                  <c:v>6.410734148103904E-2</c:v>
                </c:pt>
                <c:pt idx="2">
                  <c:v>6.410683577272748E-2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Sheet5!$M$45:$M$46</c:f>
              <c:strCache>
                <c:ptCount val="1"/>
                <c:pt idx="0">
                  <c:v>Santander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Sheet5!$M$47:$M$50</c:f>
              <c:numCache>
                <c:formatCode>0.00%</c:formatCode>
                <c:ptCount val="3"/>
                <c:pt idx="0">
                  <c:v>6.6777007290879389E-2</c:v>
                </c:pt>
                <c:pt idx="1">
                  <c:v>6.7964386714870484E-2</c:v>
                </c:pt>
                <c:pt idx="2">
                  <c:v>6.4040115769581199E-2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Sheet5!$N$45:$N$46</c:f>
              <c:strCache>
                <c:ptCount val="1"/>
                <c:pt idx="0">
                  <c:v>Unicaja</c:v>
                </c:pt>
              </c:strCache>
            </c:strRef>
          </c:tx>
          <c:marker>
            <c:symbol val="none"/>
          </c:marker>
          <c:cat>
            <c:strRef>
              <c:f>Sheet5!$D$47:$D$50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Sheet5!$N$47:$N$50</c:f>
              <c:numCache>
                <c:formatCode>0.00%</c:formatCode>
                <c:ptCount val="3"/>
                <c:pt idx="0">
                  <c:v>6.4840679701576767E-2</c:v>
                </c:pt>
                <c:pt idx="1">
                  <c:v>6.0677085972437858E-2</c:v>
                </c:pt>
                <c:pt idx="2">
                  <c:v>6.5755920274504567E-2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697544"/>
        <c:axId val="420701464"/>
      </c:lineChart>
      <c:catAx>
        <c:axId val="42069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1464"/>
        <c:crosses val="autoZero"/>
        <c:auto val="1"/>
        <c:lblAlgn val="ctr"/>
        <c:lblOffset val="100"/>
        <c:noMultiLvlLbl val="0"/>
      </c:catAx>
      <c:valAx>
        <c:axId val="4207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9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82650296118107"/>
          <c:y val="0.70814642043292142"/>
          <c:w val="0.64598422215460072"/>
          <c:h val="0.25313724988921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(Autosaved)2222.xlsx]Sheet5!PivotTable6</c:name>
    <c:fmtId val="2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effectLst/>
        </c:spPr>
      </c:pivotFmt>
      <c:pivotFmt>
        <c:idx val="13"/>
        <c:spPr>
          <a:effectLst/>
        </c:spPr>
      </c:pivotFmt>
      <c:pivotFmt>
        <c:idx val="14"/>
        <c:spPr>
          <a:effectLst/>
        </c:spPr>
      </c:pivotFmt>
      <c:pivotFmt>
        <c:idx val="15"/>
        <c:spPr>
          <a:effectLst/>
        </c:spPr>
      </c:pivotFmt>
      <c:pivotFmt>
        <c:idx val="16"/>
        <c:spPr>
          <a:effectLst/>
        </c:spPr>
      </c:pivotFmt>
      <c:pivotFmt>
        <c:idx val="17"/>
        <c:spPr>
          <a:effectLst/>
        </c:spPr>
      </c:pivotFmt>
      <c:pivotFmt>
        <c:idx val="18"/>
        <c:spPr>
          <a:effectLst/>
        </c:spPr>
        <c:marker>
          <c:symbol val="none"/>
        </c:marker>
      </c:pivotFmt>
      <c:pivotFmt>
        <c:idx val="19"/>
        <c:spPr>
          <a:effectLst/>
        </c:spPr>
        <c:marker>
          <c:symbol val="none"/>
        </c:marker>
      </c:pivotFmt>
      <c:pivotFmt>
        <c:idx val="20"/>
        <c:spPr>
          <a:effectLst/>
        </c:spPr>
        <c:marker>
          <c:symbol val="none"/>
        </c:marker>
      </c:pivotFmt>
      <c:pivotFmt>
        <c:idx val="2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Sheet5!$B$92:$B$93</c:f>
              <c:strCache>
                <c:ptCount val="1"/>
                <c:pt idx="0">
                  <c:v>Total Net Revenue</c:v>
                </c:pt>
              </c:strCache>
            </c:strRef>
          </c:tx>
          <c:spPr>
            <a:effectLst/>
          </c:spPr>
          <c:invertIfNegative val="0"/>
          <c:cat>
            <c:strRef>
              <c:f>Sheet5!$A$94:$A$97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Sheet5!$B$94:$B$97</c:f>
              <c:numCache>
                <c:formatCode>General</c:formatCode>
                <c:ptCount val="3"/>
                <c:pt idx="0">
                  <c:v>5329870.9000000013</c:v>
                </c:pt>
                <c:pt idx="1">
                  <c:v>5538176.71</c:v>
                </c:pt>
                <c:pt idx="2">
                  <c:v>4943093.0599999987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A9-4953-BE2A-6A95D387536E}"/>
            </c:ext>
          </c:extLst>
        </c:ser>
        <c:ser>
          <c:idx val="1"/>
          <c:order val="1"/>
          <c:tx>
            <c:strRef>
              <c:f>Sheet5!$C$92:$C$93</c:f>
              <c:strCache>
                <c:ptCount val="1"/>
                <c:pt idx="0">
                  <c:v>Total Car Costs</c:v>
                </c:pt>
              </c:strCache>
            </c:strRef>
          </c:tx>
          <c:spPr>
            <a:effectLst/>
          </c:spPr>
          <c:invertIfNegative val="0"/>
          <c:cat>
            <c:strRef>
              <c:f>Sheet5!$A$94:$A$97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Sheet5!$C$94:$C$97</c:f>
              <c:numCache>
                <c:formatCode>General</c:formatCode>
                <c:ptCount val="3"/>
                <c:pt idx="0">
                  <c:v>3014010.5016000005</c:v>
                </c:pt>
                <c:pt idx="1">
                  <c:v>3142155.3917000014</c:v>
                </c:pt>
                <c:pt idx="2">
                  <c:v>2805335.4961999995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A9-4953-BE2A-6A95D387536E}"/>
            </c:ext>
          </c:extLst>
        </c:ser>
        <c:ser>
          <c:idx val="2"/>
          <c:order val="2"/>
          <c:tx>
            <c:strRef>
              <c:f>Sheet5!$D$92:$D$93</c:f>
              <c:strCache>
                <c:ptCount val="1"/>
                <c:pt idx="0">
                  <c:v>Total Car Profit </c:v>
                </c:pt>
              </c:strCache>
            </c:strRef>
          </c:tx>
          <c:spPr>
            <a:effectLst/>
          </c:spPr>
          <c:invertIfNegative val="0"/>
          <c:cat>
            <c:strRef>
              <c:f>Sheet5!$A$94:$A$97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Sheet5!$D$94:$D$97</c:f>
              <c:numCache>
                <c:formatCode>General</c:formatCode>
                <c:ptCount val="3"/>
                <c:pt idx="0">
                  <c:v>2315860.3984000008</c:v>
                </c:pt>
                <c:pt idx="1">
                  <c:v>2396021.3182999999</c:v>
                </c:pt>
                <c:pt idx="2">
                  <c:v>2137757.5637999997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A9-4953-BE2A-6A95D387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707344"/>
        <c:axId val="420701856"/>
      </c:barChart>
      <c:catAx>
        <c:axId val="4207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1856"/>
        <c:crosses val="autoZero"/>
        <c:auto val="1"/>
        <c:lblAlgn val="ctr"/>
        <c:lblOffset val="100"/>
        <c:noMultiLvlLbl val="0"/>
      </c:catAx>
      <c:valAx>
        <c:axId val="4207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49259165185002"/>
          <c:y val="3.1352337099141939E-2"/>
          <c:w val="9.1015382056254396E-2"/>
          <c:h val="0.34865907325039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(Autosaved)2222.xlsx]Sheet5!PivotTable7</c:name>
    <c:fmtId val="27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Sheet5!$G$92</c:f>
              <c:strCache>
                <c:ptCount val="1"/>
                <c:pt idx="0">
                  <c:v>Total Net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Sheet5!$F$93:$F$113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Sheet5!$G$93:$G$113</c:f>
              <c:numCache>
                <c:formatCode>General</c:formatCode>
                <c:ptCount val="20"/>
                <c:pt idx="0">
                  <c:v>821335.44000000006</c:v>
                </c:pt>
                <c:pt idx="1">
                  <c:v>892003.96999999986</c:v>
                </c:pt>
                <c:pt idx="2">
                  <c:v>898798.16</c:v>
                </c:pt>
                <c:pt idx="3">
                  <c:v>629562.23000000021</c:v>
                </c:pt>
                <c:pt idx="4">
                  <c:v>805391.4099999998</c:v>
                </c:pt>
                <c:pt idx="5">
                  <c:v>643213.65</c:v>
                </c:pt>
                <c:pt idx="6">
                  <c:v>916484.41</c:v>
                </c:pt>
                <c:pt idx="7">
                  <c:v>924816.42</c:v>
                </c:pt>
                <c:pt idx="8">
                  <c:v>728465.98</c:v>
                </c:pt>
                <c:pt idx="9">
                  <c:v>686604.45</c:v>
                </c:pt>
                <c:pt idx="10">
                  <c:v>933354.90000000014</c:v>
                </c:pt>
                <c:pt idx="11">
                  <c:v>935213.54999999993</c:v>
                </c:pt>
                <c:pt idx="12">
                  <c:v>436158.16</c:v>
                </c:pt>
                <c:pt idx="13">
                  <c:v>868895.4</c:v>
                </c:pt>
                <c:pt idx="14">
                  <c:v>871747.89000000036</c:v>
                </c:pt>
                <c:pt idx="15">
                  <c:v>794835.45999999985</c:v>
                </c:pt>
                <c:pt idx="16">
                  <c:v>787342.87999999989</c:v>
                </c:pt>
                <c:pt idx="17">
                  <c:v>733982.20999999985</c:v>
                </c:pt>
                <c:pt idx="18">
                  <c:v>851529.41999999981</c:v>
                </c:pt>
                <c:pt idx="19">
                  <c:v>651404.67999999993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1B-4B54-B85E-2DCD02544A78}"/>
            </c:ext>
          </c:extLst>
        </c:ser>
        <c:ser>
          <c:idx val="1"/>
          <c:order val="1"/>
          <c:tx>
            <c:strRef>
              <c:f>Sheet5!$H$92</c:f>
              <c:strCache>
                <c:ptCount val="1"/>
                <c:pt idx="0">
                  <c:v>Total Car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Sheet5!$F$93:$F$113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Sheet5!$H$93:$H$113</c:f>
              <c:numCache>
                <c:formatCode>General</c:formatCode>
                <c:ptCount val="20"/>
                <c:pt idx="0">
                  <c:v>459207.26399999991</c:v>
                </c:pt>
                <c:pt idx="1">
                  <c:v>504259.92619999987</c:v>
                </c:pt>
                <c:pt idx="2">
                  <c:v>504004.565</c:v>
                </c:pt>
                <c:pt idx="3">
                  <c:v>344340.42200000008</c:v>
                </c:pt>
                <c:pt idx="4">
                  <c:v>457438.87949999998</c:v>
                </c:pt>
                <c:pt idx="5">
                  <c:v>360511.72069999995</c:v>
                </c:pt>
                <c:pt idx="6">
                  <c:v>523513.71050000004</c:v>
                </c:pt>
                <c:pt idx="7">
                  <c:v>526908.79310000001</c:v>
                </c:pt>
                <c:pt idx="8">
                  <c:v>407400.75839999993</c:v>
                </c:pt>
                <c:pt idx="9">
                  <c:v>387698.41440000001</c:v>
                </c:pt>
                <c:pt idx="10">
                  <c:v>528596.49369999988</c:v>
                </c:pt>
                <c:pt idx="11">
                  <c:v>539659.61779999989</c:v>
                </c:pt>
                <c:pt idx="12">
                  <c:v>248047.6409</c:v>
                </c:pt>
                <c:pt idx="13">
                  <c:v>499037.25449999998</c:v>
                </c:pt>
                <c:pt idx="14">
                  <c:v>499450.49769999995</c:v>
                </c:pt>
                <c:pt idx="15">
                  <c:v>455346.3371</c:v>
                </c:pt>
                <c:pt idx="16">
                  <c:v>444277.9078000001</c:v>
                </c:pt>
                <c:pt idx="17">
                  <c:v>414089.51019999996</c:v>
                </c:pt>
                <c:pt idx="18">
                  <c:v>487106.87530000007</c:v>
                </c:pt>
                <c:pt idx="19">
                  <c:v>370604.80069999996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1B-4B54-B85E-2DCD02544A78}"/>
            </c:ext>
          </c:extLst>
        </c:ser>
        <c:ser>
          <c:idx val="2"/>
          <c:order val="2"/>
          <c:tx>
            <c:strRef>
              <c:f>Sheet5!$I$92</c:f>
              <c:strCache>
                <c:ptCount val="1"/>
                <c:pt idx="0">
                  <c:v>Total Car Profit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Sheet5!$F$93:$F$113</c:f>
              <c:strCache>
                <c:ptCount val="20"/>
                <c:pt idx="0">
                  <c:v>CD-1</c:v>
                </c:pt>
                <c:pt idx="1">
                  <c:v>CD-10</c:v>
                </c:pt>
                <c:pt idx="2">
                  <c:v>CD-11</c:v>
                </c:pt>
                <c:pt idx="3">
                  <c:v>CD-12</c:v>
                </c:pt>
                <c:pt idx="4">
                  <c:v>CD-13</c:v>
                </c:pt>
                <c:pt idx="5">
                  <c:v>CD-14</c:v>
                </c:pt>
                <c:pt idx="6">
                  <c:v>CD-15</c:v>
                </c:pt>
                <c:pt idx="7">
                  <c:v>CD-16</c:v>
                </c:pt>
                <c:pt idx="8">
                  <c:v>CD-17</c:v>
                </c:pt>
                <c:pt idx="9">
                  <c:v>CD-18</c:v>
                </c:pt>
                <c:pt idx="10">
                  <c:v>CD-19</c:v>
                </c:pt>
                <c:pt idx="11">
                  <c:v>CD-2</c:v>
                </c:pt>
                <c:pt idx="12">
                  <c:v>CD-20</c:v>
                </c:pt>
                <c:pt idx="13">
                  <c:v>CD-3</c:v>
                </c:pt>
                <c:pt idx="14">
                  <c:v>CD-4</c:v>
                </c:pt>
                <c:pt idx="15">
                  <c:v>CD-5</c:v>
                </c:pt>
                <c:pt idx="16">
                  <c:v>CD-6</c:v>
                </c:pt>
                <c:pt idx="17">
                  <c:v>CD-7</c:v>
                </c:pt>
                <c:pt idx="18">
                  <c:v>CD-8</c:v>
                </c:pt>
                <c:pt idx="19">
                  <c:v>CD-9</c:v>
                </c:pt>
              </c:strCache>
            </c:strRef>
          </c:cat>
          <c:val>
            <c:numRef>
              <c:f>Sheet5!$I$93:$I$113</c:f>
              <c:numCache>
                <c:formatCode>General</c:formatCode>
                <c:ptCount val="20"/>
                <c:pt idx="0">
                  <c:v>362128.17600000009</c:v>
                </c:pt>
                <c:pt idx="1">
                  <c:v>387744.04379999998</c:v>
                </c:pt>
                <c:pt idx="2">
                  <c:v>394793.59499999991</c:v>
                </c:pt>
                <c:pt idx="3">
                  <c:v>285221.80800000002</c:v>
                </c:pt>
                <c:pt idx="4">
                  <c:v>347952.53049999994</c:v>
                </c:pt>
                <c:pt idx="5">
                  <c:v>282701.92929999996</c:v>
                </c:pt>
                <c:pt idx="6">
                  <c:v>392970.69949999993</c:v>
                </c:pt>
                <c:pt idx="7">
                  <c:v>397907.62690000015</c:v>
                </c:pt>
                <c:pt idx="8">
                  <c:v>321065.22159999993</c:v>
                </c:pt>
                <c:pt idx="9">
                  <c:v>298906.03559999994</c:v>
                </c:pt>
                <c:pt idx="10">
                  <c:v>404758.40629999997</c:v>
                </c:pt>
                <c:pt idx="11">
                  <c:v>395553.93220000004</c:v>
                </c:pt>
                <c:pt idx="12">
                  <c:v>188110.51909999998</c:v>
                </c:pt>
                <c:pt idx="13">
                  <c:v>369858.14549999987</c:v>
                </c:pt>
                <c:pt idx="14">
                  <c:v>372297.39229999989</c:v>
                </c:pt>
                <c:pt idx="15">
                  <c:v>339489.12289999996</c:v>
                </c:pt>
                <c:pt idx="16">
                  <c:v>343064.97220000002</c:v>
                </c:pt>
                <c:pt idx="17">
                  <c:v>319892.6998</c:v>
                </c:pt>
                <c:pt idx="18">
                  <c:v>364422.54469999997</c:v>
                </c:pt>
                <c:pt idx="19">
                  <c:v>280799.87929999997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1B-4B54-B85E-2DCD0254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98328"/>
        <c:axId val="420697936"/>
      </c:barChart>
      <c:catAx>
        <c:axId val="42069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97936"/>
        <c:crosses val="autoZero"/>
        <c:auto val="1"/>
        <c:lblAlgn val="ctr"/>
        <c:lblOffset val="100"/>
        <c:noMultiLvlLbl val="0"/>
      </c:catAx>
      <c:valAx>
        <c:axId val="4206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9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4173228346457"/>
          <c:y val="6.2213296839903238E-2"/>
          <c:w val="9.8563300927785716E-2"/>
          <c:h val="0.34024584205055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noFill/>
      <a:round/>
    </a:ln>
    <a:effectLst>
      <a:outerShdw sx="1000" sy="1000" algn="ctr" rotWithShape="0">
        <a:srgbClr val="000000"/>
      </a:outerShdw>
    </a:effectLst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Dataset (Autosaved)2222.xlsx]Sheet5!PivotTable4</c:name>
    <c:fmtId val="5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546981627296589"/>
          <c:y val="0.26328484981044037"/>
          <c:w val="0.72312270341207352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Sheet5!$B$115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Sheet5!$A$116:$A$119</c:f>
              <c:strCache>
                <c:ptCount val="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</c:strCache>
            </c:strRef>
          </c:cat>
          <c:val>
            <c:numRef>
              <c:f>Sheet5!$B$116:$B$119</c:f>
              <c:numCache>
                <c:formatCode>General</c:formatCode>
                <c:ptCount val="3"/>
                <c:pt idx="0">
                  <c:v>2315860.3984000008</c:v>
                </c:pt>
                <c:pt idx="1">
                  <c:v>2396021.3182999999</c:v>
                </c:pt>
                <c:pt idx="2">
                  <c:v>2137757.5637999997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C1-496F-87B7-0A093E0C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704208"/>
        <c:axId val="420696368"/>
      </c:barChart>
      <c:catAx>
        <c:axId val="4207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96368"/>
        <c:crosses val="autoZero"/>
        <c:auto val="1"/>
        <c:lblAlgn val="ctr"/>
        <c:lblOffset val="100"/>
        <c:noMultiLvlLbl val="0"/>
      </c:catAx>
      <c:valAx>
        <c:axId val="4206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6</xdr:row>
      <xdr:rowOff>167640</xdr:rowOff>
    </xdr:from>
    <xdr:to>
      <xdr:col>6</xdr:col>
      <xdr:colOff>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6</xdr:row>
      <xdr:rowOff>152400</xdr:rowOff>
    </xdr:from>
    <xdr:to>
      <xdr:col>13</xdr:col>
      <xdr:colOff>0</xdr:colOff>
      <xdr:row>18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353785</xdr:colOff>
      <xdr:row>6</xdr:row>
      <xdr:rowOff>108858</xdr:rowOff>
    </xdr:from>
    <xdr:to>
      <xdr:col>19</xdr:col>
      <xdr:colOff>552104</xdr:colOff>
      <xdr:row>18</xdr:row>
      <xdr:rowOff>17318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586740</xdr:colOff>
      <xdr:row>21</xdr:row>
      <xdr:rowOff>167641</xdr:rowOff>
    </xdr:from>
    <xdr:to>
      <xdr:col>19</xdr:col>
      <xdr:colOff>571500</xdr:colOff>
      <xdr:row>35</xdr:row>
      <xdr:rowOff>167641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9</xdr:col>
      <xdr:colOff>432954</xdr:colOff>
      <xdr:row>52</xdr:row>
      <xdr:rowOff>121228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51955</xdr:colOff>
      <xdr:row>40</xdr:row>
      <xdr:rowOff>25582</xdr:rowOff>
    </xdr:from>
    <xdr:to>
      <xdr:col>20</xdr:col>
      <xdr:colOff>9253</xdr:colOff>
      <xdr:row>52</xdr:row>
      <xdr:rowOff>124642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73</xdr:row>
      <xdr:rowOff>0</xdr:rowOff>
    </xdr:from>
    <xdr:to>
      <xdr:col>20</xdr:col>
      <xdr:colOff>0</xdr:colOff>
      <xdr:row>85</xdr:row>
      <xdr:rowOff>87284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17318</xdr:colOff>
      <xdr:row>89</xdr:row>
      <xdr:rowOff>17319</xdr:rowOff>
    </xdr:from>
    <xdr:to>
      <xdr:col>20</xdr:col>
      <xdr:colOff>17318</xdr:colOff>
      <xdr:row>102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8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106</xdr:row>
      <xdr:rowOff>1</xdr:rowOff>
    </xdr:from>
    <xdr:to>
      <xdr:col>9</xdr:col>
      <xdr:colOff>519546</xdr:colOff>
      <xdr:row>119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00000000-0008-0000-08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294409</xdr:colOff>
      <xdr:row>106</xdr:row>
      <xdr:rowOff>1</xdr:rowOff>
    </xdr:from>
    <xdr:to>
      <xdr:col>20</xdr:col>
      <xdr:colOff>0</xdr:colOff>
      <xdr:row>118</xdr:row>
      <xdr:rowOff>173181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588817</xdr:colOff>
      <xdr:row>56</xdr:row>
      <xdr:rowOff>86591</xdr:rowOff>
    </xdr:from>
    <xdr:to>
      <xdr:col>9</xdr:col>
      <xdr:colOff>467591</xdr:colOff>
      <xdr:row>69</xdr:row>
      <xdr:rowOff>155863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00000000-0008-0000-08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34637</xdr:colOff>
      <xdr:row>56</xdr:row>
      <xdr:rowOff>103909</xdr:rowOff>
    </xdr:from>
    <xdr:to>
      <xdr:col>20</xdr:col>
      <xdr:colOff>38967</xdr:colOff>
      <xdr:row>69</xdr:row>
      <xdr:rowOff>138545</xdr:rowOff>
    </xdr:to>
    <xdr:graphicFrame macro="">
      <xdr:nvGraphicFramePr>
        <xdr:cNvPr id="24" name="Chart 23">
          <a:extLst>
            <a:ext uri="{FF2B5EF4-FFF2-40B4-BE49-F238E27FC236}">
              <a16:creationId xmlns="" xmlns:a16="http://schemas.microsoft.com/office/drawing/2014/main" id="{00000000-0008-0000-08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7</xdr:row>
      <xdr:rowOff>149679</xdr:rowOff>
    </xdr:from>
    <xdr:to>
      <xdr:col>6</xdr:col>
      <xdr:colOff>1108363</xdr:colOff>
      <xdr:row>19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259772</xdr:colOff>
      <xdr:row>7</xdr:row>
      <xdr:rowOff>152400</xdr:rowOff>
    </xdr:from>
    <xdr:to>
      <xdr:col>13</xdr:col>
      <xdr:colOff>415637</xdr:colOff>
      <xdr:row>19</xdr:row>
      <xdr:rowOff>45720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329045</xdr:colOff>
      <xdr:row>7</xdr:row>
      <xdr:rowOff>163286</xdr:rowOff>
    </xdr:from>
    <xdr:to>
      <xdr:col>20</xdr:col>
      <xdr:colOff>1021773</xdr:colOff>
      <xdr:row>19</xdr:row>
      <xdr:rowOff>27214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586739</xdr:colOff>
      <xdr:row>22</xdr:row>
      <xdr:rowOff>167641</xdr:rowOff>
    </xdr:from>
    <xdr:to>
      <xdr:col>20</xdr:col>
      <xdr:colOff>987136</xdr:colOff>
      <xdr:row>36</xdr:row>
      <xdr:rowOff>167641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13606</xdr:colOff>
      <xdr:row>41</xdr:row>
      <xdr:rowOff>68036</xdr:rowOff>
    </xdr:from>
    <xdr:to>
      <xdr:col>10</xdr:col>
      <xdr:colOff>666749</xdr:colOff>
      <xdr:row>53</xdr:row>
      <xdr:rowOff>189264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928687</xdr:colOff>
      <xdr:row>41</xdr:row>
      <xdr:rowOff>58981</xdr:rowOff>
    </xdr:from>
    <xdr:to>
      <xdr:col>20</xdr:col>
      <xdr:colOff>1006928</xdr:colOff>
      <xdr:row>53</xdr:row>
      <xdr:rowOff>158041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21</xdr:col>
      <xdr:colOff>0</xdr:colOff>
      <xdr:row>86</xdr:row>
      <xdr:rowOff>87284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17318</xdr:colOff>
      <xdr:row>91</xdr:row>
      <xdr:rowOff>47008</xdr:rowOff>
    </xdr:from>
    <xdr:to>
      <xdr:col>21</xdr:col>
      <xdr:colOff>34636</xdr:colOff>
      <xdr:row>104</xdr:row>
      <xdr:rowOff>29690</xdr:rowOff>
    </xdr:to>
    <xdr:graphicFrame macro="">
      <xdr:nvGraphicFramePr>
        <xdr:cNvPr id="21" name="Chart 20">
          <a:extLst>
            <a:ext uri="{FF2B5EF4-FFF2-40B4-BE49-F238E27FC236}">
              <a16:creationId xmlns="" xmlns:a16="http://schemas.microsoft.com/office/drawing/2014/main" id="{00000000-0008-0000-08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598714</xdr:colOff>
      <xdr:row>108</xdr:row>
      <xdr:rowOff>1</xdr:rowOff>
    </xdr:from>
    <xdr:to>
      <xdr:col>10</xdr:col>
      <xdr:colOff>627166</xdr:colOff>
      <xdr:row>121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00000000-0008-0000-08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1021773</xdr:colOff>
      <xdr:row>107</xdr:row>
      <xdr:rowOff>186789</xdr:rowOff>
    </xdr:from>
    <xdr:to>
      <xdr:col>21</xdr:col>
      <xdr:colOff>47625</xdr:colOff>
      <xdr:row>120</xdr:row>
      <xdr:rowOff>169469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588816</xdr:colOff>
      <xdr:row>57</xdr:row>
      <xdr:rowOff>173182</xdr:rowOff>
    </xdr:from>
    <xdr:to>
      <xdr:col>10</xdr:col>
      <xdr:colOff>619125</xdr:colOff>
      <xdr:row>70</xdr:row>
      <xdr:rowOff>51956</xdr:rowOff>
    </xdr:to>
    <xdr:graphicFrame macro="">
      <xdr:nvGraphicFramePr>
        <xdr:cNvPr id="24" name="Chart 23">
          <a:extLst>
            <a:ext uri="{FF2B5EF4-FFF2-40B4-BE49-F238E27FC236}">
              <a16:creationId xmlns="" xmlns:a16="http://schemas.microsoft.com/office/drawing/2014/main" id="{00000000-0008-0000-08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881062</xdr:colOff>
      <xdr:row>57</xdr:row>
      <xdr:rowOff>168850</xdr:rowOff>
    </xdr:from>
    <xdr:to>
      <xdr:col>20</xdr:col>
      <xdr:colOff>1000125</xdr:colOff>
      <xdr:row>70</xdr:row>
      <xdr:rowOff>71437</xdr:rowOff>
    </xdr:to>
    <xdr:graphicFrame macro="">
      <xdr:nvGraphicFramePr>
        <xdr:cNvPr id="25" name="Chart 24">
          <a:extLst>
            <a:ext uri="{FF2B5EF4-FFF2-40B4-BE49-F238E27FC236}">
              <a16:creationId xmlns="" xmlns:a16="http://schemas.microsoft.com/office/drawing/2014/main" id="{00000000-0008-0000-08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169862</xdr:rowOff>
    </xdr:from>
    <xdr:to>
      <xdr:col>3</xdr:col>
      <xdr:colOff>9525</xdr:colOff>
      <xdr:row>37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</xdr:colOff>
      <xdr:row>25</xdr:row>
      <xdr:rowOff>76200</xdr:rowOff>
    </xdr:from>
    <xdr:to>
      <xdr:col>8</xdr:col>
      <xdr:colOff>1095374</xdr:colOff>
      <xdr:row>39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128587</xdr:rowOff>
    </xdr:from>
    <xdr:to>
      <xdr:col>1</xdr:col>
      <xdr:colOff>2105025</xdr:colOff>
      <xdr:row>64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96</xdr:row>
      <xdr:rowOff>61912</xdr:rowOff>
    </xdr:from>
    <xdr:to>
      <xdr:col>3</xdr:col>
      <xdr:colOff>1066801</xdr:colOff>
      <xdr:row>110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47625</xdr:colOff>
      <xdr:row>113</xdr:row>
      <xdr:rowOff>152399</xdr:rowOff>
    </xdr:from>
    <xdr:to>
      <xdr:col>8</xdr:col>
      <xdr:colOff>1095374</xdr:colOff>
      <xdr:row>128</xdr:row>
      <xdr:rowOff>14286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119</xdr:row>
      <xdr:rowOff>76200</xdr:rowOff>
    </xdr:from>
    <xdr:to>
      <xdr:col>2</xdr:col>
      <xdr:colOff>1033463</xdr:colOff>
      <xdr:row>129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136</xdr:row>
      <xdr:rowOff>119062</xdr:rowOff>
    </xdr:from>
    <xdr:to>
      <xdr:col>2</xdr:col>
      <xdr:colOff>819150</xdr:colOff>
      <xdr:row>147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819150</xdr:colOff>
      <xdr:row>139</xdr:row>
      <xdr:rowOff>61912</xdr:rowOff>
    </xdr:from>
    <xdr:to>
      <xdr:col>6</xdr:col>
      <xdr:colOff>9525</xdr:colOff>
      <xdr:row>149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247650</xdr:colOff>
      <xdr:row>139</xdr:row>
      <xdr:rowOff>38100</xdr:rowOff>
    </xdr:from>
    <xdr:to>
      <xdr:col>8</xdr:col>
      <xdr:colOff>1066800</xdr:colOff>
      <xdr:row>148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819150</xdr:colOff>
      <xdr:row>76</xdr:row>
      <xdr:rowOff>28575</xdr:rowOff>
    </xdr:from>
    <xdr:to>
      <xdr:col>5</xdr:col>
      <xdr:colOff>485775</xdr:colOff>
      <xdr:row>85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647700</xdr:colOff>
      <xdr:row>76</xdr:row>
      <xdr:rowOff>0</xdr:rowOff>
    </xdr:from>
    <xdr:to>
      <xdr:col>8</xdr:col>
      <xdr:colOff>400050</xdr:colOff>
      <xdr:row>85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12</xdr:col>
      <xdr:colOff>431800</xdr:colOff>
      <xdr:row>56</xdr:row>
      <xdr:rowOff>77788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275E7F26-78C6-41BD-A81C-835DBC0F9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133351</xdr:colOff>
      <xdr:row>0</xdr:row>
      <xdr:rowOff>161926</xdr:rowOff>
    </xdr:from>
    <xdr:to>
      <xdr:col>8</xdr:col>
      <xdr:colOff>419100</xdr:colOff>
      <xdr:row>10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142874</xdr:colOff>
      <xdr:row>11</xdr:row>
      <xdr:rowOff>66676</xdr:rowOff>
    </xdr:from>
    <xdr:to>
      <xdr:col>8</xdr:col>
      <xdr:colOff>476250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245204</xdr:colOff>
      <xdr:row>0</xdr:row>
      <xdr:rowOff>71438</xdr:rowOff>
    </xdr:from>
    <xdr:to>
      <xdr:col>51</xdr:col>
      <xdr:colOff>166687</xdr:colOff>
      <xdr:row>125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42454" y="71438"/>
          <a:ext cx="15399608" cy="23741062"/>
        </a:xfrm>
        <a:prstGeom prst="rect">
          <a:avLst/>
        </a:prstGeom>
        <a:solidFill>
          <a:schemeClr val="accent3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452437</xdr:colOff>
      <xdr:row>125</xdr:row>
      <xdr:rowOff>161926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11437" cy="2397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 Sinha" refreshedDate="43691.579101388888" createdVersion="5" refreshedVersion="5" minRefreshableVersion="3" recordCount="700">
  <cacheSource type="worksheet">
    <worksheetSource ref="A1:Y701" sheet="Combined sheet"/>
  </cacheSource>
  <cacheFields count="25">
    <cacheField name="ShopCar ID" numFmtId="0">
      <sharedItems/>
    </cacheField>
    <cacheField name="CarBuyer ID" numFmtId="0">
      <sharedItems count="700">
        <s v="CD-15-1B-285"/>
        <s v="CD-10-2B-302"/>
        <s v="CD-4-3B-391"/>
        <s v="CD-17-4B-372"/>
        <s v="CD-6-5B-301"/>
        <s v="CD-12-6B-384"/>
        <s v="CD-1-7B-381"/>
        <s v="CD-12-8B-284"/>
        <s v="CD-19-9B-327"/>
        <s v="CD-2-10B-337"/>
        <s v="CD-19-11B-357"/>
        <s v="CD-2-12B-269"/>
        <s v="CD-1-13B-340"/>
        <s v="CD-17-14B-272"/>
        <s v="CD-7-15B-264"/>
        <s v="CD-10-16B-388"/>
        <s v="CD-4-17B-287"/>
        <s v="CD-9-18B-245"/>
        <s v="CD-2-19B-287"/>
        <s v="CD-12-20B-255"/>
        <s v="CD-14-21B-309"/>
        <s v="CD-4-22B-376"/>
        <s v="CD-3-23B-266"/>
        <s v="CD-2-24B-325"/>
        <s v="CD-4-25B-311"/>
        <s v="CD-14-26B-327"/>
        <s v="CD-4-27B-278"/>
        <s v="CD-5-28B-308"/>
        <s v="CD-1-29B-400"/>
        <s v="CD-7-30B-258"/>
        <s v="CD-15-31B-265"/>
        <s v="CD-14-32B-369"/>
        <s v="CD-2-33B-391"/>
        <s v="CD-16-34B-258"/>
        <s v="CD-16-35B-294"/>
        <s v="CD-19-36B-320"/>
        <s v="CD-16-37B-258"/>
        <s v="CD-5-38B-401"/>
        <s v="CD-17-39B-303"/>
        <s v="CD-3-40B-308"/>
        <s v="CD-15-41B-287"/>
        <s v="CD-7-42B-298"/>
        <s v="CD-11-43B-291"/>
        <s v="CD-15-44B-330"/>
        <s v="CD-15-45B-375"/>
        <s v="CD-15-46B-251"/>
        <s v="CD-13-47B-269"/>
        <s v="CD-1-48B-371"/>
        <s v="CD-17-49B-397"/>
        <s v="CD-15-50B-371"/>
        <s v="CD-1-51B-265"/>
        <s v="CD-18-52B-344"/>
        <s v="CD-18-53B-398"/>
        <s v="CD-9-54B-370"/>
        <s v="CD-17-55B-325"/>
        <s v="CD-19-56B-321"/>
        <s v="CD-12-57B-328"/>
        <s v="CD-8-58B-371"/>
        <s v="CD-3-59B-396"/>
        <s v="CD-11-60B-300"/>
        <s v="CD-12-61B-390"/>
        <s v="CD-7-62B-263"/>
        <s v="CD-17-63B-325"/>
        <s v="CD-15-64B-352"/>
        <s v="CD-6-65B-282"/>
        <s v="CD-8-66B-338"/>
        <s v="CD-17-67B-309"/>
        <s v="CD-12-68B-276"/>
        <s v="CD-3-69B-281"/>
        <s v="CD-7-70B-267"/>
        <s v="CD-19-71B-393"/>
        <s v="CD-1-72B-358"/>
        <s v="CD-11-73B-331"/>
        <s v="CD-19-74B-383"/>
        <s v="CD-4-75B-287"/>
        <s v="CD-10-76B-374"/>
        <s v="CD-16-77B-293"/>
        <s v="CD-18-78B-326"/>
        <s v="CD-7-79B-364"/>
        <s v="CD-13-80B-308"/>
        <s v="CD-14-81B-378"/>
        <s v="CD-12-82B-354"/>
        <s v="CD-20-83B-266"/>
        <s v="CD-15-84B-274"/>
        <s v="CD-4-85B-273"/>
        <s v="CD-2-86B-349"/>
        <s v="CD-1-87B-292"/>
        <s v="CD-18-88B-356"/>
        <s v="CD-1-89B-286"/>
        <s v="CD-2-90B-276"/>
        <s v="CD-12-91B-377"/>
        <s v="CD-2-92B-250"/>
        <s v="CD-19-93B-338"/>
        <s v="CD-11-94B-273"/>
        <s v="CD-20-95B-372"/>
        <s v="CD-16-96B-364"/>
        <s v="CD-2-97B-376"/>
        <s v="CD-6-98B-399"/>
        <s v="CD-11-99B-282"/>
        <s v="CD-6-100B-389"/>
        <s v="CD-17-101B-268"/>
        <s v="CD-19-102B-303"/>
        <s v="CD-14-103B-389"/>
        <s v="CD-18-104B-319"/>
        <s v="CD-18-105B-254"/>
        <s v="CD-1-106B-345"/>
        <s v="CD-19-107B-306"/>
        <s v="CD-13-108B-293"/>
        <s v="CD-16-109B-355"/>
        <s v="CD-19-110B-339"/>
        <s v="CD-2-111B-337"/>
        <s v="CD-19-112B-392"/>
        <s v="CD-10-113B-265"/>
        <s v="CD-11-114B-348"/>
        <s v="CD-13-115B-312"/>
        <s v="CD-19-116B-318"/>
        <s v="CD-7-117B-354"/>
        <s v="CD-13-118B-267"/>
        <s v="CD-10-119B-275"/>
        <s v="CD-10-120B-283"/>
        <s v="CD-18-121B-307"/>
        <s v="CD-12-122B-345"/>
        <s v="CD-18-123B-261"/>
        <s v="CD-19-124B-305"/>
        <s v="CD-3-125B-399"/>
        <s v="CD-11-126B-365"/>
        <s v="CD-17-127B-394"/>
        <s v="CD-7-128B-290"/>
        <s v="CD-9-129B-354"/>
        <s v="CD-14-130B-341"/>
        <s v="CD-16-131B-342"/>
        <s v="CD-2-132B-297"/>
        <s v="CD-6-133B-328"/>
        <s v="CD-8-134B-363"/>
        <s v="CD-1-135B-305"/>
        <s v="CD-11-136B-251"/>
        <s v="CD-7-137B-400"/>
        <s v="CD-17-138B-319"/>
        <s v="CD-15-139B-342"/>
        <s v="CD-1-140B-264"/>
        <s v="CD-16-141B-267"/>
        <s v="CD-20-142B-378"/>
        <s v="CD-2-143B-258"/>
        <s v="CD-1-144B-340"/>
        <s v="CD-5-145B-400"/>
        <s v="CD-11-146B-250"/>
        <s v="CD-2-147B-258"/>
        <s v="CD-1-148B-397"/>
        <s v="CD-7-149B-261"/>
        <s v="CD-19-150B-252"/>
        <s v="CD-14-151B-361"/>
        <s v="CD-6-152B-288"/>
        <s v="CD-8-153B-371"/>
        <s v="CD-11-154B-272"/>
        <s v="CD-10-155B-362"/>
        <s v="CD-4-156B-286"/>
        <s v="CD-16-157B-270"/>
        <s v="CD-7-158B-301"/>
        <s v="CD-4-159B-260"/>
        <s v="CD-7-160B-298"/>
        <s v="CD-18-161B-246"/>
        <s v="CD-16-162B-297"/>
        <s v="CD-15-163B-349"/>
        <s v="CD-2-164B-380"/>
        <s v="CD-3-165B-269"/>
        <s v="CD-8-166B-294"/>
        <s v="CD-13-167B-315"/>
        <s v="CD-12-168B-322"/>
        <s v="CD-20-169B-268"/>
        <s v="CD-19-170B-284"/>
        <s v="CD-7-171B-358"/>
        <s v="CD-2-172B-399"/>
        <s v="CD-12-173B-352"/>
        <s v="CD-17-174B-284"/>
        <s v="CD-19-175B-336"/>
        <s v="CD-13-176B-379"/>
        <s v="CD-18-177B-307"/>
        <s v="CD-15-178B-254"/>
        <s v="CD-6-179B-332"/>
        <s v="CD-9-180B-287"/>
        <s v="CD-8-181B-342"/>
        <s v="CD-17-182B-351"/>
        <s v="CD-20-183B-260"/>
        <s v="CD-2-184B-317"/>
        <s v="CD-5-185B-289"/>
        <s v="CD-10-186B-365"/>
        <s v="CD-16-187B-261"/>
        <s v="CD-2-188B-394"/>
        <s v="CD-1-189B-264"/>
        <s v="CD-18-190B-267"/>
        <s v="CD-8-191B-402"/>
        <s v="CD-8-192B-377"/>
        <s v="CD-14-193B-326"/>
        <s v="CD-15-194B-323"/>
        <s v="CD-18-195B-267"/>
        <s v="CD-15-196B-279"/>
        <s v="CD-10-197B-312"/>
        <s v="CD-3-198B-374"/>
        <s v="CD-19-199B-326"/>
        <s v="CD-11-200B-307"/>
        <s v="CD-3-201B-267"/>
        <s v="CD-5-202B-293"/>
        <s v="CD-16-203B-382"/>
        <s v="CD-20-204B-395"/>
        <s v="CD-12-205B-332"/>
        <s v="CD-13-206B-256"/>
        <s v="CD-14-207B-364"/>
        <s v="CD-8-208B-314"/>
        <s v="CD-12-209B-251"/>
        <s v="CD-2-210B-266"/>
        <s v="CD-14-211B-395"/>
        <s v="CD-9-212B-330"/>
        <s v="CD-6-213B-299"/>
        <s v="CD-15-214B-267"/>
        <s v="CD-9-215B-299"/>
        <s v="CD-2-216B-284"/>
        <s v="CD-5-217B-339"/>
        <s v="CD-18-218B-328"/>
        <s v="CD-7-219B-269"/>
        <s v="CD-11-220B-391"/>
        <s v="CD-18-221B-347"/>
        <s v="CD-16-222B-276"/>
        <s v="CD-6-223B-334"/>
        <s v="CD-15-224B-290"/>
        <s v="CD-5-225B-267"/>
        <s v="CD-6-226B-372"/>
        <s v="CD-15-227B-363"/>
        <s v="CD-4-228B-295"/>
        <s v="CD-6-229B-338"/>
        <s v="CD-3-230B-332"/>
        <s v="CD-12-231B-281"/>
        <s v="CD-10-232B-340"/>
        <s v="CD-5-233B-251"/>
        <s v="CD-13-234B-250"/>
        <s v="CD-8-235B-385"/>
        <s v="CD-2-236B-368"/>
        <s v="CD-17-237B-259"/>
        <s v="CD-2-238B-264"/>
        <s v="CD-15-239B-355"/>
        <s v="CD-12-240B-321"/>
        <s v="CD-17-241B-391"/>
        <s v="CD-6-242B-359"/>
        <s v="CD-10-243B-401"/>
        <s v="CD-10-244B-382"/>
        <s v="CD-5-245B-297"/>
        <s v="CD-5-246B-379"/>
        <s v="CD-4-247B-356"/>
        <s v="CD-6-248B-300"/>
        <s v="CD-6-249B-247"/>
        <s v="CD-3-250B-256"/>
        <s v="CD-17-251B-320"/>
        <s v="CD-6-252B-357"/>
        <s v="CD-11-253B-340"/>
        <s v="CD-4-254B-396"/>
        <s v="CD-11-255B-317"/>
        <s v="CD-20-256B-272"/>
        <s v="CD-1-257B-284"/>
        <s v="CD-13-258B-385"/>
        <s v="CD-3-259B-265"/>
        <s v="CD-9-260B-325"/>
        <s v="CD-12-261B-363"/>
        <s v="CD-14-262B-351"/>
        <s v="CD-8-263B-356"/>
        <s v="CD-2-264B-396"/>
        <s v="CD-6-265B-292"/>
        <s v="CD-9-266B-328"/>
        <s v="CD-15-267B-285"/>
        <s v="CD-10-268B-258"/>
        <s v="CD-17-269B-295"/>
        <s v="CD-8-270B-257"/>
        <s v="CD-13-271B-338"/>
        <s v="CD-10-272B-330"/>
        <s v="CD-13-273B-338"/>
        <s v="CD-10-274B-312"/>
        <s v="CD-5-275B-334"/>
        <s v="CD-8-276B-311"/>
        <s v="CD-16-277B-388"/>
        <s v="CD-15-278B-335"/>
        <s v="CD-9-279B-365"/>
        <s v="CD-8-280B-257"/>
        <s v="CD-5-281B-289"/>
        <s v="CD-14-282B-278"/>
        <s v="CD-3-283B-269"/>
        <s v="CD-19-284B-262"/>
        <s v="CD-6-285B-289"/>
        <s v="CD-19-286B-391"/>
        <s v="CD-19-287B-390"/>
        <s v="CD-14-288B-321"/>
        <s v="CD-14-289B-392"/>
        <s v="CD-13-290B-291"/>
        <s v="CD-3-291B-289"/>
        <s v="CD-12-292B-380"/>
        <s v="CD-16-293B-375"/>
        <s v="CD-6-294B-360"/>
        <s v="CD-20-295B-247"/>
        <s v="CD-19-296B-327"/>
        <s v="CD-16-297B-377"/>
        <s v="CD-12-298B-263"/>
        <s v="CD-6-299B-378"/>
        <s v="CD-2-300B-320"/>
        <s v="CD-10-301B-304"/>
        <s v="CD-7-302B-309"/>
        <s v="CD-11-303B-272"/>
        <s v="CD-10-304B-349"/>
        <s v="CD-19-305B-381"/>
        <s v="CD-9-306B-309"/>
        <s v="CD-1-307B-352"/>
        <s v="CD-6-308B-363"/>
        <s v="CD-17-309B-264"/>
        <s v="CD-15-310B-268"/>
        <s v="CD-6-311B-298"/>
        <s v="CD-3-312B-337"/>
        <s v="CD-4-313B-289"/>
        <s v="CD-7-314B-367"/>
        <s v="CD-10-315B-306"/>
        <s v="CD-11-316B-358"/>
        <s v="CD-6-317B-402"/>
        <s v="CD-13-318B-256"/>
        <s v="CD-18-319B-301"/>
        <s v="CD-2-320B-269"/>
        <s v="CD-15-321B-380"/>
        <s v="CD-10-322B-272"/>
        <s v="CD-10-323B-362"/>
        <s v="CD-11-324B-293"/>
        <s v="CD-6-325B-321"/>
        <s v="CD-1-326B-291"/>
        <s v="CD-9-327B-283"/>
        <s v="CD-7-328B-401"/>
        <s v="CD-9-329B-266"/>
        <s v="CD-15-330B-279"/>
        <s v="CD-15-331B-324"/>
        <s v="CD-11-332B-317"/>
        <s v="CD-8-333B-258"/>
        <s v="CD-5-334B-245"/>
        <s v="CD-13-335B-309"/>
        <s v="CD-8-336B-257"/>
        <s v="CD-8-337B-365"/>
        <s v="CD-8-338B-300"/>
        <s v="CD-2-339B-290"/>
        <s v="CD-4-340B-379"/>
        <s v="CD-7-341B-303"/>
        <s v="CD-4-342B-317"/>
        <s v="CD-17-343B-369"/>
        <s v="CD-10-344B-290"/>
        <s v="CD-12-345B-344"/>
        <s v="CD-19-346B-347"/>
        <s v="CD-5-347B-344"/>
        <s v="CD-11-348B-332"/>
        <s v="CD-18-349B-391"/>
        <s v="CD-11-350B-267"/>
        <s v="CD-2-351B-345"/>
        <s v="CD-17-352B-395"/>
        <s v="CD-9-353B-311"/>
        <s v="CD-3-354B-246"/>
        <s v="CD-8-355B-304"/>
        <s v="CD-9-356B-289"/>
        <s v="CD-16-357B-269"/>
        <s v="CD-4-358B-276"/>
        <s v="CD-7-359B-335"/>
        <s v="CD-3-360B-289"/>
        <s v="CD-12-361B-383"/>
        <s v="CD-9-362B-294"/>
        <s v="CD-18-363B-301"/>
        <s v="CD-11-364B-267"/>
        <s v="CD-4-365B-317"/>
        <s v="CD-16-366B-270"/>
        <s v="CD-2-367B-262"/>
        <s v="CD-4-368B-278"/>
        <s v="CD-2-369B-397"/>
        <s v="CD-2-370B-375"/>
        <s v="CD-19-371B-282"/>
        <s v="CD-18-372B-355"/>
        <s v="CD-5-373B-309"/>
        <s v="CD-5-374B-278"/>
        <s v="CD-16-375B-395"/>
        <s v="CD-16-376B-300"/>
        <s v="CD-5-377B-267"/>
        <s v="CD-4-378B-311"/>
        <s v="CD-18-379B-381"/>
        <s v="CD-17-380B-402"/>
        <s v="CD-11-381B-324"/>
        <s v="CD-1-382B-357"/>
        <s v="CD-6-383B-357"/>
        <s v="CD-15-384B-323"/>
        <s v="CD-10-385B-254"/>
        <s v="CD-9-386B-397"/>
        <s v="CD-5-387B-265"/>
        <s v="CD-11-388B-400"/>
        <s v="CD-10-389B-327"/>
        <s v="CD-14-390B-384"/>
        <s v="CD-13-391B-370"/>
        <s v="CD-7-392B-376"/>
        <s v="CD-13-393B-374"/>
        <s v="CD-3-394B-290"/>
        <s v="CD-14-395B-389"/>
        <s v="CD-19-396B-302"/>
        <s v="CD-16-397B-246"/>
        <s v="CD-10-398B-392"/>
        <s v="CD-4-399B-370"/>
        <s v="CD-18-400B-280"/>
        <s v="CD-9-401B-367"/>
        <s v="CD-18-402B-275"/>
        <s v="CD-7-403B-363"/>
        <s v="CD-3-404B-262"/>
        <s v="CD-17-405B-248"/>
        <s v="CD-10-406B-353"/>
        <s v="CD-9-407B-351"/>
        <s v="CD-9-408B-336"/>
        <s v="CD-20-409B-312"/>
        <s v="CD-4-410B-262"/>
        <s v="CD-13-411B-293"/>
        <s v="CD-11-412B-386"/>
        <s v="CD-2-413B-246"/>
        <s v="CD-16-414B-312"/>
        <s v="CD-5-415B-370"/>
        <s v="CD-3-416B-383"/>
        <s v="CD-18-417B-264"/>
        <s v="CD-3-418B-381"/>
        <s v="CD-10-419B-339"/>
        <s v="CD-13-420B-306"/>
        <s v="CD-3-421B-349"/>
        <s v="CD-16-422B-370"/>
        <s v="CD-19-423B-333"/>
        <s v="CD-14-424B-283"/>
        <s v="CD-2-425B-363"/>
        <s v="CD-11-426B-338"/>
        <s v="CD-2-427B-260"/>
        <s v="CD-14-428B-259"/>
        <s v="CD-16-429B-340"/>
        <s v="CD-8-430B-376"/>
        <s v="CD-7-431B-269"/>
        <s v="CD-15-432B-321"/>
        <s v="CD-3-433B-338"/>
        <s v="CD-15-434B-351"/>
        <s v="CD-9-435B-303"/>
        <s v="CD-10-436B-316"/>
        <s v="CD-7-437B-392"/>
        <s v="CD-17-438B-348"/>
        <s v="CD-13-439B-315"/>
        <s v="CD-19-440B-356"/>
        <s v="CD-7-441B-309"/>
        <s v="CD-1-442B-381"/>
        <s v="CD-18-443B-394"/>
        <s v="CD-18-444B-339"/>
        <s v="CD-14-445B-358"/>
        <s v="CD-8-446B-250"/>
        <s v="CD-11-447B-372"/>
        <s v="CD-7-448B-279"/>
        <s v="CD-10-449B-295"/>
        <s v="CD-1-450B-272"/>
        <s v="CD-19-451B-354"/>
        <s v="CD-19-452B-365"/>
        <s v="CD-14-453B-373"/>
        <s v="CD-17-454B-372"/>
        <s v="CD-16-455B-328"/>
        <s v="CD-8-456B-370"/>
        <s v="CD-2-457B-350"/>
        <s v="CD-11-458B-349"/>
        <s v="CD-4-459B-345"/>
        <s v="CD-6-460B-251"/>
        <s v="CD-17-461B-304"/>
        <s v="CD-1-462B-390"/>
        <s v="CD-4-463B-300"/>
        <s v="CD-17-464B-276"/>
        <s v="CD-3-465B-303"/>
        <s v="CD-19-466B-354"/>
        <s v="CD-6-467B-309"/>
        <s v="CD-5-468B-250"/>
        <s v="CD-5-469B-392"/>
        <s v="CD-4-470B-307"/>
        <s v="CD-1-471B-246"/>
        <s v="CD-1-472B-287"/>
        <s v="CD-13-473B-337"/>
        <s v="CD-12-474B-350"/>
        <s v="CD-1-475B-247"/>
        <s v="CD-12-476B-398"/>
        <s v="CD-14-477B-299"/>
        <s v="CD-15-478B-397"/>
        <s v="CD-1-479B-266"/>
        <s v="CD-4-480B-272"/>
        <s v="CD-20-481B-248"/>
        <s v="CD-17-482B-396"/>
        <s v="CD-19-483B-263"/>
        <s v="CD-18-484B-248"/>
        <s v="CD-9-485B-271"/>
        <s v="CD-10-486B-362"/>
        <s v="CD-6-487B-295"/>
        <s v="CD-4-488B-321"/>
        <s v="CD-5-489B-369"/>
        <s v="CD-16-490B-325"/>
        <s v="CD-9-491B-263"/>
        <s v="CD-13-492B-282"/>
        <s v="CD-3-493B-345"/>
        <s v="CD-3-494B-268"/>
        <s v="CD-6-495B-400"/>
        <s v="CD-9-496B-252"/>
        <s v="CD-2-497B-395"/>
        <s v="CD-7-498B-389"/>
        <s v="CD-14-499B-344"/>
        <s v="CD-2-500B-285"/>
        <s v="CD-8-501B-280"/>
        <s v="CD-2-502B-357"/>
        <s v="CD-19-503B-289"/>
        <s v="CD-3-504B-338"/>
        <s v="CD-11-505B-402"/>
        <s v="CD-13-506B-375"/>
        <s v="CD-17-507B-364"/>
        <s v="CD-16-508B-398"/>
        <s v="CD-16-509B-332"/>
        <s v="CD-2-510B-296"/>
        <s v="CD-1-511B-268"/>
        <s v="CD-20-512B-312"/>
        <s v="CD-16-513B-358"/>
        <s v="CD-14-514B-373"/>
        <s v="CD-5-515B-245"/>
        <s v="CD-10-516B-262"/>
        <s v="CD-6-517B-355"/>
        <s v="CD-20-518B-265"/>
        <s v="CD-16-519B-267"/>
        <s v="CD-11-520B-256"/>
        <s v="CD-11-521B-360"/>
        <s v="CD-19-522B-353"/>
        <s v="CD-15-523B-323"/>
        <s v="CD-13-524B-319"/>
        <s v="CD-7-525B-359"/>
        <s v="CD-12-526B-361"/>
        <s v="CD-4-527B-308"/>
        <s v="CD-5-528B-300"/>
        <s v="CD-17-529B-358"/>
        <s v="CD-1-530B-380"/>
        <s v="CD-16-531B-401"/>
        <s v="CD-19-532B-334"/>
        <s v="CD-18-533B-371"/>
        <s v="CD-18-534B-378"/>
        <s v="CD-14-535B-292"/>
        <s v="CD-16-536B-356"/>
        <s v="CD-5-537B-308"/>
        <s v="CD-14-538B-283"/>
        <s v="CD-8-539B-388"/>
        <s v="CD-13-540B-312"/>
        <s v="CD-15-541B-288"/>
        <s v="CD-13-542B-310"/>
        <s v="CD-15-543B-268"/>
        <s v="CD-17-544B-283"/>
        <s v="CD-10-545B-330"/>
        <s v="CD-14-546B-292"/>
        <s v="CD-3-547B-347"/>
        <s v="CD-1-548B-349"/>
        <s v="CD-7-549B-353"/>
        <s v="CD-19-550B-336"/>
        <s v="CD-3-551B-292"/>
        <s v="CD-13-552B-338"/>
        <s v="CD-20-553B-340"/>
        <s v="CD-7-554B-351"/>
        <s v="CD-3-555B-309"/>
        <s v="CD-19-556B-386"/>
        <s v="CD-5-557B-324"/>
        <s v="CD-4-558B-384"/>
        <s v="CD-3-559B-264"/>
        <s v="CD-8-560B-366"/>
        <s v="CD-5-561B-251"/>
        <s v="CD-5-562B-384"/>
        <s v="CD-3-563B-311"/>
        <s v="CD-6-564B-248"/>
        <s v="CD-12-565B-370"/>
        <s v="CD-19-566B-264"/>
        <s v="CD-16-567B-343"/>
        <s v="CD-6-568B-340"/>
        <s v="CD-17-569B-367"/>
        <s v="CD-1-570B-280"/>
        <s v="CD-5-571B-346"/>
        <s v="CD-14-572B-264"/>
        <s v="CD-6-573B-399"/>
        <s v="CD-7-574B-339"/>
        <s v="CD-6-575B-252"/>
        <s v="CD-15-576B-378"/>
        <s v="CD-1-577B-359"/>
        <s v="CD-8-578B-336"/>
        <s v="CD-3-579B-349"/>
        <s v="CD-15-580B-335"/>
        <s v="CD-15-581B-329"/>
        <s v="CD-12-582B-303"/>
        <s v="CD-19-583B-376"/>
        <s v="CD-4-584B-335"/>
        <s v="CD-1-585B-253"/>
        <s v="CD-14-586B-258"/>
        <s v="CD-1-587B-352"/>
        <s v="CD-11-588B-264"/>
        <s v="CD-16-589B-321"/>
        <s v="CD-3-590B-298"/>
        <s v="CD-8-591B-355"/>
        <s v="CD-20-592B-360"/>
        <s v="CD-5-593B-262"/>
        <s v="CD-15-594B-322"/>
        <s v="CD-20-595B-269"/>
        <s v="CD-11-596B-371"/>
        <s v="CD-3-597B-346"/>
        <s v="CD-16-598B-277"/>
        <s v="CD-18-599B-305"/>
        <s v="CD-4-600B-303"/>
        <s v="CD-19-601B-299"/>
        <s v="CD-2-602B-313"/>
        <s v="CD-8-603B-265"/>
        <s v="CD-1-604B-276"/>
        <s v="CD-10-605B-342"/>
        <s v="CD-18-606B-372"/>
        <s v="CD-11-607B-390"/>
        <s v="CD-18-608B-353"/>
        <s v="CD-16-609B-288"/>
        <s v="CD-20-610B-384"/>
        <s v="CD-3-611B-253"/>
        <s v="CD-20-612B-376"/>
        <s v="CD-2-613B-271"/>
        <s v="CD-1-614B-320"/>
        <s v="CD-12-615B-329"/>
        <s v="CD-1-616B-263"/>
        <s v="CD-3-617B-338"/>
        <s v="CD-16-618B-296"/>
        <s v="CD-8-619B-358"/>
        <s v="CD-1-620B-267"/>
        <s v="CD-11-621B-376"/>
        <s v="CD-4-622B-330"/>
        <s v="CD-14-623B-327"/>
        <s v="CD-18-624B-347"/>
        <s v="CD-7-625B-387"/>
        <s v="CD-17-626B-386"/>
        <s v="CD-4-627B-354"/>
        <s v="CD-6-628B-353"/>
        <s v="CD-6-629B-269"/>
        <s v="CD-13-630B-311"/>
        <s v="CD-15-631B-371"/>
        <s v="CD-15-632B-350"/>
        <s v="CD-8-633B-324"/>
        <s v="CD-8-634B-291"/>
        <s v="CD-5-635B-394"/>
        <s v="CD-14-636B-361"/>
        <s v="CD-18-637B-392"/>
        <s v="CD-4-638B-282"/>
        <s v="CD-5-639B-275"/>
        <s v="CD-3-640B-262"/>
        <s v="CD-2-641B-314"/>
        <s v="CD-10-642B-374"/>
        <s v="CD-8-643B-400"/>
        <s v="CD-11-644B-277"/>
        <s v="CD-7-645B-371"/>
        <s v="CD-19-646B-401"/>
        <s v="CD-15-647B-400"/>
        <s v="CD-6-648B-354"/>
        <s v="CD-13-649B-305"/>
        <s v="CD-13-650B-344"/>
        <s v="CD-20-651B-358"/>
        <s v="CD-16-652B-302"/>
        <s v="CD-13-653B-255"/>
        <s v="CD-12-654B-348"/>
        <s v="CD-20-655B-354"/>
        <s v="CD-17-656B-345"/>
        <s v="CD-10-657B-394"/>
        <s v="CD-5-658B-252"/>
        <s v="CD-10-659B-248"/>
        <s v="CD-11-660B-393"/>
        <s v="CD-2-661B-357"/>
        <s v="CD-5-662B-266"/>
        <s v="CD-11-663B-345"/>
        <s v="CD-3-664B-333"/>
        <s v="CD-15-665B-390"/>
        <s v="CD-13-666B-287"/>
        <s v="CD-10-667B-287"/>
        <s v="CD-9-668B-289"/>
        <s v="CD-4-669B-355"/>
        <s v="CD-4-670B-266"/>
        <s v="CD-16-671B-318"/>
        <s v="CD-13-672B-288"/>
        <s v="CD-11-673B-275"/>
        <s v="CD-12-674B-276"/>
        <s v="CD-17-675B-246"/>
        <s v="CD-8-676B-375"/>
        <s v="CD-9-677B-369"/>
        <s v="CD-3-678B-343"/>
        <s v="CD-8-679B-311"/>
        <s v="CD-2-680B-332"/>
        <s v="CD-12-681B-388"/>
        <s v="CD-4-682B-299"/>
        <s v="CD-4-683B-393"/>
        <s v="CD-4-684B-376"/>
        <s v="CD-8-685B-311"/>
        <s v="CD-11-686B-257"/>
        <s v="CD-9-687B-346"/>
        <s v="CD-13-688B-246"/>
        <s v="CD-9-689B-291"/>
        <s v="CD-15-690B-274"/>
        <s v="CD-19-691B-285"/>
        <s v="CD-17-692B-327"/>
        <s v="CD-2-693B-296"/>
        <s v="CD-5-694B-245"/>
        <s v="CD-8-695B-314"/>
        <s v="CD-16-696B-376"/>
        <s v="CD-1-697B-259"/>
        <s v="CD-13-698B-368"/>
        <s v="CD-4-699B-258"/>
        <s v="CD-10-700B-379"/>
      </sharedItems>
    </cacheField>
    <cacheField name="Shop" numFmtId="0">
      <sharedItems count="20">
        <s v="CD-15"/>
        <s v="CD-10"/>
        <s v="CD-4"/>
        <s v="CD-17"/>
        <s v="CD-6"/>
        <s v="CD-12"/>
        <s v="CD-1"/>
        <s v="CD-19"/>
        <s v="CD-2"/>
        <s v="CD-7"/>
        <s v="CD-9"/>
        <s v="CD-14"/>
        <s v="CD-3"/>
        <s v="CD-5"/>
        <s v="CD-16"/>
        <s v="CD-11"/>
        <s v="CD-13"/>
        <s v="CD-18"/>
        <s v="CD-8"/>
        <s v="CD-20"/>
      </sharedItems>
    </cacheField>
    <cacheField name="car ID" numFmtId="0">
      <sharedItems/>
    </cacheField>
    <cacheField name="Buyer" numFmtId="0">
      <sharedItems count="157">
        <s v="B-285"/>
        <s v="B-302"/>
        <s v="B-391"/>
        <s v="B-372"/>
        <s v="B-301"/>
        <s v="B-384"/>
        <s v="B-381"/>
        <s v="B-284"/>
        <s v="B-327"/>
        <s v="B-337"/>
        <s v="B-357"/>
        <s v="B-269"/>
        <s v="B-340"/>
        <s v="B-272"/>
        <s v="B-264"/>
        <s v="B-388"/>
        <s v="B-287"/>
        <s v="B-245"/>
        <s v="B-255"/>
        <s v="B-309"/>
        <s v="B-376"/>
        <s v="B-266"/>
        <s v="B-325"/>
        <s v="B-311"/>
        <s v="B-278"/>
        <s v="B-308"/>
        <s v="B-400"/>
        <s v="B-258"/>
        <s v="B-265"/>
        <s v="B-369"/>
        <s v="B-294"/>
        <s v="B-320"/>
        <s v="B-401"/>
        <s v="B-303"/>
        <s v="B-298"/>
        <s v="B-291"/>
        <s v="B-330"/>
        <s v="B-375"/>
        <s v="B-251"/>
        <s v="B-371"/>
        <s v="B-397"/>
        <s v="B-344"/>
        <s v="B-398"/>
        <s v="B-370"/>
        <s v="B-321"/>
        <s v="B-328"/>
        <s v="B-396"/>
        <s v="B-300"/>
        <s v="B-390"/>
        <s v="B-263"/>
        <s v="B-352"/>
        <s v="B-282"/>
        <s v="B-338"/>
        <s v="B-276"/>
        <s v="B-281"/>
        <s v="B-267"/>
        <s v="B-393"/>
        <s v="B-358"/>
        <s v="B-331"/>
        <s v="B-383"/>
        <s v="B-374"/>
        <s v="B-293"/>
        <s v="B-326"/>
        <s v="B-364"/>
        <s v="B-378"/>
        <s v="B-354"/>
        <s v="B-274"/>
        <s v="B-273"/>
        <s v="B-349"/>
        <s v="B-292"/>
        <s v="B-356"/>
        <s v="B-286"/>
        <s v="B-377"/>
        <s v="B-250"/>
        <s v="B-399"/>
        <s v="B-389"/>
        <s v="B-268"/>
        <s v="B-319"/>
        <s v="B-254"/>
        <s v="B-345"/>
        <s v="B-306"/>
        <s v="B-355"/>
        <s v="B-339"/>
        <s v="B-392"/>
        <s v="B-348"/>
        <s v="B-312"/>
        <s v="B-318"/>
        <s v="B-275"/>
        <s v="B-283"/>
        <s v="B-307"/>
        <s v="B-261"/>
        <s v="B-305"/>
        <s v="B-365"/>
        <s v="B-394"/>
        <s v="B-290"/>
        <s v="B-341"/>
        <s v="B-342"/>
        <s v="B-297"/>
        <s v="B-363"/>
        <s v="B-252"/>
        <s v="B-361"/>
        <s v="B-288"/>
        <s v="B-362"/>
        <s v="B-270"/>
        <s v="B-260"/>
        <s v="B-246"/>
        <s v="B-380"/>
        <s v="B-315"/>
        <s v="B-322"/>
        <s v="B-336"/>
        <s v="B-379"/>
        <s v="B-332"/>
        <s v="B-351"/>
        <s v="B-317"/>
        <s v="B-289"/>
        <s v="B-402"/>
        <s v="B-323"/>
        <s v="B-279"/>
        <s v="B-382"/>
        <s v="B-395"/>
        <s v="B-256"/>
        <s v="B-314"/>
        <s v="B-299"/>
        <s v="B-347"/>
        <s v="B-334"/>
        <s v="B-295"/>
        <s v="B-385"/>
        <s v="B-368"/>
        <s v="B-259"/>
        <s v="B-359"/>
        <s v="B-247"/>
        <s v="B-257"/>
        <s v="B-335"/>
        <s v="B-262"/>
        <s v="B-360"/>
        <s v="B-304"/>
        <s v="B-367"/>
        <s v="B-324"/>
        <s v="B-280"/>
        <s v="B-248"/>
        <s v="B-353"/>
        <s v="B-386"/>
        <s v="B-333"/>
        <s v="B-316"/>
        <s v="B-373"/>
        <s v="B-350"/>
        <s v="B-271"/>
        <s v="B-296"/>
        <s v="B-310"/>
        <s v="B-366"/>
        <s v="B-343"/>
        <s v="B-346"/>
        <s v="B-329"/>
        <s v="B-253"/>
        <s v="B-277"/>
        <s v="B-313"/>
        <s v="B-387"/>
      </sharedItems>
    </cacheField>
    <cacheField name="Type of car" numFmtId="0">
      <sharedItems/>
    </cacheField>
    <cacheField name="Manufacturer" numFmtId="0">
      <sharedItems/>
    </cacheField>
    <cacheField name="Date of purchase" numFmtId="14">
      <sharedItems containsSemiMixedTypes="0" containsNonDate="0" containsDate="1" containsString="0" minDate="2018-10-01T00:00:00" maxDate="2019-01-01T00:00:00"/>
    </cacheField>
    <cacheField name="Date of purchase (Month)" numFmtId="1">
      <sharedItems containsSemiMixedTypes="0" containsString="0" containsNumber="1" containsInteger="1" minValue="10" maxValue="12" count="3">
        <n v="12"/>
        <n v="11"/>
        <n v="10"/>
      </sharedItems>
    </cacheField>
    <cacheField name="Car delivery date" numFmtId="14">
      <sharedItems containsSemiMixedTypes="0" containsNonDate="0" containsDate="1" containsString="0" minDate="2018-11-04T00:00:00" maxDate="2019-03-21T00:00:00"/>
    </cacheField>
    <cacheField name="Waiting Time (Days)" numFmtId="0">
      <sharedItems containsSemiMixedTypes="0" containsString="0" containsNumber="1" containsInteger="1" minValue="30" maxValue="80"/>
    </cacheField>
    <cacheField name="List Price (Eur)" numFmtId="165">
      <sharedItems containsSemiMixedTypes="0" containsString="0" containsNumber="1" containsInteger="1" minValue="16019" maxValue="34938"/>
    </cacheField>
    <cacheField name="Discount (%)" numFmtId="164">
      <sharedItems containsSemiMixedTypes="0" containsString="0" containsNumber="1" minValue="0.05" maxValue="0.17"/>
    </cacheField>
    <cacheField name="Net Revenue" numFmtId="164">
      <sharedItems containsSemiMixedTypes="0" containsString="0" containsNumber="1" minValue="13295.77" maxValue="32989.699999999997" count="700">
        <n v="27885.200000000001"/>
        <n v="30220.959999999999"/>
        <n v="16296.79"/>
        <n v="14522.13"/>
        <n v="13654.4"/>
        <n v="18611.12"/>
        <n v="20547.46"/>
        <n v="16877.13"/>
        <n v="24049.72"/>
        <n v="32841.72"/>
        <n v="25052.34"/>
        <n v="18582"/>
        <n v="23031.42"/>
        <n v="20714.82"/>
        <n v="24281.1"/>
        <n v="19952.22"/>
        <n v="28591.200000000001"/>
        <n v="20217.739999999998"/>
        <n v="17123.400000000001"/>
        <n v="24185.37"/>
        <n v="17224.2"/>
        <n v="17377.88"/>
        <n v="25497.279999999999"/>
        <n v="23456.07"/>
        <n v="29254.68"/>
        <n v="28265.4"/>
        <n v="24641.760000000002"/>
        <n v="26011.17"/>
        <n v="20106.45"/>
        <n v="26900.92"/>
        <n v="14514.21"/>
        <n v="23288.63"/>
        <n v="25291.72"/>
        <n v="27268.02"/>
        <n v="19385.73"/>
        <n v="32117.200000000001"/>
        <n v="18804.239999999998"/>
        <n v="20026.62"/>
        <n v="20305.12"/>
        <n v="29243.760000000002"/>
        <n v="29599.16"/>
        <n v="27929.360000000001"/>
        <n v="24178.7"/>
        <n v="19575.55"/>
        <n v="21079.15"/>
        <n v="24445.5"/>
        <n v="20507.52"/>
        <n v="19416.599999999999"/>
        <n v="17434.71"/>
        <n v="26459.62"/>
        <n v="26611.84"/>
        <n v="24220.04"/>
        <n v="29057.599999999999"/>
        <n v="28872"/>
        <n v="20823.04"/>
        <n v="17115.509999999998"/>
        <n v="24560.9"/>
        <n v="26594.98"/>
        <n v="18278.259999999998"/>
        <n v="23896.82"/>
        <n v="28407.91"/>
        <n v="17575.72"/>
        <n v="15921.9"/>
        <n v="17440.759999999998"/>
        <n v="18574.080000000002"/>
        <n v="14170.56"/>
        <n v="16836.16"/>
        <n v="31481.54"/>
        <n v="19789.89"/>
        <n v="25196.7"/>
        <n v="19247.95"/>
        <n v="28469.279999999999"/>
        <n v="19310.330000000002"/>
        <n v="19327.05"/>
        <n v="25874.97"/>
        <n v="28130.44"/>
        <n v="30315.15"/>
        <n v="26199.78"/>
        <n v="17636.52"/>
        <n v="25750.98"/>
        <n v="22861.43"/>
        <n v="16199.92"/>
        <n v="28890.9"/>
        <n v="20944.650000000001"/>
        <n v="20471.36"/>
        <n v="24608.7"/>
        <n v="28336.6"/>
        <n v="28412.43"/>
        <n v="15966.4"/>
        <n v="17930.5"/>
        <n v="21459.68"/>
        <n v="23372.16"/>
        <n v="26887.040000000001"/>
        <n v="15698.32"/>
        <n v="20205.04"/>
        <n v="16957.73"/>
        <n v="13437.7"/>
        <n v="13901.9"/>
        <n v="29989.239999999998"/>
        <n v="15315.119999999999"/>
        <n v="14028"/>
        <n v="23797.919999999998"/>
        <n v="20989.8"/>
        <n v="23256.59"/>
        <n v="20477.189999999999"/>
        <n v="19273.75"/>
        <n v="21652.560000000001"/>
        <n v="30704.400000000001"/>
        <n v="21288.54"/>
        <n v="17985.27"/>
        <n v="15593.21"/>
        <n v="14701.6"/>
        <n v="32210.04"/>
        <n v="16068.36"/>
        <n v="16076.05"/>
        <n v="23738.76"/>
        <n v="27891.64"/>
        <n v="24226.400000000001"/>
        <n v="30846.6"/>
        <n v="16794.12"/>
        <n v="20322.96"/>
        <n v="17794.45"/>
        <n v="23654.54"/>
        <n v="29749.77"/>
        <n v="27828.35"/>
        <n v="22226.86"/>
        <n v="16560.919999999998"/>
        <n v="21734.68"/>
        <n v="23934.720000000001"/>
        <n v="30392.400000000001"/>
        <n v="24250.11"/>
        <n v="15859.3"/>
        <n v="21220.739999999998"/>
        <n v="31788.33"/>
        <n v="18435.82"/>
        <n v="29421.040000000001"/>
        <n v="18673.2"/>
        <n v="22963.5"/>
        <n v="24606"/>
        <n v="25648.66"/>
        <n v="27065.7"/>
        <n v="17896.2"/>
        <n v="20129.2"/>
        <n v="17886.55"/>
        <n v="31502.95"/>
        <n v="23005.200000000001"/>
        <n v="21549.57"/>
        <n v="18948.32"/>
        <n v="24198.65"/>
        <n v="18990.36"/>
        <n v="20626.97"/>
        <n v="23713.1"/>
        <n v="25498.44"/>
        <n v="25028.7"/>
        <n v="17932.61"/>
        <n v="28388.6"/>
        <n v="15261.84"/>
        <n v="15015.84"/>
        <n v="22567.26"/>
        <n v="23635.08"/>
        <n v="25868.61"/>
        <n v="31673.3"/>
        <n v="25367.78"/>
        <n v="27815.919999999998"/>
        <n v="29493.200000000001"/>
        <n v="30429.49"/>
        <n v="32368.400000000001"/>
        <n v="14229.6"/>
        <n v="15579.28"/>
        <n v="21608.400000000001"/>
        <n v="15481.72"/>
        <n v="28601.02"/>
        <n v="23350.35"/>
        <n v="21119.1"/>
        <n v="24878.639999999999"/>
        <n v="19016.63"/>
        <n v="16111.96"/>
        <n v="20210"/>
        <n v="18932.939999999999"/>
        <n v="17584.38"/>
        <n v="29988.14"/>
        <n v="14720.64"/>
        <n v="20989.87"/>
        <n v="28660.67"/>
        <n v="22718.799999999999"/>
        <n v="22419.48"/>
        <n v="23356.95"/>
        <n v="29434.65"/>
        <n v="16172.1"/>
        <n v="18788.150000000001"/>
        <n v="19930.68"/>
        <n v="14505.51"/>
        <n v="17682"/>
        <n v="17076.16"/>
        <n v="21895.599999999999"/>
        <n v="16328.83"/>
        <n v="18765.349999999999"/>
        <n v="21096.15"/>
        <n v="30728.7"/>
        <n v="20342.2"/>
        <n v="15642.880000000001"/>
        <n v="15549.9"/>
        <n v="27157.54"/>
        <n v="17344.759999999998"/>
        <n v="15865.92"/>
        <n v="29009.65"/>
        <n v="17490.48"/>
        <n v="28258.7"/>
        <n v="18543.98"/>
        <n v="26394"/>
        <n v="15759.23"/>
        <n v="26081.4"/>
        <n v="14066.01"/>
        <n v="21939.3"/>
        <n v="19308.38"/>
        <n v="24802.059999999998"/>
        <n v="20422.099999999999"/>
        <n v="19452.330000000002"/>
        <n v="20598.72"/>
        <n v="28336"/>
        <n v="23158.78"/>
        <n v="25431.3"/>
        <n v="30107.35"/>
        <n v="19334.7"/>
        <n v="21549.8"/>
        <n v="31797.38"/>
        <n v="22086.240000000002"/>
        <n v="27451.88"/>
        <n v="28803.95"/>
        <n v="26640.6"/>
        <n v="17758.650000000001"/>
        <n v="24099.3"/>
        <n v="19549.150000000001"/>
        <n v="17640.05"/>
        <n v="29050.41"/>
        <n v="23668.48"/>
        <n v="26306.720000000001"/>
        <n v="25614.85"/>
        <n v="29055.84"/>
        <n v="19863.419999999998"/>
        <n v="24461.71"/>
        <n v="16176.46"/>
        <n v="21273.3"/>
        <n v="25670.79"/>
        <n v="26595"/>
        <n v="20824.7"/>
        <n v="17897.04"/>
        <n v="32438.7"/>
        <n v="18619.05"/>
        <n v="19840.580000000002"/>
        <n v="18358.77"/>
        <n v="16999.23"/>
        <n v="15565.75"/>
        <n v="21411.1"/>
        <n v="27252.54"/>
        <n v="31291.96"/>
        <n v="19509.96"/>
        <n v="14701.26"/>
        <n v="19375.8"/>
        <n v="30109.68"/>
        <n v="16165.6"/>
        <n v="21860.54"/>
        <n v="32989.699999999997"/>
        <n v="24930.400000000001"/>
        <n v="15850.8"/>
        <n v="27637.34"/>
        <n v="23645.040000000001"/>
        <n v="16098.81"/>
        <n v="20917.599999999999"/>
        <n v="19436.099999999999"/>
        <n v="19385.259999999998"/>
        <n v="29506.05"/>
        <n v="23563.54"/>
        <n v="22719.9"/>
        <n v="19384.47"/>
        <n v="22862"/>
        <n v="16903.919999999998"/>
        <n v="26938.639999999999"/>
        <n v="26631.48"/>
        <n v="24038"/>
        <n v="23695.45"/>
        <n v="23600.13"/>
        <n v="18503.989999999998"/>
        <n v="21701.7"/>
        <n v="16867.759999999998"/>
        <n v="15164.1"/>
        <n v="29523.45"/>
        <n v="22141.439999999999"/>
        <n v="17379.989999999998"/>
        <n v="15571.16"/>
        <n v="19795.23"/>
        <n v="31001.4"/>
        <n v="21367.52"/>
        <n v="17975.23"/>
        <n v="13295.77"/>
        <n v="19516.8"/>
        <n v="28192.71"/>
        <n v="22369.5"/>
        <n v="31141.8"/>
        <n v="15175.8"/>
        <n v="29855.279999999999"/>
        <n v="18375.3"/>
        <n v="14071.380000000001"/>
        <n v="22854.05"/>
        <n v="21884.85"/>
        <n v="18550.71"/>
        <n v="22380.83"/>
        <n v="21173.040000000001"/>
        <n v="28202.25"/>
        <n v="27243.040000000001"/>
        <n v="19532.79"/>
        <n v="26779.54"/>
        <n v="22670.760000000002"/>
        <n v="15906.05"/>
        <n v="19299.259999999998"/>
        <n v="31388.400000000001"/>
        <n v="21129.69"/>
        <n v="28791.87"/>
        <n v="22375.97"/>
        <n v="25341.4"/>
        <n v="24690.12"/>
        <n v="24589.65"/>
        <n v="23175.279999999999"/>
        <n v="23256.239999999998"/>
        <n v="19993.61"/>
        <n v="18945.8"/>
        <n v="26936.52"/>
        <n v="27859.040000000001"/>
        <n v="25456.2"/>
        <n v="27190.799999999999"/>
        <n v="31051.93"/>
        <n v="17845.52"/>
        <n v="29807.96"/>
        <n v="19224.89"/>
        <n v="29119.200000000001"/>
        <n v="30738.12"/>
        <n v="14221.68"/>
        <n v="24007.5"/>
        <n v="29332.16"/>
        <n v="19000.8"/>
        <n v="30644.28"/>
        <n v="16403.34"/>
        <n v="20578.11"/>
        <n v="17625.7"/>
        <n v="15929.24"/>
        <n v="20155.2"/>
        <n v="17374.72"/>
        <n v="16398.900000000001"/>
        <n v="15071.26"/>
        <n v="23367.119999999999"/>
        <n v="14437.8"/>
        <n v="31745.200000000001"/>
        <n v="23328.44"/>
        <n v="20514.13"/>
        <n v="21529.239999999998"/>
        <n v="24152.17"/>
        <n v="28527.75"/>
        <n v="30817.239999999998"/>
        <n v="15077.16"/>
        <n v="15566.32"/>
        <n v="28892.78"/>
        <n v="23264.720000000001"/>
        <n v="18995.240000000002"/>
        <n v="17679.52"/>
        <n v="28710.53"/>
        <n v="26839.8"/>
        <n v="16556.599999999999"/>
        <n v="16333.44"/>
        <n v="16083.34"/>
        <n v="23356.2"/>
        <n v="24309.54"/>
        <n v="20325.82"/>
        <n v="15696.9"/>
        <n v="19758.8"/>
        <n v="18657.760000000002"/>
        <n v="13959.77"/>
        <n v="26880.48"/>
        <n v="18514.939999999999"/>
        <n v="18586.75"/>
        <n v="22600.9"/>
        <n v="17875.099999999999"/>
        <n v="16280.32"/>
        <n v="27928.34"/>
        <n v="15712.97"/>
        <n v="23587.77"/>
        <n v="26316.29"/>
        <n v="23434.240000000002"/>
        <n v="30257.5"/>
        <n v="16583.28"/>
        <n v="24279.15"/>
        <n v="16909.32"/>
        <n v="26152.65"/>
        <n v="23578.1"/>
        <n v="27168.3"/>
        <n v="13590.42"/>
        <n v="23188.5"/>
        <n v="19803.39"/>
        <n v="18718.48"/>
        <n v="31974.1"/>
        <n v="26029.77"/>
        <n v="22299.75"/>
        <n v="17964"/>
        <n v="26803.040000000001"/>
        <n v="24728.400000000001"/>
        <n v="21331.31"/>
        <n v="31475.85"/>
        <n v="30123.75"/>
        <n v="20340.599999999999"/>
        <n v="21985.200000000001"/>
        <n v="15442.2"/>
        <n v="20945.7"/>
        <n v="31958.52"/>
        <n v="15825.98"/>
        <n v="15642.9"/>
        <n v="27492.010000000002"/>
        <n v="26449.919999999998"/>
        <n v="24727.919999999998"/>
        <n v="16073.05"/>
        <n v="29190.98"/>
        <n v="26751.46"/>
        <n v="24480.39"/>
        <n v="24147.65"/>
        <n v="16324.68"/>
        <n v="16181.45"/>
        <n v="20388.95"/>
        <n v="32746.78"/>
        <n v="26002.799999999999"/>
        <n v="24046.2"/>
        <n v="31933.68"/>
        <n v="26100.48"/>
        <n v="29581.68"/>
        <n v="17503.849999999999"/>
        <n v="18574.3"/>
        <n v="16620.240000000002"/>
        <n v="20959.5"/>
        <n v="23309.989999999998"/>
        <n v="26415.81"/>
        <n v="20557.23"/>
        <n v="21874.7"/>
        <n v="25763.68"/>
        <n v="21354.15"/>
        <n v="28231.05"/>
        <n v="17101.560000000001"/>
        <n v="16493.55"/>
        <n v="15808.14"/>
        <n v="27354.6"/>
        <n v="25929.200000000001"/>
        <n v="15512.119999999999"/>
        <n v="26675.08"/>
        <n v="27309.919999999998"/>
        <n v="19666.84"/>
        <n v="23765.4"/>
        <n v="28819.26"/>
        <n v="21754.32"/>
        <n v="14783.13"/>
        <n v="15136.71"/>
        <n v="25740.880000000001"/>
        <n v="18284.46"/>
        <n v="20139.84"/>
        <n v="21908.04"/>
        <n v="17065.23"/>
        <n v="30579.14"/>
        <n v="19884.059999999998"/>
        <n v="23973.25"/>
        <n v="15793.04"/>
        <n v="21721.52"/>
        <n v="26390.91"/>
        <n v="25739.08"/>
        <n v="28148.85"/>
        <n v="18191.55"/>
        <n v="20853.59"/>
        <n v="27169.439999999999"/>
        <n v="25073.1"/>
        <n v="25813.06"/>
        <n v="26209.88"/>
        <n v="23107.07"/>
        <n v="28431.68"/>
        <n v="27468"/>
        <n v="19955.189999999999"/>
        <n v="17405.099999999999"/>
        <n v="21967.759999999998"/>
        <n v="20625.38"/>
        <n v="15072.15"/>
        <n v="16609.8"/>
        <n v="26598.080000000002"/>
        <n v="28502.85"/>
        <n v="14857.57"/>
        <n v="28477.68"/>
        <n v="31402.36"/>
        <n v="30053.66"/>
        <n v="27598.14"/>
        <n v="24850.32"/>
        <n v="30959.84"/>
        <n v="26081.919999999998"/>
        <n v="20845.580000000002"/>
        <n v="15568.6"/>
        <n v="13580.279999999999"/>
        <n v="25576.86"/>
        <n v="18564.68"/>
        <n v="13941.46"/>
        <n v="29842.739999999998"/>
        <n v="22937.200000000001"/>
        <n v="18169.2"/>
        <n v="23530.02"/>
        <n v="24661.739999999998"/>
        <n v="17359.96"/>
        <n v="23819.72"/>
        <n v="14632.9"/>
        <n v="31896.21"/>
        <n v="22981.599999999999"/>
        <n v="20262.64"/>
        <n v="29397.55"/>
        <n v="15961.89"/>
        <n v="18535.14"/>
        <n v="21763.8"/>
        <n v="26442.42"/>
        <n v="28887.48"/>
        <n v="22833.55"/>
        <n v="17042.080000000002"/>
        <n v="14858"/>
        <n v="31369.239999999998"/>
        <n v="15336.36"/>
        <n v="24536.46"/>
        <n v="16249.86"/>
        <n v="24191.16"/>
        <n v="19849"/>
        <n v="16468.86"/>
        <n v="16597.45"/>
        <n v="27047.19"/>
        <n v="19562.75"/>
        <n v="28613.919999999998"/>
        <n v="27619.32"/>
        <n v="20692.080000000002"/>
        <n v="18825.989999999998"/>
        <n v="30903.3"/>
        <n v="29097.239999999998"/>
        <n v="18212.04"/>
        <n v="19165.3"/>
        <n v="25296.93"/>
        <n v="28140.1"/>
        <n v="16160.25"/>
        <n v="27523.32"/>
        <n v="17688.05"/>
        <n v="18673.18"/>
        <n v="30904.2"/>
        <n v="16746.239999999998"/>
        <n v="28731.87"/>
        <n v="17940"/>
        <n v="17910.36"/>
        <n v="25542.33"/>
        <n v="20154.349999999999"/>
        <n v="18687.419999999998"/>
        <n v="17393.04"/>
        <n v="28572.75"/>
        <n v="15244.14"/>
        <n v="28291.53"/>
        <n v="20478.009999999998"/>
        <n v="23103.040000000001"/>
        <n v="21148"/>
        <n v="24449.19"/>
        <n v="23268.84"/>
        <n v="21428.53"/>
        <n v="26663.1"/>
        <n v="26084.639999999999"/>
        <n v="15204.57"/>
        <n v="29828.48"/>
        <n v="25095.07"/>
        <n v="16220.25"/>
        <n v="16622.53"/>
        <n v="23641.96"/>
        <n v="17448.650000000001"/>
        <n v="22443.33"/>
        <n v="27696.760000000002"/>
        <n v="30613"/>
        <n v="18178.68"/>
        <n v="22355.85"/>
        <n v="22094.94"/>
        <n v="16978.5"/>
        <n v="26104.33"/>
        <n v="22598.1"/>
        <n v="26728.52"/>
        <n v="21054.87"/>
        <n v="25146"/>
        <n v="16519.739999999998"/>
        <n v="32310.06"/>
        <n v="14442"/>
        <n v="14733.06"/>
        <n v="19550.16"/>
        <n v="28971.72"/>
        <n v="22178.639999999999"/>
        <n v="15175.16"/>
        <n v="24441.64"/>
        <n v="26219.7"/>
        <n v="24928.799999999999"/>
        <n v="27269.65"/>
        <n v="17446.25"/>
        <n v="15456.779999999999"/>
        <n v="25087.059999999998"/>
        <n v="17934.84"/>
        <n v="26760.04"/>
        <n v="25507.919999999998"/>
        <n v="19364.8"/>
        <n v="15378.72"/>
        <n v="17997"/>
        <n v="23625.42"/>
        <n v="23188.18"/>
        <n v="21742.68"/>
        <n v="18657.900000000001"/>
        <n v="17273.62"/>
        <n v="31255.94"/>
        <n v="21565.8"/>
        <n v="26433.39"/>
        <n v="20950.439999999999"/>
        <n v="30559.599999999999"/>
        <n v="23011.119999999999"/>
        <n v="17844.02"/>
        <n v="18921.78"/>
        <n v="23966.6"/>
        <n v="22063.989999999998"/>
        <n v="28148.560000000001"/>
        <n v="17417.97"/>
        <n v="26898.66"/>
        <n v="31137.4"/>
        <n v="29127.599999999999"/>
        <n v="23189.84"/>
        <n v="17210.16"/>
        <n v="14559.3"/>
        <n v="25977.84"/>
        <n v="27938.880000000001"/>
        <n v="20675.759999999998"/>
        <n v="24014.87"/>
        <n v="22066.799999999999"/>
        <n v="25535.94"/>
        <n v="17430.599999999999"/>
        <n v="23752.32"/>
        <n v="20557.32"/>
        <n v="23019.66"/>
        <n v="22913.8"/>
        <n v="24948.560000000001"/>
        <n v="21200.69"/>
        <n v="27300"/>
        <n v="24915.059999999998"/>
        <n v="24348.239999999998"/>
        <n v="31948.84"/>
        <n v="23497.11"/>
        <n v="31226.799999999999"/>
        <n v="21894.6"/>
        <n v="26442.78"/>
        <n v="26203.68"/>
        <n v="27511.1"/>
        <n v="25320.809999999998"/>
        <n v="28709.95"/>
        <n v="29315.71"/>
        <n v="29451.040000000001"/>
        <n v="22365.85"/>
        <n v="28191.1"/>
        <n v="25214.57"/>
        <n v="22709.45"/>
        <n v="16396.38"/>
        <n v="21991.919999999998"/>
        <n v="21907.02"/>
        <n v="29715.84"/>
        <n v="27377.1"/>
        <n v="15541.18"/>
        <n v="32144.240000000002"/>
        <n v="27711.21"/>
        <n v="24624.9"/>
        <n v="26354.16"/>
        <n v="22163.25"/>
        <n v="28693.279999999999"/>
        <n v="22890.25"/>
        <n v="16797.96"/>
        <n v="27701.5"/>
        <n v="30937.29"/>
        <n v="31283.68"/>
        <n v="23668.2"/>
        <n v="27138.32"/>
        <n v="28259.599999999999"/>
        <n v="31104.28"/>
        <n v="16216.54"/>
        <n v="17585.75"/>
        <n v="27999.879999999997"/>
        <n v="17312.66"/>
        <n v="26979.3"/>
        <n v="18410.28"/>
        <n v="21354.06"/>
        <n v="26129.379999999997"/>
        <n v="27146.44"/>
        <n v="19912.23"/>
        <n v="25354.59"/>
        <n v="17299.759999999998"/>
        <n v="31190.400000000001"/>
        <n v="18095"/>
        <n v="25309.83"/>
        <n v="23409.32"/>
        <n v="16548.12"/>
        <n v="19964.48"/>
        <n v="15653.82"/>
        <n v="17185.98"/>
        <n v="27797.55"/>
      </sharedItems>
    </cacheField>
    <cacheField name="Cost of the car for the shop (Eur)" numFmtId="0">
      <sharedItems containsSemiMixedTypes="0" containsString="0" containsNumber="1" minValue="4863.3" maxValue="13890.4"/>
    </cacheField>
    <cacheField name="Shop costs (Eur)" numFmtId="0">
      <sharedItems containsSemiMixedTypes="0" containsString="0" containsNumber="1" minValue="403.65599999999989" maxValue="2117.0519999999997"/>
    </cacheField>
    <cacheField name="Sellers Salary (as a % of the net revenue)" numFmtId="0">
      <sharedItems containsSemiMixedTypes="0" containsString="0" containsNumber="1" minValue="0.1" maxValue="0.15"/>
    </cacheField>
    <cacheField name="Car Costs" numFmtId="43">
      <sharedItems containsSemiMixedTypes="0" containsString="0" containsNumber="1" minValue="7074.4803999999995" maxValue="20418.887999999999"/>
    </cacheField>
    <cacheField name="Car Profit " numFmtId="2">
      <sharedItems containsSemiMixedTypes="0" containsString="0" containsNumber="1" minValue="4457.7599999999993" maxValue="17136.320299999999"/>
    </cacheField>
    <cacheField name="Upfront payment (Eur)" numFmtId="0">
      <sharedItems containsSemiMixedTypes="0" containsString="0" containsNumber="1" minValue="2393.2385999999997" maxValue="7408.3091999999997"/>
    </cacheField>
    <cacheField name="Outstanding payment (incl. Interests) (Eur)" numFmtId="2">
      <sharedItems containsSemiMixedTypes="0" containsString="0" containsNumber="1" minValue="11271.670410000001" maxValue="28729.936656000002"/>
    </cacheField>
    <cacheField name="Bank Profit" numFmtId="2">
      <sharedItems containsSemiMixedTypes="0" containsString="0" containsNumber="1" minValue="536.74621000000116" maxValue="2328.2960580000035"/>
    </cacheField>
    <cacheField name="Bank Interest" numFmtId="10">
      <sharedItems containsSemiMixedTypes="0" containsString="0" containsNumber="1" minValue="4.7619047619047283E-2" maxValue="8.2568807339449879E-2"/>
    </cacheField>
    <cacheField name="Bank providing the loan" numFmtId="0">
      <sharedItems count="10">
        <s v="Santander"/>
        <s v="Caixa"/>
        <s v="BBVA"/>
        <s v="Popular"/>
        <s v="Sabadell"/>
        <s v="Laboral"/>
        <s v="Bankinter"/>
        <s v="Unicaja"/>
        <s v="Bankia"/>
        <s v="Kutxa"/>
      </sharedItems>
    </cacheField>
    <cacheField name="Bank Type" numFmtId="0">
      <sharedItems count="4">
        <s v="B"/>
        <s v="A"/>
        <s v="D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icha Sinha" refreshedDate="43691.728485532411" backgroundQuery="1" createdVersion="5" refreshedVersion="5" minRefreshableVersion="3" recordCount="0" supportSubquery="1" supportAdvancedDrill="1">
  <cacheSource type="external" connectionId="1"/>
  <cacheFields count="3">
    <cacheField name="[Measures].[Sum of Net Revenue]" caption="Sum of Net Revenue" numFmtId="0" hierarchy="26" level="32767"/>
    <cacheField name="[Range].[Bank Type].[Bank Type]" caption="Bank Type" numFmtId="0" hierarchy="24" level="1">
      <sharedItems count="4">
        <s v="A"/>
        <s v="B"/>
        <s v="C"/>
        <s v="D"/>
      </sharedItems>
    </cacheField>
    <cacheField name="[Range].[Buyer].[Buyer]" caption="Buyer" numFmtId="0" hierarchy="4" level="1">
      <sharedItems count="157">
        <s v="B-245"/>
        <s v="B-246"/>
        <s v="B-247"/>
        <s v="B-248"/>
        <s v="B-250"/>
        <s v="B-251"/>
        <s v="B-253"/>
        <s v="B-254"/>
        <s v="B-256"/>
        <s v="B-257"/>
        <s v="B-261"/>
        <s v="B-262"/>
        <s v="B-264"/>
        <s v="B-265"/>
        <s v="B-266"/>
        <s v="B-267"/>
        <s v="B-268"/>
        <s v="B-270"/>
        <s v="B-271"/>
        <s v="B-272"/>
        <s v="B-273"/>
        <s v="B-274"/>
        <s v="B-275"/>
        <s v="B-276"/>
        <s v="B-279"/>
        <s v="B-280"/>
        <s v="B-281"/>
        <s v="B-282"/>
        <s v="B-283"/>
        <s v="B-284"/>
        <s v="B-285"/>
        <s v="B-286"/>
        <s v="B-287"/>
        <s v="B-289"/>
        <s v="B-290"/>
        <s v="B-291"/>
        <s v="B-292"/>
        <s v="B-293"/>
        <s v="B-294"/>
        <s v="B-296"/>
        <s v="B-298"/>
        <s v="B-299"/>
        <s v="B-300"/>
        <s v="B-301"/>
        <s v="B-302"/>
        <s v="B-303"/>
        <s v="B-304"/>
        <s v="B-306"/>
        <s v="B-307"/>
        <s v="B-308"/>
        <s v="B-309"/>
        <s v="B-311"/>
        <s v="B-312"/>
        <s v="B-313"/>
        <s v="B-314"/>
        <s v="B-317"/>
        <s v="B-319"/>
        <s v="B-321"/>
        <s v="B-323"/>
        <s v="B-324"/>
        <s v="B-325"/>
        <s v="B-327"/>
        <s v="B-328"/>
        <s v="B-329"/>
        <s v="B-330"/>
        <s v="B-331"/>
        <s v="B-332"/>
        <s v="B-333"/>
        <s v="B-334"/>
        <s v="B-335"/>
        <s v="B-336"/>
        <s v="B-338"/>
        <s v="B-339"/>
        <s v="B-340"/>
        <s v="B-344"/>
        <s v="B-345"/>
        <s v="B-346"/>
        <s v="B-347"/>
        <s v="B-348"/>
        <s v="B-349"/>
        <s v="B-350"/>
        <s v="B-351"/>
        <s v="B-352"/>
        <s v="B-353"/>
        <s v="B-354"/>
        <s v="B-355"/>
        <s v="B-356"/>
        <s v="B-357"/>
        <s v="B-358"/>
        <s v="B-359"/>
        <s v="B-360"/>
        <s v="B-363"/>
        <s v="B-365"/>
        <s v="B-368"/>
        <s v="B-370"/>
        <s v="B-373"/>
        <s v="B-375"/>
        <s v="B-376"/>
        <s v="B-379"/>
        <s v="B-380"/>
        <s v="B-381"/>
        <s v="B-383"/>
        <s v="B-384"/>
        <s v="B-388"/>
        <s v="B-389"/>
        <s v="B-390"/>
        <s v="B-391"/>
        <s v="B-392"/>
        <s v="B-394"/>
        <s v="B-395"/>
        <s v="B-396"/>
        <s v="B-397"/>
        <s v="B-398"/>
        <s v="B-400"/>
        <s v="B-401"/>
        <s v="B-402"/>
        <s v="B-252"/>
        <s v="B-255"/>
        <s v="B-258"/>
        <s v="B-260"/>
        <s v="B-263"/>
        <s v="B-269"/>
        <s v="B-277"/>
        <s v="B-278"/>
        <s v="B-288"/>
        <s v="B-295"/>
        <s v="B-297"/>
        <s v="B-305"/>
        <s v="B-315"/>
        <s v="B-316"/>
        <s v="B-320"/>
        <s v="B-322"/>
        <s v="B-326"/>
        <s v="B-337"/>
        <s v="B-342"/>
        <s v="B-343"/>
        <s v="B-361"/>
        <s v="B-362"/>
        <s v="B-364"/>
        <s v="B-366"/>
        <s v="B-367"/>
        <s v="B-369"/>
        <s v="B-371"/>
        <s v="B-372"/>
        <s v="B-374"/>
        <s v="B-377"/>
        <s v="B-378"/>
        <s v="B-382"/>
        <s v="B-385"/>
        <s v="B-386"/>
        <s v="B-393"/>
        <s v="B-399"/>
        <s v="B-259"/>
        <s v="B-318"/>
        <s v="B-387"/>
        <s v="B-310"/>
        <s v="B-341"/>
      </sharedItems>
    </cacheField>
  </cacheFields>
  <cacheHierarchies count="29">
    <cacheHierarchy uniqueName="[Range].[ShopCar ID]" caption="ShopCar ID" attribute="1" defaultMemberUniqueName="[Range].[ShopCar ID].[All]" allUniqueName="[Range].[ShopCar ID].[All]" dimensionUniqueName="[Range]" displayFolder="" count="0" memberValueDatatype="130" unbalanced="0"/>
    <cacheHierarchy uniqueName="[Range].[CarBuyer ID]" caption="CarBuyer ID" attribute="1" defaultMemberUniqueName="[Range].[CarBuyer ID].[All]" allUniqueName="[Range].[CarBuyer ID].[All]" dimensionUniqueName="[Range]" displayFolder="" count="0" memberValueDatatype="130" unbalanced="0"/>
    <cacheHierarchy uniqueName="[Range].[Shop]" caption="Shop" attribute="1" defaultMemberUniqueName="[Range].[Shop].[All]" allUniqueName="[Range].[Shop].[All]" dimensionUniqueName="[Range]" displayFolder="" count="0" memberValueDatatype="130" unbalanced="0"/>
    <cacheHierarchy uniqueName="[Range].[car ID]" caption="car ID" attribute="1" defaultMemberUniqueName="[Range].[car ID].[All]" allUniqueName="[Range].[car ID].[All]" dimensionUniqueName="[Range]" displayFolder="" count="0" memberValueDatatype="130" unbalanced="0"/>
    <cacheHierarchy uniqueName="[Range].[Buyer]" caption="Buyer" attribute="1" defaultMemberUniqueName="[Range].[Buyer].[All]" allUniqueName="[Range].[Buy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ype of car]" caption="Type of car" attribute="1" defaultMemberUniqueName="[Range].[Type of car].[All]" allUniqueName="[Range].[Type of car].[All]" dimensionUniqueName="[Range]" displayFolder="" count="0" memberValueDatatype="130" unbalanced="0"/>
    <cacheHierarchy uniqueName="[Range].[Manufacturer]" caption="Manufacturer" attribute="1" defaultMemberUniqueName="[Range].[Manufacturer].[All]" allUniqueName="[Range].[Manufacturer].[All]" dimensionUniqueName="[Range]" displayFolder="" count="0" memberValueDatatype="130" unbalanced="0"/>
    <cacheHierarchy uniqueName="[Range].[Date of purchase]" caption="Date of purchase" attribute="1" time="1" defaultMemberUniqueName="[Range].[Date of purchase].[All]" allUniqueName="[Range].[Date of purchase].[All]" dimensionUniqueName="[Range]" displayFolder="" count="0" memberValueDatatype="7" unbalanced="0"/>
    <cacheHierarchy uniqueName="[Range].[Date of purchase (Month)]" caption="Date of purchase (Month)" attribute="1" defaultMemberUniqueName="[Range].[Date of purchase (Month)].[All]" allUniqueName="[Range].[Date of purchase (Month)].[All]" dimensionUniqueName="[Range]" displayFolder="" count="0" memberValueDatatype="20" unbalanced="0"/>
    <cacheHierarchy uniqueName="[Range].[Car delivery date]" caption="Car delivery date" attribute="1" time="1" defaultMemberUniqueName="[Range].[Car delivery date].[All]" allUniqueName="[Range].[Car delivery date].[All]" dimensionUniqueName="[Range]" displayFolder="" count="0" memberValueDatatype="7" unbalanced="0"/>
    <cacheHierarchy uniqueName="[Range].[Waiting Time (Days)]" caption="Waiting Time (Days)" attribute="1" defaultMemberUniqueName="[Range].[Waiting Time (Days)].[All]" allUniqueName="[Range].[Waiting Time (Days)].[All]" dimensionUniqueName="[Range]" displayFolder="" count="0" memberValueDatatype="20" unbalanced="0"/>
    <cacheHierarchy uniqueName="[Range].[List Price (Eur)]" caption="List Price (Eur)" attribute="1" defaultMemberUniqueName="[Range].[List Price (Eur)].[All]" allUniqueName="[Range].[List Price (Eur)].[All]" dimensionUniqueName="[Range]" displayFolder="" count="0" memberValueDatatype="20" unbalanced="0"/>
    <cacheHierarchy uniqueName="[Range].[Discount (%)]" caption="Discount (%)" attribute="1" defaultMemberUniqueName="[Range].[Discount (%)].[All]" allUniqueName="[Range].[Discount (%)].[All]" dimensionUniqueName="[Range]" displayFolder="" count="0" memberValueDatatype="5" unbalanced="0"/>
    <cacheHierarchy uniqueName="[Range].[Net Revenue]" caption="Net Revenue" attribute="1" defaultMemberUniqueName="[Range].[Net Revenue].[All]" allUniqueName="[Range].[Net Revenue].[All]" dimensionUniqueName="[Range]" displayFolder="" count="0" memberValueDatatype="5" unbalanced="0"/>
    <cacheHierarchy uniqueName="[Range].[Cost of the car for the shop (Eur)]" caption="Cost of the car for the shop (Eur)" attribute="1" defaultMemberUniqueName="[Range].[Cost of the car for the shop (Eur)].[All]" allUniqueName="[Range].[Cost of the car for the shop (Eur)].[All]" dimensionUniqueName="[Range]" displayFolder="" count="0" memberValueDatatype="5" unbalanced="0"/>
    <cacheHierarchy uniqueName="[Range].[Shop costs (Eur)]" caption="Shop costs (Eur)" attribute="1" defaultMemberUniqueName="[Range].[Shop costs (Eur)].[All]" allUniqueName="[Range].[Shop costs (Eur)].[All]" dimensionUniqueName="[Range]" displayFolder="" count="0" memberValueDatatype="5" unbalanced="0"/>
    <cacheHierarchy uniqueName="[Range].[Sellers Salary (as a % of the net revenue)]" caption="Sellers Salary (as a % of the net revenue)" attribute="1" defaultMemberUniqueName="[Range].[Sellers Salary (as a % of the net revenue)].[All]" allUniqueName="[Range].[Sellers Salary (as a % of the net revenue)].[All]" dimensionUniqueName="[Range]" displayFolder="" count="0" memberValueDatatype="5" unbalanced="0"/>
    <cacheHierarchy uniqueName="[Range].[Car Costs]" caption="Car Costs" attribute="1" defaultMemberUniqueName="[Range].[Car Costs].[All]" allUniqueName="[Range].[Car Costs].[All]" dimensionUniqueName="[Range]" displayFolder="" count="0" memberValueDatatype="5" unbalanced="0"/>
    <cacheHierarchy uniqueName="[Range].[Car Profit]" caption="Car Profit" attribute="1" defaultMemberUniqueName="[Range].[Car Profit].[All]" allUniqueName="[Range].[Car Profit].[All]" dimensionUniqueName="[Range]" displayFolder="" count="0" memberValueDatatype="5" unbalanced="0"/>
    <cacheHierarchy uniqueName="[Range].[Upfront payment (Eur)]" caption="Upfront payment (Eur)" attribute="1" defaultMemberUniqueName="[Range].[Upfront payment (Eur)].[All]" allUniqueName="[Range].[Upfront payment (Eur)].[All]" dimensionUniqueName="[Range]" displayFolder="" count="0" memberValueDatatype="5" unbalanced="0"/>
    <cacheHierarchy uniqueName="[Range].[Outstanding payment (incl. Interests) (Eur)]" caption="Outstanding payment (incl. Interests) (Eur)" attribute="1" defaultMemberUniqueName="[Range].[Outstanding payment (incl. Interests) (Eur)].[All]" allUniqueName="[Range].[Outstanding payment (incl. Interests) (Eur)].[All]" dimensionUniqueName="[Range]" displayFolder="" count="0" memberValueDatatype="5" unbalanced="0"/>
    <cacheHierarchy uniqueName="[Range].[Bank Profit]" caption="Bank Profit" attribute="1" defaultMemberUniqueName="[Range].[Bank Profit].[All]" allUniqueName="[Range].[Bank Profit].[All]" dimensionUniqueName="[Range]" displayFolder="" count="0" memberValueDatatype="5" unbalanced="0"/>
    <cacheHierarchy uniqueName="[Range].[Bank Interest]" caption="Bank Interest" attribute="1" defaultMemberUniqueName="[Range].[Bank Interest].[All]" allUniqueName="[Range].[Bank Interest].[All]" dimensionUniqueName="[Range]" displayFolder="" count="0" memberValueDatatype="5" unbalanced="0"/>
    <cacheHierarchy uniqueName="[Range].[Bank providing the loan]" caption="Bank providing the loan" attribute="1" defaultMemberUniqueName="[Range].[Bank providing the loan].[All]" allUniqueName="[Range].[Bank providing the loan].[All]" dimensionUniqueName="[Range]" displayFolder="" count="0" memberValueDatatype="130" unbalanced="0"/>
    <cacheHierarchy uniqueName="[Range].[Bank Type]" caption="Bank Type" attribute="1" defaultMemberUniqueName="[Range].[Bank Type].[All]" allUniqueName="[Range].[Bank Type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Sum of Outstanding payment (incl Interests) (Eur)]" caption="Sum of Outstanding payment (incl Interests) (Eur)" measure="1" displayFolder="" measureGroup="Range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Net Revenue]" caption="Sum of Net Revenue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3692.584539467593" createdVersion="5" refreshedVersion="3" minRefreshableVersion="3" recordCount="700">
  <cacheSource type="worksheet">
    <worksheetSource ref="A1:I701" sheet="Transactions"/>
  </cacheSource>
  <cacheFields count="9">
    <cacheField name="Shop" numFmtId="14">
      <sharedItems count="20">
        <s v="CD-15"/>
        <s v="CD-10"/>
        <s v="CD-4"/>
        <s v="CD-17"/>
        <s v="CD-6"/>
        <s v="CD-12"/>
        <s v="CD-1"/>
        <s v="CD-19"/>
        <s v="CD-2"/>
        <s v="CD-7"/>
        <s v="CD-9"/>
        <s v="CD-14"/>
        <s v="CD-3"/>
        <s v="CD-5"/>
        <s v="CD-16"/>
        <s v="CD-11"/>
        <s v="CD-13"/>
        <s v="CD-18"/>
        <s v="CD-8"/>
        <s v="CD-20"/>
      </sharedItems>
    </cacheField>
    <cacheField name="Date of purchase" numFmtId="14">
      <sharedItems containsSemiMixedTypes="0" containsNonDate="0" containsDate="1" containsString="0" minDate="2018-10-01T00:00:00" maxDate="2019-01-01T00:00:00"/>
    </cacheField>
    <cacheField name="Car delivery date" numFmtId="14">
      <sharedItems containsSemiMixedTypes="0" containsNonDate="0" containsDate="1" containsString="0" minDate="2018-11-04T00:00:00" maxDate="2019-03-21T00:00:00"/>
    </cacheField>
    <cacheField name="Type of car" numFmtId="14">
      <sharedItems/>
    </cacheField>
    <cacheField name="Manufacturer" numFmtId="14">
      <sharedItems/>
    </cacheField>
    <cacheField name="car ID" numFmtId="14">
      <sharedItems/>
    </cacheField>
    <cacheField name="List Price (Eur)" numFmtId="165">
      <sharedItems containsSemiMixedTypes="0" containsString="0" containsNumber="1" containsInteger="1" minValue="16019" maxValue="34938"/>
    </cacheField>
    <cacheField name="Discount (%)" numFmtId="164">
      <sharedItems containsSemiMixedTypes="0" containsString="0" containsNumber="1" minValue="0.05" maxValue="0.17"/>
    </cacheField>
    <cacheField name="Waiting time" numFmtId="0">
      <sharedItems containsSemiMixedTypes="0" containsString="0" containsNumber="1" containsInteger="1" minValue="30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s v="CD-15CD-15-1"/>
    <x v="0"/>
    <x v="0"/>
    <s v="CD-15-1"/>
    <x v="0"/>
    <s v="Convertible"/>
    <s v="Peugeot"/>
    <d v="2018-12-22T00:00:00"/>
    <x v="0"/>
    <d v="2019-02-19T00:00:00"/>
    <n v="59"/>
    <n v="30310"/>
    <n v="0.08"/>
    <x v="0"/>
    <n v="10911.6"/>
    <n v="1527.624"/>
    <n v="0.1"/>
    <n v="15227.744000000001"/>
    <n v="12657.455999999998"/>
    <n v="6413.5959999999995"/>
    <n v="22759.900239999999"/>
    <n v="1288.2962399999997"/>
    <n v="5.6603773584905648E-2"/>
    <x v="0"/>
    <x v="0"/>
  </r>
  <r>
    <s v="CD-10CD-10-2"/>
    <x v="1"/>
    <x v="1"/>
    <s v="CD-10-2"/>
    <x v="1"/>
    <s v="Wagon"/>
    <s v="Renault"/>
    <d v="2018-12-13T00:00:00"/>
    <x v="0"/>
    <d v="2019-01-12T00:00:00"/>
    <n v="30"/>
    <n v="34342"/>
    <n v="0.12"/>
    <x v="1"/>
    <n v="12019.7"/>
    <n v="1820.1259999999997"/>
    <n v="0.1"/>
    <n v="16861.922000000002"/>
    <n v="13359.037999999999"/>
    <n v="6346.4016000000001"/>
    <n v="25545.777488"/>
    <n v="1671.2190880000016"/>
    <n v="6.5420560747663614E-2"/>
    <x v="1"/>
    <x v="1"/>
  </r>
  <r>
    <s v="CD-4CD-4-3"/>
    <x v="2"/>
    <x v="2"/>
    <s v="CD-4-3"/>
    <x v="2"/>
    <s v="Hardtop"/>
    <s v="Volkswagen"/>
    <d v="2018-12-10T00:00:00"/>
    <x v="0"/>
    <d v="2019-02-20T00:00:00"/>
    <n v="72"/>
    <n v="18311"/>
    <n v="0.11"/>
    <x v="2"/>
    <n v="6225.74"/>
    <n v="503.55250000000007"/>
    <n v="0.13"/>
    <n v="8847.8752000000004"/>
    <n v="7448.9148000000005"/>
    <n v="3259.3580000000006"/>
    <n v="13950.052240000001"/>
    <n v="912.62024000000019"/>
    <n v="6.5420560747663559E-2"/>
    <x v="2"/>
    <x v="1"/>
  </r>
  <r>
    <s v="CD-17CD-17-4"/>
    <x v="3"/>
    <x v="3"/>
    <s v="CD-17-4"/>
    <x v="3"/>
    <s v="Hatchback"/>
    <s v="Saab"/>
    <d v="2018-12-08T00:00:00"/>
    <x v="0"/>
    <d v="2019-01-17T00:00:00"/>
    <n v="40"/>
    <n v="16317"/>
    <n v="0.11"/>
    <x v="3"/>
    <n v="5874.12"/>
    <n v="518.88060000000007"/>
    <n v="0.12"/>
    <n v="8135.6562000000004"/>
    <n v="6386.4737999999979"/>
    <n v="3340.0899000000004"/>
    <n v="11964.782907000001"/>
    <n v="782.74280700000236"/>
    <n v="6.5420560747663739E-2"/>
    <x v="3"/>
    <x v="0"/>
  </r>
  <r>
    <s v="CD-6CD-6-5"/>
    <x v="4"/>
    <x v="4"/>
    <s v="CD-6-5"/>
    <x v="4"/>
    <s v="Convertible"/>
    <s v="Toyota"/>
    <d v="2018-11-01T00:00:00"/>
    <x v="1"/>
    <d v="2018-12-06T00:00:00"/>
    <n v="35"/>
    <n v="16064"/>
    <n v="0.15"/>
    <x v="4"/>
    <n v="6425.6"/>
    <n v="722.88"/>
    <n v="0.15"/>
    <n v="9196.64"/>
    <n v="4457.7599999999993"/>
    <n v="2867.4239999999995"/>
    <n v="11542.064320000001"/>
    <n v="755.08832000000075"/>
    <n v="6.5420560747663614E-2"/>
    <x v="4"/>
    <x v="1"/>
  </r>
  <r>
    <s v="CD-12CD-12-6"/>
    <x v="5"/>
    <x v="5"/>
    <s v="CD-12-6"/>
    <x v="5"/>
    <s v="Hardtop"/>
    <s v="Porsche"/>
    <d v="2018-11-09T00:00:00"/>
    <x v="1"/>
    <d v="2019-01-04T00:00:00"/>
    <n v="56"/>
    <n v="21149"/>
    <n v="0.12"/>
    <x v="5"/>
    <n v="7190.66"/>
    <n v="1027.8413999999998"/>
    <n v="0.1"/>
    <n v="10079.613399999998"/>
    <n v="8531.5066000000006"/>
    <n v="4280.5575999999992"/>
    <n v="15190.396144"/>
    <n v="859.83374400000139"/>
    <n v="5.6603773584905752E-2"/>
    <x v="5"/>
    <x v="2"/>
  </r>
  <r>
    <s v="CD-1CD-1-7"/>
    <x v="6"/>
    <x v="6"/>
    <s v="CD-1-7"/>
    <x v="6"/>
    <s v="Wagon"/>
    <s v="Toyota"/>
    <d v="2018-11-07T00:00:00"/>
    <x v="1"/>
    <d v="2018-12-26T00:00:00"/>
    <n v="49"/>
    <n v="21859"/>
    <n v="0.06"/>
    <x v="6"/>
    <n v="8306.42"/>
    <n v="979.28319999999997"/>
    <n v="0.1"/>
    <n v="11340.449199999999"/>
    <n v="9207.0108"/>
    <n v="4725.9157999999998"/>
    <n v="16612.62141"/>
    <n v="791.07720999999947"/>
    <n v="4.7619047619047589E-2"/>
    <x v="5"/>
    <x v="2"/>
  </r>
  <r>
    <s v="CD-12CD-12-8"/>
    <x v="7"/>
    <x v="5"/>
    <s v="CD-12-8"/>
    <x v="7"/>
    <s v="Wagon"/>
    <s v="Mercury"/>
    <d v="2018-12-03T00:00:00"/>
    <x v="0"/>
    <d v="2019-02-05T00:00:00"/>
    <n v="64"/>
    <n v="19399"/>
    <n v="0.13"/>
    <x v="7"/>
    <n v="5819.7"/>
    <n v="884.59440000000006"/>
    <n v="0.13"/>
    <n v="8898.3212999999996"/>
    <n v="7978.8086999999996"/>
    <n v="3712.9686000000006"/>
    <n v="14085.652698000002"/>
    <n v="921.49129800000082"/>
    <n v="6.54205607476636E-2"/>
    <x v="1"/>
    <x v="1"/>
  </r>
  <r>
    <s v="CD-19CD-19-9"/>
    <x v="8"/>
    <x v="7"/>
    <s v="CD-19-9"/>
    <x v="8"/>
    <s v="Convertible"/>
    <s v="Plymouth"/>
    <d v="2018-11-08T00:00:00"/>
    <x v="1"/>
    <d v="2018-12-30T00:00:00"/>
    <n v="52"/>
    <n v="26141"/>
    <n v="0.08"/>
    <x v="8"/>
    <n v="9672.17"/>
    <n v="1006.4285000000001"/>
    <n v="0.15"/>
    <n v="14286.056500000001"/>
    <n v="9763.6635000000006"/>
    <n v="4569.4468000000006"/>
    <n v="21233.497788000001"/>
    <n v="1753.2245880000009"/>
    <n v="8.2568807339449588E-2"/>
    <x v="6"/>
    <x v="3"/>
  </r>
  <r>
    <s v="CD-2CD-2-10"/>
    <x v="9"/>
    <x v="8"/>
    <s v="CD-2-10"/>
    <x v="9"/>
    <s v="Convertible"/>
    <s v="Audi"/>
    <d v="2018-10-20T00:00:00"/>
    <x v="2"/>
    <d v="2019-01-07T00:00:00"/>
    <n v="79"/>
    <n v="34938"/>
    <n v="0.06"/>
    <x v="9"/>
    <n v="11180.16"/>
    <n v="1949.5404000000001"/>
    <n v="0.1"/>
    <n v="16413.8724"/>
    <n v="16427.847600000001"/>
    <n v="6239.9268000000002"/>
    <n v="28729.936656000002"/>
    <n v="2128.1434560000016"/>
    <n v="7.4074074074074125E-2"/>
    <x v="7"/>
    <x v="2"/>
  </r>
  <r>
    <s v="CD-19CD-19-11"/>
    <x v="10"/>
    <x v="7"/>
    <s v="CD-19-11"/>
    <x v="10"/>
    <s v="Convertible"/>
    <s v="Mercury"/>
    <d v="2018-11-03T00:00:00"/>
    <x v="1"/>
    <d v="2018-12-17T00:00:00"/>
    <n v="44"/>
    <n v="26938"/>
    <n v="7.0000000000000007E-2"/>
    <x v="10"/>
    <n v="9697.68"/>
    <n v="921.27959999999973"/>
    <n v="0.1"/>
    <n v="13124.193600000001"/>
    <n v="11928.1464"/>
    <n v="4509.4211999999998"/>
    <n v="21775.493927999996"/>
    <n v="1232.5751279999968"/>
    <n v="5.6603773584905523E-2"/>
    <x v="3"/>
    <x v="0"/>
  </r>
  <r>
    <s v="CD-2CD-2-12"/>
    <x v="11"/>
    <x v="8"/>
    <s v="CD-2-12"/>
    <x v="11"/>
    <s v="Hatchback"/>
    <s v="Audi"/>
    <d v="2018-11-07T00:00:00"/>
    <x v="1"/>
    <d v="2018-12-10T00:00:00"/>
    <n v="33"/>
    <n v="19560"/>
    <n v="0.05"/>
    <x v="11"/>
    <n v="6846"/>
    <n v="821.52"/>
    <n v="0.12"/>
    <n v="9897.36"/>
    <n v="8684.64"/>
    <n v="3902.22"/>
    <n v="15560.566800000002"/>
    <n v="880.78680000000168"/>
    <n v="5.6603773584905759E-2"/>
    <x v="6"/>
    <x v="3"/>
  </r>
  <r>
    <s v="CD-1CD-1-13"/>
    <x v="12"/>
    <x v="6"/>
    <s v="CD-1-13"/>
    <x v="12"/>
    <s v="Hardtop"/>
    <s v="Peugeot"/>
    <d v="2018-12-26T00:00:00"/>
    <x v="0"/>
    <d v="2019-03-10T00:00:00"/>
    <n v="74"/>
    <n v="25878"/>
    <n v="0.11"/>
    <x v="12"/>
    <n v="10092.42"/>
    <n v="1293.9000000000001"/>
    <n v="0.14000000000000001"/>
    <n v="14610.718799999999"/>
    <n v="8420.7011999999995"/>
    <n v="5297.2266"/>
    <n v="18975.586938000004"/>
    <n v="1241.3935380000075"/>
    <n v="6.5420560747663933E-2"/>
    <x v="5"/>
    <x v="2"/>
  </r>
  <r>
    <s v="CD-17CD-17-14"/>
    <x v="13"/>
    <x v="3"/>
    <s v="CD-17-14"/>
    <x v="13"/>
    <s v="Convertible"/>
    <s v="Plymouth"/>
    <d v="2018-10-25T00:00:00"/>
    <x v="2"/>
    <d v="2018-12-20T00:00:00"/>
    <n v="56"/>
    <n v="24087"/>
    <n v="0.14000000000000001"/>
    <x v="13"/>
    <n v="7466.97"/>
    <n v="1192.3064999999999"/>
    <n v="0.12"/>
    <n v="11145.054899999999"/>
    <n v="9569.7650999999987"/>
    <n v="3935.8158000000003"/>
    <n v="17617.954409999998"/>
    <n v="838.95020999999906"/>
    <n v="4.7619047619047568E-2"/>
    <x v="5"/>
    <x v="2"/>
  </r>
  <r>
    <s v="CD-7CD-7-15"/>
    <x v="14"/>
    <x v="9"/>
    <s v="CD-7-15"/>
    <x v="14"/>
    <s v="Convertible"/>
    <s v="Dodge"/>
    <d v="2018-11-02T00:00:00"/>
    <x v="1"/>
    <d v="2018-12-19T00:00:00"/>
    <n v="47"/>
    <n v="28566"/>
    <n v="0.15"/>
    <x v="14"/>
    <n v="8855.4599999999991"/>
    <n v="771.28199999999993"/>
    <n v="0.15"/>
    <n v="13268.906999999997"/>
    <n v="11012.193000000001"/>
    <n v="4613.4089999999997"/>
    <n v="20651.075550000001"/>
    <n v="983.38455000000249"/>
    <n v="4.7619047619047734E-2"/>
    <x v="2"/>
    <x v="1"/>
  </r>
  <r>
    <s v="CD-10CD-10-16"/>
    <x v="15"/>
    <x v="1"/>
    <s v="CD-10-16"/>
    <x v="15"/>
    <s v="Wagon"/>
    <s v="Peugeot"/>
    <d v="2018-12-05T00:00:00"/>
    <x v="0"/>
    <d v="2019-02-12T00:00:00"/>
    <n v="69"/>
    <n v="21454"/>
    <n v="7.0000000000000007E-2"/>
    <x v="15"/>
    <n v="8367.06"/>
    <n v="1158.5159999999998"/>
    <n v="0.11"/>
    <n v="11720.320199999998"/>
    <n v="8231.8998000000029"/>
    <n v="3990.4439999999995"/>
    <n v="17238.718079999999"/>
    <n v="1276.9420799999971"/>
    <n v="7.4074074074073903E-2"/>
    <x v="4"/>
    <x v="1"/>
  </r>
  <r>
    <s v="CD-4CD-4-17"/>
    <x v="16"/>
    <x v="2"/>
    <s v="CD-4-17"/>
    <x v="16"/>
    <s v="Hardtop"/>
    <s v="Volvo"/>
    <d v="2018-11-03T00:00:00"/>
    <x v="1"/>
    <d v="2018-12-08T00:00:00"/>
    <n v="35"/>
    <n v="32490"/>
    <n v="0.12"/>
    <x v="16"/>
    <n v="11696.4"/>
    <n v="1689.4800000000002"/>
    <n v="0.1"/>
    <n v="16245"/>
    <n v="12346.200000000003"/>
    <n v="6290.0640000000003"/>
    <n v="23862.215520000002"/>
    <n v="1561.079520000003"/>
    <n v="6.542056074766367E-2"/>
    <x v="6"/>
    <x v="3"/>
  </r>
  <r>
    <s v="CD-9CD-9-18"/>
    <x v="17"/>
    <x v="10"/>
    <s v="CD-9-18"/>
    <x v="17"/>
    <s v="Wagon"/>
    <s v="Plymouth"/>
    <d v="2018-12-24T00:00:00"/>
    <x v="0"/>
    <d v="2019-02-14T00:00:00"/>
    <n v="52"/>
    <n v="23509"/>
    <n v="0.14000000000000001"/>
    <x v="17"/>
    <n v="8463.24"/>
    <n v="587.72499999999991"/>
    <n v="0.1"/>
    <n v="11072.739"/>
    <n v="9145.0009999999984"/>
    <n v="3639.1931999999997"/>
    <n v="17739.045075999999"/>
    <n v="1160.4982760000021"/>
    <n v="6.542056074766367E-2"/>
    <x v="6"/>
    <x v="3"/>
  </r>
  <r>
    <s v="CD-2CD-2-19"/>
    <x v="18"/>
    <x v="8"/>
    <s v="CD-2-19"/>
    <x v="16"/>
    <s v="Hatchback"/>
    <s v="Porsche"/>
    <d v="2018-12-16T00:00:00"/>
    <x v="0"/>
    <d v="2019-02-16T00:00:00"/>
    <n v="62"/>
    <n v="19026"/>
    <n v="0.1"/>
    <x v="18"/>
    <n v="7420.14"/>
    <n v="970.32600000000025"/>
    <n v="0.14000000000000001"/>
    <n v="10787.742"/>
    <n v="6335.6580000000013"/>
    <n v="3424.68"/>
    <n v="14931.604800000003"/>
    <n v="1232.8848000000016"/>
    <n v="8.2568807339449629E-2"/>
    <x v="0"/>
    <x v="0"/>
  </r>
  <r>
    <s v="CD-12CD-12-20"/>
    <x v="19"/>
    <x v="5"/>
    <s v="CD-12-20"/>
    <x v="18"/>
    <s v="Hatchback"/>
    <s v="BMW"/>
    <d v="2018-12-14T00:00:00"/>
    <x v="0"/>
    <d v="2019-02-19T00:00:00"/>
    <n v="67"/>
    <n v="29139"/>
    <n v="0.17"/>
    <x v="19"/>
    <n v="10490.04"/>
    <n v="1232.5796999999998"/>
    <n v="0.11"/>
    <n v="14383.010400000001"/>
    <n v="9802.359599999998"/>
    <n v="5078.9276999999993"/>
    <n v="20634.957684000001"/>
    <n v="1528.5153840000021"/>
    <n v="7.4074074074074167E-2"/>
    <x v="8"/>
    <x v="0"/>
  </r>
  <r>
    <s v="CD-14CD-14-21"/>
    <x v="20"/>
    <x v="11"/>
    <s v="CD-14-21"/>
    <x v="19"/>
    <s v="Hatchback"/>
    <s v="Subaru"/>
    <d v="2018-12-19T00:00:00"/>
    <x v="0"/>
    <d v="2019-01-26T00:00:00"/>
    <n v="38"/>
    <n v="19138"/>
    <n v="0.1"/>
    <x v="20"/>
    <n v="6698.3"/>
    <n v="947.33100000000002"/>
    <n v="0.11"/>
    <n v="9540.2929999999997"/>
    <n v="7683.9070000000011"/>
    <n v="3961.5660000000003"/>
    <n v="14323.64472"/>
    <n v="1061.0107200000002"/>
    <n v="7.4074074074074084E-2"/>
    <x v="3"/>
    <x v="0"/>
  </r>
  <r>
    <s v="CD-4CD-4-22"/>
    <x v="21"/>
    <x v="2"/>
    <s v="CD-4-22"/>
    <x v="20"/>
    <s v="Wagon"/>
    <s v="Jaguar"/>
    <d v="2018-11-10T00:00:00"/>
    <x v="1"/>
    <d v="2018-12-23T00:00:00"/>
    <n v="43"/>
    <n v="18889"/>
    <n v="0.08"/>
    <x v="21"/>
    <n v="6800.04"/>
    <n v="740.44880000000001"/>
    <n v="0.13"/>
    <n v="9799.6131999999998"/>
    <n v="7578.2667999999994"/>
    <n v="3128.0184000000004"/>
    <n v="15247.351912000002"/>
    <n v="997.49031200000172"/>
    <n v="6.5420560747663656E-2"/>
    <x v="4"/>
    <x v="1"/>
  </r>
  <r>
    <s v="CD-3CD-3-23"/>
    <x v="22"/>
    <x v="12"/>
    <s v="CD-3-23"/>
    <x v="21"/>
    <s v="Hatchback"/>
    <s v="Alfa-romero"/>
    <d v="2018-11-03T00:00:00"/>
    <x v="1"/>
    <d v="2018-12-22T00:00:00"/>
    <n v="49"/>
    <n v="29648"/>
    <n v="0.14000000000000001"/>
    <x v="22"/>
    <n v="10080.32"/>
    <n v="925.0175999999999"/>
    <n v="0.11"/>
    <n v="13810.038399999999"/>
    <n v="11687.241599999999"/>
    <n v="4844.4831999999997"/>
    <n v="22305.020544000003"/>
    <n v="1652.2237440000026"/>
    <n v="7.4074074074074181E-2"/>
    <x v="3"/>
    <x v="0"/>
  </r>
  <r>
    <s v="CD-2CD-2-24"/>
    <x v="23"/>
    <x v="8"/>
    <s v="CD-2-24"/>
    <x v="22"/>
    <s v="Convertible"/>
    <s v="Porsche"/>
    <d v="2018-12-18T00:00:00"/>
    <x v="0"/>
    <d v="2019-02-05T00:00:00"/>
    <n v="49"/>
    <n v="26961"/>
    <n v="0.13"/>
    <x v="23"/>
    <n v="9705.9599999999991"/>
    <n v="1100.0088000000001"/>
    <n v="0.14000000000000001"/>
    <n v="14089.818599999999"/>
    <n v="9366.251400000001"/>
    <n v="5160.3353999999999"/>
    <n v="19393.478676000002"/>
    <n v="1097.7440760000027"/>
    <n v="5.6603773584905794E-2"/>
    <x v="9"/>
    <x v="3"/>
  </r>
  <r>
    <s v="CD-4CD-4-25"/>
    <x v="24"/>
    <x v="2"/>
    <s v="CD-4-25"/>
    <x v="23"/>
    <s v="Convertible"/>
    <s v="Mercedes-benz"/>
    <d v="2018-12-30T00:00:00"/>
    <x v="0"/>
    <d v="2019-02-12T00:00:00"/>
    <n v="44"/>
    <n v="31122"/>
    <n v="0.06"/>
    <x v="24"/>
    <n v="11203.92"/>
    <n v="1624.5683999999997"/>
    <n v="0.15"/>
    <n v="17216.690399999999"/>
    <n v="12037.989600000001"/>
    <n v="5850.9359999999997"/>
    <n v="24573.931199999999"/>
    <n v="1170.1872000000003"/>
    <n v="4.761904761904763E-2"/>
    <x v="1"/>
    <x v="1"/>
  </r>
  <r>
    <s v="CD-14CD-14-26"/>
    <x v="25"/>
    <x v="11"/>
    <s v="CD-14-26"/>
    <x v="8"/>
    <s v="Convertible"/>
    <s v="Volvo"/>
    <d v="2018-12-10T00:00:00"/>
    <x v="0"/>
    <d v="2019-01-19T00:00:00"/>
    <n v="40"/>
    <n v="31406"/>
    <n v="0.1"/>
    <x v="25"/>
    <n v="9421.7999999999993"/>
    <n v="1884.3600000000004"/>
    <n v="0.13"/>
    <n v="14980.662"/>
    <n v="13284.738000000001"/>
    <n v="5653.08"/>
    <n v="24421.3056"/>
    <n v="1808.9856"/>
    <n v="7.407407407407407E-2"/>
    <x v="6"/>
    <x v="3"/>
  </r>
  <r>
    <s v="CD-4CD-4-27"/>
    <x v="26"/>
    <x v="2"/>
    <s v="CD-4-27"/>
    <x v="24"/>
    <s v="Hatchback"/>
    <s v="BMW"/>
    <d v="2018-10-09T00:00:00"/>
    <x v="2"/>
    <d v="2018-11-29T00:00:00"/>
    <n v="51"/>
    <n v="28002"/>
    <n v="0.12"/>
    <x v="26"/>
    <n v="9520.68"/>
    <n v="1058.4755999999998"/>
    <n v="0.15"/>
    <n v="14275.419600000001"/>
    <n v="10366.340400000001"/>
    <n v="5421.1871999999994"/>
    <n v="20950.424351999998"/>
    <n v="1729.8515519999964"/>
    <n v="8.2568807339449379E-2"/>
    <x v="5"/>
    <x v="2"/>
  </r>
  <r>
    <s v="CD-5CD-5-28"/>
    <x v="27"/>
    <x v="13"/>
    <s v="CD-5-28"/>
    <x v="25"/>
    <s v="Hardtop"/>
    <s v="Volvo"/>
    <d v="2018-11-07T00:00:00"/>
    <x v="1"/>
    <d v="2019-01-13T00:00:00"/>
    <n v="67"/>
    <n v="27969"/>
    <n v="7.0000000000000007E-2"/>
    <x v="27"/>
    <n v="10907.91"/>
    <n v="755.1629999999999"/>
    <n v="0.1"/>
    <n v="14264.19"/>
    <n v="11746.979999999998"/>
    <n v="4682.0105999999996"/>
    <n v="22822.200557999997"/>
    <n v="1493.041158"/>
    <n v="6.5420560747663559E-2"/>
    <x v="2"/>
    <x v="1"/>
  </r>
  <r>
    <s v="CD-1CD-1-29"/>
    <x v="28"/>
    <x v="6"/>
    <s v="CD-1-29"/>
    <x v="26"/>
    <s v="Hatchback"/>
    <s v="Volvo"/>
    <d v="2018-12-04T00:00:00"/>
    <x v="0"/>
    <d v="2019-01-05T00:00:00"/>
    <n v="32"/>
    <n v="22095"/>
    <n v="0.09"/>
    <x v="28"/>
    <n v="6628.5"/>
    <n v="943.45650000000012"/>
    <n v="0.14000000000000001"/>
    <n v="10386.8595"/>
    <n v="9719.5905000000002"/>
    <n v="4222.3545000000004"/>
    <n v="16837.141230000001"/>
    <n v="953.04573000000164"/>
    <n v="5.6603773584905752E-2"/>
    <x v="7"/>
    <x v="2"/>
  </r>
  <r>
    <s v="CD-7CD-7-30"/>
    <x v="29"/>
    <x v="9"/>
    <s v="CD-7-30"/>
    <x v="27"/>
    <s v="Hardtop"/>
    <s v="Mercedes-benz"/>
    <d v="2018-11-11T00:00:00"/>
    <x v="1"/>
    <d v="2018-12-24T00:00:00"/>
    <n v="43"/>
    <n v="28618"/>
    <n v="0.06"/>
    <x v="29"/>
    <n v="10874.84"/>
    <n v="1121.8255999999999"/>
    <n v="0.12"/>
    <n v="15224.776"/>
    <n v="11676.143999999998"/>
    <n v="4842.1655999999994"/>
    <n v="23161.69212"/>
    <n v="1102.9377200000017"/>
    <n v="4.7619047619047693E-2"/>
    <x v="0"/>
    <x v="0"/>
  </r>
  <r>
    <s v="CD-15CD-15-31"/>
    <x v="30"/>
    <x v="0"/>
    <s v="CD-15-31"/>
    <x v="28"/>
    <s v="Hardtop"/>
    <s v="Saab"/>
    <d v="2018-11-29T00:00:00"/>
    <x v="1"/>
    <d v="2019-02-11T00:00:00"/>
    <n v="74"/>
    <n v="16683"/>
    <n v="0.13"/>
    <x v="30"/>
    <n v="5505.39"/>
    <n v="720.7056"/>
    <n v="0.11"/>
    <n v="7822.6587"/>
    <n v="6691.551300000001"/>
    <n v="3338.2682999999997"/>
    <n v="12181.776453"/>
    <n v="1005.834753000001"/>
    <n v="8.2568807339449615E-2"/>
    <x v="0"/>
    <x v="0"/>
  </r>
  <r>
    <s v="CD-14CD-14-32"/>
    <x v="31"/>
    <x v="11"/>
    <s v="CD-14-32"/>
    <x v="29"/>
    <s v="Sedan"/>
    <s v="Mercury"/>
    <d v="2018-11-11T00:00:00"/>
    <x v="1"/>
    <d v="2018-12-19T00:00:00"/>
    <n v="38"/>
    <n v="26167"/>
    <n v="0.11"/>
    <x v="31"/>
    <n v="8111.77"/>
    <n v="1365.9173999999998"/>
    <n v="0.11"/>
    <n v="12039.4367"/>
    <n v="11249.193300000001"/>
    <n v="5356.3849"/>
    <n v="19546.147159"/>
    <n v="1613.902059"/>
    <n v="8.2568807339449546E-2"/>
    <x v="0"/>
    <x v="0"/>
  </r>
  <r>
    <s v="CD-2CD-2-33"/>
    <x v="32"/>
    <x v="8"/>
    <s v="CD-2-33"/>
    <x v="2"/>
    <s v="Hatchback"/>
    <s v="Porsche"/>
    <d v="2018-11-02T00:00:00"/>
    <x v="1"/>
    <d v="2018-12-25T00:00:00"/>
    <n v="53"/>
    <n v="27491"/>
    <n v="0.08"/>
    <x v="32"/>
    <n v="10721.49"/>
    <n v="1311.3207"/>
    <n v="0.12"/>
    <n v="15067.8171"/>
    <n v="10223.902900000001"/>
    <n v="5311.2611999999999"/>
    <n v="21379.090916000001"/>
    <n v="1398.6321160000007"/>
    <n v="6.5420560747663586E-2"/>
    <x v="8"/>
    <x v="0"/>
  </r>
  <r>
    <s v="CD-16CD-16-34"/>
    <x v="33"/>
    <x v="14"/>
    <s v="CD-16-34"/>
    <x v="27"/>
    <s v="Hatchback"/>
    <s v="Saab"/>
    <d v="2018-12-23T00:00:00"/>
    <x v="0"/>
    <d v="2019-02-18T00:00:00"/>
    <n v="57"/>
    <n v="31707"/>
    <n v="0.14000000000000001"/>
    <x v="33"/>
    <n v="11097.45"/>
    <n v="808.52850000000001"/>
    <n v="0.13"/>
    <n v="15450.821100000001"/>
    <n v="11817.198899999999"/>
    <n v="5998.9644000000008"/>
    <n v="22332.508379999999"/>
    <n v="1063.4527799999996"/>
    <n v="4.7619047619047603E-2"/>
    <x v="3"/>
    <x v="0"/>
  </r>
  <r>
    <s v="CD-16CD-16-35"/>
    <x v="34"/>
    <x v="14"/>
    <s v="CD-16-35"/>
    <x v="30"/>
    <s v="Convertible"/>
    <s v="Mazda"/>
    <d v="2018-12-08T00:00:00"/>
    <x v="0"/>
    <d v="2019-01-28T00:00:00"/>
    <n v="51"/>
    <n v="21303"/>
    <n v="0.09"/>
    <x v="34"/>
    <n v="7882.11"/>
    <n v="1150.3619999999999"/>
    <n v="0.13"/>
    <n v="11552.616900000001"/>
    <n v="7833.1130999999996"/>
    <n v="3489.4313999999999"/>
    <n v="16850.076516000001"/>
    <n v="953.77791600000091"/>
    <n v="5.660377358490571E-2"/>
    <x v="3"/>
    <x v="0"/>
  </r>
  <r>
    <s v="CD-19CD-19-36"/>
    <x v="35"/>
    <x v="7"/>
    <s v="CD-19-36"/>
    <x v="31"/>
    <s v="Hardtop"/>
    <s v="Mitsubishi"/>
    <d v="2018-11-25T00:00:00"/>
    <x v="1"/>
    <d v="2019-01-30T00:00:00"/>
    <n v="66"/>
    <n v="34910"/>
    <n v="0.08"/>
    <x v="35"/>
    <n v="13265.8"/>
    <n v="1508.1120000000001"/>
    <n v="0.1"/>
    <n v="17985.632000000001"/>
    <n v="14131.567999999999"/>
    <n v="7386.9560000000001"/>
    <n v="26461.361079999999"/>
    <n v="1731.11708"/>
    <n v="6.5420560747663559E-2"/>
    <x v="7"/>
    <x v="2"/>
  </r>
  <r>
    <s v="CD-16CD-16-37"/>
    <x v="36"/>
    <x v="14"/>
    <s v="CD-16-37"/>
    <x v="27"/>
    <s v="Sedan"/>
    <s v="BMW"/>
    <d v="2018-12-25T00:00:00"/>
    <x v="0"/>
    <d v="2019-01-27T00:00:00"/>
    <n v="33"/>
    <n v="22386"/>
    <n v="0.16"/>
    <x v="36"/>
    <n v="7387.38"/>
    <n v="1141.6859999999997"/>
    <n v="0.11"/>
    <n v="10597.532399999998"/>
    <n v="8206.7075999999979"/>
    <n v="4324.9751999999999"/>
    <n v="15492.813335999997"/>
    <n v="1013.5485360000002"/>
    <n v="6.5420560747663573E-2"/>
    <x v="9"/>
    <x v="3"/>
  </r>
  <r>
    <s v="CD-5CD-5-38"/>
    <x v="37"/>
    <x v="13"/>
    <s v="CD-5-38"/>
    <x v="32"/>
    <s v="Convertible"/>
    <s v="Mitsubishi"/>
    <d v="2018-12-15T00:00:00"/>
    <x v="0"/>
    <d v="2019-01-30T00:00:00"/>
    <n v="46"/>
    <n v="21534"/>
    <n v="7.0000000000000007E-2"/>
    <x v="37"/>
    <n v="8398.26"/>
    <n v="930.26879999999994"/>
    <n v="0.1"/>
    <n v="11331.1908"/>
    <n v="8695.4291999999987"/>
    <n v="4205.5901999999996"/>
    <n v="16612.081290000002"/>
    <n v="791.05149000000165"/>
    <n v="4.7619047619047714E-2"/>
    <x v="4"/>
    <x v="1"/>
  </r>
  <r>
    <s v="CD-17CD-17-39"/>
    <x v="38"/>
    <x v="3"/>
    <s v="CD-17-39"/>
    <x v="33"/>
    <s v="Hatchback"/>
    <s v="Chevrolet"/>
    <d v="2018-11-17T00:00:00"/>
    <x v="1"/>
    <d v="2018-12-31T00:00:00"/>
    <n v="44"/>
    <n v="23074"/>
    <n v="0.12"/>
    <x v="38"/>
    <n v="8768.1200000000008"/>
    <n v="807.5899999999998"/>
    <n v="0.1"/>
    <n v="11606.222000000002"/>
    <n v="8698.8979999999974"/>
    <n v="4670.1775999999991"/>
    <n v="16729.388368"/>
    <n v="1094.445968"/>
    <n v="6.5420560747663545E-2"/>
    <x v="6"/>
    <x v="3"/>
  </r>
  <r>
    <s v="CD-3CD-3-40"/>
    <x v="39"/>
    <x v="12"/>
    <s v="CD-3-40"/>
    <x v="25"/>
    <s v="Wagon"/>
    <s v="Audi"/>
    <d v="2018-12-14T00:00:00"/>
    <x v="0"/>
    <d v="2019-02-09T00:00:00"/>
    <n v="57"/>
    <n v="34814"/>
    <n v="0.16"/>
    <x v="39"/>
    <n v="10444.200000000001"/>
    <n v="1879.9559999999997"/>
    <n v="0.1"/>
    <n v="15248.532000000001"/>
    <n v="13995.228000000003"/>
    <n v="6141.1895999999997"/>
    <n v="24488.724623999999"/>
    <n v="1386.1542239999944"/>
    <n v="5.6603773584905433E-2"/>
    <x v="1"/>
    <x v="1"/>
  </r>
  <r>
    <s v="CD-15CD-15-41"/>
    <x v="40"/>
    <x v="0"/>
    <s v="CD-15-41"/>
    <x v="16"/>
    <s v="Hatchback"/>
    <s v="Renault"/>
    <d v="2018-10-13T00:00:00"/>
    <x v="2"/>
    <d v="2018-12-09T00:00:00"/>
    <n v="57"/>
    <n v="32173"/>
    <n v="0.08"/>
    <x v="40"/>
    <n v="10938.82"/>
    <n v="1492.8271999999999"/>
    <n v="0.11"/>
    <n v="15687.5548"/>
    <n v="13911.6052"/>
    <n v="5919.8319999999994"/>
    <n v="25810.467520000002"/>
    <n v="2131.1395200000006"/>
    <n v="8.256880733944956E-2"/>
    <x v="6"/>
    <x v="3"/>
  </r>
  <r>
    <s v="CD-7CD-7-42"/>
    <x v="41"/>
    <x v="9"/>
    <s v="CD-7-42"/>
    <x v="34"/>
    <s v="Wagon"/>
    <s v="Isuzu"/>
    <d v="2018-11-09T00:00:00"/>
    <x v="1"/>
    <d v="2018-12-13T00:00:00"/>
    <n v="34"/>
    <n v="30358"/>
    <n v="0.08"/>
    <x v="41"/>
    <n v="10018.14"/>
    <n v="1074.6732000000002"/>
    <n v="0.11"/>
    <n v="14165.042800000001"/>
    <n v="13764.3172"/>
    <n v="6423.7528000000002"/>
    <n v="23010.999703999998"/>
    <n v="1505.3925039999995"/>
    <n v="6.5420560747663531E-2"/>
    <x v="8"/>
    <x v="0"/>
  </r>
  <r>
    <s v="CD-11CD-11-43"/>
    <x v="42"/>
    <x v="15"/>
    <s v="CD-11-43"/>
    <x v="35"/>
    <s v="Sedan"/>
    <s v="Jaguar"/>
    <d v="2018-12-09T00:00:00"/>
    <x v="0"/>
    <d v="2019-01-22T00:00:00"/>
    <n v="44"/>
    <n v="26570"/>
    <n v="0.09"/>
    <x v="42"/>
    <n v="10628"/>
    <n v="1084.056"/>
    <n v="0.15"/>
    <n v="15338.861000000001"/>
    <n v="8839.8389999999999"/>
    <n v="5561.1009999999997"/>
    <n v="19548.478950000004"/>
    <n v="930.87995000000228"/>
    <n v="4.7619047619047727E-2"/>
    <x v="5"/>
    <x v="2"/>
  </r>
  <r>
    <s v="CD-15CD-15-44"/>
    <x v="43"/>
    <x v="0"/>
    <s v="CD-15-44"/>
    <x v="36"/>
    <s v="Hatchback"/>
    <s v="Nissan"/>
    <d v="2018-10-04T00:00:00"/>
    <x v="2"/>
    <d v="2018-11-05T00:00:00"/>
    <n v="32"/>
    <n v="23585"/>
    <n v="0.17"/>
    <x v="43"/>
    <n v="7547.2"/>
    <n v="962.26799999999992"/>
    <n v="0.15"/>
    <n v="11445.800499999999"/>
    <n v="8129.7494999999981"/>
    <n v="3523.5989999999997"/>
    <n v="17496.62659"/>
    <n v="1444.6755900000007"/>
    <n v="8.2568807339449588E-2"/>
    <x v="7"/>
    <x v="2"/>
  </r>
  <r>
    <s v="CD-15CD-15-45"/>
    <x v="44"/>
    <x v="0"/>
    <s v="CD-15-45"/>
    <x v="37"/>
    <s v="Sedan"/>
    <s v="Mitsubishi"/>
    <d v="2018-10-04T00:00:00"/>
    <x v="2"/>
    <d v="2018-12-11T00:00:00"/>
    <n v="68"/>
    <n v="24799"/>
    <n v="0.15"/>
    <x v="44"/>
    <n v="8927.64"/>
    <n v="1215.1509999999998"/>
    <n v="0.12"/>
    <n v="12672.288999999999"/>
    <n v="8406.8610000000026"/>
    <n v="4848.2044999999998"/>
    <n v="17691.730595000001"/>
    <n v="1460.7850949999993"/>
    <n v="8.256880733944949E-2"/>
    <x v="5"/>
    <x v="2"/>
  </r>
  <r>
    <s v="CD-15CD-15-46"/>
    <x v="45"/>
    <x v="0"/>
    <s v="CD-15-46"/>
    <x v="38"/>
    <s v="Wagon"/>
    <s v="Mitsubishi"/>
    <d v="2018-12-30T00:00:00"/>
    <x v="0"/>
    <d v="2019-03-01T00:00:00"/>
    <n v="61"/>
    <n v="28425"/>
    <n v="0.14000000000000001"/>
    <x v="45"/>
    <n v="9948.75"/>
    <n v="1014.7725"/>
    <n v="0.1"/>
    <n v="13408.072499999998"/>
    <n v="11037.427500000002"/>
    <n v="4400.1899999999996"/>
    <n v="21648.934800000003"/>
    <n v="1603.6248000000014"/>
    <n v="7.4074074074074125E-2"/>
    <x v="2"/>
    <x v="1"/>
  </r>
  <r>
    <s v="CD-13CD-13-47"/>
    <x v="46"/>
    <x v="16"/>
    <s v="CD-13-47"/>
    <x v="11"/>
    <s v="Convertible"/>
    <s v="Saab"/>
    <d v="2018-10-13T00:00:00"/>
    <x v="2"/>
    <d v="2018-12-04T00:00:00"/>
    <n v="52"/>
    <n v="23304"/>
    <n v="0.12"/>
    <x v="46"/>
    <n v="8156.4"/>
    <n v="617.55600000000004"/>
    <n v="0.11"/>
    <n v="11029.7832"/>
    <n v="9477.7368000000006"/>
    <n v="4511.6544000000004"/>
    <n v="16795.658880000003"/>
    <n v="799.79328000000169"/>
    <n v="4.7619047619047714E-2"/>
    <x v="3"/>
    <x v="0"/>
  </r>
  <r>
    <s v="CD-1CD-1-48"/>
    <x v="47"/>
    <x v="6"/>
    <s v="CD-1-48"/>
    <x v="39"/>
    <s v="Sedan"/>
    <s v="Mercedes-benz"/>
    <d v="2018-12-10T00:00:00"/>
    <x v="0"/>
    <d v="2019-01-23T00:00:00"/>
    <n v="44"/>
    <n v="23115"/>
    <n v="0.16"/>
    <x v="47"/>
    <n v="8783.7000000000007"/>
    <n v="637.97399999999982"/>
    <n v="0.11"/>
    <n v="11557.5"/>
    <n v="7859.0999999999976"/>
    <n v="3883.32"/>
    <n v="16931.2752"/>
    <n v="1397.9952000000012"/>
    <n v="8.2568807339449615E-2"/>
    <x v="6"/>
    <x v="3"/>
  </r>
  <r>
    <s v="CD-17CD-17-49"/>
    <x v="48"/>
    <x v="3"/>
    <s v="CD-17-49"/>
    <x v="40"/>
    <s v="Sedan"/>
    <s v="Jaguar"/>
    <d v="2018-11-07T00:00:00"/>
    <x v="1"/>
    <d v="2019-01-03T00:00:00"/>
    <n v="57"/>
    <n v="18747"/>
    <n v="7.0000000000000007E-2"/>
    <x v="48"/>
    <n v="5999.04"/>
    <n v="1029.2102999999997"/>
    <n v="0.15"/>
    <n v="9643.4567999999999"/>
    <n v="7791.2531999999992"/>
    <n v="3486.9419999999996"/>
    <n v="14924.111760000002"/>
    <n v="976.34376000000157"/>
    <n v="6.5420560747663656E-2"/>
    <x v="6"/>
    <x v="3"/>
  </r>
  <r>
    <s v="CD-15CD-15-50"/>
    <x v="49"/>
    <x v="0"/>
    <s v="CD-15-50"/>
    <x v="39"/>
    <s v="Wagon"/>
    <s v="Porsche"/>
    <d v="2018-11-01T00:00:00"/>
    <x v="1"/>
    <d v="2019-01-17T00:00:00"/>
    <n v="77"/>
    <n v="30767"/>
    <n v="0.14000000000000001"/>
    <x v="49"/>
    <n v="9537.77"/>
    <n v="1522.9665"/>
    <n v="0.13"/>
    <n v="14500.4871"/>
    <n v="11959.132899999999"/>
    <n v="5556.5201999999999"/>
    <n v="22366.316786000003"/>
    <n v="1463.2169860000031"/>
    <n v="6.5420560747663684E-2"/>
    <x v="6"/>
    <x v="3"/>
  </r>
  <r>
    <s v="CD-1CD-1-51"/>
    <x v="50"/>
    <x v="6"/>
    <s v="CD-1-51"/>
    <x v="28"/>
    <s v="Convertible"/>
    <s v="Chevrolet"/>
    <d v="2018-11-12T00:00:00"/>
    <x v="1"/>
    <d v="2019-01-29T00:00:00"/>
    <n v="78"/>
    <n v="30944"/>
    <n v="0.14000000000000001"/>
    <x v="50"/>
    <n v="12377.6"/>
    <n v="711.71199999999999"/>
    <n v="0.11"/>
    <n v="16016.6144"/>
    <n v="10595.2256"/>
    <n v="5322.3680000000004"/>
    <n v="22779.735040000003"/>
    <n v="1490.2630400000016"/>
    <n v="6.5420560747663614E-2"/>
    <x v="7"/>
    <x v="2"/>
  </r>
  <r>
    <s v="CD-18CD-18-52"/>
    <x v="51"/>
    <x v="17"/>
    <s v="CD-18-52"/>
    <x v="41"/>
    <s v="Convertible"/>
    <s v="Renault"/>
    <d v="2018-11-10T00:00:00"/>
    <x v="1"/>
    <d v="2018-12-15T00:00:00"/>
    <n v="35"/>
    <n v="25766"/>
    <n v="0.06"/>
    <x v="51"/>
    <n v="7987.46"/>
    <n v="811.62899999999991"/>
    <n v="0.1"/>
    <n v="11221.093000000001"/>
    <n v="12998.947"/>
    <n v="5086.2083999999995"/>
    <n v="20664.538128"/>
    <n v="1530.7065279999988"/>
    <n v="7.4074074074074014E-2"/>
    <x v="6"/>
    <x v="3"/>
  </r>
  <r>
    <s v="CD-18CD-18-53"/>
    <x v="52"/>
    <x v="17"/>
    <s v="CD-18-53"/>
    <x v="42"/>
    <s v="Hardtop"/>
    <s v="Jaguar"/>
    <d v="2018-12-03T00:00:00"/>
    <x v="0"/>
    <d v="2019-02-11T00:00:00"/>
    <n v="70"/>
    <n v="33020"/>
    <n v="0.12"/>
    <x v="52"/>
    <n v="10236.200000000001"/>
    <n v="1317.4979999999998"/>
    <n v="0.15"/>
    <n v="15912.338"/>
    <n v="13145.261999999999"/>
    <n v="5520.9440000000004"/>
    <n v="24713.488799999999"/>
    <n v="1176.8328000000001"/>
    <n v="4.7619047619047623E-2"/>
    <x v="2"/>
    <x v="1"/>
  </r>
  <r>
    <s v="CD-9CD-9-54"/>
    <x v="53"/>
    <x v="10"/>
    <s v="CD-9-54"/>
    <x v="43"/>
    <s v="Convertible"/>
    <s v="Alfa-romero"/>
    <d v="2018-11-23T00:00:00"/>
    <x v="1"/>
    <d v="2019-01-10T00:00:00"/>
    <n v="48"/>
    <n v="32080"/>
    <n v="0.1"/>
    <x v="53"/>
    <n v="11548.8"/>
    <n v="1385.856"/>
    <n v="0.15"/>
    <n v="17265.455999999998"/>
    <n v="11606.544000000002"/>
    <n v="6351.84"/>
    <n v="24096.571200000002"/>
    <n v="1576.4112000000023"/>
    <n v="6.5420560747663642E-2"/>
    <x v="6"/>
    <x v="3"/>
  </r>
  <r>
    <s v="CD-17CD-17-55"/>
    <x v="54"/>
    <x v="3"/>
    <s v="CD-17-55"/>
    <x v="22"/>
    <s v="Convertible"/>
    <s v="Mercedes-benz"/>
    <d v="2018-10-29T00:00:00"/>
    <x v="2"/>
    <d v="2018-12-02T00:00:00"/>
    <n v="34"/>
    <n v="25088"/>
    <n v="0.17"/>
    <x v="54"/>
    <n v="8028.16"/>
    <n v="767.69279999999981"/>
    <n v="0.13"/>
    <n v="11502.848000000002"/>
    <n v="9320.1919999999991"/>
    <n v="4581.0687999999991"/>
    <n v="17378.909184"/>
    <n v="1136.9379839999983"/>
    <n v="6.5420560747663448E-2"/>
    <x v="5"/>
    <x v="2"/>
  </r>
  <r>
    <s v="CD-19CD-19-56"/>
    <x v="55"/>
    <x v="7"/>
    <s v="CD-19-56"/>
    <x v="44"/>
    <s v="Sedan"/>
    <s v="Alfa-romero"/>
    <d v="2018-11-20T00:00:00"/>
    <x v="1"/>
    <d v="2019-01-30T00:00:00"/>
    <n v="71"/>
    <n v="19673"/>
    <n v="0.13"/>
    <x v="55"/>
    <n v="7279.01"/>
    <n v="885.28499999999985"/>
    <n v="0.13"/>
    <n v="10389.311299999999"/>
    <n v="6726.198699999999"/>
    <n v="3594.2570999999998"/>
    <n v="14602.953132000001"/>
    <n v="1081.7002320000011"/>
    <n v="7.4074074074074139E-2"/>
    <x v="7"/>
    <x v="2"/>
  </r>
  <r>
    <s v="CD-12CD-12-57"/>
    <x v="56"/>
    <x v="5"/>
    <s v="CD-12-57"/>
    <x v="45"/>
    <s v="Convertible"/>
    <s v="Audi"/>
    <d v="2018-12-24T00:00:00"/>
    <x v="0"/>
    <d v="2019-03-14T00:00:00"/>
    <n v="80"/>
    <n v="26990"/>
    <n v="0.09"/>
    <x v="56"/>
    <n v="10526.1"/>
    <n v="701.74"/>
    <n v="0.1"/>
    <n v="13683.93"/>
    <n v="10876.970000000001"/>
    <n v="5157.7890000000007"/>
    <n v="20761.328770000004"/>
    <n v="1358.2177700000029"/>
    <n v="6.5420560747663684E-2"/>
    <x v="2"/>
    <x v="1"/>
  </r>
  <r>
    <s v="CD-8CD-8-58"/>
    <x v="57"/>
    <x v="18"/>
    <s v="CD-8-58"/>
    <x v="39"/>
    <s v="Convertible"/>
    <s v="Plymouth"/>
    <d v="2018-10-27T00:00:00"/>
    <x v="2"/>
    <d v="2019-01-09T00:00:00"/>
    <n v="74"/>
    <n v="29882"/>
    <n v="0.11"/>
    <x v="57"/>
    <n v="11056.34"/>
    <n v="1087.7048"/>
    <n v="0.1"/>
    <n v="14803.542799999999"/>
    <n v="11791.4372"/>
    <n v="6116.8454000000002"/>
    <n v="22116.385367999999"/>
    <n v="1638.2507680000017"/>
    <n v="7.4074074074074153E-2"/>
    <x v="3"/>
    <x v="0"/>
  </r>
  <r>
    <s v="CD-3CD-3-59"/>
    <x v="58"/>
    <x v="12"/>
    <s v="CD-3-59"/>
    <x v="46"/>
    <s v="Convertible"/>
    <s v="Mazda"/>
    <d v="2018-12-18T00:00:00"/>
    <x v="0"/>
    <d v="2019-02-14T00:00:00"/>
    <n v="58"/>
    <n v="22022"/>
    <n v="0.17"/>
    <x v="58"/>
    <n v="8368.36"/>
    <n v="495.49499999999983"/>
    <n v="0.14000000000000001"/>
    <n v="11422.811399999999"/>
    <n v="6855.4485999999988"/>
    <n v="3838.4345999999996"/>
    <n v="15161.816669999998"/>
    <n v="721.99127000000044"/>
    <n v="4.7619047619047651E-2"/>
    <x v="2"/>
    <x v="1"/>
  </r>
  <r>
    <s v="CD-11CD-11-60"/>
    <x v="59"/>
    <x v="15"/>
    <s v="CD-11-60"/>
    <x v="47"/>
    <s v="Sedan"/>
    <s v="Honda"/>
    <d v="2018-11-24T00:00:00"/>
    <x v="1"/>
    <d v="2019-01-11T00:00:00"/>
    <n v="48"/>
    <n v="27787"/>
    <n v="0.14000000000000001"/>
    <x v="59"/>
    <n v="10559.06"/>
    <n v="1067.0208"/>
    <n v="0.15"/>
    <n v="15210.603799999999"/>
    <n v="8686.2162000000008"/>
    <n v="4779.3640000000005"/>
    <n v="20838.027040000001"/>
    <n v="1720.5710400000025"/>
    <n v="8.2568807339449657E-2"/>
    <x v="1"/>
    <x v="1"/>
  </r>
  <r>
    <s v="CD-12CD-12-61"/>
    <x v="60"/>
    <x v="5"/>
    <s v="CD-12-61"/>
    <x v="48"/>
    <s v="Sedan"/>
    <s v="Audi"/>
    <d v="2018-10-20T00:00:00"/>
    <x v="2"/>
    <d v="2018-12-10T00:00:00"/>
    <n v="51"/>
    <n v="31919"/>
    <n v="0.11"/>
    <x v="60"/>
    <n v="10214.08"/>
    <n v="1091.6298000000002"/>
    <n v="0.14000000000000001"/>
    <n v="15282.817200000001"/>
    <n v="13125.092800000002"/>
    <n v="5113.4238000000005"/>
    <n v="24925.100234000001"/>
    <n v="1630.614034000002"/>
    <n v="6.5420560747663628E-2"/>
    <x v="5"/>
    <x v="2"/>
  </r>
  <r>
    <s v="CD-7CD-7-62"/>
    <x v="61"/>
    <x v="9"/>
    <s v="CD-7-62"/>
    <x v="49"/>
    <s v="Hatchback"/>
    <s v="Audi"/>
    <d v="2018-12-07T00:00:00"/>
    <x v="0"/>
    <d v="2019-01-28T00:00:00"/>
    <n v="52"/>
    <n v="19748"/>
    <n v="0.11"/>
    <x v="61"/>
    <n v="7306.76"/>
    <n v="1026.896"/>
    <n v="0.1"/>
    <n v="10091.228000000001"/>
    <n v="7484.4920000000002"/>
    <n v="3515.1440000000002"/>
    <n v="15326.027840000002"/>
    <n v="1265.4518400000015"/>
    <n v="8.2568807339449629E-2"/>
    <x v="0"/>
    <x v="0"/>
  </r>
  <r>
    <s v="CD-17CD-17-63"/>
    <x v="62"/>
    <x v="3"/>
    <s v="CD-17-63"/>
    <x v="22"/>
    <s v="Wagon"/>
    <s v="Toyota"/>
    <d v="2018-12-30T00:00:00"/>
    <x v="0"/>
    <d v="2019-02-11T00:00:00"/>
    <n v="43"/>
    <n v="17691"/>
    <n v="0.1"/>
    <x v="62"/>
    <n v="6722.58"/>
    <n v="919.93200000000002"/>
    <n v="0.14000000000000001"/>
    <n v="9871.5779999999995"/>
    <n v="6050.3219999999983"/>
    <n v="3184.38"/>
    <n v="13501.771200000001"/>
    <n v="764.25120000000061"/>
    <n v="5.6603773584905703E-2"/>
    <x v="4"/>
    <x v="1"/>
  </r>
  <r>
    <s v="CD-15CD-15-64"/>
    <x v="63"/>
    <x v="0"/>
    <s v="CD-15-64"/>
    <x v="50"/>
    <s v="Convertible"/>
    <s v="Chevrolet"/>
    <d v="2018-12-04T00:00:00"/>
    <x v="0"/>
    <d v="2019-01-31T00:00:00"/>
    <n v="58"/>
    <n v="18554"/>
    <n v="0.06"/>
    <x v="63"/>
    <n v="6122.82"/>
    <n v="565.89699999999993"/>
    <n v="0.11"/>
    <n v="8607.2006000000001"/>
    <n v="8833.5593999999983"/>
    <n v="3662.5595999999996"/>
    <n v="15018.238436"/>
    <n v="1240.0380360000017"/>
    <n v="8.2568807339449657E-2"/>
    <x v="2"/>
    <x v="1"/>
  </r>
  <r>
    <s v="CD-6CD-6-65"/>
    <x v="64"/>
    <x v="4"/>
    <s v="CD-6-65"/>
    <x v="51"/>
    <s v="Hardtop"/>
    <s v="Jaguar"/>
    <d v="2018-11-30T00:00:00"/>
    <x v="1"/>
    <d v="2019-01-10T00:00:00"/>
    <n v="41"/>
    <n v="22112"/>
    <n v="0.16"/>
    <x v="64"/>
    <n v="7739.2"/>
    <n v="1083.4879999999998"/>
    <n v="0.1"/>
    <n v="10680.096000000001"/>
    <n v="7893.9840000000013"/>
    <n v="3900.5567999999994"/>
    <n v="15847.405056000001"/>
    <n v="1173.8818559999982"/>
    <n v="7.4074074074073945E-2"/>
    <x v="2"/>
    <x v="1"/>
  </r>
  <r>
    <s v="CD-8CD-8-66"/>
    <x v="65"/>
    <x v="18"/>
    <s v="CD-8-66"/>
    <x v="52"/>
    <s v="Hatchback"/>
    <s v="Mercedes-benz"/>
    <d v="2018-11-02T00:00:00"/>
    <x v="1"/>
    <d v="2018-12-20T00:00:00"/>
    <n v="48"/>
    <n v="16288"/>
    <n v="0.13"/>
    <x v="65"/>
    <n v="6189.44"/>
    <n v="638.4896"/>
    <n v="0.12"/>
    <n v="8528.3967999999986"/>
    <n v="5642.1632"/>
    <n v="2550.7008000000001"/>
    <n v="12200.852159999999"/>
    <n v="580.99295999999958"/>
    <n v="4.7619047619047589E-2"/>
    <x v="1"/>
    <x v="1"/>
  </r>
  <r>
    <s v="CD-17CD-17-67"/>
    <x v="66"/>
    <x v="3"/>
    <s v="CD-17-67"/>
    <x v="19"/>
    <s v="Sedan"/>
    <s v="Honda"/>
    <d v="2018-11-08T00:00:00"/>
    <x v="1"/>
    <d v="2018-12-25T00:00:00"/>
    <n v="47"/>
    <n v="19132"/>
    <n v="0.12"/>
    <x v="66"/>
    <n v="7078.84"/>
    <n v="487.86599999999999"/>
    <n v="0.12"/>
    <n v="9587.0452000000005"/>
    <n v="7249.1147999999994"/>
    <n v="3703.9552000000003"/>
    <n v="14314.103232000001"/>
    <n v="1181.8984320000018"/>
    <n v="8.2568807339449657E-2"/>
    <x v="8"/>
    <x v="0"/>
  </r>
  <r>
    <s v="CD-12CD-12-68"/>
    <x v="67"/>
    <x v="5"/>
    <s v="CD-12-68"/>
    <x v="53"/>
    <s v="Convertible"/>
    <s v="Dodge"/>
    <d v="2018-11-29T00:00:00"/>
    <x v="1"/>
    <d v="2019-01-23T00:00:00"/>
    <n v="55"/>
    <n v="33491"/>
    <n v="0.06"/>
    <x v="67"/>
    <n v="10717.12"/>
    <n v="1868.7977999999996"/>
    <n v="0.1"/>
    <n v="15734.071800000002"/>
    <n v="15747.468199999998"/>
    <n v="5981.4925999999987"/>
    <n v="26775.049770000001"/>
    <n v="1275.0023699999983"/>
    <n v="4.7619047619047554E-2"/>
    <x v="6"/>
    <x v="3"/>
  </r>
  <r>
    <s v="CD-3CD-3-69"/>
    <x v="68"/>
    <x v="12"/>
    <s v="CD-3-69"/>
    <x v="54"/>
    <s v="Convertible"/>
    <s v="Toyota"/>
    <d v="2018-10-29T00:00:00"/>
    <x v="2"/>
    <d v="2018-11-30T00:00:00"/>
    <n v="32"/>
    <n v="22747"/>
    <n v="0.13"/>
    <x v="68"/>
    <n v="8188.92"/>
    <n v="696.05819999999994"/>
    <n v="0.14000000000000001"/>
    <n v="11655.5628"/>
    <n v="8134.3271999999997"/>
    <n v="3562.1802000000002"/>
    <n v="17039.095290000001"/>
    <n v="811.38549000000239"/>
    <n v="4.7619047619047755E-2"/>
    <x v="6"/>
    <x v="3"/>
  </r>
  <r>
    <s v="CD-7CD-7-70"/>
    <x v="69"/>
    <x v="9"/>
    <s v="CD-7-70"/>
    <x v="55"/>
    <s v="Sedan"/>
    <s v="Subaru"/>
    <d v="2018-12-16T00:00:00"/>
    <x v="0"/>
    <d v="2019-01-30T00:00:00"/>
    <n v="45"/>
    <n v="26805"/>
    <n v="0.06"/>
    <x v="69"/>
    <n v="8577.6"/>
    <n v="1329.5279999999998"/>
    <n v="0.11"/>
    <n v="12678.765000000001"/>
    <n v="12517.934999999998"/>
    <n v="5795.241"/>
    <n v="20371.531949999997"/>
    <n v="970.07294999999431"/>
    <n v="4.7619047619047346E-2"/>
    <x v="2"/>
    <x v="1"/>
  </r>
  <r>
    <s v="CD-19CD-19-71"/>
    <x v="70"/>
    <x v="7"/>
    <s v="CD-19-71"/>
    <x v="56"/>
    <s v="Wagon"/>
    <s v="Dodge"/>
    <d v="2018-11-26T00:00:00"/>
    <x v="1"/>
    <d v="2018-12-30T00:00:00"/>
    <n v="34"/>
    <n v="20261"/>
    <n v="0.05"/>
    <x v="70"/>
    <n v="7699.18"/>
    <n v="577.43850000000009"/>
    <n v="0.14000000000000001"/>
    <n v="10971.3315"/>
    <n v="8276.6185000000005"/>
    <n v="4427.0285000000003"/>
    <n v="15710.176790000001"/>
    <n v="889.25529000000097"/>
    <n v="5.6603773584905717E-2"/>
    <x v="8"/>
    <x v="0"/>
  </r>
  <r>
    <s v="CD-1CD-1-72"/>
    <x v="71"/>
    <x v="6"/>
    <s v="CD-1-72"/>
    <x v="57"/>
    <s v="Hardtop"/>
    <s v="Audi"/>
    <d v="2018-10-18T00:00:00"/>
    <x v="2"/>
    <d v="2019-01-06T00:00:00"/>
    <n v="80"/>
    <n v="33892"/>
    <n v="0.16"/>
    <x v="71"/>
    <n v="10845.44"/>
    <n v="881.19199999999978"/>
    <n v="0.13"/>
    <n v="15427.6384"/>
    <n v="13041.641599999997"/>
    <n v="5693.8559999999998"/>
    <n v="23914.195199999998"/>
    <n v="1138.7711999999992"/>
    <n v="4.7619047619047589E-2"/>
    <x v="3"/>
    <x v="0"/>
  </r>
  <r>
    <s v="CD-11CD-11-73"/>
    <x v="72"/>
    <x v="15"/>
    <s v="CD-11-73"/>
    <x v="58"/>
    <s v="Hardtop"/>
    <s v="Volkswagen"/>
    <d v="2018-11-05T00:00:00"/>
    <x v="1"/>
    <d v="2019-01-21T00:00:00"/>
    <n v="77"/>
    <n v="21697"/>
    <n v="0.11"/>
    <x v="72"/>
    <n v="7593.95"/>
    <n v="937.31040000000007"/>
    <n v="0.11"/>
    <n v="10655.396699999999"/>
    <n v="8654.9333000000006"/>
    <n v="3668.9627"/>
    <n v="16736.263011000003"/>
    <n v="1094.895711000001"/>
    <n v="6.54205607476636E-2"/>
    <x v="2"/>
    <x v="1"/>
  </r>
  <r>
    <s v="CD-19CD-19-74"/>
    <x v="73"/>
    <x v="7"/>
    <s v="CD-19-74"/>
    <x v="59"/>
    <s v="Convertible"/>
    <s v="Peugeot"/>
    <d v="2018-11-26T00:00:00"/>
    <x v="1"/>
    <d v="2019-01-06T00:00:00"/>
    <n v="41"/>
    <n v="22215"/>
    <n v="0.13"/>
    <x v="73"/>
    <n v="7553.1"/>
    <n v="1177.3949999999998"/>
    <n v="0.13"/>
    <n v="11243.011500000001"/>
    <n v="8084.0384999999987"/>
    <n v="3672.1395000000002"/>
    <n v="16437.656025"/>
    <n v="782.74552500000209"/>
    <n v="4.7619047619047748E-2"/>
    <x v="7"/>
    <x v="2"/>
  </r>
  <r>
    <s v="CD-4CD-4-75"/>
    <x v="74"/>
    <x v="2"/>
    <s v="CD-4-75"/>
    <x v="16"/>
    <s v="Sedan"/>
    <s v="Saab"/>
    <d v="2018-11-26T00:00:00"/>
    <x v="1"/>
    <d v="2018-12-26T00:00:00"/>
    <n v="30"/>
    <n v="29073"/>
    <n v="0.11"/>
    <x v="74"/>
    <n v="10466.280000000001"/>
    <n v="1232.6952000000001"/>
    <n v="0.14000000000000001"/>
    <n v="15321.471000000001"/>
    <n v="10553.499"/>
    <n v="4916.2443000000003"/>
    <n v="22425.836499000005"/>
    <n v="1467.1107990000019"/>
    <n v="6.5420560747663628E-2"/>
    <x v="3"/>
    <x v="0"/>
  </r>
  <r>
    <s v="CD-10CD-10-76"/>
    <x v="75"/>
    <x v="1"/>
    <s v="CD-10-76"/>
    <x v="60"/>
    <s v="Wagon"/>
    <s v="Dodge"/>
    <d v="2018-11-24T00:00:00"/>
    <x v="1"/>
    <d v="2019-01-14T00:00:00"/>
    <n v="51"/>
    <n v="29926"/>
    <n v="0.06"/>
    <x v="75"/>
    <n v="11371.88"/>
    <n v="837.92799999999988"/>
    <n v="0.13"/>
    <n v="15866.765199999998"/>
    <n v="12263.674799999997"/>
    <n v="5626.0879999999997"/>
    <n v="24079.656640000001"/>
    <n v="1575.3046400000021"/>
    <n v="6.5420560747663642E-2"/>
    <x v="5"/>
    <x v="2"/>
  </r>
  <r>
    <s v="CD-16CD-16-77"/>
    <x v="76"/>
    <x v="14"/>
    <s v="CD-16-77"/>
    <x v="61"/>
    <s v="Wagon"/>
    <s v="Subaru"/>
    <d v="2018-11-16T00:00:00"/>
    <x v="1"/>
    <d v="2019-02-02T00:00:00"/>
    <n v="78"/>
    <n v="34845"/>
    <n v="0.13"/>
    <x v="76"/>
    <n v="10801.95"/>
    <n v="1756.1880000000001"/>
    <n v="0.12"/>
    <n v="16195.956000000002"/>
    <n v="14119.194000000003"/>
    <n v="5456.7270000000008"/>
    <n v="27095.681070000006"/>
    <n v="2237.2580700000035"/>
    <n v="8.2568807339449657E-2"/>
    <x v="6"/>
    <x v="3"/>
  </r>
  <r>
    <s v="CD-18CD-18-78"/>
    <x v="77"/>
    <x v="17"/>
    <s v="CD-18-78"/>
    <x v="62"/>
    <s v="Hatchback"/>
    <s v="Peugeot"/>
    <d v="2018-11-02T00:00:00"/>
    <x v="1"/>
    <d v="2018-12-27T00:00:00"/>
    <n v="55"/>
    <n v="31566"/>
    <n v="0.17"/>
    <x v="77"/>
    <n v="11679.42"/>
    <n v="871.22159999999985"/>
    <n v="0.12"/>
    <n v="15694.615199999998"/>
    <n v="10505.1648"/>
    <n v="6025.9493999999995"/>
    <n v="21384.260436"/>
    <n v="1210.4298359999993"/>
    <n v="5.6603773584905627E-2"/>
    <x v="6"/>
    <x v="3"/>
  </r>
  <r>
    <s v="CD-7CD-7-79"/>
    <x v="78"/>
    <x v="9"/>
    <s v="CD-7-79"/>
    <x v="63"/>
    <s v="Sedan"/>
    <s v="Alfa-romero"/>
    <d v="2018-10-21T00:00:00"/>
    <x v="2"/>
    <d v="2018-12-21T00:00:00"/>
    <n v="61"/>
    <n v="18964"/>
    <n v="7.0000000000000007E-2"/>
    <x v="78"/>
    <n v="7206.32"/>
    <n v="625.81200000000001"/>
    <n v="0.14000000000000001"/>
    <n v="10301.2448"/>
    <n v="7335.2752"/>
    <n v="3350.9387999999999"/>
    <n v="15571.283508000002"/>
    <n v="1285.7023080000017"/>
    <n v="8.2568807339449643E-2"/>
    <x v="9"/>
    <x v="3"/>
  </r>
  <r>
    <s v="CD-13CD-13-80"/>
    <x v="79"/>
    <x v="16"/>
    <s v="CD-13-80"/>
    <x v="25"/>
    <s v="Sedan"/>
    <s v="BMW"/>
    <d v="2018-12-18T00:00:00"/>
    <x v="0"/>
    <d v="2019-02-24T00:00:00"/>
    <n v="68"/>
    <n v="29943"/>
    <n v="0.14000000000000001"/>
    <x v="79"/>
    <n v="9581.76"/>
    <n v="1616.9219999999998"/>
    <n v="0.13"/>
    <n v="14546.3094"/>
    <n v="11204.670599999999"/>
    <n v="5665.2155999999995"/>
    <n v="21491.767908000002"/>
    <n v="1406.0035080000016"/>
    <n v="6.5420560747663614E-2"/>
    <x v="3"/>
    <x v="0"/>
  </r>
  <r>
    <s v="CD-14CD-14-81"/>
    <x v="80"/>
    <x v="11"/>
    <s v="CD-14-81"/>
    <x v="64"/>
    <s v="Hardtop"/>
    <s v="Volkswagen"/>
    <d v="2018-11-30T00:00:00"/>
    <x v="1"/>
    <d v="2019-01-24T00:00:00"/>
    <n v="55"/>
    <n v="25687"/>
    <n v="0.11"/>
    <x v="80"/>
    <n v="9247.32"/>
    <n v="680.70550000000003"/>
    <n v="0.12"/>
    <n v="12671.3971"/>
    <n v="10190.0329"/>
    <n v="4572.2860000000001"/>
    <n v="19203.601200000001"/>
    <n v="914.45720000000074"/>
    <n v="4.7619047619047658E-2"/>
    <x v="7"/>
    <x v="2"/>
  </r>
  <r>
    <s v="CD-12CD-12-82"/>
    <x v="81"/>
    <x v="5"/>
    <s v="CD-12-82"/>
    <x v="65"/>
    <s v="Hardtop"/>
    <s v="Saab"/>
    <d v="2018-11-26T00:00:00"/>
    <x v="1"/>
    <d v="2019-02-05T00:00:00"/>
    <n v="71"/>
    <n v="18409"/>
    <n v="0.12"/>
    <x v="81"/>
    <n v="6259.06"/>
    <n v="894.67740000000003"/>
    <n v="0.11"/>
    <n v="8935.7286000000004"/>
    <n v="7264.1913999999997"/>
    <n v="3563.9823999999999"/>
    <n v="13394.093856000001"/>
    <n v="758.15625600000021"/>
    <n v="5.6603773584905669E-2"/>
    <x v="7"/>
    <x v="2"/>
  </r>
  <r>
    <s v="CD-20CD-20-83"/>
    <x v="82"/>
    <x v="19"/>
    <s v="CD-20-83"/>
    <x v="21"/>
    <s v="Hatchback"/>
    <s v="Saab"/>
    <d v="2018-10-19T00:00:00"/>
    <x v="2"/>
    <d v="2018-12-03T00:00:00"/>
    <n v="45"/>
    <n v="30735"/>
    <n v="0.06"/>
    <x v="82"/>
    <n v="11064.6"/>
    <n v="891.31499999999971"/>
    <n v="0.15"/>
    <n v="16289.550000000001"/>
    <n v="12601.350000000004"/>
    <n v="5778.18"/>
    <n v="24961.7376"/>
    <n v="1849.0175999999992"/>
    <n v="7.4074074074074042E-2"/>
    <x v="7"/>
    <x v="2"/>
  </r>
  <r>
    <s v="CD-15CD-15-84"/>
    <x v="83"/>
    <x v="0"/>
    <s v="CD-15-84"/>
    <x v="66"/>
    <s v="Convertible"/>
    <s v="Alfa-romero"/>
    <d v="2018-10-26T00:00:00"/>
    <x v="2"/>
    <d v="2018-12-18T00:00:00"/>
    <n v="53"/>
    <n v="22047"/>
    <n v="0.05"/>
    <x v="83"/>
    <n v="7936.92"/>
    <n v="780.46379999999988"/>
    <n v="0.14000000000000001"/>
    <n v="11649.6348"/>
    <n v="9295.0152000000016"/>
    <n v="4607.8229999999994"/>
    <n v="17153.668349999996"/>
    <n v="816.84134999999515"/>
    <n v="4.7619047619047346E-2"/>
    <x v="1"/>
    <x v="1"/>
  </r>
  <r>
    <s v="CD-4CD-4-85"/>
    <x v="84"/>
    <x v="2"/>
    <s v="CD-4-85"/>
    <x v="67"/>
    <s v="Convertible"/>
    <s v="Mitsubishi"/>
    <d v="2018-11-22T00:00:00"/>
    <x v="1"/>
    <d v="2019-02-06T00:00:00"/>
    <n v="76"/>
    <n v="22496"/>
    <n v="0.09"/>
    <x v="84"/>
    <n v="7198.72"/>
    <n v="1061.8111999999999"/>
    <n v="0.1"/>
    <n v="10307.6672"/>
    <n v="10163.692799999999"/>
    <n v="4298.9856"/>
    <n v="17627.888096000002"/>
    <n v="1455.5136960000018"/>
    <n v="8.2568807339449629E-2"/>
    <x v="1"/>
    <x v="1"/>
  </r>
  <r>
    <s v="CD-2CD-2-86"/>
    <x v="85"/>
    <x v="8"/>
    <s v="CD-2-86"/>
    <x v="68"/>
    <s v="Hatchback"/>
    <s v="Plymouth"/>
    <d v="2018-11-05T00:00:00"/>
    <x v="1"/>
    <d v="2018-12-16T00:00:00"/>
    <n v="41"/>
    <n v="27343"/>
    <n v="0.1"/>
    <x v="85"/>
    <n v="9023.19"/>
    <n v="1090.9857000000002"/>
    <n v="0.14000000000000001"/>
    <n v="13559.393700000001"/>
    <n v="11049.3063"/>
    <n v="4429.5660000000007"/>
    <n v="21591.67338"/>
    <n v="1412.539380000002"/>
    <n v="6.5420560747663642E-2"/>
    <x v="9"/>
    <x v="3"/>
  </r>
  <r>
    <s v="CD-1CD-1-87"/>
    <x v="86"/>
    <x v="6"/>
    <s v="CD-1-87"/>
    <x v="69"/>
    <s v="Wagon"/>
    <s v="Volkswagen"/>
    <d v="2018-11-20T00:00:00"/>
    <x v="1"/>
    <d v="2019-01-25T00:00:00"/>
    <n v="66"/>
    <n v="29828"/>
    <n v="0.05"/>
    <x v="86"/>
    <n v="11334.64"/>
    <n v="1360.1568"/>
    <n v="0.13"/>
    <n v="16378.5548"/>
    <n v="11958.045199999999"/>
    <n v="6517.4179999999997"/>
    <n v="23564.716560000001"/>
    <n v="1745.5345600000001"/>
    <n v="7.407407407407407E-2"/>
    <x v="0"/>
    <x v="0"/>
  </r>
  <r>
    <s v="CD-18CD-18-88"/>
    <x v="87"/>
    <x v="17"/>
    <s v="CD-18-88"/>
    <x v="70"/>
    <s v="Sedan"/>
    <s v="Alfa-romero"/>
    <d v="2018-10-26T00:00:00"/>
    <x v="2"/>
    <d v="2018-12-22T00:00:00"/>
    <n v="57"/>
    <n v="30551"/>
    <n v="7.0000000000000007E-2"/>
    <x v="87"/>
    <n v="9776.32"/>
    <n v="1118.1665999999998"/>
    <n v="0.14000000000000001"/>
    <n v="14872.2268"/>
    <n v="13540.2032"/>
    <n v="5682.4859999999999"/>
    <n v="24548.339519999998"/>
    <n v="1818.3955199999982"/>
    <n v="7.4074074074074014E-2"/>
    <x v="7"/>
    <x v="2"/>
  </r>
  <r>
    <s v="CD-1CD-1-89"/>
    <x v="88"/>
    <x v="6"/>
    <s v="CD-1-89"/>
    <x v="71"/>
    <s v="Convertible"/>
    <s v="Audi"/>
    <d v="2018-11-16T00:00:00"/>
    <x v="1"/>
    <d v="2019-01-03T00:00:00"/>
    <n v="48"/>
    <n v="18784"/>
    <n v="0.15"/>
    <x v="88"/>
    <n v="6762.24"/>
    <n v="920.41600000000005"/>
    <n v="0.1"/>
    <n v="9279.2960000000003"/>
    <n v="6687.1040000000003"/>
    <n v="3352.9439999999995"/>
    <n v="13622.532480000002"/>
    <n v="1009.0764800000015"/>
    <n v="7.4074074074074181E-2"/>
    <x v="2"/>
    <x v="1"/>
  </r>
  <r>
    <s v="CD-2CD-2-90"/>
    <x v="89"/>
    <x v="8"/>
    <s v="CD-2-90"/>
    <x v="53"/>
    <s v="Convertible"/>
    <s v="Mercedes-benz"/>
    <d v="2018-12-26T00:00:00"/>
    <x v="0"/>
    <d v="2019-02-21T00:00:00"/>
    <n v="57"/>
    <n v="19075"/>
    <n v="0.06"/>
    <x v="89"/>
    <n v="6867"/>
    <n v="995.71500000000003"/>
    <n v="0.1"/>
    <n v="9655.7649999999994"/>
    <n v="8274.7350000000006"/>
    <n v="3586.1"/>
    <n v="15205.064"/>
    <n v="860.66400000000067"/>
    <n v="5.6603773584905703E-2"/>
    <x v="3"/>
    <x v="0"/>
  </r>
  <r>
    <s v="CD-12CD-12-91"/>
    <x v="90"/>
    <x v="5"/>
    <s v="CD-12-91"/>
    <x v="72"/>
    <s v="Wagon"/>
    <s v="Audi"/>
    <d v="2018-12-13T00:00:00"/>
    <x v="0"/>
    <d v="2019-01-19T00:00:00"/>
    <n v="37"/>
    <n v="24112"/>
    <n v="0.11"/>
    <x v="90"/>
    <n v="7474.72"/>
    <n v="1118.7967999999998"/>
    <n v="0.12"/>
    <n v="11168.678399999999"/>
    <n v="10291.0016"/>
    <n v="4506.5328"/>
    <n v="18478.930447999999"/>
    <n v="1525.7832479999997"/>
    <n v="8.2568807339449532E-2"/>
    <x v="5"/>
    <x v="2"/>
  </r>
  <r>
    <s v="CD-2CD-2-92"/>
    <x v="91"/>
    <x v="8"/>
    <s v="CD-2-92"/>
    <x v="73"/>
    <s v="Hardtop"/>
    <s v="Honda"/>
    <d v="2018-11-18T00:00:00"/>
    <x v="1"/>
    <d v="2019-01-17T00:00:00"/>
    <n v="60"/>
    <n v="27824"/>
    <n v="0.16"/>
    <x v="91"/>
    <n v="8347.2000000000007"/>
    <n v="1352.2463999999998"/>
    <n v="0.14000000000000001"/>
    <n v="12971.5488"/>
    <n v="10400.611199999999"/>
    <n v="5375.5968000000003"/>
    <n v="19256.322624"/>
    <n v="1259.7594239999999"/>
    <n v="6.5420560747663545E-2"/>
    <x v="9"/>
    <x v="3"/>
  </r>
  <r>
    <s v="CD-19CD-19-93"/>
    <x v="92"/>
    <x v="7"/>
    <s v="CD-19-93"/>
    <x v="52"/>
    <s v="Hardtop"/>
    <s v="Mercedes-benz"/>
    <d v="2018-12-26T00:00:00"/>
    <x v="0"/>
    <d v="2019-01-27T00:00:00"/>
    <n v="32"/>
    <n v="31264"/>
    <n v="0.14000000000000001"/>
    <x v="92"/>
    <n v="11567.68"/>
    <n v="1531.9360000000001"/>
    <n v="0.12"/>
    <n v="16326.060799999999"/>
    <n v="10560.979200000002"/>
    <n v="5915.1487999999999"/>
    <n v="22020.485760000003"/>
    <n v="1048.5945600000014"/>
    <n v="4.7619047619047672E-2"/>
    <x v="6"/>
    <x v="3"/>
  </r>
  <r>
    <s v="CD-11CD-11-94"/>
    <x v="93"/>
    <x v="15"/>
    <s v="CD-11-94"/>
    <x v="67"/>
    <s v="Hatchback"/>
    <s v="Volvo"/>
    <d v="2018-11-11T00:00:00"/>
    <x v="1"/>
    <d v="2019-01-24T00:00:00"/>
    <n v="74"/>
    <n v="17839"/>
    <n v="0.12"/>
    <x v="93"/>
    <n v="6065.26"/>
    <n v="770.64479999999992"/>
    <n v="0.11"/>
    <n v="8562.7200000000012"/>
    <n v="7135.5999999999995"/>
    <n v="3610.6135999999997"/>
    <n v="12812.968784000001"/>
    <n v="725.26238400000148"/>
    <n v="5.6603773584905773E-2"/>
    <x v="8"/>
    <x v="0"/>
  </r>
  <r>
    <s v="CD-20CD-20-95"/>
    <x v="94"/>
    <x v="19"/>
    <s v="CD-20-95"/>
    <x v="3"/>
    <s v="Hatchback"/>
    <s v="Mercury"/>
    <d v="2018-12-26T00:00:00"/>
    <x v="0"/>
    <d v="2019-02-22T00:00:00"/>
    <n v="58"/>
    <n v="21962"/>
    <n v="0.08"/>
    <x v="94"/>
    <n v="6588.6"/>
    <n v="1089.3152"/>
    <n v="0.13"/>
    <n v="10304.570400000001"/>
    <n v="9900.4696000000004"/>
    <n v="3636.9072000000001"/>
    <n v="17396.53944"/>
    <n v="828.40664000000106"/>
    <n v="4.7619047619047679E-2"/>
    <x v="3"/>
    <x v="0"/>
  </r>
  <r>
    <s v="CD-16CD-16-96"/>
    <x v="95"/>
    <x v="14"/>
    <s v="CD-16-96"/>
    <x v="63"/>
    <s v="Convertible"/>
    <s v="Mazda"/>
    <d v="2018-12-28T00:00:00"/>
    <x v="0"/>
    <d v="2019-02-28T00:00:00"/>
    <n v="62"/>
    <n v="20431"/>
    <n v="0.17"/>
    <x v="95"/>
    <n v="7559.47"/>
    <n v="563.89559999999994"/>
    <n v="0.13"/>
    <n v="10327.870500000001"/>
    <n v="6629.8594999999987"/>
    <n v="3561.1233000000002"/>
    <n v="14334.369169000001"/>
    <n v="937.76246900000115"/>
    <n v="6.5420560747663628E-2"/>
    <x v="9"/>
    <x v="3"/>
  </r>
  <r>
    <s v="CD-2CD-2-97"/>
    <x v="96"/>
    <x v="8"/>
    <s v="CD-2-97"/>
    <x v="20"/>
    <s v="Hatchback"/>
    <s v="BMW"/>
    <d v="2018-12-22T00:00:00"/>
    <x v="0"/>
    <d v="2019-03-12T00:00:00"/>
    <n v="80"/>
    <n v="16190"/>
    <n v="0.17"/>
    <x v="96"/>
    <n v="5828.4"/>
    <n v="608.74399999999991"/>
    <n v="0.11"/>
    <n v="7915.2909999999993"/>
    <n v="5522.4090000000015"/>
    <n v="2687.54"/>
    <n v="11610.1728"/>
    <n v="860.01280000000042"/>
    <n v="7.4074074074074112E-2"/>
    <x v="7"/>
    <x v="2"/>
  </r>
  <r>
    <s v="CD-6CD-6-98"/>
    <x v="97"/>
    <x v="4"/>
    <s v="CD-6-98"/>
    <x v="74"/>
    <s v="Hardtop"/>
    <s v="Dodge"/>
    <d v="2018-11-11T00:00:00"/>
    <x v="1"/>
    <d v="2019-01-22T00:00:00"/>
    <n v="72"/>
    <n v="16165"/>
    <n v="0.14000000000000001"/>
    <x v="97"/>
    <n v="6304.35"/>
    <n v="607.80399999999997"/>
    <n v="0.13"/>
    <n v="8719.4009999999998"/>
    <n v="5182.4989999999989"/>
    <n v="2641.3609999999999"/>
    <n v="11936.171340000001"/>
    <n v="675.63234000000011"/>
    <n v="5.6603773584905669E-2"/>
    <x v="6"/>
    <x v="3"/>
  </r>
  <r>
    <s v="CD-11CD-11-99"/>
    <x v="98"/>
    <x v="15"/>
    <s v="CD-11-99"/>
    <x v="51"/>
    <s v="Wagon"/>
    <s v="Chevrolet"/>
    <d v="2018-12-19T00:00:00"/>
    <x v="0"/>
    <d v="2019-01-30T00:00:00"/>
    <n v="42"/>
    <n v="32597"/>
    <n v="0.08"/>
    <x v="98"/>
    <n v="9779.1"/>
    <n v="1414.7097999999999"/>
    <n v="0.15"/>
    <n v="15692.195800000001"/>
    <n v="14297.0442"/>
    <n v="6297.7404000000006"/>
    <n v="25112.989576000004"/>
    <n v="1421.489976000008"/>
    <n v="5.6603773584905974E-2"/>
    <x v="7"/>
    <x v="2"/>
  </r>
  <r>
    <s v="CD-6CD-6-100"/>
    <x v="99"/>
    <x v="4"/>
    <s v="CD-6-100"/>
    <x v="75"/>
    <s v="Hatchback"/>
    <s v="Dodge"/>
    <d v="2018-10-15T00:00:00"/>
    <x v="2"/>
    <d v="2018-11-30T00:00:00"/>
    <n v="46"/>
    <n v="17208"/>
    <n v="0.11"/>
    <x v="99"/>
    <n v="5162.3999999999996"/>
    <n v="710.69040000000007"/>
    <n v="0.13"/>
    <n v="7864.0560000000005"/>
    <n v="7451.0640000000003"/>
    <n v="3369.3263999999999"/>
    <n v="12901.457088000001"/>
    <n v="955.66348800000196"/>
    <n v="7.4074074074074223E-2"/>
    <x v="2"/>
    <x v="1"/>
  </r>
  <r>
    <s v="CD-17CD-17-101"/>
    <x v="100"/>
    <x v="3"/>
    <s v="CD-17-101"/>
    <x v="76"/>
    <s v="Wagon"/>
    <s v="Jaguar"/>
    <d v="2018-10-01T00:00:00"/>
    <x v="2"/>
    <d v="2018-11-15T00:00:00"/>
    <n v="45"/>
    <n v="16700"/>
    <n v="0.16"/>
    <x v="100"/>
    <n v="6179"/>
    <n v="627.91999999999996"/>
    <n v="0.14000000000000001"/>
    <n v="8770.84"/>
    <n v="5257.16"/>
    <n v="3226.44"/>
    <n v="11557.6692"/>
    <n v="756.10920000000078"/>
    <n v="6.5420560747663614E-2"/>
    <x v="5"/>
    <x v="2"/>
  </r>
  <r>
    <s v="CD-19CD-19-102"/>
    <x v="101"/>
    <x v="7"/>
    <s v="CD-19-102"/>
    <x v="33"/>
    <s v="Hardtop"/>
    <s v="Dodge"/>
    <d v="2018-10-11T00:00:00"/>
    <x v="2"/>
    <d v="2018-11-21T00:00:00"/>
    <n v="41"/>
    <n v="27672"/>
    <n v="0.14000000000000001"/>
    <x v="101"/>
    <n v="8578.32"/>
    <n v="1521.96"/>
    <n v="0.14000000000000001"/>
    <n v="13431.988799999999"/>
    <n v="10365.931199999999"/>
    <n v="5235.5424000000003"/>
    <n v="19490.496480000002"/>
    <n v="928.11888000000181"/>
    <n v="4.7619047619047707E-2"/>
    <x v="9"/>
    <x v="3"/>
  </r>
  <r>
    <s v="CD-14CD-14-103"/>
    <x v="102"/>
    <x v="11"/>
    <s v="CD-14-103"/>
    <x v="75"/>
    <s v="Sedan"/>
    <s v="Honda"/>
    <d v="2018-10-21T00:00:00"/>
    <x v="2"/>
    <d v="2018-12-29T00:00:00"/>
    <n v="69"/>
    <n v="22815"/>
    <n v="0.08"/>
    <x v="102"/>
    <n v="8441.5499999999993"/>
    <n v="1129.3425"/>
    <n v="0.13"/>
    <n v="12299.566500000001"/>
    <n v="8690.2334999999985"/>
    <n v="4197.96"/>
    <n v="18135.1872"/>
    <n v="1343.3472000000002"/>
    <n v="7.4074074074074084E-2"/>
    <x v="4"/>
    <x v="1"/>
  </r>
  <r>
    <s v="CD-18CD-18-104"/>
    <x v="103"/>
    <x v="17"/>
    <s v="CD-18-104"/>
    <x v="77"/>
    <s v="Hatchback"/>
    <s v="Mercedes-benz"/>
    <d v="2018-12-31T00:00:00"/>
    <x v="0"/>
    <d v="2019-03-14T00:00:00"/>
    <n v="73"/>
    <n v="26131"/>
    <n v="0.11"/>
    <x v="103"/>
    <n v="8884.5400000000009"/>
    <n v="1149.7639999999999"/>
    <n v="0.1"/>
    <n v="12359.963"/>
    <n v="10896.627"/>
    <n v="4883.8838999999998"/>
    <n v="20026.249649000001"/>
    <n v="1653.5435490000018"/>
    <n v="8.2568807339449629E-2"/>
    <x v="0"/>
    <x v="0"/>
  </r>
  <r>
    <s v="CD-18CD-18-105"/>
    <x v="104"/>
    <x v="17"/>
    <s v="CD-18-105"/>
    <x v="78"/>
    <s v="Sedan"/>
    <s v="Mazda"/>
    <d v="2018-10-17T00:00:00"/>
    <x v="2"/>
    <d v="2018-11-23T00:00:00"/>
    <n v="37"/>
    <n v="23537"/>
    <n v="0.13"/>
    <x v="104"/>
    <n v="8002.58"/>
    <n v="1247.461"/>
    <n v="0.15"/>
    <n v="12321.619499999999"/>
    <n v="8155.5704999999998"/>
    <n v="4504.9817999999996"/>
    <n v="17409.706937999999"/>
    <n v="1437.4987380000002"/>
    <n v="8.256880733944956E-2"/>
    <x v="2"/>
    <x v="1"/>
  </r>
  <r>
    <s v="CD-1CD-1-106"/>
    <x v="105"/>
    <x v="6"/>
    <s v="CD-1-106"/>
    <x v="79"/>
    <s v="Wagon"/>
    <s v="Nissan"/>
    <d v="2018-10-18T00:00:00"/>
    <x v="2"/>
    <d v="2019-01-04T00:00:00"/>
    <n v="78"/>
    <n v="22675"/>
    <n v="0.15"/>
    <x v="105"/>
    <n v="7029.25"/>
    <n v="1102.0050000000001"/>
    <n v="0.1"/>
    <n v="10058.630000000001"/>
    <n v="9215.119999999999"/>
    <n v="4432.9624999999996"/>
    <n v="15731.234750000001"/>
    <n v="890.44725000000108"/>
    <n v="5.6603773584905724E-2"/>
    <x v="6"/>
    <x v="3"/>
  </r>
  <r>
    <s v="CD-19CD-19-107"/>
    <x v="106"/>
    <x v="7"/>
    <s v="CD-19-107"/>
    <x v="80"/>
    <s v="Sedan"/>
    <s v="Peugeot"/>
    <d v="2018-10-18T00:00:00"/>
    <x v="2"/>
    <d v="2018-11-25T00:00:00"/>
    <n v="38"/>
    <n v="24888"/>
    <n v="0.13"/>
    <x v="106"/>
    <n v="7466.4"/>
    <n v="1134.8928000000001"/>
    <n v="0.11"/>
    <n v="10983.0744"/>
    <n v="10669.485600000002"/>
    <n v="4980.0888000000004"/>
    <n v="18006.268896000001"/>
    <n v="1333.7976960000015"/>
    <n v="7.4074074074074153E-2"/>
    <x v="2"/>
    <x v="1"/>
  </r>
  <r>
    <s v="CD-13CD-13-108"/>
    <x v="107"/>
    <x v="16"/>
    <s v="CD-13-108"/>
    <x v="61"/>
    <s v="Wagon"/>
    <s v="Volvo"/>
    <d v="2018-11-07T00:00:00"/>
    <x v="1"/>
    <d v="2018-12-29T00:00:00"/>
    <n v="52"/>
    <n v="34116"/>
    <n v="0.1"/>
    <x v="107"/>
    <n v="13305.24"/>
    <n v="869.9580000000002"/>
    <n v="0.1"/>
    <n v="17245.637999999999"/>
    <n v="13458.762000000004"/>
    <n v="6140.88"/>
    <n v="25791.696"/>
    <n v="1228.1759999999995"/>
    <n v="4.7619047619047596E-2"/>
    <x v="7"/>
    <x v="2"/>
  </r>
  <r>
    <s v="CD-16CD-16-109"/>
    <x v="108"/>
    <x v="14"/>
    <s v="CD-16-109"/>
    <x v="81"/>
    <s v="Hardtop"/>
    <s v="Honda"/>
    <d v="2018-12-26T00:00:00"/>
    <x v="0"/>
    <d v="2019-02-15T00:00:00"/>
    <n v="51"/>
    <n v="23394"/>
    <n v="0.09"/>
    <x v="108"/>
    <n v="7252.14"/>
    <n v="1403.64"/>
    <n v="0.1"/>
    <n v="10784.634000000002"/>
    <n v="10503.906000000003"/>
    <n v="4257.7080000000005"/>
    <n v="18222.990240000003"/>
    <n v="1192.1582400000007"/>
    <n v="6.5420560747663573E-2"/>
    <x v="7"/>
    <x v="2"/>
  </r>
  <r>
    <s v="CD-19CD-19-110"/>
    <x v="109"/>
    <x v="7"/>
    <s v="CD-19-110"/>
    <x v="82"/>
    <s v="Hatchback"/>
    <s v="Mitsubishi"/>
    <d v="2018-11-23T00:00:00"/>
    <x v="1"/>
    <d v="2019-02-04T00:00:00"/>
    <n v="73"/>
    <n v="21669"/>
    <n v="0.17"/>
    <x v="109"/>
    <n v="8667.6"/>
    <n v="559.06020000000001"/>
    <n v="0.14000000000000001"/>
    <n v="11744.598"/>
    <n v="6240.6720000000005"/>
    <n v="3237.3485999999998"/>
    <n v="15632.796684000003"/>
    <n v="884.87528400000156"/>
    <n v="5.6603773584905752E-2"/>
    <x v="6"/>
    <x v="3"/>
  </r>
  <r>
    <s v="CD-2CD-2-111"/>
    <x v="110"/>
    <x v="8"/>
    <s v="CD-2-111"/>
    <x v="9"/>
    <s v="Hardtop"/>
    <s v="Toyota"/>
    <d v="2018-11-21T00:00:00"/>
    <x v="1"/>
    <d v="2019-02-02T00:00:00"/>
    <n v="73"/>
    <n v="18787"/>
    <n v="0.17"/>
    <x v="110"/>
    <n v="7514.8"/>
    <n v="565.48869999999999"/>
    <n v="0.11"/>
    <n v="9795.5417999999991"/>
    <n v="5797.6681999999992"/>
    <n v="2806.7777999999998"/>
    <n v="13937.211098"/>
    <n v="1150.7788980000005"/>
    <n v="8.2568807339449574E-2"/>
    <x v="9"/>
    <x v="3"/>
  </r>
  <r>
    <s v="CD-19CD-19-112"/>
    <x v="111"/>
    <x v="7"/>
    <s v="CD-19-112"/>
    <x v="83"/>
    <s v="Convertible"/>
    <s v="Chevrolet"/>
    <d v="2018-10-30T00:00:00"/>
    <x v="2"/>
    <d v="2018-12-23T00:00:00"/>
    <n v="54"/>
    <n v="17296"/>
    <n v="0.15"/>
    <x v="111"/>
    <n v="5361.76"/>
    <n v="840.5856"/>
    <n v="0.14000000000000001"/>
    <n v="8260.5696000000007"/>
    <n v="6441.0303999999996"/>
    <n v="3234.3520000000003"/>
    <n v="12499.30032"/>
    <n v="1032.0523200000007"/>
    <n v="8.2568807339449601E-2"/>
    <x v="5"/>
    <x v="2"/>
  </r>
  <r>
    <s v="CD-10CD-10-113"/>
    <x v="112"/>
    <x v="1"/>
    <s v="CD-10-113"/>
    <x v="28"/>
    <s v="Sedan"/>
    <s v="Saab"/>
    <d v="2018-11-20T00:00:00"/>
    <x v="1"/>
    <d v="2019-02-06T00:00:00"/>
    <n v="78"/>
    <n v="34266"/>
    <n v="0.06"/>
    <x v="112"/>
    <n v="10622.46"/>
    <n v="1511.1306"/>
    <n v="0.14000000000000001"/>
    <n v="16642.996200000001"/>
    <n v="15567.043799999999"/>
    <n v="7408.3091999999997"/>
    <n v="26041.817339999998"/>
    <n v="1240.0865399999966"/>
    <n v="4.7619047619047492E-2"/>
    <x v="8"/>
    <x v="0"/>
  </r>
  <r>
    <s v="CD-11CD-11-114"/>
    <x v="113"/>
    <x v="15"/>
    <s v="CD-11-114"/>
    <x v="84"/>
    <s v="Hatchback"/>
    <s v="Jaguar"/>
    <d v="2018-11-18T00:00:00"/>
    <x v="1"/>
    <d v="2018-12-19T00:00:00"/>
    <n v="31"/>
    <n v="17094"/>
    <n v="0.06"/>
    <x v="113"/>
    <n v="6495.72"/>
    <n v="670.08479999999997"/>
    <n v="0.1"/>
    <n v="8772.640800000001"/>
    <n v="7295.7191999999986"/>
    <n v="3535.0391999999997"/>
    <n v="13285.320048"/>
    <n v="751.99924799999826"/>
    <n v="5.660377358490553E-2"/>
    <x v="4"/>
    <x v="1"/>
  </r>
  <r>
    <s v="CD-13CD-13-115"/>
    <x v="114"/>
    <x v="16"/>
    <s v="CD-13-115"/>
    <x v="85"/>
    <s v="Hardtop"/>
    <s v="Mazda"/>
    <d v="2018-11-13T00:00:00"/>
    <x v="1"/>
    <d v="2019-01-10T00:00:00"/>
    <n v="58"/>
    <n v="18913"/>
    <n v="0.15"/>
    <x v="114"/>
    <n v="6619.55"/>
    <n v="661.95500000000004"/>
    <n v="0.11"/>
    <n v="9049.8705000000009"/>
    <n v="7026.1795000000002"/>
    <n v="3697.4914999999996"/>
    <n v="13245.057595"/>
    <n v="866.49909500000103"/>
    <n v="6.5420560747663628E-2"/>
    <x v="1"/>
    <x v="1"/>
  </r>
  <r>
    <s v="CD-19CD-19-116"/>
    <x v="115"/>
    <x v="7"/>
    <s v="CD-19-116"/>
    <x v="86"/>
    <s v="Sedan"/>
    <s v="Plymouth"/>
    <d v="2018-10-01T00:00:00"/>
    <x v="2"/>
    <d v="2018-11-25T00:00:00"/>
    <n v="55"/>
    <n v="25803"/>
    <n v="0.08"/>
    <x v="115"/>
    <n v="7998.93"/>
    <n v="786.99150000000009"/>
    <n v="0.11"/>
    <n v="11397.185100000001"/>
    <n v="12341.574899999998"/>
    <n v="4747.7520000000004"/>
    <n v="20130.468480000003"/>
    <n v="1139.4604800000052"/>
    <n v="5.6603773584905911E-2"/>
    <x v="6"/>
    <x v="3"/>
  </r>
  <r>
    <s v="CD-7CD-7-117"/>
    <x v="116"/>
    <x v="9"/>
    <s v="CD-7-117"/>
    <x v="65"/>
    <s v="Hatchback"/>
    <s v="Mitsubishi"/>
    <d v="2018-12-27T00:00:00"/>
    <x v="0"/>
    <d v="2019-02-26T00:00:00"/>
    <n v="61"/>
    <n v="30317"/>
    <n v="0.08"/>
    <x v="116"/>
    <n v="10914.12"/>
    <n v="1527.9767999999997"/>
    <n v="0.14000000000000001"/>
    <n v="16346.926400000002"/>
    <n v="11544.713599999995"/>
    <n v="5578.3280000000004"/>
    <n v="23652.110720000001"/>
    <n v="1338.7987200000025"/>
    <n v="5.6603773584905766E-2"/>
    <x v="3"/>
    <x v="0"/>
  </r>
  <r>
    <s v="CD-13CD-13-118"/>
    <x v="117"/>
    <x v="16"/>
    <s v="CD-13-118"/>
    <x v="55"/>
    <s v="Sedan"/>
    <s v="Toyota"/>
    <d v="2018-10-09T00:00:00"/>
    <x v="2"/>
    <d v="2018-11-28T00:00:00"/>
    <n v="50"/>
    <n v="27530"/>
    <n v="0.12"/>
    <x v="117"/>
    <n v="9910.7999999999993"/>
    <n v="1288.4040000000002"/>
    <n v="0.14000000000000001"/>
    <n v="14590.9"/>
    <n v="9635.5000000000018"/>
    <n v="5572.072000000001"/>
    <n v="20333.217520000002"/>
    <n v="1678.8895200000006"/>
    <n v="8.256880733944956E-2"/>
    <x v="0"/>
    <x v="0"/>
  </r>
  <r>
    <s v="CD-10CD-10-119"/>
    <x v="118"/>
    <x v="1"/>
    <s v="CD-10-119"/>
    <x v="87"/>
    <s v="Hatchback"/>
    <s v="Toyota"/>
    <d v="2018-10-27T00:00:00"/>
    <x v="2"/>
    <d v="2019-01-08T00:00:00"/>
    <n v="73"/>
    <n v="34274"/>
    <n v="0.1"/>
    <x v="118"/>
    <n v="12338.64"/>
    <n v="1480.6368000000002"/>
    <n v="0.15"/>
    <n v="18446.266799999998"/>
    <n v="12400.333199999999"/>
    <n v="5552.3880000000008"/>
    <n v="27064.806840000001"/>
    <n v="1770.5948400000016"/>
    <n v="6.54205607476636E-2"/>
    <x v="4"/>
    <x v="1"/>
  </r>
  <r>
    <s v="CD-10CD-10-120"/>
    <x v="119"/>
    <x v="1"/>
    <s v="CD-10-120"/>
    <x v="88"/>
    <s v="Convertible"/>
    <s v="Alfa-romero"/>
    <d v="2018-11-02T00:00:00"/>
    <x v="1"/>
    <d v="2019-01-12T00:00:00"/>
    <n v="71"/>
    <n v="19993"/>
    <n v="0.16"/>
    <x v="119"/>
    <n v="6797.62"/>
    <n v="999.65"/>
    <n v="0.13"/>
    <n v="9980.5056000000004"/>
    <n v="6813.6144000000004"/>
    <n v="3190.8827999999999"/>
    <n v="14419.431431999999"/>
    <n v="816.19423199999983"/>
    <n v="5.6603773584905648E-2"/>
    <x v="3"/>
    <x v="0"/>
  </r>
  <r>
    <s v="CD-18CD-18-121"/>
    <x v="120"/>
    <x v="17"/>
    <s v="CD-18-121"/>
    <x v="89"/>
    <s v="Wagon"/>
    <s v="Porsche"/>
    <d v="2018-11-12T00:00:00"/>
    <x v="1"/>
    <d v="2019-01-23T00:00:00"/>
    <n v="72"/>
    <n v="24194"/>
    <n v="0.16"/>
    <x v="120"/>
    <n v="9677.6"/>
    <n v="958.08239999999989"/>
    <n v="0.11"/>
    <n v="12871.207999999999"/>
    <n v="7451.7519999999995"/>
    <n v="4674.2807999999995"/>
    <n v="17057.060328"/>
    <n v="1408.3811280000009"/>
    <n v="8.2568807339449601E-2"/>
    <x v="7"/>
    <x v="2"/>
  </r>
  <r>
    <s v="CD-12CD-12-122"/>
    <x v="121"/>
    <x v="5"/>
    <s v="CD-12-122"/>
    <x v="79"/>
    <s v="Wagon"/>
    <s v="Nissan"/>
    <d v="2018-11-17T00:00:00"/>
    <x v="1"/>
    <d v="2019-01-27T00:00:00"/>
    <n v="71"/>
    <n v="18731"/>
    <n v="0.05"/>
    <x v="121"/>
    <n v="7492.4"/>
    <n v="721.14350000000002"/>
    <n v="0.13"/>
    <n v="10526.822"/>
    <n v="7267.6280000000006"/>
    <n v="4092.7235000000005"/>
    <n v="14523.830090000001"/>
    <n v="822.10359000000062"/>
    <n v="5.6603773584905696E-2"/>
    <x v="3"/>
    <x v="0"/>
  </r>
  <r>
    <s v="CD-18CD-18-123"/>
    <x v="122"/>
    <x v="17"/>
    <s v="CD-18-123"/>
    <x v="90"/>
    <s v="Wagon"/>
    <s v="Nissan"/>
    <d v="2018-12-01T00:00:00"/>
    <x v="0"/>
    <d v="2019-01-11T00:00:00"/>
    <n v="41"/>
    <n v="25994"/>
    <n v="0.09"/>
    <x v="122"/>
    <n v="8058.14"/>
    <n v="779.82"/>
    <n v="0.14000000000000001"/>
    <n v="12149.595600000001"/>
    <n v="11504.9444"/>
    <n v="5203.9988000000003"/>
    <n v="19926.584495999999"/>
    <n v="1476.0432959999998"/>
    <n v="7.407407407407407E-2"/>
    <x v="7"/>
    <x v="2"/>
  </r>
  <r>
    <s v="CD-19CD-19-124"/>
    <x v="123"/>
    <x v="7"/>
    <s v="CD-19-124"/>
    <x v="91"/>
    <s v="Convertible"/>
    <s v="Plymouth"/>
    <d v="2018-11-12T00:00:00"/>
    <x v="1"/>
    <d v="2018-12-24T00:00:00"/>
    <n v="42"/>
    <n v="31989"/>
    <n v="7.0000000000000007E-2"/>
    <x v="123"/>
    <n v="12155.82"/>
    <n v="1583.4554999999998"/>
    <n v="0.12"/>
    <n v="17309.247899999998"/>
    <n v="12440.5221"/>
    <n v="6247.4516999999996"/>
    <n v="24677.434215000001"/>
    <n v="1175.1159150000021"/>
    <n v="4.7619047619047707E-2"/>
    <x v="5"/>
    <x v="2"/>
  </r>
  <r>
    <s v="CD-3CD-3-125"/>
    <x v="124"/>
    <x v="12"/>
    <s v="CD-3-125"/>
    <x v="74"/>
    <s v="Convertible"/>
    <s v="Volkswagen"/>
    <d v="2018-11-10T00:00:00"/>
    <x v="1"/>
    <d v="2019-01-11T00:00:00"/>
    <n v="62"/>
    <n v="29293"/>
    <n v="0.05"/>
    <x v="124"/>
    <n v="9959.6200000000008"/>
    <n v="893.4364999999998"/>
    <n v="0.13"/>
    <n v="14470.742"/>
    <n v="13357.607999999997"/>
    <n v="5287.3865000000005"/>
    <n v="24118.830944999998"/>
    <n v="1577.8674449999999"/>
    <n v="6.5420560747663545E-2"/>
    <x v="3"/>
    <x v="0"/>
  </r>
  <r>
    <s v="CD-11CD-11-126"/>
    <x v="125"/>
    <x v="15"/>
    <s v="CD-11-126"/>
    <x v="92"/>
    <s v="Convertible"/>
    <s v="Toyota"/>
    <d v="2018-12-04T00:00:00"/>
    <x v="0"/>
    <d v="2019-02-09T00:00:00"/>
    <n v="67"/>
    <n v="24974"/>
    <n v="0.11"/>
    <x v="125"/>
    <n v="8740.9"/>
    <n v="809.15760000000012"/>
    <n v="0.1"/>
    <n v="11772.7436"/>
    <n v="10454.116400000001"/>
    <n v="4223.1034"/>
    <n v="19624.094694000003"/>
    <n v="1620.3380940000025"/>
    <n v="8.2568807339449657E-2"/>
    <x v="1"/>
    <x v="1"/>
  </r>
  <r>
    <s v="CD-17CD-17-127"/>
    <x v="126"/>
    <x v="3"/>
    <s v="CD-17-127"/>
    <x v="93"/>
    <s v="Convertible"/>
    <s v="Peugeot"/>
    <d v="2018-11-24T00:00:00"/>
    <x v="1"/>
    <d v="2019-01-19T00:00:00"/>
    <n v="56"/>
    <n v="18001"/>
    <n v="0.08"/>
    <x v="126"/>
    <n v="6120.34"/>
    <n v="626.43480000000011"/>
    <n v="0.1"/>
    <n v="8402.8667999999998"/>
    <n v="8158.0531999999976"/>
    <n v="2980.9656000000004"/>
    <n v="14530.551208000003"/>
    <n v="950.59680800000388"/>
    <n v="6.5420560747663808E-2"/>
    <x v="3"/>
    <x v="0"/>
  </r>
  <r>
    <s v="CD-7CD-7-128"/>
    <x v="127"/>
    <x v="9"/>
    <s v="CD-7-128"/>
    <x v="94"/>
    <s v="Sedan"/>
    <s v="Mercedes-benz"/>
    <d v="2018-10-11T00:00:00"/>
    <x v="2"/>
    <d v="2018-11-11T00:00:00"/>
    <n v="31"/>
    <n v="23122"/>
    <n v="0.06"/>
    <x v="127"/>
    <n v="7167.82"/>
    <n v="874.01160000000004"/>
    <n v="0.11"/>
    <n v="10432.6464"/>
    <n v="11302.033600000001"/>
    <n v="3912.2424000000001"/>
    <n v="18891.783856000002"/>
    <n v="1069.3462560000007"/>
    <n v="5.6603773584905696E-2"/>
    <x v="0"/>
    <x v="0"/>
  </r>
  <r>
    <s v="CD-9CD-9-129"/>
    <x v="128"/>
    <x v="10"/>
    <s v="CD-9-129"/>
    <x v="65"/>
    <s v="Sedan"/>
    <s v="Plymouth"/>
    <d v="2018-11-07T00:00:00"/>
    <x v="1"/>
    <d v="2018-12-25T00:00:00"/>
    <n v="48"/>
    <n v="26016"/>
    <n v="0.08"/>
    <x v="128"/>
    <n v="10146.24"/>
    <n v="689.42400000000009"/>
    <n v="0.1"/>
    <n v="13229.136"/>
    <n v="10705.584000000001"/>
    <n v="5265.6384000000007"/>
    <n v="19602.535680000001"/>
    <n v="933.45407999999952"/>
    <n v="4.7619047619047596E-2"/>
    <x v="0"/>
    <x v="0"/>
  </r>
  <r>
    <s v="CD-14CD-14-130"/>
    <x v="129"/>
    <x v="11"/>
    <s v="CD-14-130"/>
    <x v="95"/>
    <s v="Convertible"/>
    <s v="Peugeot"/>
    <d v="2018-10-02T00:00:00"/>
    <x v="2"/>
    <d v="2018-12-07T00:00:00"/>
    <n v="66"/>
    <n v="31992"/>
    <n v="0.05"/>
    <x v="129"/>
    <n v="11517.12"/>
    <n v="1698.7751999999998"/>
    <n v="0.1"/>
    <n v="16255.135200000001"/>
    <n v="14137.264799999999"/>
    <n v="5470.6319999999996"/>
    <n v="26167.856399999997"/>
    <n v="1246.0883999999933"/>
    <n v="4.7619047619047367E-2"/>
    <x v="7"/>
    <x v="2"/>
  </r>
  <r>
    <s v="CD-16CD-16-131"/>
    <x v="130"/>
    <x v="14"/>
    <s v="CD-16-131"/>
    <x v="96"/>
    <s v="Wagon"/>
    <s v="Toyota"/>
    <d v="2018-10-30T00:00:00"/>
    <x v="2"/>
    <d v="2018-12-17T00:00:00"/>
    <n v="48"/>
    <n v="29217"/>
    <n v="0.17"/>
    <x v="130"/>
    <n v="8765.1"/>
    <n v="1393.6508999999999"/>
    <n v="0.13"/>
    <n v="13311.265200000002"/>
    <n v="10938.844799999999"/>
    <n v="5092.5231000000003"/>
    <n v="20881.769721000004"/>
    <n v="1724.1828210000021"/>
    <n v="8.2568807339449629E-2"/>
    <x v="8"/>
    <x v="0"/>
  </r>
  <r>
    <s v="CD-2CD-2-132"/>
    <x v="131"/>
    <x v="8"/>
    <s v="CD-2-132"/>
    <x v="97"/>
    <s v="Hardtop"/>
    <s v="Subaru"/>
    <d v="2018-12-26T00:00:00"/>
    <x v="0"/>
    <d v="2019-01-29T00:00:00"/>
    <n v="34"/>
    <n v="18658"/>
    <n v="0.15"/>
    <x v="131"/>
    <n v="5783.98"/>
    <n v="906.77880000000005"/>
    <n v="0.12"/>
    <n v="8593.8747999999996"/>
    <n v="7265.4251999999997"/>
    <n v="3171.86"/>
    <n v="13702.4352"/>
    <n v="1014.9952000000012"/>
    <n v="7.4074074074074167E-2"/>
    <x v="0"/>
    <x v="0"/>
  </r>
  <r>
    <s v="CD-6CD-6-133"/>
    <x v="132"/>
    <x v="4"/>
    <s v="CD-6-133"/>
    <x v="45"/>
    <s v="Convertible"/>
    <s v="Renault"/>
    <d v="2018-11-03T00:00:00"/>
    <x v="1"/>
    <d v="2019-01-13T00:00:00"/>
    <n v="71"/>
    <n v="22818"/>
    <n v="7.0000000000000007E-2"/>
    <x v="132"/>
    <n v="7529.94"/>
    <n v="821.44799999999987"/>
    <n v="0.13"/>
    <n v="11110.084199999999"/>
    <n v="10110.655799999999"/>
    <n v="4456.3553999999995"/>
    <n v="18273.179214"/>
    <n v="1508.7946140000022"/>
    <n v="8.2568807339449657E-2"/>
    <x v="1"/>
    <x v="1"/>
  </r>
  <r>
    <s v="CD-8CD-8-134"/>
    <x v="133"/>
    <x v="18"/>
    <s v="CD-8-134"/>
    <x v="98"/>
    <s v="Convertible"/>
    <s v="Mercedes-benz"/>
    <d v="2018-10-13T00:00:00"/>
    <x v="2"/>
    <d v="2018-12-30T00:00:00"/>
    <n v="78"/>
    <n v="34181"/>
    <n v="7.0000000000000007E-2"/>
    <x v="133"/>
    <n v="13330.59"/>
    <n v="1476.6191999999999"/>
    <n v="0.13"/>
    <n v="18939.6921"/>
    <n v="12848.637900000002"/>
    <n v="7311.3158999999996"/>
    <n v="25700.864805000001"/>
    <n v="1223.8507050000007"/>
    <n v="4.7619047619047644E-2"/>
    <x v="3"/>
    <x v="0"/>
  </r>
  <r>
    <s v="CD-1CD-1-135"/>
    <x v="134"/>
    <x v="6"/>
    <s v="CD-1-135"/>
    <x v="91"/>
    <s v="Sedan"/>
    <s v="Chevrolet"/>
    <d v="2018-12-12T00:00:00"/>
    <x v="0"/>
    <d v="2019-02-07T00:00:00"/>
    <n v="57"/>
    <n v="21437"/>
    <n v="0.14000000000000001"/>
    <x v="134"/>
    <n v="8574.7999999999993"/>
    <n v="986.10200000000009"/>
    <n v="0.1"/>
    <n v="11404.484"/>
    <n v="7031.3359999999993"/>
    <n v="3687.1640000000002"/>
    <n v="16076.035040000001"/>
    <n v="1327.3790400000016"/>
    <n v="8.2568807339449643E-2"/>
    <x v="6"/>
    <x v="3"/>
  </r>
  <r>
    <s v="CD-11CD-11-136"/>
    <x v="135"/>
    <x v="15"/>
    <s v="CD-11-136"/>
    <x v="38"/>
    <s v="Convertible"/>
    <s v="Mazda"/>
    <d v="2018-11-12T00:00:00"/>
    <x v="1"/>
    <d v="2018-12-30T00:00:00"/>
    <n v="48"/>
    <n v="33433"/>
    <n v="0.12"/>
    <x v="135"/>
    <n v="11701.55"/>
    <n v="1240.3643000000002"/>
    <n v="0.11"/>
    <n v="16178.2287"/>
    <n v="13242.811300000001"/>
    <n v="5589.9975999999997"/>
    <n v="25022.594520000002"/>
    <n v="1191.5521200000003"/>
    <n v="4.7619047619047623E-2"/>
    <x v="7"/>
    <x v="2"/>
  </r>
  <r>
    <s v="CD-7CD-7-137"/>
    <x v="136"/>
    <x v="9"/>
    <s v="CD-7-137"/>
    <x v="26"/>
    <s v="Hatchback"/>
    <s v="Plymouth"/>
    <d v="2018-10-01T00:00:00"/>
    <x v="2"/>
    <d v="2018-11-11T00:00:00"/>
    <n v="41"/>
    <n v="22230"/>
    <n v="0.16"/>
    <x v="136"/>
    <n v="7558.2"/>
    <n v="555.75"/>
    <n v="0.11"/>
    <n v="10168.002"/>
    <n v="8505.1980000000003"/>
    <n v="3734.64"/>
    <n v="15834.873600000003"/>
    <n v="896.31360000000132"/>
    <n v="5.6603773584905731E-2"/>
    <x v="5"/>
    <x v="2"/>
  </r>
  <r>
    <s v="CD-17CD-17-138"/>
    <x v="137"/>
    <x v="3"/>
    <s v="CD-17-138"/>
    <x v="77"/>
    <s v="Hardtop"/>
    <s v="Mercury"/>
    <d v="2018-10-30T00:00:00"/>
    <x v="2"/>
    <d v="2019-01-05T00:00:00"/>
    <n v="67"/>
    <n v="25515"/>
    <n v="0.1"/>
    <x v="137"/>
    <n v="8930.25"/>
    <n v="1122.6600000000001"/>
    <n v="0.1"/>
    <n v="12349.26"/>
    <n v="10614.24"/>
    <n v="4822.335"/>
    <n v="19048.223250000003"/>
    <n v="907.05825000000186"/>
    <n v="4.7619047619047707E-2"/>
    <x v="2"/>
    <x v="1"/>
  </r>
  <r>
    <s v="CD-15CD-15-139"/>
    <x v="138"/>
    <x v="0"/>
    <s v="CD-15-139"/>
    <x v="96"/>
    <s v="Wagon"/>
    <s v="Volkswagen"/>
    <d v="2018-11-03T00:00:00"/>
    <x v="1"/>
    <d v="2018-12-25T00:00:00"/>
    <n v="52"/>
    <n v="27340"/>
    <n v="0.1"/>
    <x v="138"/>
    <n v="9295.6"/>
    <n v="1224.8319999999999"/>
    <n v="0.14000000000000001"/>
    <n v="13965.272000000001"/>
    <n v="10640.727999999999"/>
    <n v="4429.08"/>
    <n v="21992.842799999999"/>
    <n v="1815.9228000000003"/>
    <n v="8.256880733944956E-2"/>
    <x v="5"/>
    <x v="2"/>
  </r>
  <r>
    <s v="CD-1CD-1-140"/>
    <x v="139"/>
    <x v="6"/>
    <s v="CD-1-140"/>
    <x v="14"/>
    <s v="Hatchback"/>
    <s v="Audi"/>
    <d v="2018-10-17T00:00:00"/>
    <x v="2"/>
    <d v="2018-12-06T00:00:00"/>
    <n v="50"/>
    <n v="30902"/>
    <n v="0.17"/>
    <x v="139"/>
    <n v="11742.76"/>
    <n v="973.41300000000001"/>
    <n v="0.1"/>
    <n v="15281.039000000001"/>
    <n v="10367.620999999999"/>
    <n v="5642.7052000000003"/>
    <n v="21606.431184000001"/>
    <n v="1600.4763840000014"/>
    <n v="7.4074074074074139E-2"/>
    <x v="5"/>
    <x v="2"/>
  </r>
  <r>
    <s v="CD-16CD-16-141"/>
    <x v="140"/>
    <x v="14"/>
    <s v="CD-16-141"/>
    <x v="55"/>
    <s v="Hardtop"/>
    <s v="Mazda"/>
    <d v="2018-12-27T00:00:00"/>
    <x v="0"/>
    <d v="2019-02-21T00:00:00"/>
    <n v="56"/>
    <n v="31842"/>
    <n v="0.15"/>
    <x v="140"/>
    <n v="12418.38"/>
    <n v="732.3660000000001"/>
    <n v="0.15"/>
    <n v="17210.600999999999"/>
    <n v="9855.099000000002"/>
    <n v="4871.826"/>
    <n v="23525.506440000001"/>
    <n v="1331.6324400000012"/>
    <n v="5.660377358490571E-2"/>
    <x v="0"/>
    <x v="0"/>
  </r>
  <r>
    <s v="CD-20CD-20-142"/>
    <x v="141"/>
    <x v="19"/>
    <s v="CD-20-142"/>
    <x v="64"/>
    <s v="Sedan"/>
    <s v="Volkswagen"/>
    <d v="2018-12-24T00:00:00"/>
    <x v="0"/>
    <d v="2019-02-10T00:00:00"/>
    <n v="48"/>
    <n v="21305"/>
    <n v="0.16"/>
    <x v="141"/>
    <n v="8522"/>
    <n v="656.19400000000007"/>
    <n v="0.12"/>
    <n v="11325.737999999999"/>
    <n v="6570.4620000000014"/>
    <n v="3579.24"/>
    <n v="15605.486400000002"/>
    <n v="1288.5264000000006"/>
    <n v="8.2568807339449574E-2"/>
    <x v="5"/>
    <x v="2"/>
  </r>
  <r>
    <s v="CD-2CD-2-143"/>
    <x v="142"/>
    <x v="8"/>
    <s v="CD-2-143"/>
    <x v="27"/>
    <s v="Wagon"/>
    <s v="Plymouth"/>
    <d v="2018-12-05T00:00:00"/>
    <x v="0"/>
    <d v="2019-02-23T00:00:00"/>
    <n v="80"/>
    <n v="22120"/>
    <n v="0.09"/>
    <x v="142"/>
    <n v="7078.4"/>
    <n v="1044.0640000000001"/>
    <n v="0.15"/>
    <n v="11141.844000000001"/>
    <n v="8987.3559999999998"/>
    <n v="4227.1320000000005"/>
    <n v="17174.23344"/>
    <n v="1272.1654400000007"/>
    <n v="7.4074074074074112E-2"/>
    <x v="5"/>
    <x v="2"/>
  </r>
  <r>
    <s v="CD-1CD-1-144"/>
    <x v="143"/>
    <x v="6"/>
    <s v="CD-1-144"/>
    <x v="12"/>
    <s v="Convertible"/>
    <s v="Mitsubishi"/>
    <d v="2018-12-07T00:00:00"/>
    <x v="0"/>
    <d v="2019-02-02T00:00:00"/>
    <n v="57"/>
    <n v="21043"/>
    <n v="0.15"/>
    <x v="143"/>
    <n v="6733.76"/>
    <n v="557.6395"/>
    <n v="0.1"/>
    <n v="9080.0545000000002"/>
    <n v="8806.4954999999991"/>
    <n v="3398.4445000000001"/>
    <n v="15502.272885"/>
    <n v="1014.1673850000006"/>
    <n v="6.5420560747663586E-2"/>
    <x v="4"/>
    <x v="1"/>
  </r>
  <r>
    <s v="CD-5CD-5-145"/>
    <x v="144"/>
    <x v="13"/>
    <s v="CD-5-145"/>
    <x v="26"/>
    <s v="Wagon"/>
    <s v="Mitsubishi"/>
    <d v="2018-11-30T00:00:00"/>
    <x v="1"/>
    <d v="2019-02-10T00:00:00"/>
    <n v="72"/>
    <n v="33161"/>
    <n v="0.05"/>
    <x v="144"/>
    <n v="13264.4"/>
    <n v="1276.6984999999997"/>
    <n v="0.1"/>
    <n v="17691.393499999998"/>
    <n v="13811.556500000004"/>
    <n v="5670.5309999999999"/>
    <n v="28157.33671"/>
    <n v="2324.9177099999979"/>
    <n v="8.2568807339449463E-2"/>
    <x v="1"/>
    <x v="1"/>
  </r>
  <r>
    <s v="CD-11CD-11-146"/>
    <x v="145"/>
    <x v="15"/>
    <s v="CD-11-146"/>
    <x v="73"/>
    <s v="Wagon"/>
    <s v="Nissan"/>
    <d v="2018-12-18T00:00:00"/>
    <x v="0"/>
    <d v="2019-02-11T00:00:00"/>
    <n v="55"/>
    <n v="24216"/>
    <n v="0.05"/>
    <x v="145"/>
    <n v="7264.8"/>
    <n v="1574.04"/>
    <n v="0.14000000000000001"/>
    <n v="12059.568000000001"/>
    <n v="10945.632"/>
    <n v="5291.1959999999999"/>
    <n v="18776.844240000002"/>
    <n v="1062.8402400000014"/>
    <n v="5.6603773584905724E-2"/>
    <x v="7"/>
    <x v="2"/>
  </r>
  <r>
    <s v="CD-2CD-2-147"/>
    <x v="146"/>
    <x v="8"/>
    <s v="CD-2-147"/>
    <x v="27"/>
    <s v="Convertible"/>
    <s v="BMW"/>
    <d v="2018-10-27T00:00:00"/>
    <x v="2"/>
    <d v="2018-12-30T00:00:00"/>
    <n v="64"/>
    <n v="24213"/>
    <n v="0.11"/>
    <x v="146"/>
    <n v="9443.07"/>
    <n v="847.45500000000004"/>
    <n v="0.15"/>
    <n v="13522.960499999999"/>
    <n v="8026.6095000000005"/>
    <n v="4525.4097000000002"/>
    <n v="18215.851521000001"/>
    <n v="1191.691221000001"/>
    <n v="6.54205607476636E-2"/>
    <x v="7"/>
    <x v="2"/>
  </r>
  <r>
    <s v="CD-1CD-1-148"/>
    <x v="147"/>
    <x v="6"/>
    <s v="CD-1-148"/>
    <x v="40"/>
    <s v="Sedan"/>
    <s v="Chevrolet"/>
    <d v="2018-10-18T00:00:00"/>
    <x v="2"/>
    <d v="2018-11-24T00:00:00"/>
    <n v="37"/>
    <n v="20596"/>
    <n v="0.08"/>
    <x v="147"/>
    <n v="7002.64"/>
    <n v="597.28399999999999"/>
    <n v="0.14000000000000001"/>
    <n v="10252.6888"/>
    <n v="8695.6311999999998"/>
    <n v="3979.1471999999999"/>
    <n v="16316.398352000002"/>
    <n v="1347.2255520000017"/>
    <n v="8.2568807339449629E-2"/>
    <x v="3"/>
    <x v="0"/>
  </r>
  <r>
    <s v="CD-7CD-7-149"/>
    <x v="148"/>
    <x v="9"/>
    <s v="CD-7-149"/>
    <x v="90"/>
    <s v="Hardtop"/>
    <s v="BMW"/>
    <d v="2018-12-11T00:00:00"/>
    <x v="0"/>
    <d v="2019-01-20T00:00:00"/>
    <n v="40"/>
    <n v="28469"/>
    <n v="0.15"/>
    <x v="148"/>
    <n v="9110.08"/>
    <n v="905.3141999999998"/>
    <n v="0.12"/>
    <n v="12919.232199999999"/>
    <n v="11279.417800000003"/>
    <n v="5081.7164999999995"/>
    <n v="20646.28818"/>
    <n v="1529.3546799999967"/>
    <n v="7.4074074074073917E-2"/>
    <x v="1"/>
    <x v="1"/>
  </r>
  <r>
    <s v="CD-19CD-19-150"/>
    <x v="149"/>
    <x v="7"/>
    <s v="CD-19-150"/>
    <x v="99"/>
    <s v="Hatchback"/>
    <s v="Volkswagen"/>
    <d v="2018-12-02T00:00:00"/>
    <x v="0"/>
    <d v="2019-02-10T00:00:00"/>
    <n v="70"/>
    <n v="21828"/>
    <n v="0.13"/>
    <x v="149"/>
    <n v="8512.92"/>
    <n v="1047.7440000000001"/>
    <n v="0.13"/>
    <n v="12029.410800000001"/>
    <n v="6960.9491999999991"/>
    <n v="3798.0720000000001"/>
    <n v="16559.593920000003"/>
    <n v="1367.3059200000025"/>
    <n v="8.2568807339449685E-2"/>
    <x v="9"/>
    <x v="3"/>
  </r>
  <r>
    <s v="CD-14CD-14-151"/>
    <x v="150"/>
    <x v="11"/>
    <s v="CD-14-151"/>
    <x v="100"/>
    <s v="Sedan"/>
    <s v="Mercedes-benz"/>
    <d v="2018-10-21T00:00:00"/>
    <x v="2"/>
    <d v="2018-11-30T00:00:00"/>
    <n v="40"/>
    <n v="22667"/>
    <n v="0.09"/>
    <x v="150"/>
    <n v="9066.7999999999993"/>
    <n v="924.81360000000018"/>
    <n v="0.11"/>
    <n v="12260.580299999998"/>
    <n v="8366.3897000000034"/>
    <n v="4537.9333999999999"/>
    <n v="17215.269162000004"/>
    <n v="1126.2325620000029"/>
    <n v="6.5420560747663697E-2"/>
    <x v="9"/>
    <x v="3"/>
  </r>
  <r>
    <s v="CD-6CD-6-152"/>
    <x v="151"/>
    <x v="4"/>
    <s v="CD-6-152"/>
    <x v="101"/>
    <s v="Hardtop"/>
    <s v="BMW"/>
    <d v="2018-12-27T00:00:00"/>
    <x v="0"/>
    <d v="2019-02-23T00:00:00"/>
    <n v="58"/>
    <n v="28570"/>
    <n v="0.17"/>
    <x v="151"/>
    <n v="9142.4"/>
    <n v="874.24199999999996"/>
    <n v="0.14000000000000001"/>
    <n v="13336.476000000001"/>
    <n v="10376.623999999998"/>
    <n v="5454.012999999999"/>
    <n v="19172.04135"/>
    <n v="912.95434999999998"/>
    <n v="4.7619047619047616E-2"/>
    <x v="8"/>
    <x v="0"/>
  </r>
  <r>
    <s v="CD-8CD-8-153"/>
    <x v="152"/>
    <x v="18"/>
    <s v="CD-8-153"/>
    <x v="39"/>
    <s v="Hatchback"/>
    <s v="Dodge"/>
    <d v="2018-11-02T00:00:00"/>
    <x v="1"/>
    <d v="2018-12-05T00:00:00"/>
    <n v="33"/>
    <n v="27126"/>
    <n v="0.06"/>
    <x v="152"/>
    <n v="10579.14"/>
    <n v="1342.7369999999999"/>
    <n v="0.13"/>
    <n v="15236.674199999998"/>
    <n v="10261.765800000001"/>
    <n v="5609.6567999999997"/>
    <n v="21280.998024"/>
    <n v="1392.2148240000024"/>
    <n v="6.542056074766367E-2"/>
    <x v="7"/>
    <x v="2"/>
  </r>
  <r>
    <s v="CD-11CD-11-154"/>
    <x v="153"/>
    <x v="15"/>
    <s v="CD-11-154"/>
    <x v="13"/>
    <s v="Wagon"/>
    <s v="Dodge"/>
    <d v="2018-10-17T00:00:00"/>
    <x v="2"/>
    <d v="2018-11-16T00:00:00"/>
    <n v="30"/>
    <n v="26346"/>
    <n v="0.05"/>
    <x v="153"/>
    <n v="10274.94"/>
    <n v="885.22559999999987"/>
    <n v="0.12"/>
    <n v="14163.6096"/>
    <n v="10865.090400000001"/>
    <n v="4755.4529999999995"/>
    <n v="22097.839229999998"/>
    <n v="1824.5922299999947"/>
    <n v="8.256880733944931E-2"/>
    <x v="6"/>
    <x v="3"/>
  </r>
  <r>
    <s v="CD-10CD-10-155"/>
    <x v="154"/>
    <x v="1"/>
    <s v="CD-10-155"/>
    <x v="102"/>
    <s v="Sedan"/>
    <s v="Porsche"/>
    <d v="2018-11-09T00:00:00"/>
    <x v="1"/>
    <d v="2018-12-27T00:00:00"/>
    <n v="48"/>
    <n v="20149"/>
    <n v="0.11"/>
    <x v="154"/>
    <n v="7052.15"/>
    <n v="652.82760000000007"/>
    <n v="0.1"/>
    <n v="9498.2386000000006"/>
    <n v="8434.3714"/>
    <n v="3945.1742000000004"/>
    <n v="14966.556306"/>
    <n v="979.12050600000111"/>
    <n v="6.5420560747663628E-2"/>
    <x v="3"/>
    <x v="0"/>
  </r>
  <r>
    <s v="CD-4CD-4-156"/>
    <x v="155"/>
    <x v="2"/>
    <s v="CD-4-156"/>
    <x v="71"/>
    <s v="Hatchback"/>
    <s v="Peugeot"/>
    <d v="2018-12-02T00:00:00"/>
    <x v="0"/>
    <d v="2019-02-17T00:00:00"/>
    <n v="77"/>
    <n v="33010"/>
    <n v="0.14000000000000001"/>
    <x v="155"/>
    <n v="12543.8"/>
    <n v="1584.48"/>
    <n v="0.11"/>
    <n v="17251.025999999998"/>
    <n v="11137.574000000001"/>
    <n v="5393.8339999999998"/>
    <n v="25064.29494"/>
    <n v="2069.5289400000001"/>
    <n v="8.2568807339449546E-2"/>
    <x v="2"/>
    <x v="1"/>
  </r>
  <r>
    <s v="CD-16CD-16-157"/>
    <x v="156"/>
    <x v="14"/>
    <s v="CD-16-157"/>
    <x v="103"/>
    <s v="Hatchback"/>
    <s v="Volkswagen"/>
    <d v="2018-12-14T00:00:00"/>
    <x v="0"/>
    <d v="2019-02-04T00:00:00"/>
    <n v="52"/>
    <n v="16236"/>
    <n v="0.06"/>
    <x v="156"/>
    <n v="6007.32"/>
    <n v="740.36159999999984"/>
    <n v="0.12"/>
    <n v="8579.1023999999998"/>
    <n v="6682.7376000000004"/>
    <n v="3052.3679999999999"/>
    <n v="13064.135039999999"/>
    <n v="854.66303999999946"/>
    <n v="6.5420560747663517E-2"/>
    <x v="1"/>
    <x v="1"/>
  </r>
  <r>
    <s v="CD-7CD-7-158"/>
    <x v="157"/>
    <x v="9"/>
    <s v="CD-7-158"/>
    <x v="4"/>
    <s v="Hatchback"/>
    <s v="Chevrolet"/>
    <d v="2018-11-14T00:00:00"/>
    <x v="1"/>
    <d v="2018-12-21T00:00:00"/>
    <n v="37"/>
    <n v="17876"/>
    <n v="0.16"/>
    <x v="157"/>
    <n v="5720.32"/>
    <n v="743.64160000000004"/>
    <n v="0.1"/>
    <n v="7965.5455999999995"/>
    <n v="7050.2943999999998"/>
    <n v="3303.4847999999997"/>
    <n v="12532.220064000001"/>
    <n v="819.86486400000103"/>
    <n v="6.5420560747663628E-2"/>
    <x v="9"/>
    <x v="3"/>
  </r>
  <r>
    <s v="CD-4CD-4-159"/>
    <x v="158"/>
    <x v="2"/>
    <s v="CD-4-159"/>
    <x v="104"/>
    <s v="Sedan"/>
    <s v="Mercury"/>
    <d v="2018-10-29T00:00:00"/>
    <x v="2"/>
    <d v="2018-12-17T00:00:00"/>
    <n v="49"/>
    <n v="26241"/>
    <n v="0.14000000000000001"/>
    <x v="158"/>
    <n v="10233.99"/>
    <n v="1233.3269999999998"/>
    <n v="0.11"/>
    <n v="13949.7156"/>
    <n v="8617.5443999999989"/>
    <n v="4964.7972"/>
    <n v="18658.610568"/>
    <n v="1056.1477680000025"/>
    <n v="5.6603773584905794E-2"/>
    <x v="9"/>
    <x v="3"/>
  </r>
  <r>
    <s v="CD-7CD-7-160"/>
    <x v="159"/>
    <x v="9"/>
    <s v="CD-7-160"/>
    <x v="34"/>
    <s v="Hatchback"/>
    <s v="Alfa-romero"/>
    <d v="2018-11-01T00:00:00"/>
    <x v="1"/>
    <d v="2018-12-20T00:00:00"/>
    <n v="49"/>
    <n v="28137"/>
    <n v="0.16"/>
    <x v="159"/>
    <n v="10129.32"/>
    <n v="810.34559999999999"/>
    <n v="0.11"/>
    <n v="13539.5244"/>
    <n v="10095.555600000002"/>
    <n v="4727.0159999999996"/>
    <n v="20420.70912"/>
    <n v="1512.6451199999974"/>
    <n v="7.4074074074073945E-2"/>
    <x v="1"/>
    <x v="1"/>
  </r>
  <r>
    <s v="CD-18CD-18-161"/>
    <x v="160"/>
    <x v="17"/>
    <s v="CD-18-161"/>
    <x v="105"/>
    <s v="Wagon"/>
    <s v="Honda"/>
    <d v="2018-11-20T00:00:00"/>
    <x v="1"/>
    <d v="2019-01-10T00:00:00"/>
    <n v="51"/>
    <n v="31167"/>
    <n v="0.17"/>
    <x v="160"/>
    <n v="10285.11"/>
    <n v="1558.3499999999997"/>
    <n v="0.1"/>
    <n v="14430.321000000002"/>
    <n v="11438.288999999999"/>
    <n v="5949.7802999999994"/>
    <n v="21113.959481999998"/>
    <n v="1195.1297819999963"/>
    <n v="5.6603773584905488E-2"/>
    <x v="2"/>
    <x v="1"/>
  </r>
  <r>
    <s v="CD-16CD-16-162"/>
    <x v="161"/>
    <x v="14"/>
    <s v="CD-16-162"/>
    <x v="97"/>
    <s v="Wagon"/>
    <s v="Dodge"/>
    <d v="2018-11-27T00:00:00"/>
    <x v="1"/>
    <d v="2019-02-09T00:00:00"/>
    <n v="74"/>
    <n v="33695"/>
    <n v="0.06"/>
    <x v="161"/>
    <n v="11793.25"/>
    <n v="1391.6035000000002"/>
    <n v="0.14000000000000001"/>
    <n v="17619.1155"/>
    <n v="14054.184499999998"/>
    <n v="6651.3929999999991"/>
    <n v="26523.221420000002"/>
    <n v="1501.3144200000024"/>
    <n v="5.6603773584905745E-2"/>
    <x v="7"/>
    <x v="2"/>
  </r>
  <r>
    <s v="CD-15CD-15-163"/>
    <x v="162"/>
    <x v="0"/>
    <s v="CD-15-163"/>
    <x v="68"/>
    <s v="Hardtop"/>
    <s v="Jaguar"/>
    <d v="2018-11-30T00:00:00"/>
    <x v="1"/>
    <d v="2019-02-05T00:00:00"/>
    <n v="67"/>
    <n v="26987"/>
    <n v="0.06"/>
    <x v="162"/>
    <n v="9175.58"/>
    <n v="971.53199999999993"/>
    <n v="0.14000000000000001"/>
    <n v="13698.601199999999"/>
    <n v="11669.1788"/>
    <n v="5834.5893999999998"/>
    <n v="20900.513941999998"/>
    <n v="1367.3233419999997"/>
    <n v="6.5420560747663545E-2"/>
    <x v="8"/>
    <x v="0"/>
  </r>
  <r>
    <s v="CD-2CD-2-164"/>
    <x v="163"/>
    <x v="8"/>
    <s v="CD-2-164"/>
    <x v="106"/>
    <s v="Hardtop"/>
    <s v="Mitsubishi"/>
    <d v="2018-10-19T00:00:00"/>
    <x v="2"/>
    <d v="2018-12-28T00:00:00"/>
    <n v="70"/>
    <n v="31609"/>
    <n v="0.12"/>
    <x v="163"/>
    <n v="11063.15"/>
    <n v="1675.2770000000005"/>
    <n v="0.1"/>
    <n v="15520.019"/>
    <n v="12295.900999999996"/>
    <n v="5285.0248000000001"/>
    <n v="23657.439960000003"/>
    <n v="1126.5447600000043"/>
    <n v="4.7619047619047797E-2"/>
    <x v="8"/>
    <x v="0"/>
  </r>
  <r>
    <s v="CD-3CD-3-165"/>
    <x v="164"/>
    <x v="12"/>
    <s v="CD-3-165"/>
    <x v="11"/>
    <s v="Hardtop"/>
    <s v="Toyota"/>
    <d v="2018-11-02T00:00:00"/>
    <x v="1"/>
    <d v="2018-12-22T00:00:00"/>
    <n v="50"/>
    <n v="33515"/>
    <n v="0.12"/>
    <x v="164"/>
    <n v="11395.1"/>
    <n v="1628.829"/>
    <n v="0.11"/>
    <n v="16268.181"/>
    <n v="13225.018999999997"/>
    <n v="5308.7759999999998"/>
    <n v="26361.02216"/>
    <n v="2176.5981600000014"/>
    <n v="8.2568807339449588E-2"/>
    <x v="8"/>
    <x v="0"/>
  </r>
  <r>
    <s v="CD-8CD-8-166"/>
    <x v="165"/>
    <x v="18"/>
    <s v="CD-8-166"/>
    <x v="30"/>
    <s v="Wagon"/>
    <s v="Volkswagen"/>
    <d v="2018-10-18T00:00:00"/>
    <x v="2"/>
    <d v="2018-12-23T00:00:00"/>
    <n v="66"/>
    <n v="33439"/>
    <n v="0.09"/>
    <x v="165"/>
    <n v="10700.48"/>
    <n v="1578.3208000000002"/>
    <n v="0.1"/>
    <n v="15321.7498"/>
    <n v="15107.7402"/>
    <n v="6998.7826999999997"/>
    <n v="25070.856811000005"/>
    <n v="1640.1495110000033"/>
    <n v="6.542056074766367E-2"/>
    <x v="0"/>
    <x v="0"/>
  </r>
  <r>
    <s v="CD-13CD-13-167"/>
    <x v="166"/>
    <x v="16"/>
    <s v="CD-13-167"/>
    <x v="107"/>
    <s v="Hatchback"/>
    <s v="Peugeot"/>
    <d v="2018-11-11T00:00:00"/>
    <x v="1"/>
    <d v="2019-01-10T00:00:00"/>
    <n v="60"/>
    <n v="34072"/>
    <n v="0.05"/>
    <x v="166"/>
    <n v="12265.92"/>
    <n v="2010.2479999999996"/>
    <n v="0.13"/>
    <n v="18484.060000000001"/>
    <n v="13884.340000000004"/>
    <n v="6149.9960000000001"/>
    <n v="27529.324199999999"/>
    <n v="1310.9201999999968"/>
    <n v="4.7619047619047505E-2"/>
    <x v="5"/>
    <x v="2"/>
  </r>
  <r>
    <s v="CD-12CD-12-168"/>
    <x v="167"/>
    <x v="5"/>
    <s v="CD-12-168"/>
    <x v="108"/>
    <s v="Sedan"/>
    <s v="Plymouth"/>
    <d v="2018-12-31T00:00:00"/>
    <x v="0"/>
    <d v="2019-03-02T00:00:00"/>
    <n v="61"/>
    <n v="16170"/>
    <n v="0.12"/>
    <x v="167"/>
    <n v="5174.3999999999996"/>
    <n v="633.86400000000003"/>
    <n v="0.14000000000000001"/>
    <n v="7800.4079999999994"/>
    <n v="6429.1920000000009"/>
    <n v="2561.328"/>
    <n v="12601.733760000001"/>
    <n v="933.46176000000014"/>
    <n v="7.4074074074074084E-2"/>
    <x v="0"/>
    <x v="0"/>
  </r>
  <r>
    <s v="CD-20CD-20-169"/>
    <x v="168"/>
    <x v="19"/>
    <s v="CD-20-169"/>
    <x v="76"/>
    <s v="Wagon"/>
    <s v="Mercedes-benz"/>
    <d v="2018-10-05T00:00:00"/>
    <x v="2"/>
    <d v="2018-11-14T00:00:00"/>
    <n v="40"/>
    <n v="16934"/>
    <n v="0.08"/>
    <x v="168"/>
    <n v="5418.88"/>
    <n v="812.83200000000011"/>
    <n v="0.12"/>
    <n v="8101.2256000000007"/>
    <n v="7478.0544000000009"/>
    <n v="2804.2704000000003"/>
    <n v="13669.260272000001"/>
    <n v="894.25067200000012"/>
    <n v="6.5420560747663559E-2"/>
    <x v="0"/>
    <x v="0"/>
  </r>
  <r>
    <s v="CD-19CD-19-170"/>
    <x v="169"/>
    <x v="7"/>
    <s v="CD-19-170"/>
    <x v="7"/>
    <s v="Sedan"/>
    <s v="Volvo"/>
    <d v="2018-12-03T00:00:00"/>
    <x v="0"/>
    <d v="2019-01-20T00:00:00"/>
    <n v="48"/>
    <n v="24555"/>
    <n v="0.12"/>
    <x v="169"/>
    <n v="7612.05"/>
    <n v="1259.6715000000002"/>
    <n v="0.1"/>
    <n v="11032.5615"/>
    <n v="10575.838500000002"/>
    <n v="4105.5960000000005"/>
    <n v="18552.972240000003"/>
    <n v="1050.1682400000027"/>
    <n v="5.66037735849058E-2"/>
    <x v="1"/>
    <x v="1"/>
  </r>
  <r>
    <s v="CD-7CD-7-171"/>
    <x v="170"/>
    <x v="9"/>
    <s v="CD-7-171"/>
    <x v="57"/>
    <s v="Wagon"/>
    <s v="Mazda"/>
    <d v="2018-10-15T00:00:00"/>
    <x v="2"/>
    <d v="2018-11-27T00:00:00"/>
    <n v="43"/>
    <n v="18002"/>
    <n v="0.14000000000000001"/>
    <x v="170"/>
    <n v="6300.7"/>
    <n v="826.29180000000008"/>
    <n v="0.12"/>
    <n v="8984.7981999999993"/>
    <n v="6496.9218000000001"/>
    <n v="2941.5268000000001"/>
    <n v="13668.810588"/>
    <n v="1128.6173880000006"/>
    <n v="8.2568807339449588E-2"/>
    <x v="0"/>
    <x v="0"/>
  </r>
  <r>
    <s v="CD-2CD-2-172"/>
    <x v="171"/>
    <x v="8"/>
    <s v="CD-2-172"/>
    <x v="74"/>
    <s v="Wagon"/>
    <s v="Nissan"/>
    <d v="2018-11-26T00:00:00"/>
    <x v="1"/>
    <d v="2019-02-09T00:00:00"/>
    <n v="75"/>
    <n v="33257"/>
    <n v="0.14000000000000001"/>
    <x v="171"/>
    <n v="11972.52"/>
    <n v="997.71"/>
    <n v="0.11"/>
    <n v="16116.342199999999"/>
    <n v="12484.677800000001"/>
    <n v="5434.1938"/>
    <n v="25251.840558"/>
    <n v="2085.0143580000004"/>
    <n v="8.256880733944956E-2"/>
    <x v="8"/>
    <x v="0"/>
  </r>
  <r>
    <s v="CD-12CD-12-173"/>
    <x v="172"/>
    <x v="5"/>
    <s v="CD-12-173"/>
    <x v="50"/>
    <s v="Sedan"/>
    <s v="Honda"/>
    <d v="2018-10-01T00:00:00"/>
    <x v="2"/>
    <d v="2018-11-12T00:00:00"/>
    <n v="42"/>
    <n v="27471"/>
    <n v="0.15"/>
    <x v="172"/>
    <n v="8790.7199999999993"/>
    <n v="1455.963"/>
    <n v="0.1"/>
    <n v="12581.717999999999"/>
    <n v="10768.632"/>
    <n v="5137.0769999999993"/>
    <n v="19488.202110000002"/>
    <n v="1274.9291100000009"/>
    <n v="6.5420560747663586E-2"/>
    <x v="4"/>
    <x v="1"/>
  </r>
  <r>
    <s v="CD-17CD-17-174"/>
    <x v="173"/>
    <x v="3"/>
    <s v="CD-17-174"/>
    <x v="7"/>
    <s v="Hardtop"/>
    <s v="Volkswagen"/>
    <d v="2018-11-03T00:00:00"/>
    <x v="1"/>
    <d v="2018-12-22T00:00:00"/>
    <n v="49"/>
    <n v="24846"/>
    <n v="0.15"/>
    <x v="173"/>
    <n v="7702.26"/>
    <n v="1341.684"/>
    <n v="0.14000000000000001"/>
    <n v="12000.617999999999"/>
    <n v="9118.482"/>
    <n v="4223.82"/>
    <n v="17740.043999999998"/>
    <n v="844.76399999999921"/>
    <n v="4.7619047619047582E-2"/>
    <x v="3"/>
    <x v="0"/>
  </r>
  <r>
    <s v="CD-19CD-19-175"/>
    <x v="174"/>
    <x v="7"/>
    <s v="CD-19-175"/>
    <x v="109"/>
    <s v="Sedan"/>
    <s v="Plymouth"/>
    <d v="2018-12-09T00:00:00"/>
    <x v="0"/>
    <d v="2019-01-26T00:00:00"/>
    <n v="48"/>
    <n v="27042"/>
    <n v="0.08"/>
    <x v="174"/>
    <n v="10275.959999999999"/>
    <n v="1168.2144000000001"/>
    <n v="0.15"/>
    <n v="15175.9704"/>
    <n v="9702.6695999999993"/>
    <n v="5473.3008"/>
    <n v="20957.766336000001"/>
    <n v="1552.4271360000021"/>
    <n v="7.4074074074074167E-2"/>
    <x v="9"/>
    <x v="3"/>
  </r>
  <r>
    <s v="CD-13CD-13-176"/>
    <x v="175"/>
    <x v="16"/>
    <s v="CD-13-176"/>
    <x v="110"/>
    <s v="Hardtop"/>
    <s v="Dodge"/>
    <d v="2018-12-09T00:00:00"/>
    <x v="0"/>
    <d v="2019-02-03T00:00:00"/>
    <n v="56"/>
    <n v="21367"/>
    <n v="0.11"/>
    <x v="175"/>
    <n v="6837.44"/>
    <n v="974.33520000000021"/>
    <n v="0.13"/>
    <n v="10283.937099999999"/>
    <n v="8732.6929000000018"/>
    <n v="4373.8249000000005"/>
    <n v="15814.229508000002"/>
    <n v="1171.4244080000008"/>
    <n v="7.4074074074074112E-2"/>
    <x v="4"/>
    <x v="1"/>
  </r>
  <r>
    <s v="CD-18CD-18-177"/>
    <x v="176"/>
    <x v="17"/>
    <s v="CD-18-177"/>
    <x v="89"/>
    <s v="Hatchback"/>
    <s v="Volvo"/>
    <d v="2018-10-10T00:00:00"/>
    <x v="2"/>
    <d v="2018-11-25T00:00:00"/>
    <n v="46"/>
    <n v="19412"/>
    <n v="0.17"/>
    <x v="176"/>
    <n v="7182.44"/>
    <n v="625.06640000000004"/>
    <n v="0.12"/>
    <n v="9740.9415999999983"/>
    <n v="6371.0184000000008"/>
    <n v="3544.6311999999998"/>
    <n v="13698.388392000001"/>
    <n v="1131.0595920000014"/>
    <n v="8.2568807339449643E-2"/>
    <x v="3"/>
    <x v="0"/>
  </r>
  <r>
    <s v="CD-15CD-15-178"/>
    <x v="177"/>
    <x v="0"/>
    <s v="CD-15-178"/>
    <x v="78"/>
    <s v="Hatchback"/>
    <s v="Honda"/>
    <d v="2018-10-20T00:00:00"/>
    <x v="2"/>
    <d v="2019-01-04T00:00:00"/>
    <n v="76"/>
    <n v="21500"/>
    <n v="0.06"/>
    <x v="177"/>
    <n v="7955"/>
    <n v="612.75"/>
    <n v="0.14000000000000001"/>
    <n v="11397.15"/>
    <n v="8812.85"/>
    <n v="4446.2"/>
    <n v="16709.628000000001"/>
    <n v="945.82800000000134"/>
    <n v="5.6603773584905738E-2"/>
    <x v="6"/>
    <x v="3"/>
  </r>
  <r>
    <s v="CD-6CD-6-179"/>
    <x v="178"/>
    <x v="4"/>
    <s v="CD-6-179"/>
    <x v="111"/>
    <s v="Convertible"/>
    <s v="Isuzu"/>
    <d v="2018-10-28T00:00:00"/>
    <x v="2"/>
    <d v="2018-11-28T00:00:00"/>
    <n v="31"/>
    <n v="21762"/>
    <n v="0.13"/>
    <x v="178"/>
    <n v="7399.08"/>
    <n v="576.69299999999998"/>
    <n v="0.13"/>
    <n v="10437.055200000001"/>
    <n v="8495.8847999999998"/>
    <n v="4165.2467999999999"/>
    <n v="15801.431723999998"/>
    <n v="1033.7385240000003"/>
    <n v="6.5420560747663573E-2"/>
    <x v="4"/>
    <x v="1"/>
  </r>
  <r>
    <s v="CD-9CD-9-180"/>
    <x v="179"/>
    <x v="10"/>
    <s v="CD-9-180"/>
    <x v="16"/>
    <s v="Hatchback"/>
    <s v="Jaguar"/>
    <d v="2018-11-09T00:00:00"/>
    <x v="1"/>
    <d v="2018-12-11T00:00:00"/>
    <n v="32"/>
    <n v="21186"/>
    <n v="0.17"/>
    <x v="179"/>
    <n v="6991.38"/>
    <n v="847.43999999999971"/>
    <n v="0.14000000000000001"/>
    <n v="10300.6332"/>
    <n v="7283.746799999999"/>
    <n v="3868.5635999999995"/>
    <n v="14401.607219999998"/>
    <n v="685.79081999999653"/>
    <n v="4.7619047619047387E-2"/>
    <x v="8"/>
    <x v="0"/>
  </r>
  <r>
    <s v="CD-8CD-8-181"/>
    <x v="180"/>
    <x v="18"/>
    <s v="CD-8-181"/>
    <x v="96"/>
    <s v="Wagon"/>
    <s v="Dodge"/>
    <d v="2018-12-13T00:00:00"/>
    <x v="0"/>
    <d v="2019-01-24T00:00:00"/>
    <n v="42"/>
    <n v="32954"/>
    <n v="0.09"/>
    <x v="180"/>
    <n v="11863.44"/>
    <n v="1812.4699999999998"/>
    <n v="0.15"/>
    <n v="18174.131000000001"/>
    <n v="11814.008999999998"/>
    <n v="5997.6280000000006"/>
    <n v="26149.658080000001"/>
    <n v="2159.1460800000023"/>
    <n v="8.2568807339449629E-2"/>
    <x v="7"/>
    <x v="2"/>
  </r>
  <r>
    <s v="CD-17CD-17-182"/>
    <x v="181"/>
    <x v="3"/>
    <s v="CD-17-182"/>
    <x v="112"/>
    <s v="Hatchback"/>
    <s v="Mitsubishi"/>
    <d v="2018-10-23T00:00:00"/>
    <x v="2"/>
    <d v="2019-01-02T00:00:00"/>
    <n v="71"/>
    <n v="16728"/>
    <n v="0.12"/>
    <x v="181"/>
    <n v="6189.36"/>
    <n v="511.87679999999995"/>
    <n v="0.14000000000000001"/>
    <n v="8762.1263999999992"/>
    <n v="5958.5135999999984"/>
    <n v="3238.5407999999998"/>
    <n v="12285.846144000001"/>
    <n v="803.74694400000044"/>
    <n v="6.5420560747663586E-2"/>
    <x v="6"/>
    <x v="3"/>
  </r>
  <r>
    <s v="CD-20CD-20-183"/>
    <x v="182"/>
    <x v="19"/>
    <s v="CD-20-183"/>
    <x v="104"/>
    <s v="Hatchback"/>
    <s v="Toyota"/>
    <d v="2018-10-18T00:00:00"/>
    <x v="2"/>
    <d v="2018-11-29T00:00:00"/>
    <n v="42"/>
    <n v="25289"/>
    <n v="0.17"/>
    <x v="182"/>
    <n v="9862.7099999999991"/>
    <n v="667.62959999999987"/>
    <n v="0.15"/>
    <n v="13678.820099999999"/>
    <n v="7311.0499"/>
    <n v="3778.1765999999998"/>
    <n v="18416.511938"/>
    <n v="1204.8185379999995"/>
    <n v="6.5420560747663531E-2"/>
    <x v="3"/>
    <x v="0"/>
  </r>
  <r>
    <s v="CD-2CD-2-184"/>
    <x v="183"/>
    <x v="8"/>
    <s v="CD-2-184"/>
    <x v="113"/>
    <s v="Wagon"/>
    <s v="Chevrolet"/>
    <d v="2018-10-11T00:00:00"/>
    <x v="2"/>
    <d v="2018-12-01T00:00:00"/>
    <n v="51"/>
    <n v="32203"/>
    <n v="0.11"/>
    <x v="183"/>
    <n v="10304.959999999999"/>
    <n v="917.78550000000018"/>
    <n v="0.13"/>
    <n v="14948.632599999999"/>
    <n v="13712.037399999997"/>
    <n v="6591.9540999999999"/>
    <n v="23834.213172000003"/>
    <n v="1765.4972720000042"/>
    <n v="7.4074074074074236E-2"/>
    <x v="3"/>
    <x v="0"/>
  </r>
  <r>
    <s v="CD-5CD-5-185"/>
    <x v="184"/>
    <x v="13"/>
    <s v="CD-5-185"/>
    <x v="114"/>
    <s v="Sedan"/>
    <s v="Isuzu"/>
    <d v="2018-11-17T00:00:00"/>
    <x v="1"/>
    <d v="2018-12-30T00:00:00"/>
    <n v="43"/>
    <n v="26728"/>
    <n v="0.15"/>
    <x v="184"/>
    <n v="8552.9599999999991"/>
    <n v="849.95040000000006"/>
    <n v="0.13"/>
    <n v="12356.354399999998"/>
    <n v="10362.445600000001"/>
    <n v="4089.3839999999996"/>
    <n v="19560.8868"/>
    <n v="931.47079999999914"/>
    <n v="4.7619047619047575E-2"/>
    <x v="2"/>
    <x v="1"/>
  </r>
  <r>
    <s v="CD-10CD-10-186"/>
    <x v="185"/>
    <x v="1"/>
    <s v="CD-10-186"/>
    <x v="92"/>
    <s v="Hatchback"/>
    <s v="Jaguar"/>
    <d v="2018-12-05T00:00:00"/>
    <x v="0"/>
    <d v="2019-01-28T00:00:00"/>
    <n v="54"/>
    <n v="24369"/>
    <n v="0.08"/>
    <x v="185"/>
    <n v="7554.39"/>
    <n v="1040.5563"/>
    <n v="0.14000000000000001"/>
    <n v="11733.673500000001"/>
    <n v="10685.806499999999"/>
    <n v="5156.4803999999995"/>
    <n v="18816.669564"/>
    <n v="1553.6699640000006"/>
    <n v="8.2568807339449574E-2"/>
    <x v="9"/>
    <x v="3"/>
  </r>
  <r>
    <s v="CD-16CD-16-187"/>
    <x v="186"/>
    <x v="14"/>
    <s v="CD-16-187"/>
    <x v="90"/>
    <s v="Sedan"/>
    <s v="Mercedes-benz"/>
    <d v="2018-12-16T00:00:00"/>
    <x v="0"/>
    <d v="2019-02-07T00:00:00"/>
    <n v="53"/>
    <n v="25115"/>
    <n v="7.0000000000000007E-2"/>
    <x v="186"/>
    <n v="9292.5499999999993"/>
    <n v="1125.1519999999998"/>
    <n v="0.12"/>
    <n v="13220.536"/>
    <n v="10136.414000000001"/>
    <n v="5138.5289999999986"/>
    <n v="19493.710469999998"/>
    <n v="1275.2894699999961"/>
    <n v="6.542056074766335E-2"/>
    <x v="4"/>
    <x v="1"/>
  </r>
  <r>
    <s v="CD-2CD-2-188"/>
    <x v="187"/>
    <x v="8"/>
    <s v="CD-2-188"/>
    <x v="93"/>
    <s v="Sedan"/>
    <s v="Chevrolet"/>
    <d v="2018-11-12T00:00:00"/>
    <x v="1"/>
    <d v="2019-01-18T00:00:00"/>
    <n v="67"/>
    <n v="34629"/>
    <n v="0.15"/>
    <x v="187"/>
    <n v="11773.86"/>
    <n v="1589.4710999999998"/>
    <n v="0.14000000000000001"/>
    <n v="17484.182099999998"/>
    <n v="11950.467900000001"/>
    <n v="6475.6229999999996"/>
    <n v="25025.33943"/>
    <n v="2066.3124299999981"/>
    <n v="8.2568807339449463E-2"/>
    <x v="4"/>
    <x v="1"/>
  </r>
  <r>
    <s v="CD-1CD-1-189"/>
    <x v="188"/>
    <x v="6"/>
    <s v="CD-1-189"/>
    <x v="14"/>
    <s v="Hatchback"/>
    <s v="Saab"/>
    <d v="2018-12-08T00:00:00"/>
    <x v="0"/>
    <d v="2019-02-07T00:00:00"/>
    <n v="61"/>
    <n v="17969"/>
    <n v="0.1"/>
    <x v="188"/>
    <n v="6109.46"/>
    <n v="603.75839999999994"/>
    <n v="0.15"/>
    <n v="9139.0334000000003"/>
    <n v="7033.0665999999983"/>
    <n v="3396.1410000000005"/>
    <n v="13542.516539999999"/>
    <n v="766.55753999999979"/>
    <n v="5.6603773584905648E-2"/>
    <x v="1"/>
    <x v="1"/>
  </r>
  <r>
    <s v="CD-18CD-18-190"/>
    <x v="189"/>
    <x v="17"/>
    <s v="CD-18-190"/>
    <x v="55"/>
    <s v="Hatchback"/>
    <s v="Jaguar"/>
    <d v="2018-12-17T00:00:00"/>
    <x v="0"/>
    <d v="2019-02-03T00:00:00"/>
    <n v="48"/>
    <n v="19777"/>
    <n v="0.05"/>
    <x v="189"/>
    <n v="7119.72"/>
    <n v="583.42149999999981"/>
    <n v="0.13"/>
    <n v="10145.601000000001"/>
    <n v="8642.5489999999991"/>
    <n v="4133.3929999999991"/>
    <n v="15827.137559999999"/>
    <n v="1172.3805599999978"/>
    <n v="7.4074074074073931E-2"/>
    <x v="5"/>
    <x v="2"/>
  </r>
  <r>
    <s v="CD-8CD-8-191"/>
    <x v="190"/>
    <x v="18"/>
    <s v="CD-8-191"/>
    <x v="115"/>
    <s v="Wagon"/>
    <s v="Mazda"/>
    <d v="2018-12-04T00:00:00"/>
    <x v="0"/>
    <d v="2019-02-20T00:00:00"/>
    <n v="78"/>
    <n v="23727"/>
    <n v="0.16"/>
    <x v="190"/>
    <n v="8067.18"/>
    <n v="711.81"/>
    <n v="0.1"/>
    <n v="10772.058000000001"/>
    <n v="9158.6219999999994"/>
    <n v="4185.4428000000007"/>
    <n v="17004.856176000001"/>
    <n v="1259.6189760000016"/>
    <n v="7.4074074074074167E-2"/>
    <x v="4"/>
    <x v="1"/>
  </r>
  <r>
    <s v="CD-8CD-8-192"/>
    <x v="191"/>
    <x v="18"/>
    <s v="CD-8-192"/>
    <x v="72"/>
    <s v="Wagon"/>
    <s v="Dodge"/>
    <d v="2018-11-18T00:00:00"/>
    <x v="1"/>
    <d v="2019-01-25T00:00:00"/>
    <n v="68"/>
    <n v="16673"/>
    <n v="0.13"/>
    <x v="191"/>
    <n v="5502.09"/>
    <n v="540.20519999999999"/>
    <n v="0.13"/>
    <n v="7928.0115000000005"/>
    <n v="6577.4984999999997"/>
    <n v="2901.1020000000003"/>
    <n v="12648.80472"/>
    <n v="1044.3967200000006"/>
    <n v="8.2568807339449588E-2"/>
    <x v="8"/>
    <x v="0"/>
  </r>
  <r>
    <s v="CD-14CD-14-193"/>
    <x v="192"/>
    <x v="11"/>
    <s v="CD-14-193"/>
    <x v="62"/>
    <s v="Sedan"/>
    <s v="Jaguar"/>
    <d v="2018-11-19T00:00:00"/>
    <x v="1"/>
    <d v="2019-02-01T00:00:00"/>
    <n v="74"/>
    <n v="21050"/>
    <n v="0.16"/>
    <x v="192"/>
    <n v="7157"/>
    <n v="947.25"/>
    <n v="0.12"/>
    <n v="10226.09"/>
    <n v="7455.91"/>
    <n v="3536.4"/>
    <n v="15135.792000000001"/>
    <n v="990.19200000000092"/>
    <n v="6.54205607476636E-2"/>
    <x v="6"/>
    <x v="3"/>
  </r>
  <r>
    <s v="CD-15CD-15-194"/>
    <x v="193"/>
    <x v="0"/>
    <s v="CD-15-194"/>
    <x v="116"/>
    <s v="Sedan"/>
    <s v="Honda"/>
    <d v="2018-10-25T00:00:00"/>
    <x v="2"/>
    <d v="2018-11-29T00:00:00"/>
    <n v="35"/>
    <n v="19856"/>
    <n v="0.14000000000000001"/>
    <x v="193"/>
    <n v="5956.8"/>
    <n v="555.96800000000007"/>
    <n v="0.15"/>
    <n v="9074.1919999999991"/>
    <n v="8001.9679999999998"/>
    <n v="3415.232"/>
    <n v="14480.58368"/>
    <n v="819.65567999999985"/>
    <n v="5.6603773584905648E-2"/>
    <x v="9"/>
    <x v="3"/>
  </r>
  <r>
    <s v="CD-18CD-18-195"/>
    <x v="194"/>
    <x v="17"/>
    <s v="CD-18-195"/>
    <x v="55"/>
    <s v="Sedan"/>
    <s v="Honda"/>
    <d v="2018-10-23T00:00:00"/>
    <x v="2"/>
    <d v="2018-12-09T00:00:00"/>
    <n v="47"/>
    <n v="25460"/>
    <n v="0.14000000000000001"/>
    <x v="194"/>
    <n v="8147.2"/>
    <n v="1099.8719999999998"/>
    <n v="0.14000000000000001"/>
    <n v="12312.456"/>
    <n v="9583.1439999999984"/>
    <n v="4598.076"/>
    <n v="18162.4002"/>
    <n v="864.87620000000243"/>
    <n v="4.7619047619047755E-2"/>
    <x v="7"/>
    <x v="2"/>
  </r>
  <r>
    <s v="CD-15CD-15-196"/>
    <x v="195"/>
    <x v="0"/>
    <s v="CD-15-196"/>
    <x v="117"/>
    <s v="Hardtop"/>
    <s v="Volvo"/>
    <d v="2018-10-22T00:00:00"/>
    <x v="2"/>
    <d v="2018-12-21T00:00:00"/>
    <n v="60"/>
    <n v="18347"/>
    <n v="0.11"/>
    <x v="195"/>
    <n v="7338.8"/>
    <n v="809.10269999999991"/>
    <n v="0.12"/>
    <n v="10107.362300000001"/>
    <n v="6221.4676999999992"/>
    <n v="3755.6309000000001"/>
    <n v="13579.055028000001"/>
    <n v="1005.8559280000009"/>
    <n v="7.4074074074074139E-2"/>
    <x v="0"/>
    <x v="0"/>
  </r>
  <r>
    <s v="CD-10CD-10-197"/>
    <x v="196"/>
    <x v="1"/>
    <s v="CD-10-197"/>
    <x v="85"/>
    <s v="Hatchback"/>
    <s v="Saab"/>
    <d v="2018-11-28T00:00:00"/>
    <x v="1"/>
    <d v="2019-02-03T00:00:00"/>
    <n v="67"/>
    <n v="19753"/>
    <n v="0.05"/>
    <x v="196"/>
    <n v="7308.61"/>
    <n v="801.97179999999992"/>
    <n v="0.1"/>
    <n v="9987.1167999999998"/>
    <n v="8778.2331999999988"/>
    <n v="3565.4164999999998"/>
    <n v="16111.92951"/>
    <n v="911.99601000000075"/>
    <n v="5.660377358490571E-2"/>
    <x v="2"/>
    <x v="1"/>
  </r>
  <r>
    <s v="CD-3CD-3-198"/>
    <x v="197"/>
    <x v="12"/>
    <s v="CD-3-198"/>
    <x v="60"/>
    <s v="Hatchback"/>
    <s v="Honda"/>
    <d v="2018-11-07T00:00:00"/>
    <x v="1"/>
    <d v="2018-12-12T00:00:00"/>
    <n v="35"/>
    <n v="24819"/>
    <n v="0.15"/>
    <x v="197"/>
    <n v="9927.6"/>
    <n v="893.48399999999981"/>
    <n v="0.15"/>
    <n v="13985.506500000001"/>
    <n v="7110.6435000000001"/>
    <n v="4430.1914999999999"/>
    <n v="18165.894764999997"/>
    <n v="1499.9362649999966"/>
    <n v="8.2568807339449365E-2"/>
    <x v="8"/>
    <x v="0"/>
  </r>
  <r>
    <s v="CD-19CD-19-199"/>
    <x v="198"/>
    <x v="7"/>
    <s v="CD-19-199"/>
    <x v="62"/>
    <s v="Hatchback"/>
    <s v="Volvo"/>
    <d v="2018-12-15T00:00:00"/>
    <x v="0"/>
    <d v="2019-03-04T00:00:00"/>
    <n v="79"/>
    <n v="34143"/>
    <n v="0.1"/>
    <x v="198"/>
    <n v="13315.77"/>
    <n v="870.64649999999995"/>
    <n v="0.13"/>
    <n v="18181.147500000003"/>
    <n v="12547.552500000002"/>
    <n v="6453.027000000001"/>
    <n v="26217.726839999999"/>
    <n v="1942.0538400000005"/>
    <n v="7.4074074074074098E-2"/>
    <x v="3"/>
    <x v="0"/>
  </r>
  <r>
    <s v="CD-11CD-11-200"/>
    <x v="199"/>
    <x v="15"/>
    <s v="CD-11-200"/>
    <x v="89"/>
    <s v="Wagon"/>
    <s v="Audi"/>
    <d v="2018-12-04T00:00:00"/>
    <x v="0"/>
    <d v="2019-02-14T00:00:00"/>
    <n v="72"/>
    <n v="23932"/>
    <n v="0.15"/>
    <x v="199"/>
    <n v="8615.52"/>
    <n v="1172.6680000000001"/>
    <n v="0.15"/>
    <n v="12839.518"/>
    <n v="7502.6820000000007"/>
    <n v="4271.8620000000001"/>
    <n v="17355.965039999999"/>
    <n v="1285.6270399999994"/>
    <n v="7.4074074074074042E-2"/>
    <x v="2"/>
    <x v="1"/>
  </r>
  <r>
    <s v="CD-3CD-3-201"/>
    <x v="200"/>
    <x v="12"/>
    <s v="CD-3-201"/>
    <x v="55"/>
    <s v="Hatchback"/>
    <s v="Chevrolet"/>
    <d v="2018-11-25T00:00:00"/>
    <x v="1"/>
    <d v="2019-01-24T00:00:00"/>
    <n v="60"/>
    <n v="17776"/>
    <n v="0.12"/>
    <x v="200"/>
    <n v="6754.88"/>
    <n v="444.4"/>
    <n v="0.1"/>
    <n v="8763.5679999999993"/>
    <n v="6879.3119999999999"/>
    <n v="3128.5759999999996"/>
    <n v="13515.448320000001"/>
    <n v="1001.1443199999994"/>
    <n v="7.4074074074074028E-2"/>
    <x v="6"/>
    <x v="3"/>
  </r>
  <r>
    <s v="CD-5CD-5-202"/>
    <x v="201"/>
    <x v="13"/>
    <s v="CD-5-202"/>
    <x v="61"/>
    <s v="Hardtop"/>
    <s v="Saab"/>
    <d v="2018-11-09T00:00:00"/>
    <x v="1"/>
    <d v="2018-12-19T00:00:00"/>
    <n v="40"/>
    <n v="18294"/>
    <n v="0.15"/>
    <x v="201"/>
    <n v="6951.72"/>
    <n v="687.85440000000006"/>
    <n v="0.1"/>
    <n v="9194.5644000000011"/>
    <n v="6355.3356000000003"/>
    <n v="2798.982"/>
    <n v="13388.463900000001"/>
    <n v="637.54590000000098"/>
    <n v="4.7619047619047693E-2"/>
    <x v="1"/>
    <x v="1"/>
  </r>
  <r>
    <s v="CD-16CD-16-203"/>
    <x v="202"/>
    <x v="14"/>
    <s v="CD-16-203"/>
    <x v="118"/>
    <s v="Wagon"/>
    <s v="Mitsubishi"/>
    <d v="2018-10-22T00:00:00"/>
    <x v="2"/>
    <d v="2019-01-02T00:00:00"/>
    <n v="72"/>
    <n v="28891"/>
    <n v="0.06"/>
    <x v="202"/>
    <n v="9245.1200000000008"/>
    <n v="895.62099999999987"/>
    <n v="0.1"/>
    <n v="12856.495000000001"/>
    <n v="14301.044999999998"/>
    <n v="6246.234199999999"/>
    <n v="22375.097205999999"/>
    <n v="1463.7914059999966"/>
    <n v="6.5420560747663406E-2"/>
    <x v="5"/>
    <x v="2"/>
  </r>
  <r>
    <s v="CD-20CD-20-204"/>
    <x v="203"/>
    <x v="19"/>
    <s v="CD-20-204"/>
    <x v="119"/>
    <s v="Sedan"/>
    <s v="Renault"/>
    <d v="2018-12-22T00:00:00"/>
    <x v="0"/>
    <d v="2019-01-24T00:00:00"/>
    <n v="33"/>
    <n v="18853"/>
    <n v="0.08"/>
    <x v="203"/>
    <n v="7164.14"/>
    <n v="916.25580000000014"/>
    <n v="0.1"/>
    <n v="9814.8718000000008"/>
    <n v="7529.8881999999985"/>
    <n v="3122.0568000000003"/>
    <n v="15502.746488000003"/>
    <n v="1280.0432880000044"/>
    <n v="8.256880733944981E-2"/>
    <x v="6"/>
    <x v="3"/>
  </r>
  <r>
    <s v="CD-12CD-12-205"/>
    <x v="204"/>
    <x v="5"/>
    <s v="CD-12-205"/>
    <x v="111"/>
    <s v="Sedan"/>
    <s v="Jaguar"/>
    <d v="2018-12-02T00:00:00"/>
    <x v="0"/>
    <d v="2019-02-18T00:00:00"/>
    <n v="78"/>
    <n v="18888"/>
    <n v="0.16"/>
    <x v="204"/>
    <n v="6044.16"/>
    <n v="687.52320000000009"/>
    <n v="0.13"/>
    <n v="8794.2528000000002"/>
    <n v="7071.6671999999999"/>
    <n v="3014.5247999999997"/>
    <n v="13879.506816000001"/>
    <n v="1028.1116160000001"/>
    <n v="7.4074074074074084E-2"/>
    <x v="1"/>
    <x v="1"/>
  </r>
  <r>
    <s v="CD-13CD-13-206"/>
    <x v="205"/>
    <x v="16"/>
    <s v="CD-13-206"/>
    <x v="120"/>
    <s v="Hatchback"/>
    <s v="Nissan"/>
    <d v="2018-10-27T00:00:00"/>
    <x v="2"/>
    <d v="2018-12-21T00:00:00"/>
    <n v="55"/>
    <n v="34129"/>
    <n v="0.15"/>
    <x v="205"/>
    <n v="11945.15"/>
    <n v="1023.87"/>
    <n v="0.13"/>
    <n v="16740.2745"/>
    <n v="12269.375499999998"/>
    <n v="5221.7369999999992"/>
    <n v="25453.066910000001"/>
    <n v="1665.1539100000009"/>
    <n v="6.5420560747663586E-2"/>
    <x v="9"/>
    <x v="3"/>
  </r>
  <r>
    <s v="CD-14CD-14-207"/>
    <x v="206"/>
    <x v="11"/>
    <s v="CD-14-207"/>
    <x v="63"/>
    <s v="Sedan"/>
    <s v="Porsche"/>
    <d v="2018-10-21T00:00:00"/>
    <x v="2"/>
    <d v="2018-12-03T00:00:00"/>
    <n v="43"/>
    <n v="20104"/>
    <n v="0.13"/>
    <x v="206"/>
    <n v="6031.2"/>
    <n v="687.55679999999995"/>
    <n v="0.13"/>
    <n v="8992.5192000000006"/>
    <n v="8497.9607999999989"/>
    <n v="4022.8103999999998"/>
    <n v="14410.406472000001"/>
    <n v="942.73687200000131"/>
    <n v="6.5420560747663642E-2"/>
    <x v="6"/>
    <x v="3"/>
  </r>
  <r>
    <s v="CD-8CD-8-208"/>
    <x v="207"/>
    <x v="18"/>
    <s v="CD-8-208"/>
    <x v="121"/>
    <s v="Hardtop"/>
    <s v="Volvo"/>
    <d v="2018-11-28T00:00:00"/>
    <x v="1"/>
    <d v="2019-01-07T00:00:00"/>
    <n v="40"/>
    <n v="29746"/>
    <n v="0.05"/>
    <x v="207"/>
    <n v="10708.56"/>
    <n v="1228.5098"/>
    <n v="0.1"/>
    <n v="14762.9398"/>
    <n v="13495.760199999999"/>
    <n v="5086.5659999999998"/>
    <n v="24562.462039999999"/>
    <n v="1390.3280399999967"/>
    <n v="5.660377358490553E-2"/>
    <x v="5"/>
    <x v="2"/>
  </r>
  <r>
    <s v="CD-12CD-12-209"/>
    <x v="208"/>
    <x v="5"/>
    <s v="CD-12-209"/>
    <x v="38"/>
    <s v="Convertible"/>
    <s v="Audi"/>
    <d v="2018-11-12T00:00:00"/>
    <x v="1"/>
    <d v="2019-01-19T00:00:00"/>
    <n v="68"/>
    <n v="20378"/>
    <n v="0.09"/>
    <x v="208"/>
    <n v="6113.4"/>
    <n v="745.83479999999997"/>
    <n v="0.11"/>
    <n v="8899.0725999999995"/>
    <n v="9644.9074000000001"/>
    <n v="3523.3562000000002"/>
    <n v="16372.479942"/>
    <n v="1351.8561420000005"/>
    <n v="8.2568807339449574E-2"/>
    <x v="9"/>
    <x v="3"/>
  </r>
  <r>
    <s v="CD-2CD-2-210"/>
    <x v="209"/>
    <x v="8"/>
    <s v="CD-2-210"/>
    <x v="21"/>
    <s v="Hardtop"/>
    <s v="Mercury"/>
    <d v="2018-12-21T00:00:00"/>
    <x v="0"/>
    <d v="2019-02-26T00:00:00"/>
    <n v="67"/>
    <n v="31800"/>
    <n v="0.17"/>
    <x v="209"/>
    <n v="12402"/>
    <n v="699.6"/>
    <n v="0.13"/>
    <n v="16532.82"/>
    <n v="9861.18"/>
    <n v="5278.8"/>
    <n v="23015.568000000003"/>
    <n v="1900.3680000000022"/>
    <n v="8.2568807339449629E-2"/>
    <x v="0"/>
    <x v="0"/>
  </r>
  <r>
    <s v="CD-14CD-14-211"/>
    <x v="210"/>
    <x v="11"/>
    <s v="CD-14-211"/>
    <x v="119"/>
    <s v="Hatchback"/>
    <s v="Dodge"/>
    <d v="2018-10-07T00:00:00"/>
    <x v="2"/>
    <d v="2018-11-28T00:00:00"/>
    <n v="52"/>
    <n v="17707"/>
    <n v="0.11"/>
    <x v="210"/>
    <n v="5489.17"/>
    <n v="616.20360000000005"/>
    <n v="0.11"/>
    <n v="7838.8888999999999"/>
    <n v="7920.3410999999987"/>
    <n v="2994.2536999999998"/>
    <n v="13403.225115000001"/>
    <n v="638.24881500000083"/>
    <n v="4.7619047619047679E-2"/>
    <x v="9"/>
    <x v="3"/>
  </r>
  <r>
    <s v="CD-9CD-9-212"/>
    <x v="211"/>
    <x v="10"/>
    <s v="CD-9-212"/>
    <x v="36"/>
    <s v="Hatchback"/>
    <s v="Alfa-romero"/>
    <d v="2018-12-02T00:00:00"/>
    <x v="0"/>
    <d v="2019-02-15T00:00:00"/>
    <n v="75"/>
    <n v="30684"/>
    <n v="0.15"/>
    <x v="211"/>
    <n v="11046.24"/>
    <n v="1202.8127999999999"/>
    <n v="0.14000000000000001"/>
    <n v="15900.4488"/>
    <n v="10180.951200000001"/>
    <n v="4694.6519999999991"/>
    <n v="22669.952880000001"/>
    <n v="1283.2048799999975"/>
    <n v="5.6603773584905551E-2"/>
    <x v="0"/>
    <x v="0"/>
  </r>
  <r>
    <s v="CD-6CD-6-213"/>
    <x v="212"/>
    <x v="4"/>
    <s v="CD-6-213"/>
    <x v="122"/>
    <s v="Wagon"/>
    <s v="Saab"/>
    <d v="2018-10-19T00:00:00"/>
    <x v="2"/>
    <d v="2018-12-07T00:00:00"/>
    <n v="49"/>
    <n v="16947"/>
    <n v="0.17"/>
    <x v="212"/>
    <n v="6609.33"/>
    <n v="521.96760000000006"/>
    <n v="0.11"/>
    <n v="8678.5586999999996"/>
    <n v="5387.4513000000006"/>
    <n v="3094.5222000000003"/>
    <n v="11629.777067999999"/>
    <n v="658.28926800000045"/>
    <n v="5.6603773584905703E-2"/>
    <x v="2"/>
    <x v="1"/>
  </r>
  <r>
    <s v="CD-15CD-15-214"/>
    <x v="213"/>
    <x v="0"/>
    <s v="CD-15-214"/>
    <x v="55"/>
    <s v="Hatchback"/>
    <s v="Alfa-romero"/>
    <d v="2018-11-09T00:00:00"/>
    <x v="1"/>
    <d v="2018-12-22T00:00:00"/>
    <n v="43"/>
    <n v="24377"/>
    <n v="0.1"/>
    <x v="213"/>
    <n v="8044.41"/>
    <n v="972.64229999999998"/>
    <n v="0.15"/>
    <n v="12307.9473"/>
    <n v="9631.3526999999995"/>
    <n v="4168.4670000000006"/>
    <n v="19370.207969999999"/>
    <n v="1599.3749700000008"/>
    <n v="8.2568807339449588E-2"/>
    <x v="4"/>
    <x v="1"/>
  </r>
  <r>
    <s v="CD-9CD-9-215"/>
    <x v="214"/>
    <x v="10"/>
    <s v="CD-9-215"/>
    <x v="122"/>
    <s v="Sedan"/>
    <s v="Mercedes-benz"/>
    <d v="2018-10-20T00:00:00"/>
    <x v="2"/>
    <d v="2018-12-13T00:00:00"/>
    <n v="54"/>
    <n v="21218"/>
    <n v="0.09"/>
    <x v="214"/>
    <n v="7001.94"/>
    <n v="615.32200000000012"/>
    <n v="0.1"/>
    <n v="9548.1"/>
    <n v="9760.2800000000025"/>
    <n v="3475.5084000000002"/>
    <n v="17257.830044000002"/>
    <n v="1424.9584440000017"/>
    <n v="8.2568807339449629E-2"/>
    <x v="0"/>
    <x v="0"/>
  </r>
  <r>
    <s v="CD-2CD-2-216"/>
    <x v="215"/>
    <x v="8"/>
    <s v="CD-2-216"/>
    <x v="7"/>
    <s v="Hardtop"/>
    <s v="Volvo"/>
    <d v="2018-11-07T00:00:00"/>
    <x v="1"/>
    <d v="2018-12-13T00:00:00"/>
    <n v="36"/>
    <n v="29882"/>
    <n v="0.17"/>
    <x v="215"/>
    <n v="10458.700000000001"/>
    <n v="1147.4687999999996"/>
    <n v="0.1"/>
    <n v="14086.3748"/>
    <n v="10715.685199999998"/>
    <n v="4960.4119999999994"/>
    <n v="21627.39632"/>
    <n v="1785.7483200000024"/>
    <n v="8.2568807339449657E-2"/>
    <x v="1"/>
    <x v="1"/>
  </r>
  <r>
    <s v="CD-5CD-5-217"/>
    <x v="216"/>
    <x v="13"/>
    <s v="CD-5-217"/>
    <x v="82"/>
    <s v="Convertible"/>
    <s v="Nissan"/>
    <d v="2018-10-16T00:00:00"/>
    <x v="2"/>
    <d v="2018-12-29T00:00:00"/>
    <n v="74"/>
    <n v="24026"/>
    <n v="0.15"/>
    <x v="216"/>
    <n v="9610.4"/>
    <n v="540.58499999999992"/>
    <n v="0.13"/>
    <n v="12805.857999999998"/>
    <n v="7616.2420000000002"/>
    <n v="4697.0829999999996"/>
    <n v="16825.768190000003"/>
    <n v="1100.7511900000027"/>
    <n v="6.5420560747663697E-2"/>
    <x v="7"/>
    <x v="2"/>
  </r>
  <r>
    <s v="CD-18CD-18-218"/>
    <x v="217"/>
    <x v="17"/>
    <s v="CD-18-218"/>
    <x v="45"/>
    <s v="Convertible"/>
    <s v="Mercedes-benz"/>
    <d v="2018-12-30T00:00:00"/>
    <x v="0"/>
    <d v="2019-02-04T00:00:00"/>
    <n v="36"/>
    <n v="22359"/>
    <n v="0.13"/>
    <x v="217"/>
    <n v="6931.29"/>
    <n v="626.05199999999979"/>
    <n v="0.15"/>
    <n v="10475.191500000001"/>
    <n v="8977.1385000000009"/>
    <n v="3695.9426999999996"/>
    <n v="16859.334411"/>
    <n v="1102.9471109999977"/>
    <n v="6.542056074766342E-2"/>
    <x v="7"/>
    <x v="2"/>
  </r>
  <r>
    <s v="CD-7CD-7-219"/>
    <x v="218"/>
    <x v="9"/>
    <s v="CD-7-219"/>
    <x v="11"/>
    <s v="Sedan"/>
    <s v="Toyota"/>
    <d v="2018-10-29T00:00:00"/>
    <x v="2"/>
    <d v="2018-12-08T00:00:00"/>
    <n v="40"/>
    <n v="23952"/>
    <n v="0.14000000000000001"/>
    <x v="218"/>
    <n v="9580.7999999999993"/>
    <n v="881.43360000000018"/>
    <n v="0.11"/>
    <n v="12728.0928"/>
    <n v="7870.6272000000008"/>
    <n v="3913.7568000000006"/>
    <n v="17852.910624000004"/>
    <n v="1167.9474240000018"/>
    <n v="6.5420560747663642E-2"/>
    <x v="7"/>
    <x v="2"/>
  </r>
  <r>
    <s v="CD-11CD-11-220"/>
    <x v="219"/>
    <x v="15"/>
    <s v="CD-11-220"/>
    <x v="2"/>
    <s v="Hardtop"/>
    <s v="Saab"/>
    <d v="2018-11-21T00:00:00"/>
    <x v="1"/>
    <d v="2019-01-03T00:00:00"/>
    <n v="43"/>
    <n v="30800"/>
    <n v="0.08"/>
    <x v="219"/>
    <n v="9548"/>
    <n v="1503.04"/>
    <n v="0.13"/>
    <n v="14734.720000000001"/>
    <n v="13601.279999999999"/>
    <n v="6517.28"/>
    <n v="23127.843200000003"/>
    <n v="1309.1232000000018"/>
    <n v="5.6603773584905731E-2"/>
    <x v="1"/>
    <x v="1"/>
  </r>
  <r>
    <s v="CD-18CD-18-221"/>
    <x v="220"/>
    <x v="17"/>
    <s v="CD-18-221"/>
    <x v="123"/>
    <s v="Wagon"/>
    <s v="BMW"/>
    <d v="2018-10-07T00:00:00"/>
    <x v="2"/>
    <d v="2018-12-08T00:00:00"/>
    <n v="62"/>
    <n v="24637"/>
    <n v="0.06"/>
    <x v="220"/>
    <n v="8869.32"/>
    <n v="1428.9459999999997"/>
    <n v="0.14000000000000001"/>
    <n v="13540.495199999999"/>
    <n v="9618.2847999999994"/>
    <n v="4400.1681999999992"/>
    <n v="19696.542389999999"/>
    <n v="937.93058999999994"/>
    <n v="4.7619047619047616E-2"/>
    <x v="1"/>
    <x v="1"/>
  </r>
  <r>
    <s v="CD-16CD-16-222"/>
    <x v="221"/>
    <x v="14"/>
    <s v="CD-16-222"/>
    <x v="53"/>
    <s v="Convertible"/>
    <s v="Mitsubishi"/>
    <d v="2018-11-14T00:00:00"/>
    <x v="1"/>
    <d v="2019-01-25T00:00:00"/>
    <n v="72"/>
    <n v="28257"/>
    <n v="0.1"/>
    <x v="221"/>
    <n v="10737.66"/>
    <n v="881.61839999999995"/>
    <n v="0.1"/>
    <n v="14162.4084"/>
    <n v="11268.891599999999"/>
    <n v="5340.5729999999994"/>
    <n v="21497.07789"/>
    <n v="1406.3508900000015"/>
    <n v="6.5420560747663614E-2"/>
    <x v="2"/>
    <x v="1"/>
  </r>
  <r>
    <s v="CD-6CD-6-223"/>
    <x v="222"/>
    <x v="4"/>
    <s v="CD-6-223"/>
    <x v="124"/>
    <s v="Wagon"/>
    <s v="Nissan"/>
    <d v="2018-10-02T00:00:00"/>
    <x v="2"/>
    <d v="2018-11-24T00:00:00"/>
    <n v="53"/>
    <n v="33085"/>
    <n v="0.09"/>
    <x v="222"/>
    <n v="11579.75"/>
    <n v="1852.7600000000002"/>
    <n v="0.13"/>
    <n v="17346.465499999998"/>
    <n v="12760.884499999996"/>
    <n v="6623.6170000000011"/>
    <n v="25362.431640000003"/>
    <n v="1878.698640000006"/>
    <n v="7.4074074074074306E-2"/>
    <x v="4"/>
    <x v="1"/>
  </r>
  <r>
    <s v="CD-15CD-15-224"/>
    <x v="223"/>
    <x v="0"/>
    <s v="CD-15-224"/>
    <x v="94"/>
    <s v="Sedan"/>
    <s v="Porsche"/>
    <d v="2018-12-11T00:00:00"/>
    <x v="0"/>
    <d v="2019-03-01T00:00:00"/>
    <n v="80"/>
    <n v="20790"/>
    <n v="7.0000000000000007E-2"/>
    <x v="223"/>
    <n v="7068.6"/>
    <n v="613.30499999999984"/>
    <n v="0.1"/>
    <n v="9615.375"/>
    <n v="9719.3250000000007"/>
    <n v="3480.2459999999996"/>
    <n v="17122.810320000001"/>
    <n v="1268.356319999999"/>
    <n v="7.4074074074074014E-2"/>
    <x v="8"/>
    <x v="0"/>
  </r>
  <r>
    <s v="CD-5CD-5-225"/>
    <x v="224"/>
    <x v="13"/>
    <s v="CD-5-225"/>
    <x v="55"/>
    <s v="Hardtop"/>
    <s v="Porsche"/>
    <d v="2018-11-01T00:00:00"/>
    <x v="1"/>
    <d v="2019-01-04T00:00:00"/>
    <n v="64"/>
    <n v="22684"/>
    <n v="0.05"/>
    <x v="224"/>
    <n v="7258.88"/>
    <n v="857.45519999999988"/>
    <n v="0.11"/>
    <n v="10486.813200000001"/>
    <n v="11062.986799999999"/>
    <n v="4956.4539999999997"/>
    <n v="17588.946759999999"/>
    <n v="995.60076000000117"/>
    <n v="5.6603773584905731E-2"/>
    <x v="3"/>
    <x v="0"/>
  </r>
  <r>
    <s v="CD-6CD-6-226"/>
    <x v="225"/>
    <x v="4"/>
    <s v="CD-6-226"/>
    <x v="3"/>
    <s v="Convertible"/>
    <s v="Jaguar"/>
    <d v="2018-11-01T00:00:00"/>
    <x v="1"/>
    <d v="2019-01-14T00:00:00"/>
    <n v="74"/>
    <n v="33827"/>
    <n v="0.06"/>
    <x v="225"/>
    <n v="13530.8"/>
    <n v="1826.6579999999999"/>
    <n v="0.1"/>
    <n v="18537.196"/>
    <n v="13260.184000000001"/>
    <n v="6359.4759999999997"/>
    <n v="26964.178240000001"/>
    <n v="1526.2742399999988"/>
    <n v="5.6603773584905613E-2"/>
    <x v="8"/>
    <x v="0"/>
  </r>
  <r>
    <s v="CD-15CD-15-227"/>
    <x v="226"/>
    <x v="0"/>
    <s v="CD-15-227"/>
    <x v="98"/>
    <s v="Hatchback"/>
    <s v="BMW"/>
    <d v="2018-12-30T00:00:00"/>
    <x v="0"/>
    <d v="2019-02-06T00:00:00"/>
    <n v="38"/>
    <n v="25098"/>
    <n v="0.12"/>
    <x v="226"/>
    <n v="9035.2800000000007"/>
    <n v="913.56719999999996"/>
    <n v="0.15"/>
    <n v="13261.7832"/>
    <n v="8824.4568000000017"/>
    <n v="5079.8352000000004"/>
    <n v="18196.853136000002"/>
    <n v="1190.4483360000013"/>
    <n v="6.5420560747663614E-2"/>
    <x v="5"/>
    <x v="2"/>
  </r>
  <r>
    <s v="CD-4CD-4-228"/>
    <x v="227"/>
    <x v="2"/>
    <s v="CD-4-228"/>
    <x v="125"/>
    <s v="Hatchback"/>
    <s v="Mercury"/>
    <d v="2018-12-25T00:00:00"/>
    <x v="0"/>
    <d v="2019-03-03T00:00:00"/>
    <n v="68"/>
    <n v="29839"/>
    <n v="0.08"/>
    <x v="227"/>
    <n v="11935.6"/>
    <n v="775.81400000000008"/>
    <n v="0.13"/>
    <n v="16280.1584"/>
    <n v="11171.721600000001"/>
    <n v="5490.3760000000002"/>
    <n v="23938.039360000002"/>
    <n v="1976.5353600000017"/>
    <n v="8.2568807339449601E-2"/>
    <x v="6"/>
    <x v="3"/>
  </r>
  <r>
    <s v="CD-6CD-6-229"/>
    <x v="228"/>
    <x v="4"/>
    <s v="CD-6-229"/>
    <x v="52"/>
    <s v="Hatchback"/>
    <s v="Alfa-romero"/>
    <d v="2018-10-12T00:00:00"/>
    <x v="2"/>
    <d v="2018-12-19T00:00:00"/>
    <n v="68"/>
    <n v="33887"/>
    <n v="0.15"/>
    <x v="228"/>
    <n v="10166.1"/>
    <n v="1304.6494999999998"/>
    <n v="0.1"/>
    <n v="14351.1445"/>
    <n v="14452.805499999999"/>
    <n v="5472.7505000000001"/>
    <n v="24731.071470000003"/>
    <n v="1399.8719700000001"/>
    <n v="5.6603773584905662E-2"/>
    <x v="7"/>
    <x v="2"/>
  </r>
  <r>
    <s v="CD-3CD-3-230"/>
    <x v="229"/>
    <x v="12"/>
    <s v="CD-3-230"/>
    <x v="111"/>
    <s v="Hatchback"/>
    <s v="Toyota"/>
    <d v="2018-12-14T00:00:00"/>
    <x v="0"/>
    <d v="2019-01-22T00:00:00"/>
    <n v="39"/>
    <n v="31715"/>
    <n v="0.16"/>
    <x v="229"/>
    <n v="11734.55"/>
    <n v="1341.5444999999997"/>
    <n v="0.15"/>
    <n v="17072.184499999999"/>
    <n v="9568.4154999999992"/>
    <n v="5328.12"/>
    <n v="23017.4784"/>
    <n v="1704.9984000000004"/>
    <n v="7.4074074074074098E-2"/>
    <x v="6"/>
    <x v="3"/>
  </r>
  <r>
    <s v="CD-12CD-12-231"/>
    <x v="230"/>
    <x v="5"/>
    <s v="CD-12-231"/>
    <x v="54"/>
    <s v="Wagon"/>
    <s v="Isuzu"/>
    <d v="2018-10-04T00:00:00"/>
    <x v="2"/>
    <d v="2018-12-20T00:00:00"/>
    <n v="77"/>
    <n v="19515"/>
    <n v="0.09"/>
    <x v="230"/>
    <n v="6830.25"/>
    <n v="1092.8400000000001"/>
    <n v="0.1"/>
    <n v="9698.9549999999999"/>
    <n v="8059.6950000000015"/>
    <n v="3196.5570000000002"/>
    <n v="15872.681370000002"/>
    <n v="1310.5883700000013"/>
    <n v="8.2568807339449615E-2"/>
    <x v="2"/>
    <x v="1"/>
  </r>
  <r>
    <s v="CD-10CD-10-232"/>
    <x v="231"/>
    <x v="1"/>
    <s v="CD-10-232"/>
    <x v="12"/>
    <s v="Wagon"/>
    <s v="Volkswagen"/>
    <d v="2018-11-10T00:00:00"/>
    <x v="1"/>
    <d v="2019-01-11T00:00:00"/>
    <n v="62"/>
    <n v="26777"/>
    <n v="0.1"/>
    <x v="231"/>
    <n v="8836.41"/>
    <n v="915.77339999999992"/>
    <n v="0.14000000000000001"/>
    <n v="13126.0854"/>
    <n v="10973.214599999999"/>
    <n v="5060.8530000000001"/>
    <n v="20371.138290000003"/>
    <n v="1332.6912900000025"/>
    <n v="6.542056074766367E-2"/>
    <x v="8"/>
    <x v="0"/>
  </r>
  <r>
    <s v="CD-5CD-5-233"/>
    <x v="232"/>
    <x v="13"/>
    <s v="CD-5-233"/>
    <x v="38"/>
    <s v="Hatchback"/>
    <s v="Saab"/>
    <d v="2018-11-09T00:00:00"/>
    <x v="1"/>
    <d v="2019-01-20T00:00:00"/>
    <n v="72"/>
    <n v="22999"/>
    <n v="0.15"/>
    <x v="232"/>
    <n v="7589.67"/>
    <n v="837.16359999999986"/>
    <n v="0.11"/>
    <n v="10577.240099999999"/>
    <n v="8971.9099000000024"/>
    <n v="3714.3384999999998"/>
    <n v="16943.248304999997"/>
    <n v="1108.4368049999957"/>
    <n v="6.5420560747663309E-2"/>
    <x v="8"/>
    <x v="0"/>
  </r>
  <r>
    <s v="CD-13CD-13-234"/>
    <x v="233"/>
    <x v="16"/>
    <s v="CD-13-234"/>
    <x v="73"/>
    <s v="Wagon"/>
    <s v="Volkswagen"/>
    <d v="2018-12-27T00:00:00"/>
    <x v="0"/>
    <d v="2019-02-19T00:00:00"/>
    <n v="54"/>
    <n v="20753"/>
    <n v="0.15"/>
    <x v="233"/>
    <n v="7056.02"/>
    <n v="635.04179999999997"/>
    <n v="0.13"/>
    <n v="9984.2682999999997"/>
    <n v="7655.7816999999995"/>
    <n v="3175.2089999999998"/>
    <n v="15766.676690000002"/>
    <n v="1301.8356900000017"/>
    <n v="8.2568807339449643E-2"/>
    <x v="9"/>
    <x v="3"/>
  </r>
  <r>
    <s v="CD-8CD-8-235"/>
    <x v="234"/>
    <x v="18"/>
    <s v="CD-8-235"/>
    <x v="126"/>
    <s v="Convertible"/>
    <s v="Audi"/>
    <d v="2018-11-13T00:00:00"/>
    <x v="1"/>
    <d v="2019-01-20T00:00:00"/>
    <n v="68"/>
    <n v="31237"/>
    <n v="7.0000000000000007E-2"/>
    <x v="234"/>
    <n v="9371.1"/>
    <n v="983.96549999999991"/>
    <n v="0.12"/>
    <n v="13841.1147"/>
    <n v="15209.2953"/>
    <n v="6681.5943000000007"/>
    <n v="24158.320956"/>
    <n v="1789.5052560000004"/>
    <n v="7.4074074074074098E-2"/>
    <x v="3"/>
    <x v="0"/>
  </r>
  <r>
    <s v="CD-2CD-2-236"/>
    <x v="235"/>
    <x v="8"/>
    <s v="CD-2-236"/>
    <x v="127"/>
    <s v="Hatchback"/>
    <s v="Mazda"/>
    <d v="2018-10-12T00:00:00"/>
    <x v="2"/>
    <d v="2018-11-25T00:00:00"/>
    <n v="44"/>
    <n v="26896"/>
    <n v="0.12"/>
    <x v="235"/>
    <n v="8606.7199999999993"/>
    <n v="1204.9408000000001"/>
    <n v="0.12"/>
    <n v="12651.8784"/>
    <n v="11016.6016"/>
    <n v="4260.3263999999999"/>
    <n v="20766.724351999997"/>
    <n v="1358.5707519999996"/>
    <n v="6.5420560747663545E-2"/>
    <x v="5"/>
    <x v="2"/>
  </r>
  <r>
    <s v="CD-17CD-17-237"/>
    <x v="236"/>
    <x v="3"/>
    <s v="CD-17-237"/>
    <x v="128"/>
    <s v="Hardtop"/>
    <s v="Audi"/>
    <d v="2018-11-27T00:00:00"/>
    <x v="1"/>
    <d v="2019-01-10T00:00:00"/>
    <n v="44"/>
    <n v="29894"/>
    <n v="0.12"/>
    <x v="236"/>
    <n v="10761.84"/>
    <n v="777.24400000000014"/>
    <n v="0.13"/>
    <n v="14958.957600000002"/>
    <n v="11347.7624"/>
    <n v="4735.2096000000001"/>
    <n v="22865.801024"/>
    <n v="1294.2906240000011"/>
    <n v="5.660377358490571E-2"/>
    <x v="7"/>
    <x v="2"/>
  </r>
  <r>
    <s v="CD-2CD-2-238"/>
    <x v="237"/>
    <x v="8"/>
    <s v="CD-2-238"/>
    <x v="14"/>
    <s v="Hardtop"/>
    <s v="Volvo"/>
    <d v="2018-10-11T00:00:00"/>
    <x v="2"/>
    <d v="2018-11-29T00:00:00"/>
    <n v="49"/>
    <n v="26963"/>
    <n v="0.05"/>
    <x v="237"/>
    <n v="10245.94"/>
    <n v="1536.8909999999998"/>
    <n v="0.15"/>
    <n v="15625.058499999999"/>
    <n v="9989.7914999999994"/>
    <n v="5891.4154999999992"/>
    <n v="21498.543605000003"/>
    <n v="1775.1091050000032"/>
    <n v="8.2568807339449685E-2"/>
    <x v="0"/>
    <x v="0"/>
  </r>
  <r>
    <s v="CD-15CD-15-239"/>
    <x v="238"/>
    <x v="0"/>
    <s v="CD-15-239"/>
    <x v="81"/>
    <s v="Convertible"/>
    <s v="Saab"/>
    <d v="2018-10-29T00:00:00"/>
    <x v="2"/>
    <d v="2018-12-21T00:00:00"/>
    <n v="53"/>
    <n v="33018"/>
    <n v="0.12"/>
    <x v="238"/>
    <n v="12546.84"/>
    <n v="990.54"/>
    <n v="0.1"/>
    <n v="16442.964"/>
    <n v="12612.875999999998"/>
    <n v="5811.1680000000006"/>
    <n v="24639.352319999998"/>
    <n v="1394.6803199999995"/>
    <n v="5.6603773584905641E-2"/>
    <x v="4"/>
    <x v="1"/>
  </r>
  <r>
    <s v="CD-12CD-12-240"/>
    <x v="239"/>
    <x v="5"/>
    <s v="CD-12-240"/>
    <x v="44"/>
    <s v="Sedan"/>
    <s v="Volvo"/>
    <d v="2018-11-17T00:00:00"/>
    <x v="1"/>
    <d v="2019-01-14T00:00:00"/>
    <n v="58"/>
    <n v="23097"/>
    <n v="0.14000000000000001"/>
    <x v="239"/>
    <n v="7160.07"/>
    <n v="762.20099999999991"/>
    <n v="0.1"/>
    <n v="9908.6129999999994"/>
    <n v="9954.8069999999989"/>
    <n v="4369.9524000000001"/>
    <n v="16887.879684"/>
    <n v="1394.4120840000014"/>
    <n v="8.2568807339449629E-2"/>
    <x v="7"/>
    <x v="2"/>
  </r>
  <r>
    <s v="CD-17CD-17-241"/>
    <x v="240"/>
    <x v="3"/>
    <s v="CD-17-241"/>
    <x v="2"/>
    <s v="Convertible"/>
    <s v="Isuzu"/>
    <d v="2018-12-23T00:00:00"/>
    <x v="0"/>
    <d v="2019-03-05T00:00:00"/>
    <n v="72"/>
    <n v="26881"/>
    <n v="0.09"/>
    <x v="240"/>
    <n v="8601.92"/>
    <n v="1110.1853000000001"/>
    <n v="0.11"/>
    <n v="12402.893399999999"/>
    <n v="12058.8166"/>
    <n v="4892.3419999999996"/>
    <n v="20547.8364"/>
    <n v="978.46840000000157"/>
    <n v="4.7619047619047693E-2"/>
    <x v="5"/>
    <x v="2"/>
  </r>
  <r>
    <s v="CD-6CD-6-242"/>
    <x v="241"/>
    <x v="4"/>
    <s v="CD-6-242"/>
    <x v="129"/>
    <s v="Hardtop"/>
    <s v="Mercury"/>
    <d v="2018-11-18T00:00:00"/>
    <x v="1"/>
    <d v="2018-12-25T00:00:00"/>
    <n v="37"/>
    <n v="17209"/>
    <n v="0.06"/>
    <x v="241"/>
    <n v="6883.6"/>
    <n v="929.28599999999994"/>
    <n v="0.12"/>
    <n v="9754.0612000000001"/>
    <n v="6422.398799999999"/>
    <n v="3073.5273999999999"/>
    <n v="13758.079230000001"/>
    <n v="655.1466300000011"/>
    <n v="4.7619047619047693E-2"/>
    <x v="2"/>
    <x v="1"/>
  </r>
  <r>
    <s v="CD-10CD-10-243"/>
    <x v="242"/>
    <x v="1"/>
    <s v="CD-10-243"/>
    <x v="32"/>
    <s v="Convertible"/>
    <s v="Chevrolet"/>
    <d v="2018-11-07T00:00:00"/>
    <x v="1"/>
    <d v="2018-12-18T00:00:00"/>
    <n v="41"/>
    <n v="23637"/>
    <n v="0.1"/>
    <x v="242"/>
    <n v="8272.9500000000007"/>
    <n v="650.01749999999993"/>
    <n v="0.11"/>
    <n v="11263.030500000001"/>
    <n v="10010.269499999999"/>
    <n v="4680.1260000000002"/>
    <n v="17422.832699999999"/>
    <n v="829.65869999999995"/>
    <n v="4.7619047619047616E-2"/>
    <x v="1"/>
    <x v="1"/>
  </r>
  <r>
    <s v="CD-10CD-10-244"/>
    <x v="243"/>
    <x v="1"/>
    <s v="CD-10-244"/>
    <x v="118"/>
    <s v="Wagon"/>
    <s v="Isuzu"/>
    <d v="2018-11-24T00:00:00"/>
    <x v="1"/>
    <d v="2019-02-05T00:00:00"/>
    <n v="73"/>
    <n v="27603"/>
    <n v="7.0000000000000007E-2"/>
    <x v="243"/>
    <n v="8280.9"/>
    <n v="1391.1912"/>
    <n v="0.12"/>
    <n v="12752.585999999999"/>
    <n v="12918.204"/>
    <n v="5390.8658999999998"/>
    <n v="21699.518786999997"/>
    <n v="1419.5946869999971"/>
    <n v="6.542056074766342E-2"/>
    <x v="8"/>
    <x v="0"/>
  </r>
  <r>
    <s v="CD-5CD-5-245"/>
    <x v="244"/>
    <x v="13"/>
    <s v="CD-5-245"/>
    <x v="97"/>
    <s v="Convertible"/>
    <s v="Mercedes-benz"/>
    <d v="2018-11-22T00:00:00"/>
    <x v="1"/>
    <d v="2018-12-26T00:00:00"/>
    <n v="34"/>
    <n v="29550"/>
    <n v="0.1"/>
    <x v="244"/>
    <n v="11820"/>
    <n v="1329.75"/>
    <n v="0.12"/>
    <n v="16341.15"/>
    <n v="10253.85"/>
    <n v="5319"/>
    <n v="23190.84"/>
    <n v="1914.8400000000001"/>
    <n v="8.2568807339449546E-2"/>
    <x v="5"/>
    <x v="2"/>
  </r>
  <r>
    <s v="CD-5CD-5-246"/>
    <x v="245"/>
    <x v="13"/>
    <s v="CD-5-246"/>
    <x v="110"/>
    <s v="Hardtop"/>
    <s v="Porsche"/>
    <d v="2018-11-06T00:00:00"/>
    <x v="1"/>
    <d v="2018-12-06T00:00:00"/>
    <n v="30"/>
    <n v="25090"/>
    <n v="0.17"/>
    <x v="245"/>
    <n v="10036"/>
    <n v="970.98300000000006"/>
    <n v="0.11"/>
    <n v="13297.7"/>
    <n v="7527"/>
    <n v="3748.4460000000004"/>
    <n v="18442.354320000002"/>
    <n v="1366.1003200000014"/>
    <n v="7.4074074074074139E-2"/>
    <x v="3"/>
    <x v="0"/>
  </r>
  <r>
    <s v="CD-4CD-4-247"/>
    <x v="246"/>
    <x v="2"/>
    <s v="CD-4-247"/>
    <x v="70"/>
    <s v="Sedan"/>
    <s v="Mitsubishi"/>
    <d v="2018-12-10T00:00:00"/>
    <x v="0"/>
    <d v="2019-01-25T00:00:00"/>
    <n v="46"/>
    <n v="21306"/>
    <n v="0.16"/>
    <x v="246"/>
    <n v="6604.86"/>
    <n v="790.45260000000007"/>
    <n v="0.12"/>
    <n v="9542.9573999999993"/>
    <n v="8354.0825999999997"/>
    <n v="3221.4672000000005"/>
    <n v="15996.374352000001"/>
    <n v="1320.8015520000008"/>
    <n v="8.2568807339449588E-2"/>
    <x v="2"/>
    <x v="1"/>
  </r>
  <r>
    <s v="CD-6CD-6-248"/>
    <x v="247"/>
    <x v="4"/>
    <s v="CD-6-248"/>
    <x v="47"/>
    <s v="Hatchback"/>
    <s v="Audi"/>
    <d v="2018-10-17T00:00:00"/>
    <x v="2"/>
    <d v="2018-12-24T00:00:00"/>
    <n v="68"/>
    <n v="34146"/>
    <n v="0.05"/>
    <x v="247"/>
    <n v="11268.18"/>
    <n v="2117.0519999999997"/>
    <n v="0.13"/>
    <n v="17602.262999999999"/>
    <n v="14836.437000000002"/>
    <n v="6487.74"/>
    <n v="27508.017599999999"/>
    <n v="1557.0576000000001"/>
    <n v="5.6603773584905669E-2"/>
    <x v="0"/>
    <x v="0"/>
  </r>
  <r>
    <s v="CD-6CD-6-249"/>
    <x v="248"/>
    <x v="4"/>
    <s v="CD-6-249"/>
    <x v="130"/>
    <s v="Hardtop"/>
    <s v="Volvo"/>
    <d v="2018-11-11T00:00:00"/>
    <x v="1"/>
    <d v="2019-01-29T00:00:00"/>
    <n v="79"/>
    <n v="19599"/>
    <n v="0.05"/>
    <x v="248"/>
    <n v="6859.65"/>
    <n v="823.15800000000002"/>
    <n v="0.11"/>
    <n v="9730.9035000000003"/>
    <n v="8888.1465000000007"/>
    <n v="3537.6195000000002"/>
    <n v="16438.759245000001"/>
    <n v="1357.3287450000025"/>
    <n v="8.2568807339449685E-2"/>
    <x v="0"/>
    <x v="0"/>
  </r>
  <r>
    <s v="CD-3CD-3-250"/>
    <x v="249"/>
    <x v="12"/>
    <s v="CD-3-250"/>
    <x v="120"/>
    <s v="Hatchback"/>
    <s v="Honda"/>
    <d v="2018-12-02T00:00:00"/>
    <x v="0"/>
    <d v="2019-01-29T00:00:00"/>
    <n v="58"/>
    <n v="21107"/>
    <n v="0.06"/>
    <x v="249"/>
    <n v="8442.7999999999993"/>
    <n v="911.8223999999999"/>
    <n v="0.14000000000000001"/>
    <n v="12132.303599999999"/>
    <n v="7708.2764000000025"/>
    <n v="3968.116"/>
    <n v="17142.261119999999"/>
    <n v="1269.7971199999974"/>
    <n v="7.4074074074073931E-2"/>
    <x v="3"/>
    <x v="0"/>
  </r>
  <r>
    <s v="CD-17CD-17-251"/>
    <x v="250"/>
    <x v="3"/>
    <s v="CD-17-251"/>
    <x v="31"/>
    <s v="Wagon"/>
    <s v="Audi"/>
    <d v="2018-10-07T00:00:00"/>
    <x v="2"/>
    <d v="2018-11-12T00:00:00"/>
    <n v="36"/>
    <n v="22119"/>
    <n v="0.17"/>
    <x v="250"/>
    <n v="8847.6"/>
    <n v="570.67020000000002"/>
    <n v="0.13"/>
    <n v="11804.910300000001"/>
    <n v="6553.8596999999991"/>
    <n v="3671.7540000000004"/>
    <n v="15861.977280000001"/>
    <n v="1174.9612800000014"/>
    <n v="7.4074074074074153E-2"/>
    <x v="6"/>
    <x v="3"/>
  </r>
  <r>
    <s v="CD-6CD-6-252"/>
    <x v="251"/>
    <x v="4"/>
    <s v="CD-6-252"/>
    <x v="10"/>
    <s v="Sedan"/>
    <s v="Volvo"/>
    <d v="2018-12-19T00:00:00"/>
    <x v="0"/>
    <d v="2019-02-09T00:00:00"/>
    <n v="52"/>
    <n v="20481"/>
    <n v="0.17"/>
    <x v="251"/>
    <n v="6758.73"/>
    <n v="921.64499999999998"/>
    <n v="0.11"/>
    <n v="9550.2903000000006"/>
    <n v="7448.9396999999999"/>
    <n v="3059.8614000000002"/>
    <n v="14636.337030000001"/>
    <n v="696.96843000000081"/>
    <n v="4.7619047619047672E-2"/>
    <x v="4"/>
    <x v="1"/>
  </r>
  <r>
    <s v="CD-11CD-11-253"/>
    <x v="252"/>
    <x v="15"/>
    <s v="CD-11-253"/>
    <x v="12"/>
    <s v="Sedan"/>
    <s v="Volkswagen"/>
    <d v="2018-10-16T00:00:00"/>
    <x v="2"/>
    <d v="2018-12-22T00:00:00"/>
    <n v="67"/>
    <n v="16385"/>
    <n v="0.05"/>
    <x v="252"/>
    <n v="6062.45"/>
    <n v="570.19799999999998"/>
    <n v="0.15"/>
    <n v="8967.5105000000003"/>
    <n v="6598.2394999999997"/>
    <n v="3580.1224999999999"/>
    <n v="12584.908875000001"/>
    <n v="599.28137500000048"/>
    <n v="4.7619047619047651E-2"/>
    <x v="9"/>
    <x v="3"/>
  </r>
  <r>
    <s v="CD-4CD-4-254"/>
    <x v="253"/>
    <x v="2"/>
    <s v="CD-4-254"/>
    <x v="46"/>
    <s v="Wagon"/>
    <s v="Nissan"/>
    <d v="2018-11-27T00:00:00"/>
    <x v="1"/>
    <d v="2019-02-03T00:00:00"/>
    <n v="68"/>
    <n v="22538"/>
    <n v="0.05"/>
    <x v="253"/>
    <n v="6986.78"/>
    <n v="1153.9456"/>
    <n v="0.15"/>
    <n v="11352.390599999999"/>
    <n v="10058.709400000002"/>
    <n v="4068.1089999999995"/>
    <n v="18730.43028"/>
    <n v="1387.4392800000023"/>
    <n v="7.4074074074074195E-2"/>
    <x v="8"/>
    <x v="0"/>
  </r>
  <r>
    <s v="CD-11CD-11-255"/>
    <x v="254"/>
    <x v="15"/>
    <s v="CD-11-255"/>
    <x v="113"/>
    <s v="Wagon"/>
    <s v="Honda"/>
    <d v="2018-11-13T00:00:00"/>
    <x v="1"/>
    <d v="2018-12-27T00:00:00"/>
    <n v="44"/>
    <n v="31689"/>
    <n v="0.14000000000000001"/>
    <x v="254"/>
    <n v="11724.93"/>
    <n v="776.38049999999998"/>
    <n v="0.12"/>
    <n v="15771.615299999999"/>
    <n v="11480.924700000001"/>
    <n v="5995.5587999999998"/>
    <n v="23170.109508000005"/>
    <n v="1913.128308000003"/>
    <n v="8.2568807339449657E-2"/>
    <x v="1"/>
    <x v="1"/>
  </r>
  <r>
    <s v="CD-20CD-20-256"/>
    <x v="255"/>
    <x v="19"/>
    <s v="CD-20-256"/>
    <x v="13"/>
    <s v="Convertible"/>
    <s v="Mitsubishi"/>
    <d v="2018-11-14T00:00:00"/>
    <x v="1"/>
    <d v="2019-01-17T00:00:00"/>
    <n v="64"/>
    <n v="34013"/>
    <n v="0.08"/>
    <x v="255"/>
    <n v="10884.16"/>
    <n v="1224.4680000000001"/>
    <n v="0.13"/>
    <n v="16176.5828"/>
    <n v="15115.377199999999"/>
    <n v="6884.2312000000011"/>
    <n v="26116.269816000004"/>
    <n v="1708.5410160000065"/>
    <n v="6.5420560747663795E-2"/>
    <x v="2"/>
    <x v="1"/>
  </r>
  <r>
    <s v="CD-1CD-1-257"/>
    <x v="256"/>
    <x v="6"/>
    <s v="CD-1-257"/>
    <x v="7"/>
    <s v="Hardtop"/>
    <s v="Plymouth"/>
    <d v="2018-12-31T00:00:00"/>
    <x v="0"/>
    <d v="2019-02-25T00:00:00"/>
    <n v="56"/>
    <n v="22686"/>
    <n v="0.14000000000000001"/>
    <x v="256"/>
    <n v="8847.5400000000009"/>
    <n v="639.74519999999984"/>
    <n v="0.11"/>
    <n v="11633.380800000001"/>
    <n v="7876.5791999999983"/>
    <n v="4097.0915999999997"/>
    <n v="16645.897872000001"/>
    <n v="1233.029472000002"/>
    <n v="7.4074074074074181E-2"/>
    <x v="5"/>
    <x v="2"/>
  </r>
  <r>
    <s v="CD-13CD-13-258"/>
    <x v="257"/>
    <x v="16"/>
    <s v="CD-13-258"/>
    <x v="126"/>
    <s v="Convertible"/>
    <s v="Mazda"/>
    <d v="2018-12-03T00:00:00"/>
    <x v="0"/>
    <d v="2019-02-10T00:00:00"/>
    <n v="69"/>
    <n v="16898"/>
    <n v="0.13"/>
    <x v="257"/>
    <n v="6590.22"/>
    <n v="486.66239999999999"/>
    <n v="0.1"/>
    <n v="8547.0084000000006"/>
    <n v="6154.2515999999996"/>
    <n v="2646.2267999999999"/>
    <n v="12657.78486"/>
    <n v="602.7516599999999"/>
    <n v="4.7619047619047609E-2"/>
    <x v="7"/>
    <x v="2"/>
  </r>
  <r>
    <s v="CD-3CD-3-259"/>
    <x v="258"/>
    <x v="12"/>
    <s v="CD-3-259"/>
    <x v="28"/>
    <s v="Hardtop"/>
    <s v="Mercedes-benz"/>
    <d v="2018-10-18T00:00:00"/>
    <x v="2"/>
    <d v="2018-12-24T00:00:00"/>
    <n v="67"/>
    <n v="22530"/>
    <n v="0.14000000000000001"/>
    <x v="258"/>
    <n v="6759"/>
    <n v="630.84"/>
    <n v="0.14000000000000001"/>
    <n v="10102.452000000001"/>
    <n v="9273.3479999999981"/>
    <n v="4456.4339999999993"/>
    <n v="15665.3343"/>
    <n v="745.96830000000045"/>
    <n v="4.7619047619047644E-2"/>
    <x v="8"/>
    <x v="0"/>
  </r>
  <r>
    <s v="CD-9CD-9-260"/>
    <x v="259"/>
    <x v="10"/>
    <s v="CD-9-260"/>
    <x v="22"/>
    <s v="Hardtop"/>
    <s v="Jaguar"/>
    <d v="2018-12-31T00:00:00"/>
    <x v="0"/>
    <d v="2019-02-05T00:00:00"/>
    <n v="36"/>
    <n v="32376"/>
    <n v="7.0000000000000007E-2"/>
    <x v="259"/>
    <n v="11331.6"/>
    <n v="1690.0271999999995"/>
    <n v="0.1"/>
    <n v="16032.5952"/>
    <n v="14077.084800000001"/>
    <n v="6323.032799999999"/>
    <n v="25213.846032000001"/>
    <n v="1427.1988320000019"/>
    <n v="5.6603773584905731E-2"/>
    <x v="6"/>
    <x v="3"/>
  </r>
  <r>
    <s v="CD-12CD-12-261"/>
    <x v="260"/>
    <x v="5"/>
    <s v="CD-12-261"/>
    <x v="98"/>
    <s v="Hatchback"/>
    <s v="Jaguar"/>
    <d v="2018-12-23T00:00:00"/>
    <x v="0"/>
    <d v="2019-03-03T00:00:00"/>
    <n v="70"/>
    <n v="18370"/>
    <n v="0.12"/>
    <x v="260"/>
    <n v="5878.4"/>
    <n v="720.10400000000004"/>
    <n v="0.15"/>
    <n v="9023.344000000001"/>
    <n v="7142.2560000000012"/>
    <n v="3718.0879999999997"/>
    <n v="13567.788080000002"/>
    <n v="1120.2760800000015"/>
    <n v="8.2568807339449629E-2"/>
    <x v="2"/>
    <x v="1"/>
  </r>
  <r>
    <s v="CD-14CD-14-262"/>
    <x v="261"/>
    <x v="11"/>
    <s v="CD-14-262"/>
    <x v="112"/>
    <s v="Hardtop"/>
    <s v="Alfa-romero"/>
    <d v="2018-12-07T00:00:00"/>
    <x v="0"/>
    <d v="2019-01-10T00:00:00"/>
    <n v="34"/>
    <n v="26338"/>
    <n v="0.17"/>
    <x v="261"/>
    <n v="8428.16"/>
    <n v="1074.5903999999998"/>
    <n v="0.15"/>
    <n v="12781.831399999999"/>
    <n v="9078.7086000000018"/>
    <n v="4809.3187999999991"/>
    <n v="18415.318896000001"/>
    <n v="1364.0976960000007"/>
    <n v="7.4074074074074112E-2"/>
    <x v="0"/>
    <x v="0"/>
  </r>
  <r>
    <s v="CD-8CD-8-263"/>
    <x v="262"/>
    <x v="18"/>
    <s v="CD-8-263"/>
    <x v="70"/>
    <s v="Hardtop"/>
    <s v="Peugeot"/>
    <d v="2018-11-29T00:00:00"/>
    <x v="1"/>
    <d v="2019-01-03T00:00:00"/>
    <n v="35"/>
    <n v="34726"/>
    <n v="0.05"/>
    <x v="262"/>
    <n v="13890.4"/>
    <n v="1909.9299999999994"/>
    <n v="0.14000000000000001"/>
    <n v="20418.887999999999"/>
    <n v="12570.811999999994"/>
    <n v="7257.7339999999995"/>
    <n v="27790.523279999998"/>
    <n v="2058.5572800000009"/>
    <n v="7.4074074074074112E-2"/>
    <x v="7"/>
    <x v="2"/>
  </r>
  <r>
    <s v="CD-2CD-2-264"/>
    <x v="263"/>
    <x v="8"/>
    <s v="CD-2-264"/>
    <x v="46"/>
    <s v="Convertible"/>
    <s v="Plymouth"/>
    <d v="2018-10-31T00:00:00"/>
    <x v="2"/>
    <d v="2018-12-26T00:00:00"/>
    <n v="56"/>
    <n v="28330"/>
    <n v="0.12"/>
    <x v="263"/>
    <n v="9632.2000000000007"/>
    <n v="1529.82"/>
    <n v="0.11"/>
    <n v="13904.364000000001"/>
    <n v="11026.036"/>
    <n v="4986.08"/>
    <n v="21340.422399999999"/>
    <n v="1396.1023999999998"/>
    <n v="6.5420560747663545E-2"/>
    <x v="6"/>
    <x v="3"/>
  </r>
  <r>
    <s v="CD-6CD-6-265"/>
    <x v="264"/>
    <x v="4"/>
    <s v="CD-6-265"/>
    <x v="69"/>
    <s v="Sedan"/>
    <s v="Alfa-romero"/>
    <d v="2018-12-03T00:00:00"/>
    <x v="0"/>
    <d v="2019-01-30T00:00:00"/>
    <n v="58"/>
    <n v="18870"/>
    <n v="0.16"/>
    <x v="264"/>
    <n v="5849.7"/>
    <n v="700.07699999999977"/>
    <n v="0.11"/>
    <n v="8293.3649999999998"/>
    <n v="7557.4349999999995"/>
    <n v="2853.1439999999998"/>
    <n v="13907.49192"/>
    <n v="909.83592000000135"/>
    <n v="6.5420560747663642E-2"/>
    <x v="9"/>
    <x v="3"/>
  </r>
  <r>
    <s v="CD-9CD-9-266"/>
    <x v="265"/>
    <x v="10"/>
    <s v="CD-9-266"/>
    <x v="45"/>
    <s v="Wagon"/>
    <s v="Renault"/>
    <d v="2018-12-19T00:00:00"/>
    <x v="0"/>
    <d v="2019-02-23T00:00:00"/>
    <n v="66"/>
    <n v="33298"/>
    <n v="0.17"/>
    <x v="265"/>
    <n v="10322.379999999999"/>
    <n v="865.74799999999993"/>
    <n v="0.14000000000000001"/>
    <n v="15057.355599999999"/>
    <n v="12579.984399999999"/>
    <n v="5527.4680000000008"/>
    <n v="23878.661760000003"/>
    <n v="1768.7897600000033"/>
    <n v="7.4074074074074209E-2"/>
    <x v="9"/>
    <x v="3"/>
  </r>
  <r>
    <s v="CD-15CD-15-267"/>
    <x v="266"/>
    <x v="0"/>
    <s v="CD-15-267"/>
    <x v="0"/>
    <s v="Wagon"/>
    <s v="Nissan"/>
    <d v="2018-11-28T00:00:00"/>
    <x v="1"/>
    <d v="2019-01-07T00:00:00"/>
    <n v="40"/>
    <n v="28488"/>
    <n v="0.17"/>
    <x v="266"/>
    <n v="9401.0400000000009"/>
    <n v="1139.5199999999998"/>
    <n v="0.13"/>
    <n v="13614.415200000001"/>
    <n v="10030.6248"/>
    <n v="4965.4583999999995"/>
    <n v="19800.356496"/>
    <n v="1120.774895999999"/>
    <n v="5.6603773584905606E-2"/>
    <x v="6"/>
    <x v="3"/>
  </r>
  <r>
    <s v="CD-10CD-10-268"/>
    <x v="267"/>
    <x v="1"/>
    <s v="CD-10-268"/>
    <x v="27"/>
    <s v="Wagon"/>
    <s v="Mazda"/>
    <d v="2018-10-19T00:00:00"/>
    <x v="2"/>
    <d v="2018-12-25T00:00:00"/>
    <n v="67"/>
    <n v="17691"/>
    <n v="0.09"/>
    <x v="267"/>
    <n v="7076.4"/>
    <n v="812.01690000000019"/>
    <n v="0.15"/>
    <n v="10303.2384"/>
    <n v="5795.5715999999993"/>
    <n v="3380.7501000000002"/>
    <n v="13735.504692"/>
    <n v="1017.4447920000002"/>
    <n v="7.4074074074074084E-2"/>
    <x v="5"/>
    <x v="2"/>
  </r>
  <r>
    <s v="CD-17CD-17-269"/>
    <x v="268"/>
    <x v="3"/>
    <s v="CD-17-269"/>
    <x v="125"/>
    <s v="Convertible"/>
    <s v="Saab"/>
    <d v="2018-10-18T00:00:00"/>
    <x v="2"/>
    <d v="2018-12-29T00:00:00"/>
    <n v="72"/>
    <n v="23770"/>
    <n v="0.12"/>
    <x v="268"/>
    <n v="8557.2000000000007"/>
    <n v="618.01999999999987"/>
    <n v="0.13"/>
    <n v="11894.508000000002"/>
    <n v="9023.0919999999969"/>
    <n v="4392.6959999999999"/>
    <n v="17681.647280000001"/>
    <n v="1156.7432800000024"/>
    <n v="6.5420560747663684E-2"/>
    <x v="5"/>
    <x v="2"/>
  </r>
  <r>
    <s v="CD-8CD-8-270"/>
    <x v="269"/>
    <x v="18"/>
    <s v="CD-8-270"/>
    <x v="131"/>
    <s v="Sedan"/>
    <s v="Mazda"/>
    <d v="2018-12-08T00:00:00"/>
    <x v="0"/>
    <d v="2019-01-25T00:00:00"/>
    <n v="48"/>
    <n v="22866"/>
    <n v="0.15"/>
    <x v="269"/>
    <n v="8460.42"/>
    <n v="878.05439999999987"/>
    <n v="0.11"/>
    <n v="11476.445399999999"/>
    <n v="7959.6545999999998"/>
    <n v="4275.9419999999991"/>
    <n v="16372.970640000001"/>
    <n v="1212.8126400000019"/>
    <n v="7.4074074074074181E-2"/>
    <x v="9"/>
    <x v="3"/>
  </r>
  <r>
    <s v="CD-13CD-13-271"/>
    <x v="270"/>
    <x v="16"/>
    <s v="CD-13-271"/>
    <x v="52"/>
    <s v="Hardtop"/>
    <s v="Peugeot"/>
    <d v="2018-10-14T00:00:00"/>
    <x v="2"/>
    <d v="2018-12-10T00:00:00"/>
    <n v="57"/>
    <n v="22541"/>
    <n v="0.14000000000000001"/>
    <x v="270"/>
    <n v="8565.58"/>
    <n v="973.77119999999979"/>
    <n v="0.11"/>
    <n v="11671.729799999999"/>
    <n v="7713.5301999999992"/>
    <n v="4264.7572"/>
    <n v="16330.143023999999"/>
    <n v="1209.6402240000007"/>
    <n v="7.4074074074074125E-2"/>
    <x v="4"/>
    <x v="1"/>
  </r>
  <r>
    <s v="CD-10CD-10-272"/>
    <x v="271"/>
    <x v="1"/>
    <s v="CD-10-272"/>
    <x v="36"/>
    <s v="Hatchback"/>
    <s v="Mercury"/>
    <d v="2018-12-02T00:00:00"/>
    <x v="0"/>
    <d v="2019-01-12T00:00:00"/>
    <n v="41"/>
    <n v="33915"/>
    <n v="0.13"/>
    <x v="271"/>
    <n v="10174.5"/>
    <n v="1353.2085"/>
    <n v="0.12"/>
    <n v="15068.434499999999"/>
    <n v="14437.6155"/>
    <n v="5901.21"/>
    <n v="25021.130400000002"/>
    <n v="1416.2904000000017"/>
    <n v="5.6603773584905724E-2"/>
    <x v="8"/>
    <x v="0"/>
  </r>
  <r>
    <s v="CD-13CD-13-273"/>
    <x v="272"/>
    <x v="16"/>
    <s v="CD-13-273"/>
    <x v="52"/>
    <s v="Convertible"/>
    <s v="Mitsubishi"/>
    <d v="2018-12-14T00:00:00"/>
    <x v="0"/>
    <d v="2019-03-01T00:00:00"/>
    <n v="77"/>
    <n v="25894"/>
    <n v="0.09"/>
    <x v="272"/>
    <n v="9062.9"/>
    <n v="1015.0448000000001"/>
    <n v="0.1"/>
    <n v="12434.2988"/>
    <n v="11129.2412"/>
    <n v="4948.3434000000007"/>
    <n v="19545.956429999998"/>
    <n v="930.75982999999906"/>
    <n v="4.7619047619047575E-2"/>
    <x v="2"/>
    <x v="1"/>
  </r>
  <r>
    <s v="CD-10CD-10-274"/>
    <x v="273"/>
    <x v="1"/>
    <s v="CD-10-274"/>
    <x v="85"/>
    <s v="Wagon"/>
    <s v="BMW"/>
    <d v="2018-10-09T00:00:00"/>
    <x v="2"/>
    <d v="2018-12-13T00:00:00"/>
    <n v="65"/>
    <n v="24430"/>
    <n v="7.0000000000000007E-2"/>
    <x v="273"/>
    <n v="9283.4"/>
    <n v="940.55499999999984"/>
    <n v="0.11"/>
    <n v="12723.144"/>
    <n v="9996.7560000000012"/>
    <n v="4316.7809999999999"/>
    <n v="19323.274949999999"/>
    <n v="920.15594999999666"/>
    <n v="4.761904761904745E-2"/>
    <x v="4"/>
    <x v="1"/>
  </r>
  <r>
    <s v="CD-5CD-5-275"/>
    <x v="274"/>
    <x v="13"/>
    <s v="CD-5-275"/>
    <x v="124"/>
    <s v="Hardtop"/>
    <s v="Chevrolet"/>
    <d v="2018-11-29T00:00:00"/>
    <x v="1"/>
    <d v="2019-02-09T00:00:00"/>
    <n v="72"/>
    <n v="22281"/>
    <n v="0.13"/>
    <x v="274"/>
    <n v="8689.59"/>
    <n v="855.59040000000005"/>
    <n v="0.15"/>
    <n v="12452.850900000001"/>
    <n v="6931.6190999999999"/>
    <n v="3876.8940000000002"/>
    <n v="16282.954800000001"/>
    <n v="775.37880000000041"/>
    <n v="4.7619047619047637E-2"/>
    <x v="0"/>
    <x v="0"/>
  </r>
  <r>
    <s v="CD-8CD-8-276"/>
    <x v="275"/>
    <x v="18"/>
    <s v="CD-8-276"/>
    <x v="23"/>
    <s v="Hardtop"/>
    <s v="Subaru"/>
    <d v="2018-11-06T00:00:00"/>
    <x v="1"/>
    <d v="2019-01-23T00:00:00"/>
    <n v="78"/>
    <n v="24850"/>
    <n v="0.08"/>
    <x v="275"/>
    <n v="7703.5"/>
    <n v="1061.095"/>
    <n v="0.1"/>
    <n v="11050.795"/>
    <n v="11811.205"/>
    <n v="4343.78"/>
    <n v="19814.495400000003"/>
    <n v="1296.2754000000023"/>
    <n v="6.5420560747663656E-2"/>
    <x v="7"/>
    <x v="2"/>
  </r>
  <r>
    <s v="CD-16CD-16-277"/>
    <x v="276"/>
    <x v="14"/>
    <s v="CD-16-277"/>
    <x v="15"/>
    <s v="Hatchback"/>
    <s v="Volvo"/>
    <d v="2018-12-25T00:00:00"/>
    <x v="0"/>
    <d v="2019-03-08T00:00:00"/>
    <n v="73"/>
    <n v="19209"/>
    <n v="0.12"/>
    <x v="276"/>
    <n v="7107.33"/>
    <n v="587.79540000000009"/>
    <n v="0.12"/>
    <n v="9723.5957999999991"/>
    <n v="7180.3241999999973"/>
    <n v="3042.7056000000007"/>
    <n v="14692.887264000001"/>
    <n v="831.67286400000376"/>
    <n v="5.6603773584905911E-2"/>
    <x v="0"/>
    <x v="0"/>
  </r>
  <r>
    <s v="CD-15CD-15-278"/>
    <x v="277"/>
    <x v="0"/>
    <s v="CD-15-278"/>
    <x v="132"/>
    <s v="Hatchback"/>
    <s v="Honda"/>
    <d v="2018-10-24T00:00:00"/>
    <x v="2"/>
    <d v="2018-12-04T00:00:00"/>
    <n v="41"/>
    <n v="31324"/>
    <n v="0.14000000000000001"/>
    <x v="277"/>
    <n v="11903.12"/>
    <n v="751.77599999999995"/>
    <n v="0.15"/>
    <n v="16695.691999999999"/>
    <n v="10242.947999999999"/>
    <n v="5387.7280000000001"/>
    <n v="22628.457600000002"/>
    <n v="1077.5456000000013"/>
    <n v="4.7619047619047672E-2"/>
    <x v="6"/>
    <x v="3"/>
  </r>
  <r>
    <s v="CD-9CD-9-279"/>
    <x v="278"/>
    <x v="10"/>
    <s v="CD-9-279"/>
    <x v="92"/>
    <s v="Hardtop"/>
    <s v="Saab"/>
    <d v="2018-12-11T00:00:00"/>
    <x v="0"/>
    <d v="2019-02-02T00:00:00"/>
    <n v="53"/>
    <n v="28636"/>
    <n v="7.0000000000000007E-2"/>
    <x v="278"/>
    <n v="9163.52"/>
    <n v="1048.0775999999998"/>
    <n v="0.13"/>
    <n v="13673.69"/>
    <n v="12957.789999999999"/>
    <n v="5059.9812000000002"/>
    <n v="22650.073740000003"/>
    <n v="1078.5749400000022"/>
    <n v="4.7619047619047714E-2"/>
    <x v="0"/>
    <x v="0"/>
  </r>
  <r>
    <s v="CD-8CD-8-280"/>
    <x v="279"/>
    <x v="18"/>
    <s v="CD-8-280"/>
    <x v="131"/>
    <s v="Convertible"/>
    <s v="Nissan"/>
    <d v="2018-11-14T00:00:00"/>
    <x v="1"/>
    <d v="2019-02-01T00:00:00"/>
    <n v="79"/>
    <n v="28280"/>
    <n v="0.15"/>
    <x v="279"/>
    <n v="10746.4"/>
    <n v="1196.2440000000001"/>
    <n v="0.13"/>
    <n v="15067.584000000001"/>
    <n v="8970.4159999999993"/>
    <n v="5528.74"/>
    <n v="19990.000800000005"/>
    <n v="1480.7408000000032"/>
    <n v="7.4074074074074209E-2"/>
    <x v="6"/>
    <x v="3"/>
  </r>
  <r>
    <s v="CD-5CD-5-281"/>
    <x v="280"/>
    <x v="13"/>
    <s v="CD-5-281"/>
    <x v="114"/>
    <s v="Wagon"/>
    <s v="Volkswagen"/>
    <d v="2018-10-16T00:00:00"/>
    <x v="2"/>
    <d v="2018-12-15T00:00:00"/>
    <n v="60"/>
    <n v="27877"/>
    <n v="0.15"/>
    <x v="280"/>
    <n v="10593.26"/>
    <n v="1048.1752000000001"/>
    <n v="0.14000000000000001"/>
    <n v="14958.798200000001"/>
    <n v="8736.6517999999996"/>
    <n v="4265.1810000000005"/>
    <n v="21178.993210000001"/>
    <n v="1748.7242100000003"/>
    <n v="8.256880733944956E-2"/>
    <x v="9"/>
    <x v="3"/>
  </r>
  <r>
    <s v="CD-14CD-14-282"/>
    <x v="281"/>
    <x v="11"/>
    <s v="CD-14-282"/>
    <x v="24"/>
    <s v="Wagon"/>
    <s v="BMW"/>
    <d v="2018-10-16T00:00:00"/>
    <x v="2"/>
    <d v="2018-11-21T00:00:00"/>
    <n v="36"/>
    <n v="26517"/>
    <n v="0.11"/>
    <x v="281"/>
    <n v="9280.9500000000007"/>
    <n v="1288.7262000000001"/>
    <n v="0.14000000000000001"/>
    <n v="13873.694400000002"/>
    <n v="9726.4355999999989"/>
    <n v="4248.0234"/>
    <n v="21093.796194000002"/>
    <n v="1741.6895940000031"/>
    <n v="8.2568807339449685E-2"/>
    <x v="7"/>
    <x v="2"/>
  </r>
  <r>
    <s v="CD-3CD-3-283"/>
    <x v="282"/>
    <x v="12"/>
    <s v="CD-3-283"/>
    <x v="11"/>
    <s v="Wagon"/>
    <s v="Mitsubishi"/>
    <d v="2018-12-31T00:00:00"/>
    <x v="0"/>
    <d v="2019-02-13T00:00:00"/>
    <n v="44"/>
    <n v="20791"/>
    <n v="0.11"/>
    <x v="282"/>
    <n v="7484.76"/>
    <n v="1101.9230000000002"/>
    <n v="0.15"/>
    <n v="11362.281500000001"/>
    <n v="7141.708499999997"/>
    <n v="3330.7182000000003"/>
    <n v="16083.668108000003"/>
    <n v="910.39630800000486"/>
    <n v="5.6603773584905953E-2"/>
    <x v="9"/>
    <x v="3"/>
  </r>
  <r>
    <s v="CD-19CD-19-284"/>
    <x v="283"/>
    <x v="7"/>
    <s v="CD-19-284"/>
    <x v="133"/>
    <s v="Hardtop"/>
    <s v="Volkswagen"/>
    <d v="2018-10-14T00:00:00"/>
    <x v="2"/>
    <d v="2018-12-24T00:00:00"/>
    <n v="71"/>
    <n v="24113"/>
    <n v="0.1"/>
    <x v="283"/>
    <n v="7475.03"/>
    <n v="1422.6670000000001"/>
    <n v="0.1"/>
    <n v="11067.867"/>
    <n v="10633.833000000002"/>
    <n v="4557.357"/>
    <n v="18687.333870000002"/>
    <n v="1542.9908700000015"/>
    <n v="8.2568807339449615E-2"/>
    <x v="2"/>
    <x v="1"/>
  </r>
  <r>
    <s v="CD-6CD-6-285"/>
    <x v="284"/>
    <x v="4"/>
    <s v="CD-6-285"/>
    <x v="114"/>
    <s v="Hardtop"/>
    <s v="Jaguar"/>
    <d v="2018-10-20T00:00:00"/>
    <x v="2"/>
    <d v="2018-12-15T00:00:00"/>
    <n v="56"/>
    <n v="18536"/>
    <n v="0.09"/>
    <x v="284"/>
    <n v="7414.4"/>
    <n v="850.80240000000015"/>
    <n v="0.12"/>
    <n v="10289.3336"/>
    <n v="6578.4263999999985"/>
    <n v="3036.1968000000006"/>
    <n v="14661.456992000001"/>
    <n v="829.8937920000044"/>
    <n v="5.6603773584905953E-2"/>
    <x v="7"/>
    <x v="2"/>
  </r>
  <r>
    <s v="CD-19CD-19-286"/>
    <x v="285"/>
    <x v="7"/>
    <s v="CD-19-286"/>
    <x v="2"/>
    <s v="Hardtop"/>
    <s v="Volkswagen"/>
    <d v="2018-12-23T00:00:00"/>
    <x v="0"/>
    <d v="2019-03-03T00:00:00"/>
    <n v="70"/>
    <n v="16849"/>
    <n v="0.1"/>
    <x v="285"/>
    <n v="5897.15"/>
    <n v="926.69500000000005"/>
    <n v="0.1"/>
    <n v="8340.2549999999992"/>
    <n v="6823.8450000000012"/>
    <n v="2881.1790000000001"/>
    <n v="12897.067050000001"/>
    <n v="614.1460500000012"/>
    <n v="4.7619047619047707E-2"/>
    <x v="1"/>
    <x v="1"/>
  </r>
  <r>
    <s v="CD-19CD-19-287"/>
    <x v="286"/>
    <x v="7"/>
    <s v="CD-19-287"/>
    <x v="48"/>
    <s v="Wagon"/>
    <s v="Plymouth"/>
    <d v="2018-11-01T00:00:00"/>
    <x v="1"/>
    <d v="2018-12-04T00:00:00"/>
    <n v="33"/>
    <n v="33935"/>
    <n v="0.13"/>
    <x v="286"/>
    <n v="11877.25"/>
    <n v="1411.6960000000001"/>
    <n v="0.11"/>
    <n v="16536.5255"/>
    <n v="12986.924500000001"/>
    <n v="6790.3935000000001"/>
    <n v="24097.03989"/>
    <n v="1363.9833900000012"/>
    <n v="5.660377358490571E-2"/>
    <x v="6"/>
    <x v="3"/>
  </r>
  <r>
    <s v="CD-14CD-14-288"/>
    <x v="287"/>
    <x v="11"/>
    <s v="CD-14-288"/>
    <x v="44"/>
    <s v="Convertible"/>
    <s v="Peugeot"/>
    <d v="2018-10-01T00:00:00"/>
    <x v="2"/>
    <d v="2018-11-10T00:00:00"/>
    <n v="40"/>
    <n v="23808"/>
    <n v="7.0000000000000007E-2"/>
    <x v="287"/>
    <n v="7856.64"/>
    <n v="1142.7839999999999"/>
    <n v="0.13"/>
    <n v="11877.8112"/>
    <n v="10263.628799999999"/>
    <n v="5092.5312000000004"/>
    <n v="18412.821504"/>
    <n v="1363.9127040000021"/>
    <n v="7.4074074074074195E-2"/>
    <x v="4"/>
    <x v="1"/>
  </r>
  <r>
    <s v="CD-14CD-14-289"/>
    <x v="288"/>
    <x v="11"/>
    <s v="CD-14-289"/>
    <x v="83"/>
    <s v="Convertible"/>
    <s v="Audi"/>
    <d v="2018-10-03T00:00:00"/>
    <x v="2"/>
    <d v="2018-12-06T00:00:00"/>
    <n v="64"/>
    <n v="19977"/>
    <n v="0.13"/>
    <x v="288"/>
    <n v="6991.95"/>
    <n v="934.92360000000019"/>
    <n v="0.11"/>
    <n v="9838.6725000000006"/>
    <n v="7541.3174999999974"/>
    <n v="3823.5978000000005"/>
    <n v="14776.467498000004"/>
    <n v="1220.0752980000052"/>
    <n v="8.2568807339449879E-2"/>
    <x v="5"/>
    <x v="2"/>
  </r>
  <r>
    <s v="CD-13CD-13-290"/>
    <x v="289"/>
    <x v="16"/>
    <s v="CD-13-290"/>
    <x v="35"/>
    <s v="Sedan"/>
    <s v="Toyota"/>
    <d v="2018-11-29T00:00:00"/>
    <x v="1"/>
    <d v="2019-01-03T00:00:00"/>
    <n v="35"/>
    <n v="18106"/>
    <n v="0.14000000000000001"/>
    <x v="289"/>
    <n v="5974.98"/>
    <n v="863.6561999999999"/>
    <n v="0.1"/>
    <n v="8395.752199999999"/>
    <n v="7175.4078000000009"/>
    <n v="3425.6552000000001"/>
    <n v="12995.690135999999"/>
    <n v="850.18533600000046"/>
    <n v="6.5420560747663586E-2"/>
    <x v="4"/>
    <x v="1"/>
  </r>
  <r>
    <s v="CD-3CD-3-291"/>
    <x v="290"/>
    <x v="12"/>
    <s v="CD-3-291"/>
    <x v="114"/>
    <s v="Sedan"/>
    <s v="Volvo"/>
    <d v="2018-11-09T00:00:00"/>
    <x v="1"/>
    <d v="2018-12-25T00:00:00"/>
    <n v="46"/>
    <n v="21753"/>
    <n v="0.09"/>
    <x v="290"/>
    <n v="7178.49"/>
    <n v="1009.3392"/>
    <n v="0.15"/>
    <n v="11157.1137"/>
    <n v="8638.1162999999997"/>
    <n v="4156.9983000000002"/>
    <n v="16889.290236000001"/>
    <n v="1251.0585360000005"/>
    <n v="7.4074074074074098E-2"/>
    <x v="7"/>
    <x v="2"/>
  </r>
  <r>
    <s v="CD-12CD-12-292"/>
    <x v="291"/>
    <x v="5"/>
    <s v="CD-12-292"/>
    <x v="106"/>
    <s v="Hardtop"/>
    <s v="Honda"/>
    <d v="2018-12-05T00:00:00"/>
    <x v="0"/>
    <d v="2019-01-14T00:00:00"/>
    <n v="40"/>
    <n v="34446"/>
    <n v="0.1"/>
    <x v="291"/>
    <n v="11022.72"/>
    <n v="1598.2944"/>
    <n v="0.1"/>
    <n v="15721.154399999999"/>
    <n v="15280.245600000002"/>
    <n v="6820.3080000000009"/>
    <n v="26357.390280000003"/>
    <n v="2176.2982800000027"/>
    <n v="8.2568807339449629E-2"/>
    <x v="8"/>
    <x v="0"/>
  </r>
  <r>
    <s v="CD-16CD-16-293"/>
    <x v="292"/>
    <x v="14"/>
    <s v="CD-16-293"/>
    <x v="37"/>
    <s v="Hardtop"/>
    <s v="Toyota"/>
    <d v="2018-10-05T00:00:00"/>
    <x v="2"/>
    <d v="2018-12-03T00:00:00"/>
    <n v="59"/>
    <n v="25744"/>
    <n v="0.17"/>
    <x v="292"/>
    <n v="10297.6"/>
    <n v="1106.992"/>
    <n v="0.11"/>
    <n v="13755.019200000001"/>
    <n v="7612.5007999999998"/>
    <n v="4700.8544000000002"/>
    <n v="17499.998880000003"/>
    <n v="833.33328000000256"/>
    <n v="4.7619047619047755E-2"/>
    <x v="4"/>
    <x v="1"/>
  </r>
  <r>
    <s v="CD-6CD-6-294"/>
    <x v="293"/>
    <x v="4"/>
    <s v="CD-6-294"/>
    <x v="134"/>
    <s v="Hatchback"/>
    <s v="Saab"/>
    <d v="2018-12-03T00:00:00"/>
    <x v="0"/>
    <d v="2019-02-16T00:00:00"/>
    <n v="75"/>
    <n v="19753"/>
    <n v="0.09"/>
    <x v="293"/>
    <n v="6123.43"/>
    <n v="592.59"/>
    <n v="0.15"/>
    <n v="9412.3045000000002"/>
    <n v="8562.9254999999994"/>
    <n v="3235.5414000000001"/>
    <n v="15918.863688000001"/>
    <n v="1179.1750880000018"/>
    <n v="7.4074074074074181E-2"/>
    <x v="1"/>
    <x v="1"/>
  </r>
  <r>
    <s v="CD-20CD-20-295"/>
    <x v="294"/>
    <x v="19"/>
    <s v="CD-20-295"/>
    <x v="130"/>
    <s v="Wagon"/>
    <s v="Toyota"/>
    <d v="2018-11-09T00:00:00"/>
    <x v="1"/>
    <d v="2019-01-04T00:00:00"/>
    <n v="56"/>
    <n v="16019"/>
    <n v="0.17"/>
    <x v="294"/>
    <n v="4965.8900000000003"/>
    <n v="666.39039999999977"/>
    <n v="0.13"/>
    <n v="7360.7304999999997"/>
    <n v="5935.0395000000008"/>
    <n v="2393.2385999999997"/>
    <n v="11774.733912000002"/>
    <n v="872.20251200000166"/>
    <n v="7.4074074074074209E-2"/>
    <x v="3"/>
    <x v="0"/>
  </r>
  <r>
    <s v="CD-19CD-19-296"/>
    <x v="295"/>
    <x v="7"/>
    <s v="CD-19-296"/>
    <x v="8"/>
    <s v="Wagon"/>
    <s v="Mazda"/>
    <d v="2018-11-25T00:00:00"/>
    <x v="1"/>
    <d v="2019-01-20T00:00:00"/>
    <n v="56"/>
    <n v="20544"/>
    <n v="0.05"/>
    <x v="295"/>
    <n v="6574.08"/>
    <n v="905.99039999999991"/>
    <n v="0.15"/>
    <n v="10407.590399999999"/>
    <n v="9109.2095999999983"/>
    <n v="3513.0239999999994"/>
    <n v="17284.078079999999"/>
    <n v="1280.3020799999995"/>
    <n v="7.4074074074074042E-2"/>
    <x v="3"/>
    <x v="0"/>
  </r>
  <r>
    <s v="CD-16CD-16-297"/>
    <x v="296"/>
    <x v="14"/>
    <s v="CD-16-297"/>
    <x v="72"/>
    <s v="Hatchback"/>
    <s v="Subaru"/>
    <d v="2018-10-10T00:00:00"/>
    <x v="2"/>
    <d v="2018-12-17T00:00:00"/>
    <n v="68"/>
    <n v="30981"/>
    <n v="0.09"/>
    <x v="296"/>
    <n v="11772.78"/>
    <n v="820.99649999999997"/>
    <n v="0.11"/>
    <n v="15694.9746"/>
    <n v="12497.735400000001"/>
    <n v="5638.5420000000004"/>
    <n v="24584.043120000002"/>
    <n v="2029.8751200000042"/>
    <n v="8.2568807339449712E-2"/>
    <x v="8"/>
    <x v="0"/>
  </r>
  <r>
    <s v="CD-12CD-12-298"/>
    <x v="297"/>
    <x v="5"/>
    <s v="CD-12-298"/>
    <x v="49"/>
    <s v="Wagon"/>
    <s v="Audi"/>
    <d v="2018-11-23T00:00:00"/>
    <x v="1"/>
    <d v="2018-12-29T00:00:00"/>
    <n v="36"/>
    <n v="24855"/>
    <n v="0.1"/>
    <x v="297"/>
    <n v="8947.7999999999993"/>
    <n v="1207.953"/>
    <n v="0.15"/>
    <n v="13511.177999999998"/>
    <n v="8858.3220000000019"/>
    <n v="5144.9849999999997"/>
    <n v="18257.9859"/>
    <n v="1033.4709000000003"/>
    <n v="5.6603773584905676E-2"/>
    <x v="8"/>
    <x v="0"/>
  </r>
  <r>
    <s v="CD-6CD-6-299"/>
    <x v="298"/>
    <x v="4"/>
    <s v="CD-6-299"/>
    <x v="64"/>
    <s v="Wagon"/>
    <s v="Honda"/>
    <d v="2018-12-29T00:00:00"/>
    <x v="0"/>
    <d v="2019-02-08T00:00:00"/>
    <n v="41"/>
    <n v="34602"/>
    <n v="0.1"/>
    <x v="298"/>
    <n v="13148.76"/>
    <n v="899.65200000000016"/>
    <n v="0.1"/>
    <n v="17162.592000000001"/>
    <n v="13979.207999999999"/>
    <n v="5916.9419999999991"/>
    <n v="26738.349480000001"/>
    <n v="1513.4914800000006"/>
    <n v="5.6603773584905683E-2"/>
    <x v="5"/>
    <x v="2"/>
  </r>
  <r>
    <s v="CD-2CD-2-300"/>
    <x v="299"/>
    <x v="8"/>
    <s v="CD-2-300"/>
    <x v="31"/>
    <s v="Convertible"/>
    <s v="Alfa-romero"/>
    <d v="2018-10-12T00:00:00"/>
    <x v="2"/>
    <d v="2018-12-22T00:00:00"/>
    <n v="71"/>
    <n v="16862"/>
    <n v="0.1"/>
    <x v="299"/>
    <n v="6070.32"/>
    <n v="819.49320000000012"/>
    <n v="0.14000000000000001"/>
    <n v="9014.4251999999997"/>
    <n v="6161.3747999999987"/>
    <n v="3186.9180000000006"/>
    <n v="12708.214920000002"/>
    <n v="719.33292000000438"/>
    <n v="5.6603773584905995E-2"/>
    <x v="7"/>
    <x v="2"/>
  </r>
  <r>
    <s v="CD-10CD-10-301"/>
    <x v="300"/>
    <x v="1"/>
    <s v="CD-10-301"/>
    <x v="135"/>
    <s v="Hardtop"/>
    <s v="Jaguar"/>
    <d v="2018-12-01T00:00:00"/>
    <x v="0"/>
    <d v="2019-01-30T00:00:00"/>
    <n v="60"/>
    <n v="32808"/>
    <n v="0.09"/>
    <x v="300"/>
    <n v="13123.2"/>
    <n v="1673.2080000000001"/>
    <n v="0.1"/>
    <n v="17781.936000000002"/>
    <n v="12073.343999999997"/>
    <n v="6269.6088"/>
    <n v="25000.811472000005"/>
    <n v="1415.1402720000078"/>
    <n v="5.660377358490596E-2"/>
    <x v="9"/>
    <x v="3"/>
  </r>
  <r>
    <s v="CD-7CD-7-302"/>
    <x v="301"/>
    <x v="9"/>
    <s v="CD-7-302"/>
    <x v="19"/>
    <s v="Hardtop"/>
    <s v="BMW"/>
    <d v="2018-10-26T00:00:00"/>
    <x v="2"/>
    <d v="2018-12-28T00:00:00"/>
    <n v="63"/>
    <n v="20417"/>
    <n v="0.1"/>
    <x v="301"/>
    <n v="7350.12"/>
    <n v="661.51080000000002"/>
    <n v="0.14000000000000001"/>
    <n v="10584.1728"/>
    <n v="7791.1272000000008"/>
    <n v="4226.3189999999995"/>
    <n v="15139.409670000001"/>
    <n v="990.42867000000115"/>
    <n v="6.5420560747663628E-2"/>
    <x v="1"/>
    <x v="1"/>
  </r>
  <r>
    <s v="CD-11CD-11-303"/>
    <x v="302"/>
    <x v="15"/>
    <s v="CD-11-303"/>
    <x v="13"/>
    <s v="Hardtop"/>
    <s v="Volkswagen"/>
    <d v="2018-11-24T00:00:00"/>
    <x v="1"/>
    <d v="2018-12-30T00:00:00"/>
    <n v="36"/>
    <n v="16174"/>
    <n v="0.13"/>
    <x v="302"/>
    <n v="5175.68"/>
    <n v="711.65599999999995"/>
    <n v="0.1"/>
    <n v="7294.4740000000002"/>
    <n v="6776.9060000000009"/>
    <n v="2954.9897999999998"/>
    <n v="12005.701416"/>
    <n v="889.31121599999824"/>
    <n v="7.4074074074073931E-2"/>
    <x v="5"/>
    <x v="2"/>
  </r>
  <r>
    <s v="CD-10CD-10-304"/>
    <x v="303"/>
    <x v="1"/>
    <s v="CD-10-304"/>
    <x v="68"/>
    <s v="Convertible"/>
    <s v="Saab"/>
    <d v="2018-10-09T00:00:00"/>
    <x v="2"/>
    <d v="2018-12-23T00:00:00"/>
    <n v="75"/>
    <n v="27535"/>
    <n v="0.17"/>
    <x v="303"/>
    <n v="11014"/>
    <n v="828.80349999999987"/>
    <n v="0.13"/>
    <n v="14813.83"/>
    <n v="8040.2199999999993"/>
    <n v="4342.2695000000003"/>
    <n v="20177.840745000001"/>
    <n v="1666.0602450000006"/>
    <n v="8.256880733944956E-2"/>
    <x v="7"/>
    <x v="2"/>
  </r>
  <r>
    <s v="CD-19CD-19-305"/>
    <x v="304"/>
    <x v="7"/>
    <s v="CD-19-305"/>
    <x v="6"/>
    <s v="Convertible"/>
    <s v="Renault"/>
    <d v="2018-11-28T00:00:00"/>
    <x v="1"/>
    <d v="2019-01-21T00:00:00"/>
    <n v="54"/>
    <n v="25155"/>
    <n v="0.13"/>
    <x v="304"/>
    <n v="7798.05"/>
    <n v="1126.944"/>
    <n v="0.15"/>
    <n v="12207.7215"/>
    <n v="9677.1285000000007"/>
    <n v="4158.1214999999993"/>
    <n v="18613.064924999999"/>
    <n v="886.33642500000133"/>
    <n v="4.7619047619047693E-2"/>
    <x v="1"/>
    <x v="1"/>
  </r>
  <r>
    <s v="CD-9CD-9-306"/>
    <x v="305"/>
    <x v="10"/>
    <s v="CD-9-306"/>
    <x v="19"/>
    <s v="Sedan"/>
    <s v="Mercury"/>
    <d v="2018-10-10T00:00:00"/>
    <x v="2"/>
    <d v="2018-11-29T00:00:00"/>
    <n v="50"/>
    <n v="19947"/>
    <n v="7.0000000000000007E-2"/>
    <x v="305"/>
    <n v="7180.92"/>
    <n v="1136.979"/>
    <n v="0.1"/>
    <n v="10172.969999999999"/>
    <n v="8377.74"/>
    <n v="4266.6632999999993"/>
    <n v="15283.929968999999"/>
    <n v="999.88326899999993"/>
    <n v="6.5420560747663545E-2"/>
    <x v="2"/>
    <x v="1"/>
  </r>
  <r>
    <s v="CD-1CD-1-307"/>
    <x v="306"/>
    <x v="6"/>
    <s v="CD-1-307"/>
    <x v="50"/>
    <s v="Hatchback"/>
    <s v="Mercury"/>
    <d v="2018-11-03T00:00:00"/>
    <x v="1"/>
    <d v="2019-01-22T00:00:00"/>
    <n v="80"/>
    <n v="25147"/>
    <n v="0.11"/>
    <x v="306"/>
    <n v="9304.39"/>
    <n v="653.82200000000012"/>
    <n v="0.12"/>
    <n v="12643.911599999999"/>
    <n v="9736.9184000000023"/>
    <n v="5147.5909000000001"/>
    <n v="18267.233446000002"/>
    <n v="1033.9943459999995"/>
    <n v="5.6603773584905627E-2"/>
    <x v="1"/>
    <x v="1"/>
  </r>
  <r>
    <s v="CD-6CD-6-308"/>
    <x v="307"/>
    <x v="4"/>
    <s v="CD-6-308"/>
    <x v="98"/>
    <s v="Wagon"/>
    <s v="BMW"/>
    <d v="2018-10-24T00:00:00"/>
    <x v="2"/>
    <d v="2018-12-15T00:00:00"/>
    <n v="52"/>
    <n v="25206"/>
    <n v="0.16"/>
    <x v="307"/>
    <n v="10082.4"/>
    <n v="887.25120000000015"/>
    <n v="0.14000000000000001"/>
    <n v="13933.8768"/>
    <n v="7239.1632000000009"/>
    <n v="4658.0688"/>
    <n v="17671.019184000001"/>
    <n v="1156.0479840000007"/>
    <n v="6.5420560747663586E-2"/>
    <x v="1"/>
    <x v="1"/>
  </r>
  <r>
    <s v="CD-17CD-17-309"/>
    <x v="308"/>
    <x v="3"/>
    <s v="CD-17-309"/>
    <x v="14"/>
    <s v="Convertible"/>
    <s v="Volvo"/>
    <d v="2018-10-10T00:00:00"/>
    <x v="2"/>
    <d v="2018-11-11T00:00:00"/>
    <n v="32"/>
    <n v="30325"/>
    <n v="7.0000000000000007E-2"/>
    <x v="308"/>
    <n v="9400.75"/>
    <n v="1316.1049999999998"/>
    <n v="0.12"/>
    <n v="14101.125"/>
    <n v="14101.125"/>
    <n v="6204.494999999999"/>
    <n v="23757.575399999998"/>
    <n v="1759.8203999999969"/>
    <n v="7.4074074074073945E-2"/>
    <x v="6"/>
    <x v="3"/>
  </r>
  <r>
    <s v="CD-15CD-15-310"/>
    <x v="309"/>
    <x v="0"/>
    <s v="CD-15-310"/>
    <x v="76"/>
    <s v="Hatchback"/>
    <s v="Toyota"/>
    <d v="2018-10-18T00:00:00"/>
    <x v="2"/>
    <d v="2018-12-02T00:00:00"/>
    <n v="45"/>
    <n v="29612"/>
    <n v="0.08"/>
    <x v="309"/>
    <n v="11844.8"/>
    <n v="923.89440000000002"/>
    <n v="0.11"/>
    <n v="15765.428799999998"/>
    <n v="11477.611200000003"/>
    <n v="5721.0383999999995"/>
    <n v="22813.321696000006"/>
    <n v="1291.3200960000031"/>
    <n v="5.660377358490578E-2"/>
    <x v="1"/>
    <x v="1"/>
  </r>
  <r>
    <s v="CD-6CD-6-311"/>
    <x v="310"/>
    <x v="4"/>
    <s v="CD-6-311"/>
    <x v="34"/>
    <s v="Sedan"/>
    <s v="BMW"/>
    <d v="2018-10-18T00:00:00"/>
    <x v="2"/>
    <d v="2018-12-22T00:00:00"/>
    <n v="65"/>
    <n v="21003"/>
    <n v="7.0000000000000007E-2"/>
    <x v="310"/>
    <n v="7351.05"/>
    <n v="852.72179999999992"/>
    <n v="0.12"/>
    <n v="10547.706600000001"/>
    <n v="8985.0834000000032"/>
    <n v="4297.2137999999995"/>
    <n v="16454.422295999997"/>
    <n v="1218.8460959999957"/>
    <n v="7.407407407407382E-2"/>
    <x v="6"/>
    <x v="3"/>
  </r>
  <r>
    <s v="CD-3CD-3-312"/>
    <x v="311"/>
    <x v="12"/>
    <s v="CD-3-312"/>
    <x v="9"/>
    <s v="Wagon"/>
    <s v="Renault"/>
    <d v="2018-11-12T00:00:00"/>
    <x v="1"/>
    <d v="2019-01-14T00:00:00"/>
    <n v="63"/>
    <n v="31139"/>
    <n v="0.14000000000000001"/>
    <x v="311"/>
    <n v="10587.26"/>
    <n v="1619.2280000000001"/>
    <n v="0.14000000000000001"/>
    <n v="15955.623600000003"/>
    <n v="10823.916399999998"/>
    <n v="6159.2942000000003"/>
    <n v="22476.067922000002"/>
    <n v="1855.8221220000014"/>
    <n v="8.2568807339449601E-2"/>
    <x v="5"/>
    <x v="2"/>
  </r>
  <r>
    <s v="CD-4CD-4-313"/>
    <x v="312"/>
    <x v="2"/>
    <s v="CD-4-313"/>
    <x v="114"/>
    <s v="Hardtop"/>
    <s v="Mazda"/>
    <d v="2018-10-21T00:00:00"/>
    <x v="2"/>
    <d v="2018-11-25T00:00:00"/>
    <n v="35"/>
    <n v="26989"/>
    <n v="0.16"/>
    <x v="312"/>
    <n v="8366.59"/>
    <n v="715.20849999999996"/>
    <n v="0.15"/>
    <n v="12482.4125"/>
    <n v="10188.347500000002"/>
    <n v="4080.7368000000001"/>
    <n v="20263.125287999999"/>
    <n v="1673.102087999996"/>
    <n v="8.2568807339449352E-2"/>
    <x v="5"/>
    <x v="2"/>
  </r>
  <r>
    <s v="CD-7CD-7-314"/>
    <x v="313"/>
    <x v="9"/>
    <s v="CD-7-314"/>
    <x v="136"/>
    <s v="Wagon"/>
    <s v="Renault"/>
    <d v="2018-12-23T00:00:00"/>
    <x v="0"/>
    <d v="2019-03-09T00:00:00"/>
    <n v="76"/>
    <n v="18713"/>
    <n v="0.15"/>
    <x v="313"/>
    <n v="7485.2"/>
    <n v="589.45949999999993"/>
    <n v="0.12"/>
    <n v="9983.3855000000003"/>
    <n v="5922.664499999999"/>
    <n v="3340.2705000000001"/>
    <n v="13571.041859999999"/>
    <n v="1005.2623600000006"/>
    <n v="7.4074074074074125E-2"/>
    <x v="3"/>
    <x v="0"/>
  </r>
  <r>
    <s v="CD-10CD-10-315"/>
    <x v="314"/>
    <x v="1"/>
    <s v="CD-10-315"/>
    <x v="80"/>
    <s v="Sedan"/>
    <s v="Porsche"/>
    <d v="2018-11-09T00:00:00"/>
    <x v="1"/>
    <d v="2018-12-26T00:00:00"/>
    <n v="47"/>
    <n v="22441"/>
    <n v="0.14000000000000001"/>
    <x v="314"/>
    <n v="8976.4"/>
    <n v="1032.2859999999998"/>
    <n v="0.11"/>
    <n v="12131.604599999999"/>
    <n v="7167.6553999999987"/>
    <n v="3473.8667999999998"/>
    <n v="16933.170724"/>
    <n v="1107.777524000001"/>
    <n v="6.5420560747663614E-2"/>
    <x v="3"/>
    <x v="0"/>
  </r>
  <r>
    <s v="CD-11CD-11-316"/>
    <x v="315"/>
    <x v="15"/>
    <s v="CD-11-316"/>
    <x v="57"/>
    <s v="Hardtop"/>
    <s v="Jaguar"/>
    <d v="2018-10-02T00:00:00"/>
    <x v="2"/>
    <d v="2018-12-07T00:00:00"/>
    <n v="66"/>
    <n v="34876"/>
    <n v="0.1"/>
    <x v="315"/>
    <n v="11509.08"/>
    <n v="1987.932"/>
    <n v="0.15"/>
    <n v="18205.272000000001"/>
    <n v="13183.127999999999"/>
    <n v="7219.3320000000003"/>
    <n v="25619.212080000001"/>
    <n v="1450.1440800000018"/>
    <n v="5.6603773584905731E-2"/>
    <x v="4"/>
    <x v="1"/>
  </r>
  <r>
    <s v="CD-6CD-6-317"/>
    <x v="316"/>
    <x v="4"/>
    <s v="CD-6-317"/>
    <x v="115"/>
    <s v="Hatchback"/>
    <s v="Plymouth"/>
    <d v="2018-10-27T00:00:00"/>
    <x v="2"/>
    <d v="2018-12-30T00:00:00"/>
    <n v="64"/>
    <n v="24287"/>
    <n v="0.13"/>
    <x v="316"/>
    <n v="7771.84"/>
    <n v="667.89250000000004"/>
    <n v="0.1"/>
    <n v="10552.701499999999"/>
    <n v="10576.988499999999"/>
    <n v="3803.3442"/>
    <n v="18192.663089999998"/>
    <n v="866.31728999999905"/>
    <n v="4.7619047619047575E-2"/>
    <x v="0"/>
    <x v="0"/>
  </r>
  <r>
    <s v="CD-13CD-13-318"/>
    <x v="317"/>
    <x v="16"/>
    <s v="CD-13-318"/>
    <x v="120"/>
    <s v="Wagon"/>
    <s v="Mercedes-benz"/>
    <d v="2018-10-30T00:00:00"/>
    <x v="2"/>
    <d v="2018-12-05T00:00:00"/>
    <n v="36"/>
    <n v="30959"/>
    <n v="7.0000000000000007E-2"/>
    <x v="317"/>
    <n v="9597.2900000000009"/>
    <n v="959.72899999999993"/>
    <n v="0.14000000000000001"/>
    <n v="14587.880800000001"/>
    <n v="14203.989199999998"/>
    <n v="5470.4553000000005"/>
    <n v="25187.127875999999"/>
    <n v="1865.7131760000011"/>
    <n v="7.4074074074074125E-2"/>
    <x v="4"/>
    <x v="1"/>
  </r>
  <r>
    <s v="CD-18CD-18-319"/>
    <x v="318"/>
    <x v="17"/>
    <s v="CD-18-319"/>
    <x v="4"/>
    <s v="Convertible"/>
    <s v="Saab"/>
    <d v="2018-10-01T00:00:00"/>
    <x v="2"/>
    <d v="2018-12-08T00:00:00"/>
    <n v="68"/>
    <n v="26959"/>
    <n v="0.17"/>
    <x v="318"/>
    <n v="10244.42"/>
    <n v="1213.1549999999997"/>
    <n v="0.15"/>
    <n v="14813.970500000001"/>
    <n v="7561.9994999999999"/>
    <n v="4027.6745999999998"/>
    <n v="19265.710169999998"/>
    <n v="917.41476999999577"/>
    <n v="4.7619047619047401E-2"/>
    <x v="0"/>
    <x v="0"/>
  </r>
  <r>
    <s v="CD-2CD-2-320"/>
    <x v="319"/>
    <x v="8"/>
    <s v="CD-2-320"/>
    <x v="11"/>
    <s v="Convertible"/>
    <s v="Chevrolet"/>
    <d v="2018-12-14T00:00:00"/>
    <x v="0"/>
    <d v="2019-03-03T00:00:00"/>
    <n v="79"/>
    <n v="27545"/>
    <n v="0.08"/>
    <x v="319"/>
    <n v="11018"/>
    <n v="1432.34"/>
    <n v="0.11"/>
    <n v="15237.894"/>
    <n v="10103.506000000001"/>
    <n v="4561.4520000000002"/>
    <n v="22234.54436"/>
    <n v="1454.5963599999995"/>
    <n v="6.5420560747663531E-2"/>
    <x v="3"/>
    <x v="0"/>
  </r>
  <r>
    <s v="CD-15CD-15-321"/>
    <x v="320"/>
    <x v="0"/>
    <s v="CD-15-321"/>
    <x v="106"/>
    <s v="Hatchback"/>
    <s v="Mazda"/>
    <d v="2018-11-02T00:00:00"/>
    <x v="1"/>
    <d v="2019-01-13T00:00:00"/>
    <n v="72"/>
    <n v="29393"/>
    <n v="0.16"/>
    <x v="320"/>
    <n v="10581.48"/>
    <n v="1128.6912"/>
    <n v="0.13"/>
    <n v="14919.886799999998"/>
    <n v="9770.2332000000006"/>
    <n v="4938.0239999999994"/>
    <n v="21332.26368"/>
    <n v="1580.1676800000023"/>
    <n v="7.4074074074074181E-2"/>
    <x v="3"/>
    <x v="0"/>
  </r>
  <r>
    <s v="CD-10CD-10-322"/>
    <x v="321"/>
    <x v="1"/>
    <s v="CD-10-322"/>
    <x v="13"/>
    <s v="Hardtop"/>
    <s v="Alfa-romero"/>
    <d v="2018-10-04T00:00:00"/>
    <x v="2"/>
    <d v="2018-11-18T00:00:00"/>
    <n v="45"/>
    <n v="28929"/>
    <n v="0.15"/>
    <x v="321"/>
    <n v="8678.7000000000007"/>
    <n v="1431.9854999999998"/>
    <n v="0.11"/>
    <n v="12815.546999999999"/>
    <n v="11774.103000000003"/>
    <n v="5655.6194999999998"/>
    <n v="20448.752939999998"/>
    <n v="1514.7224399999977"/>
    <n v="7.4074074074073973E-2"/>
    <x v="9"/>
    <x v="3"/>
  </r>
  <r>
    <s v="CD-10CD-10-323"/>
    <x v="322"/>
    <x v="1"/>
    <s v="CD-10-323"/>
    <x v="102"/>
    <s v="Hatchback"/>
    <s v="Nissan"/>
    <d v="2018-11-24T00:00:00"/>
    <x v="1"/>
    <d v="2019-01-26T00:00:00"/>
    <n v="63"/>
    <n v="26948"/>
    <n v="0.14000000000000001"/>
    <x v="322"/>
    <n v="9970.76"/>
    <n v="792.27119999999991"/>
    <n v="0.15"/>
    <n v="14239.323199999999"/>
    <n v="8935.9567999999999"/>
    <n v="5330.3143999999993"/>
    <n v="18915.663536"/>
    <n v="1070.6979360000005"/>
    <n v="5.6603773584905683E-2"/>
    <x v="9"/>
    <x v="3"/>
  </r>
  <r>
    <s v="CD-11CD-11-324"/>
    <x v="323"/>
    <x v="15"/>
    <s v="CD-11-324"/>
    <x v="61"/>
    <s v="Sedan"/>
    <s v="Dodge"/>
    <d v="2018-10-25T00:00:00"/>
    <x v="2"/>
    <d v="2018-12-31T00:00:00"/>
    <n v="67"/>
    <n v="27686"/>
    <n v="0.16"/>
    <x v="323"/>
    <n v="9690.1"/>
    <n v="813.96839999999986"/>
    <n v="0.15"/>
    <n v="13992.5044"/>
    <n v="9263.7355999999982"/>
    <n v="4651.2479999999996"/>
    <n v="19721.291519999999"/>
    <n v="1116.2995200000005"/>
    <n v="5.6603773584905689E-2"/>
    <x v="2"/>
    <x v="1"/>
  </r>
  <r>
    <s v="CD-6CD-6-325"/>
    <x v="324"/>
    <x v="4"/>
    <s v="CD-6-325"/>
    <x v="44"/>
    <s v="Sedan"/>
    <s v="Mercury"/>
    <d v="2018-11-12T00:00:00"/>
    <x v="1"/>
    <d v="2019-01-11T00:00:00"/>
    <n v="60"/>
    <n v="21971"/>
    <n v="0.09"/>
    <x v="324"/>
    <n v="8788.4"/>
    <n v="1008.4689000000002"/>
    <n v="0.12"/>
    <n v="12196.1021"/>
    <n v="7797.5079000000005"/>
    <n v="3598.8498"/>
    <n v="17870.288618000002"/>
    <n v="1475.5284180000017"/>
    <n v="8.2568807339449629E-2"/>
    <x v="1"/>
    <x v="1"/>
  </r>
  <r>
    <s v="CD-1CD-1-326"/>
    <x v="325"/>
    <x v="6"/>
    <s v="CD-1-326"/>
    <x v="35"/>
    <s v="Convertible"/>
    <s v="Mitsubishi"/>
    <d v="2018-10-17T00:00:00"/>
    <x v="2"/>
    <d v="2018-12-12T00:00:00"/>
    <n v="56"/>
    <n v="22030"/>
    <n v="0.14000000000000001"/>
    <x v="325"/>
    <n v="6829.3"/>
    <n v="969.32"/>
    <n v="0.13"/>
    <n v="10261.574000000001"/>
    <n v="8684.2260000000006"/>
    <n v="4168.076"/>
    <n v="15516.610199999999"/>
    <n v="738.88620000000083"/>
    <n v="4.7619047619047672E-2"/>
    <x v="7"/>
    <x v="2"/>
  </r>
  <r>
    <s v="CD-9CD-9-327"/>
    <x v="326"/>
    <x v="10"/>
    <s v="CD-9-327"/>
    <x v="88"/>
    <s v="Hardtop"/>
    <s v="Nissan"/>
    <d v="2018-10-02T00:00:00"/>
    <x v="2"/>
    <d v="2018-11-04T00:00:00"/>
    <n v="33"/>
    <n v="28964"/>
    <n v="7.0000000000000007E-2"/>
    <x v="326"/>
    <n v="8978.84"/>
    <n v="897.88399999999979"/>
    <n v="0.13"/>
    <n v="13378.471600000001"/>
    <n v="13558.048400000001"/>
    <n v="5926.0343999999996"/>
    <n v="22901.429303999998"/>
    <n v="1890.9437039999975"/>
    <n v="8.2568807339449449E-2"/>
    <x v="3"/>
    <x v="0"/>
  </r>
  <r>
    <s v="CD-7CD-7-328"/>
    <x v="327"/>
    <x v="9"/>
    <s v="CD-7-328"/>
    <x v="32"/>
    <s v="Sedan"/>
    <s v="Subaru"/>
    <d v="2018-12-30T00:00:00"/>
    <x v="0"/>
    <d v="2019-03-18T00:00:00"/>
    <n v="78"/>
    <n v="31658"/>
    <n v="0.12"/>
    <x v="327"/>
    <n v="12663.2"/>
    <n v="1367.6256000000001"/>
    <n v="0.12"/>
    <n v="17373.910400000001"/>
    <n v="10485.1296"/>
    <n v="5014.6271999999999"/>
    <n v="24215.077568000004"/>
    <n v="1370.6647680000024"/>
    <n v="5.6603773584905745E-2"/>
    <x v="5"/>
    <x v="2"/>
  </r>
  <r>
    <s v="CD-9CD-9-329"/>
    <x v="328"/>
    <x v="10"/>
    <s v="CD-9-329"/>
    <x v="21"/>
    <s v="Sedan"/>
    <s v="Volkswagen"/>
    <d v="2018-10-10T00:00:00"/>
    <x v="2"/>
    <d v="2018-12-05T00:00:00"/>
    <n v="56"/>
    <n v="29260"/>
    <n v="0.13"/>
    <x v="328"/>
    <n v="11118.8"/>
    <n v="716.87"/>
    <n v="0.15"/>
    <n v="15654.1"/>
    <n v="9802.1"/>
    <n v="4582.116"/>
    <n v="22752.751560000004"/>
    <n v="1878.6675600000017"/>
    <n v="8.2568807339449601E-2"/>
    <x v="3"/>
    <x v="0"/>
  </r>
  <r>
    <s v="CD-15CD-15-330"/>
    <x v="329"/>
    <x v="0"/>
    <s v="CD-15-330"/>
    <x v="117"/>
    <s v="Convertible"/>
    <s v="Mitsubishi"/>
    <d v="2018-12-24T00:00:00"/>
    <x v="0"/>
    <d v="2019-02-06T00:00:00"/>
    <n v="44"/>
    <n v="29880"/>
    <n v="0.09"/>
    <x v="329"/>
    <n v="11055.6"/>
    <n v="1129.4639999999999"/>
    <n v="0.12"/>
    <n v="15447.96"/>
    <n v="11742.84"/>
    <n v="5981.9759999999997"/>
    <n v="22481.353440000003"/>
    <n v="1272.5294400000021"/>
    <n v="5.6603773584905745E-2"/>
    <x v="4"/>
    <x v="1"/>
  </r>
  <r>
    <s v="CD-15CD-15-331"/>
    <x v="330"/>
    <x v="0"/>
    <s v="CD-15-331"/>
    <x v="137"/>
    <s v="Sedan"/>
    <s v="Renault"/>
    <d v="2018-12-10T00:00:00"/>
    <x v="0"/>
    <d v="2019-01-28T00:00:00"/>
    <n v="49"/>
    <n v="34123"/>
    <n v="0.09"/>
    <x v="330"/>
    <n v="13307.97"/>
    <n v="1774.3959999999997"/>
    <n v="0.15"/>
    <n v="19740.155499999997"/>
    <n v="11311.7745"/>
    <n v="7141.9439000000002"/>
    <n v="25344.585266000002"/>
    <n v="1434.599166"/>
    <n v="5.6603773584905655E-2"/>
    <x v="5"/>
    <x v="2"/>
  </r>
  <r>
    <s v="CD-11CD-11-332"/>
    <x v="331"/>
    <x v="15"/>
    <s v="CD-11-332"/>
    <x v="113"/>
    <s v="Convertible"/>
    <s v="Honda"/>
    <d v="2018-11-09T00:00:00"/>
    <x v="1"/>
    <d v="2018-12-18T00:00:00"/>
    <n v="39"/>
    <n v="20279"/>
    <n v="0.12"/>
    <x v="331"/>
    <n v="6489.28"/>
    <n v="908.49920000000009"/>
    <n v="0.11"/>
    <n v="9360.7864000000009"/>
    <n v="8484.7336000000014"/>
    <n v="3569.1040000000003"/>
    <n v="15561.293440000003"/>
    <n v="1284.877440000002"/>
    <n v="8.2568807339449657E-2"/>
    <x v="9"/>
    <x v="3"/>
  </r>
  <r>
    <s v="CD-8CD-8-333"/>
    <x v="332"/>
    <x v="18"/>
    <s v="CD-8-333"/>
    <x v="27"/>
    <s v="Convertible"/>
    <s v="Mitsubishi"/>
    <d v="2018-12-11T00:00:00"/>
    <x v="0"/>
    <d v="2019-01-24T00:00:00"/>
    <n v="44"/>
    <n v="32756"/>
    <n v="0.09"/>
    <x v="332"/>
    <n v="12447.28"/>
    <n v="1736.068"/>
    <n v="0.14000000000000001"/>
    <n v="18356.4624"/>
    <n v="11451.497600000001"/>
    <n v="6855.8308000000006"/>
    <n v="24099.735660000006"/>
    <n v="1147.6064600000063"/>
    <n v="4.7619047619047873E-2"/>
    <x v="0"/>
    <x v="0"/>
  </r>
  <r>
    <s v="CD-5CD-5-334"/>
    <x v="333"/>
    <x v="13"/>
    <s v="CD-5-334"/>
    <x v="17"/>
    <s v="Wagon"/>
    <s v="Nissan"/>
    <d v="2018-11-30T00:00:00"/>
    <x v="1"/>
    <d v="2019-01-30T00:00:00"/>
    <n v="61"/>
    <n v="21601"/>
    <n v="0.11"/>
    <x v="333"/>
    <n v="7344.34"/>
    <n v="594.02750000000003"/>
    <n v="0.13"/>
    <n v="10437.603200000001"/>
    <n v="8787.286799999998"/>
    <n v="4229.4757999999993"/>
    <n v="16045.093194000001"/>
    <n v="1049.6789940000017"/>
    <n v="6.5420560747663656E-2"/>
    <x v="8"/>
    <x v="0"/>
  </r>
  <r>
    <s v="CD-13CD-13-335"/>
    <x v="334"/>
    <x v="16"/>
    <s v="CD-13-335"/>
    <x v="19"/>
    <s v="Wagon"/>
    <s v="Mercury"/>
    <d v="2018-10-16T00:00:00"/>
    <x v="2"/>
    <d v="2018-12-21T00:00:00"/>
    <n v="66"/>
    <n v="33090"/>
    <n v="0.12"/>
    <x v="334"/>
    <n v="11581.5"/>
    <n v="1052.2620000000002"/>
    <n v="0.1"/>
    <n v="15545.682000000001"/>
    <n v="13573.518000000002"/>
    <n v="5532.6480000000001"/>
    <n v="25473.476160000002"/>
    <n v="1886.9241600000023"/>
    <n v="7.4074074074074153E-2"/>
    <x v="4"/>
    <x v="1"/>
  </r>
  <r>
    <s v="CD-8CD-8-336"/>
    <x v="335"/>
    <x v="18"/>
    <s v="CD-8-336"/>
    <x v="131"/>
    <s v="Hardtop"/>
    <s v="Renault"/>
    <d v="2018-10-03T00:00:00"/>
    <x v="2"/>
    <d v="2018-11-07T00:00:00"/>
    <n v="35"/>
    <n v="33411"/>
    <n v="0.08"/>
    <x v="335"/>
    <n v="11693.85"/>
    <n v="1904.4270000000004"/>
    <n v="0.15"/>
    <n v="18208.994999999999"/>
    <n v="12529.124999999996"/>
    <n v="5532.8616000000002"/>
    <n v="27473.731656000004"/>
    <n v="2268.4732560000048"/>
    <n v="8.2568807339449699E-2"/>
    <x v="6"/>
    <x v="3"/>
  </r>
  <r>
    <s v="CD-8CD-8-337"/>
    <x v="336"/>
    <x v="18"/>
    <s v="CD-8-337"/>
    <x v="92"/>
    <s v="Sedan"/>
    <s v="Mercedes-benz"/>
    <d v="2018-11-11T00:00:00"/>
    <x v="1"/>
    <d v="2018-12-26T00:00:00"/>
    <n v="45"/>
    <n v="16161"/>
    <n v="0.12"/>
    <x v="336"/>
    <n v="5171.5200000000004"/>
    <n v="814.51440000000002"/>
    <n v="0.13"/>
    <n v="7834.8528000000006"/>
    <n v="6386.8271999999997"/>
    <n v="3270.9864000000002"/>
    <n v="11826.749088"/>
    <n v="876.05548799999997"/>
    <n v="7.407407407407407E-2"/>
    <x v="8"/>
    <x v="0"/>
  </r>
  <r>
    <s v="CD-8CD-8-338"/>
    <x v="337"/>
    <x v="18"/>
    <s v="CD-8-338"/>
    <x v="47"/>
    <s v="Hardtop"/>
    <s v="Plymouth"/>
    <d v="2018-10-18T00:00:00"/>
    <x v="2"/>
    <d v="2018-11-25T00:00:00"/>
    <n v="38"/>
    <n v="26675"/>
    <n v="0.1"/>
    <x v="337"/>
    <n v="9336.25"/>
    <n v="1320.4124999999999"/>
    <n v="0.12"/>
    <n v="13537.5625"/>
    <n v="10469.9375"/>
    <n v="5281.65"/>
    <n v="20223.918000000001"/>
    <n v="1498.0680000000029"/>
    <n v="7.4074074074074209E-2"/>
    <x v="5"/>
    <x v="2"/>
  </r>
  <r>
    <s v="CD-2CD-2-339"/>
    <x v="338"/>
    <x v="8"/>
    <s v="CD-2-339"/>
    <x v="94"/>
    <s v="Sedan"/>
    <s v="Mazda"/>
    <d v="2018-11-16T00:00:00"/>
    <x v="1"/>
    <d v="2019-01-22T00:00:00"/>
    <n v="67"/>
    <n v="33332"/>
    <n v="0.12"/>
    <x v="338"/>
    <n v="12332.84"/>
    <n v="1699.932"/>
    <n v="0.11"/>
    <n v="17259.309600000001"/>
    <n v="12072.850399999999"/>
    <n v="5866.4319999999998"/>
    <n v="24639.0144"/>
    <n v="1173.2864000000009"/>
    <n v="4.7619047619047651E-2"/>
    <x v="1"/>
    <x v="1"/>
  </r>
  <r>
    <s v="CD-4CD-4-340"/>
    <x v="339"/>
    <x v="2"/>
    <s v="CD-4-340"/>
    <x v="110"/>
    <s v="Wagon"/>
    <s v="Plymouth"/>
    <d v="2018-12-10T00:00:00"/>
    <x v="0"/>
    <d v="2019-01-09T00:00:00"/>
    <n v="30"/>
    <n v="21840"/>
    <n v="0.13"/>
    <x v="339"/>
    <n v="8517.6"/>
    <n v="943.48799999999983"/>
    <n v="0.13"/>
    <n v="11931.191999999999"/>
    <n v="7069.6080000000002"/>
    <n v="4180.1759999999995"/>
    <n v="15858.06768"/>
    <n v="1037.4436800000003"/>
    <n v="6.5420560747663573E-2"/>
    <x v="5"/>
    <x v="2"/>
  </r>
  <r>
    <s v="CD-7CD-7-341"/>
    <x v="340"/>
    <x v="9"/>
    <s v="CD-7-341"/>
    <x v="33"/>
    <s v="Convertible"/>
    <s v="Volkswagen"/>
    <d v="2018-12-26T00:00:00"/>
    <x v="0"/>
    <d v="2019-02-10T00:00:00"/>
    <n v="46"/>
    <n v="33309"/>
    <n v="0.08"/>
    <x v="340"/>
    <n v="13323.6"/>
    <n v="866.03399999999999"/>
    <n v="0.13"/>
    <n v="18173.3904"/>
    <n v="12470.8896"/>
    <n v="5515.9704000000002"/>
    <n v="26384.72508"/>
    <n v="1256.4154799999997"/>
    <n v="4.7619047619047603E-2"/>
    <x v="5"/>
    <x v="2"/>
  </r>
  <r>
    <s v="CD-4CD-4-342"/>
    <x v="341"/>
    <x v="2"/>
    <s v="CD-4-342"/>
    <x v="113"/>
    <s v="Hatchback"/>
    <s v="Mercedes-benz"/>
    <d v="2018-11-23T00:00:00"/>
    <x v="1"/>
    <d v="2019-02-01T00:00:00"/>
    <n v="70"/>
    <n v="17638"/>
    <n v="7.0000000000000007E-2"/>
    <x v="341"/>
    <n v="5467.78"/>
    <n v="984.20040000000006"/>
    <n v="0.15"/>
    <n v="8912.4813999999988"/>
    <n v="7490.8586000000014"/>
    <n v="3772.7682"/>
    <n v="13388.406108000001"/>
    <n v="757.83430800000133"/>
    <n v="5.6603773584905752E-2"/>
    <x v="4"/>
    <x v="1"/>
  </r>
  <r>
    <s v="CD-17CD-17-343"/>
    <x v="342"/>
    <x v="3"/>
    <s v="CD-17-343"/>
    <x v="29"/>
    <s v="Wagon"/>
    <s v="Mercedes-benz"/>
    <d v="2018-11-18T00:00:00"/>
    <x v="1"/>
    <d v="2019-01-27T00:00:00"/>
    <n v="70"/>
    <n v="23653"/>
    <n v="0.13"/>
    <x v="342"/>
    <n v="7095.9"/>
    <n v="1078.5768"/>
    <n v="0.12"/>
    <n v="10643.849999999999"/>
    <n v="9934.26"/>
    <n v="3909.8409000000001"/>
    <n v="18168.413319000003"/>
    <n v="1500.1442190000016"/>
    <n v="8.2568807339449615E-2"/>
    <x v="8"/>
    <x v="0"/>
  </r>
  <r>
    <s v="CD-10CD-10-344"/>
    <x v="343"/>
    <x v="1"/>
    <s v="CD-10-344"/>
    <x v="94"/>
    <s v="Sedan"/>
    <s v="Volvo"/>
    <d v="2018-12-03T00:00:00"/>
    <x v="0"/>
    <d v="2019-01-25T00:00:00"/>
    <n v="53"/>
    <n v="20495"/>
    <n v="0.14000000000000001"/>
    <x v="343"/>
    <n v="7583.15"/>
    <n v="602.553"/>
    <n v="0.1"/>
    <n v="9948.2729999999992"/>
    <n v="7677.4270000000015"/>
    <n v="3877.6540000000005"/>
    <n v="14710.409220000001"/>
    <n v="962.36322000000109"/>
    <n v="6.5420560747663614E-2"/>
    <x v="5"/>
    <x v="2"/>
  </r>
  <r>
    <s v="CD-12CD-12-345"/>
    <x v="344"/>
    <x v="5"/>
    <s v="CD-12-345"/>
    <x v="41"/>
    <s v="Hardtop"/>
    <s v="Chevrolet"/>
    <d v="2018-11-01T00:00:00"/>
    <x v="1"/>
    <d v="2018-12-22T00:00:00"/>
    <n v="51"/>
    <n v="16946"/>
    <n v="0.06"/>
    <x v="344"/>
    <n v="6778.4"/>
    <n v="732.06719999999996"/>
    <n v="0.14000000000000001"/>
    <n v="9740.5607999999993"/>
    <n v="6188.6792000000005"/>
    <n v="3663.7252000000003"/>
    <n v="13369.411131999999"/>
    <n v="1103.8963320000003"/>
    <n v="8.256880733944956E-2"/>
    <x v="9"/>
    <x v="3"/>
  </r>
  <r>
    <s v="CD-19CD-19-346"/>
    <x v="345"/>
    <x v="7"/>
    <s v="CD-19-346"/>
    <x v="123"/>
    <s v="Convertible"/>
    <s v="Audi"/>
    <d v="2018-11-30T00:00:00"/>
    <x v="1"/>
    <d v="2019-02-13T00:00:00"/>
    <n v="75"/>
    <n v="21216"/>
    <n v="0.05"/>
    <x v="345"/>
    <n v="8062.08"/>
    <n v="1209.3120000000001"/>
    <n v="0.15"/>
    <n v="12294.672"/>
    <n v="7860.5280000000002"/>
    <n v="4434.1440000000002"/>
    <n v="16664.319360000001"/>
    <n v="943.26336000000083"/>
    <n v="5.6603773584905703E-2"/>
    <x v="9"/>
    <x v="3"/>
  </r>
  <r>
    <s v="CD-5CD-5-347"/>
    <x v="346"/>
    <x v="13"/>
    <s v="CD-5-347"/>
    <x v="41"/>
    <s v="Wagon"/>
    <s v="Alfa-romero"/>
    <d v="2018-11-21T00:00:00"/>
    <x v="1"/>
    <d v="2019-01-17T00:00:00"/>
    <n v="57"/>
    <n v="19744"/>
    <n v="0.12"/>
    <x v="346"/>
    <n v="6515.52"/>
    <n v="760.14400000000012"/>
    <n v="0.13"/>
    <n v="9534.3775999999998"/>
    <n v="7840.3424000000005"/>
    <n v="3648.6911999999998"/>
    <n v="14412.330240000003"/>
    <n v="686.30144000000109"/>
    <n v="4.7619047619047686E-2"/>
    <x v="6"/>
    <x v="3"/>
  </r>
  <r>
    <s v="CD-11CD-11-348"/>
    <x v="347"/>
    <x v="15"/>
    <s v="CD-11-348"/>
    <x v="111"/>
    <s v="Convertible"/>
    <s v="Mercury"/>
    <d v="2018-11-29T00:00:00"/>
    <x v="1"/>
    <d v="2019-02-17T00:00:00"/>
    <n v="80"/>
    <n v="17262"/>
    <n v="0.05"/>
    <x v="347"/>
    <n v="5696.46"/>
    <n v="856.19519999999989"/>
    <n v="0.13"/>
    <n v="8684.512200000001"/>
    <n v="7714.3878000000022"/>
    <n v="2951.8019999999997"/>
    <n v="14657.336819999999"/>
    <n v="1210.2388199999968"/>
    <n v="8.2568807339449338E-2"/>
    <x v="0"/>
    <x v="0"/>
  </r>
  <r>
    <s v="CD-18CD-18-349"/>
    <x v="348"/>
    <x v="17"/>
    <s v="CD-18-349"/>
    <x v="2"/>
    <s v="Hatchback"/>
    <s v="Dodge"/>
    <d v="2018-10-22T00:00:00"/>
    <x v="2"/>
    <d v="2018-12-23T00:00:00"/>
    <n v="62"/>
    <n v="16934"/>
    <n v="0.11"/>
    <x v="348"/>
    <n v="6265.58"/>
    <n v="616.39760000000001"/>
    <n v="0.13"/>
    <n v="8841.2414000000008"/>
    <n v="6230.0185999999994"/>
    <n v="2863.5394000000001"/>
    <n v="13306.415454000002"/>
    <n v="1098.6948540000012"/>
    <n v="8.2568807339449615E-2"/>
    <x v="9"/>
    <x v="3"/>
  </r>
  <r>
    <s v="CD-11CD-11-350"/>
    <x v="349"/>
    <x v="15"/>
    <s v="CD-11-350"/>
    <x v="55"/>
    <s v="Hatchback"/>
    <s v="Alfa-romero"/>
    <d v="2018-11-24T00:00:00"/>
    <x v="1"/>
    <d v="2018-12-25T00:00:00"/>
    <n v="31"/>
    <n v="27818"/>
    <n v="0.16"/>
    <x v="349"/>
    <n v="8901.76"/>
    <n v="1446.5359999999998"/>
    <n v="0.12"/>
    <n v="13152.350399999999"/>
    <n v="10214.7696"/>
    <n v="4907.0951999999997"/>
    <n v="19567.626287999999"/>
    <n v="1107.6014880000002"/>
    <n v="5.6603773584905676E-2"/>
    <x v="8"/>
    <x v="0"/>
  </r>
  <r>
    <s v="CD-2CD-2-351"/>
    <x v="350"/>
    <x v="8"/>
    <s v="CD-2-351"/>
    <x v="79"/>
    <s v="Hardtop"/>
    <s v="Honda"/>
    <d v="2018-11-07T00:00:00"/>
    <x v="1"/>
    <d v="2018-12-17T00:00:00"/>
    <n v="40"/>
    <n v="16042"/>
    <n v="0.1"/>
    <x v="350"/>
    <n v="5775.12"/>
    <n v="519.76080000000002"/>
    <n v="0.13"/>
    <n v="8171.7947999999997"/>
    <n v="6266.0052000000005"/>
    <n v="3176.3160000000003"/>
    <n v="11937.173040000001"/>
    <n v="675.68904000000293"/>
    <n v="5.6603773584905898E-2"/>
    <x v="4"/>
    <x v="1"/>
  </r>
  <r>
    <s v="CD-17CD-17-352"/>
    <x v="351"/>
    <x v="3"/>
    <s v="CD-17-352"/>
    <x v="119"/>
    <s v="Convertible"/>
    <s v="Chevrolet"/>
    <d v="2018-10-15T00:00:00"/>
    <x v="2"/>
    <d v="2018-11-24T00:00:00"/>
    <n v="40"/>
    <n v="33416"/>
    <n v="0.05"/>
    <x v="351"/>
    <n v="10693.12"/>
    <n v="1052.6039999999996"/>
    <n v="0.1"/>
    <n v="14920.244000000001"/>
    <n v="16824.956000000002"/>
    <n v="6983.9439999999995"/>
    <n v="26742.156479999998"/>
    <n v="1980.9004799999966"/>
    <n v="7.4074074074073959E-2"/>
    <x v="2"/>
    <x v="1"/>
  </r>
  <r>
    <s v="CD-9CD-9-353"/>
    <x v="352"/>
    <x v="10"/>
    <s v="CD-9-353"/>
    <x v="23"/>
    <s v="Convertible"/>
    <s v="Mercedes-benz"/>
    <d v="2018-11-20T00:00:00"/>
    <x v="1"/>
    <d v="2019-02-02T00:00:00"/>
    <n v="74"/>
    <n v="25357"/>
    <n v="0.08"/>
    <x v="352"/>
    <n v="8367.81"/>
    <n v="1047.2441000000001"/>
    <n v="0.12"/>
    <n v="12214.466899999999"/>
    <n v="11113.973099999999"/>
    <n v="4665.6880000000001"/>
    <n v="19595.889600000002"/>
    <n v="933.13760000000184"/>
    <n v="4.7619047619047707E-2"/>
    <x v="2"/>
    <x v="1"/>
  </r>
  <r>
    <s v="CD-3CD-3-354"/>
    <x v="353"/>
    <x v="12"/>
    <s v="CD-3-354"/>
    <x v="105"/>
    <s v="Convertible"/>
    <s v="Volkswagen"/>
    <d v="2018-11-11T00:00:00"/>
    <x v="1"/>
    <d v="2018-12-15T00:00:00"/>
    <n v="34"/>
    <n v="22543"/>
    <n v="0.09"/>
    <x v="353"/>
    <n v="6762.9"/>
    <n v="1237.6107000000002"/>
    <n v="0.13"/>
    <n v="10667.347600000001"/>
    <n v="9846.7824000000019"/>
    <n v="4307.9673000000003"/>
    <n v="17178.532462000003"/>
    <n v="972.36976200000208"/>
    <n v="5.6603773584905773E-2"/>
    <x v="1"/>
    <x v="1"/>
  </r>
  <r>
    <s v="CD-8CD-8-355"/>
    <x v="354"/>
    <x v="18"/>
    <s v="CD-8-355"/>
    <x v="135"/>
    <s v="Hardtop"/>
    <s v="Isuzu"/>
    <d v="2018-11-30T00:00:00"/>
    <x v="1"/>
    <d v="2019-01-24T00:00:00"/>
    <n v="55"/>
    <n v="25034"/>
    <n v="0.14000000000000001"/>
    <x v="354"/>
    <n v="9512.92"/>
    <n v="961.3055999999998"/>
    <n v="0.1"/>
    <n v="12627.149600000001"/>
    <n v="8902.0903999999973"/>
    <n v="4521.1404000000002"/>
    <n v="18538.828563999999"/>
    <n v="1530.7289640000017"/>
    <n v="8.2568807339449643E-2"/>
    <x v="1"/>
    <x v="1"/>
  </r>
  <r>
    <s v="CD-9CD-9-356"/>
    <x v="355"/>
    <x v="10"/>
    <s v="CD-9-356"/>
    <x v="114"/>
    <s v="Convertible"/>
    <s v="Peugeot"/>
    <d v="2018-10-13T00:00:00"/>
    <x v="2"/>
    <d v="2018-12-24T00:00:00"/>
    <n v="72"/>
    <n v="29099"/>
    <n v="0.17"/>
    <x v="355"/>
    <n v="11639.6"/>
    <n v="1001.0055999999998"/>
    <n v="0.1"/>
    <n v="15055.822600000001"/>
    <n v="9096.3473999999969"/>
    <n v="5313.4773999999998"/>
    <n v="19969.014156000001"/>
    <n v="1130.3215560000026"/>
    <n v="5.6603773584905787E-2"/>
    <x v="0"/>
    <x v="0"/>
  </r>
  <r>
    <s v="CD-16CD-16-357"/>
    <x v="356"/>
    <x v="14"/>
    <s v="CD-16-357"/>
    <x v="11"/>
    <s v="Hardtop"/>
    <s v="Honda"/>
    <d v="2018-10-02T00:00:00"/>
    <x v="2"/>
    <d v="2018-12-07T00:00:00"/>
    <n v="66"/>
    <n v="30675"/>
    <n v="7.0000000000000007E-2"/>
    <x v="356"/>
    <n v="11043"/>
    <n v="1398.7799999999997"/>
    <n v="0.11"/>
    <n v="15579.832499999999"/>
    <n v="12947.917500000001"/>
    <n v="5134.994999999999"/>
    <n v="25030.24785"/>
    <n v="1637.4928499999987"/>
    <n v="6.5420560747663503E-2"/>
    <x v="8"/>
    <x v="0"/>
  </r>
  <r>
    <s v="CD-4CD-4-358"/>
    <x v="357"/>
    <x v="2"/>
    <s v="CD-4-358"/>
    <x v="53"/>
    <s v="Convertible"/>
    <s v="Honda"/>
    <d v="2018-12-29T00:00:00"/>
    <x v="0"/>
    <d v="2019-03-01T00:00:00"/>
    <n v="62"/>
    <n v="33497"/>
    <n v="0.08"/>
    <x v="357"/>
    <n v="12058.92"/>
    <n v="1875.8320000000001"/>
    <n v="0.13"/>
    <n v="17940.993200000001"/>
    <n v="12876.246800000001"/>
    <n v="6779.7928000000002"/>
    <n v="25960.442976000006"/>
    <n v="1922.995776000007"/>
    <n v="7.4074074074074334E-2"/>
    <x v="2"/>
    <x v="1"/>
  </r>
  <r>
    <s v="CD-7CD-7-359"/>
    <x v="358"/>
    <x v="9"/>
    <s v="CD-7-359"/>
    <x v="132"/>
    <s v="Hardtop"/>
    <s v="BMW"/>
    <d v="2018-12-14T00:00:00"/>
    <x v="0"/>
    <d v="2019-01-23T00:00:00"/>
    <n v="40"/>
    <n v="16212"/>
    <n v="7.0000000000000007E-2"/>
    <x v="358"/>
    <n v="5836.32"/>
    <n v="739.2672"/>
    <n v="0.11"/>
    <n v="8234.0748000000003"/>
    <n v="6843.0851999999995"/>
    <n v="3316.9752000000003"/>
    <n v="12583.397735999999"/>
    <n v="823.2129359999999"/>
    <n v="6.5420560747663545E-2"/>
    <x v="2"/>
    <x v="1"/>
  </r>
  <r>
    <s v="CD-3CD-3-360"/>
    <x v="359"/>
    <x v="12"/>
    <s v="CD-3-360"/>
    <x v="114"/>
    <s v="Convertible"/>
    <s v="Isuzu"/>
    <d v="2018-10-18T00:00:00"/>
    <x v="2"/>
    <d v="2018-11-30T00:00:00"/>
    <n v="43"/>
    <n v="17689"/>
    <n v="0.12"/>
    <x v="359"/>
    <n v="6544.93"/>
    <n v="451.06949999999995"/>
    <n v="0.13"/>
    <n v="9019.6211000000003"/>
    <n v="6546.6988999999994"/>
    <n v="2957.6008000000002"/>
    <n v="13617.416736000001"/>
    <n v="1008.6975360000015"/>
    <n v="7.4074074074074181E-2"/>
    <x v="9"/>
    <x v="3"/>
  </r>
  <r>
    <s v="CD-12CD-12-361"/>
    <x v="360"/>
    <x v="5"/>
    <s v="CD-12-361"/>
    <x v="59"/>
    <s v="Hardtop"/>
    <s v="Volkswagen"/>
    <d v="2018-11-21T00:00:00"/>
    <x v="1"/>
    <d v="2019-02-08T00:00:00"/>
    <n v="79"/>
    <n v="30737"/>
    <n v="0.06"/>
    <x v="360"/>
    <n v="11680.06"/>
    <n v="1204.8904"/>
    <n v="0.14000000000000001"/>
    <n v="16929.939600000002"/>
    <n v="11962.840400000001"/>
    <n v="6067.4838"/>
    <n v="24879.572858"/>
    <n v="2054.2766580000025"/>
    <n v="8.2568807339449643E-2"/>
    <x v="1"/>
    <x v="1"/>
  </r>
  <r>
    <s v="CD-9CD-9-362"/>
    <x v="361"/>
    <x v="10"/>
    <s v="CD-9-362"/>
    <x v="30"/>
    <s v="Sedan"/>
    <s v="Saab"/>
    <d v="2018-11-11T00:00:00"/>
    <x v="1"/>
    <d v="2019-01-19T00:00:00"/>
    <n v="69"/>
    <n v="27052"/>
    <n v="0.14000000000000001"/>
    <x v="361"/>
    <n v="8386.1200000000008"/>
    <n v="743.93"/>
    <n v="0.14000000000000001"/>
    <n v="12387.110800000002"/>
    <n v="10877.609199999999"/>
    <n v="4885.5911999999998"/>
    <n v="19481.876528000004"/>
    <n v="1102.7477280000021"/>
    <n v="5.6603773584905759E-2"/>
    <x v="4"/>
    <x v="1"/>
  </r>
  <r>
    <s v="CD-18CD-18-363"/>
    <x v="362"/>
    <x v="17"/>
    <s v="CD-18-363"/>
    <x v="4"/>
    <s v="Wagon"/>
    <s v="Audi"/>
    <d v="2018-12-16T00:00:00"/>
    <x v="0"/>
    <d v="2019-02-06T00:00:00"/>
    <n v="52"/>
    <n v="20647"/>
    <n v="0.08"/>
    <x v="362"/>
    <n v="7639.39"/>
    <n v="908.46800000000019"/>
    <n v="0.14000000000000001"/>
    <n v="11207.1916"/>
    <n v="7788.0484000000015"/>
    <n v="3799.0480000000007"/>
    <n v="16563.849280000002"/>
    <n v="1367.6572800000013"/>
    <n v="8.2568807339449601E-2"/>
    <x v="8"/>
    <x v="0"/>
  </r>
  <r>
    <s v="CD-11CD-11-364"/>
    <x v="363"/>
    <x v="15"/>
    <s v="CD-11-364"/>
    <x v="55"/>
    <s v="Sedan"/>
    <s v="Mazda"/>
    <d v="2018-11-24T00:00:00"/>
    <x v="1"/>
    <d v="2019-01-13T00:00:00"/>
    <n v="50"/>
    <n v="18808"/>
    <n v="0.06"/>
    <x v="363"/>
    <n v="6958.96"/>
    <n v="857.64480000000015"/>
    <n v="0.13"/>
    <n v="10114.9424"/>
    <n v="7564.5776000000005"/>
    <n v="4066.2896000000001"/>
    <n v="14293.891920000002"/>
    <n v="680.66152000000147"/>
    <n v="4.7619047619047714E-2"/>
    <x v="1"/>
    <x v="1"/>
  </r>
  <r>
    <s v="CD-4CD-4-365"/>
    <x v="364"/>
    <x v="2"/>
    <s v="CD-4-365"/>
    <x v="113"/>
    <s v="Sedan"/>
    <s v="Nissan"/>
    <d v="2018-12-12T00:00:00"/>
    <x v="0"/>
    <d v="2019-02-22T00:00:00"/>
    <n v="72"/>
    <n v="34591"/>
    <n v="0.17"/>
    <x v="364"/>
    <n v="12452.76"/>
    <n v="1625.7769999999998"/>
    <n v="0.13"/>
    <n v="17810.905900000002"/>
    <n v="10899.624099999999"/>
    <n v="6603.4218999999994"/>
    <n v="23433.534585999998"/>
    <n v="1326.4264860000003"/>
    <n v="5.6603773584905676E-2"/>
    <x v="5"/>
    <x v="2"/>
  </r>
  <r>
    <s v="CD-16CD-16-366"/>
    <x v="365"/>
    <x v="14"/>
    <s v="CD-16-366"/>
    <x v="103"/>
    <s v="Convertible"/>
    <s v="Alfa-romero"/>
    <d v="2018-11-18T00:00:00"/>
    <x v="1"/>
    <d v="2019-01-21T00:00:00"/>
    <n v="64"/>
    <n v="29822"/>
    <n v="0.1"/>
    <x v="365"/>
    <n v="11630.58"/>
    <n v="760.4609999999999"/>
    <n v="0.14000000000000001"/>
    <n v="16148.612999999999"/>
    <n v="10691.187"/>
    <n v="4831.1639999999998"/>
    <n v="23989.413240000002"/>
    <n v="1980.7772400000031"/>
    <n v="8.2568807339449657E-2"/>
    <x v="5"/>
    <x v="2"/>
  </r>
  <r>
    <s v="CD-2CD-2-367"/>
    <x v="366"/>
    <x v="8"/>
    <s v="CD-2-367"/>
    <x v="133"/>
    <s v="Hardtop"/>
    <s v="Saab"/>
    <d v="2018-10-29T00:00:00"/>
    <x v="2"/>
    <d v="2019-01-17T00:00:00"/>
    <n v="80"/>
    <n v="17428"/>
    <n v="0.05"/>
    <x v="366"/>
    <n v="6971.2"/>
    <n v="670.97799999999984"/>
    <n v="0.14000000000000001"/>
    <n v="9960.101999999999"/>
    <n v="6596.4979999999987"/>
    <n v="3311.32"/>
    <n v="14172.4496"/>
    <n v="927.16960000000108"/>
    <n v="6.5420560747663628E-2"/>
    <x v="0"/>
    <x v="0"/>
  </r>
  <r>
    <s v="CD-4CD-4-368"/>
    <x v="367"/>
    <x v="2"/>
    <s v="CD-4-368"/>
    <x v="24"/>
    <s v="Wagon"/>
    <s v="Honda"/>
    <d v="2018-12-07T00:00:00"/>
    <x v="0"/>
    <d v="2019-02-18T00:00:00"/>
    <n v="73"/>
    <n v="17376"/>
    <n v="0.06"/>
    <x v="367"/>
    <n v="6776.64"/>
    <n v="764.54399999999998"/>
    <n v="0.1"/>
    <n v="9174.5280000000002"/>
    <n v="7158.9119999999994"/>
    <n v="3266.6880000000001"/>
    <n v="14112.09216"/>
    <n v="1045.3401599999997"/>
    <n v="7.4074074074074056E-2"/>
    <x v="3"/>
    <x v="0"/>
  </r>
  <r>
    <s v="CD-2CD-2-369"/>
    <x v="368"/>
    <x v="8"/>
    <s v="CD-2-369"/>
    <x v="40"/>
    <s v="Hardtop"/>
    <s v="Toyota"/>
    <d v="2018-12-19T00:00:00"/>
    <x v="0"/>
    <d v="2019-02-25T00:00:00"/>
    <n v="68"/>
    <n v="17674"/>
    <n v="0.09"/>
    <x v="368"/>
    <n v="6716.12"/>
    <n v="468.36100000000005"/>
    <n v="0.15"/>
    <n v="9596.982"/>
    <n v="6486.3580000000002"/>
    <n v="2895.0012000000002"/>
    <n v="13847.755740000001"/>
    <n v="659.41694000000098"/>
    <n v="4.7619047619047686E-2"/>
    <x v="0"/>
    <x v="0"/>
  </r>
  <r>
    <s v="CD-2CD-2-370"/>
    <x v="369"/>
    <x v="8"/>
    <s v="CD-2-370"/>
    <x v="37"/>
    <s v="Hardtop"/>
    <s v="Volkswagen"/>
    <d v="2018-10-14T00:00:00"/>
    <x v="2"/>
    <d v="2018-12-19T00:00:00"/>
    <n v="66"/>
    <n v="27805"/>
    <n v="0.16"/>
    <x v="369"/>
    <n v="11122"/>
    <n v="978.7360000000001"/>
    <n v="0.12"/>
    <n v="14903.480000000001"/>
    <n v="8452.7199999999993"/>
    <n v="4904.8019999999997"/>
    <n v="19558.481880000003"/>
    <n v="1107.083880000002"/>
    <n v="5.6603773584905752E-2"/>
    <x v="6"/>
    <x v="3"/>
  </r>
  <r>
    <s v="CD-19CD-19-371"/>
    <x v="370"/>
    <x v="7"/>
    <s v="CD-19-371"/>
    <x v="51"/>
    <s v="Sedan"/>
    <s v="Dodge"/>
    <d v="2018-10-27T00:00:00"/>
    <x v="2"/>
    <d v="2019-01-14T00:00:00"/>
    <n v="79"/>
    <n v="27942"/>
    <n v="0.13"/>
    <x v="370"/>
    <n v="10897.38"/>
    <n v="1072.9728000000002"/>
    <n v="0.15"/>
    <n v="15616.783799999999"/>
    <n v="8692.7562000000016"/>
    <n v="4618.8126000000002"/>
    <n v="21462.892866000002"/>
    <n v="1772.1654660000022"/>
    <n v="8.2568807339449643E-2"/>
    <x v="6"/>
    <x v="3"/>
  </r>
  <r>
    <s v="CD-18CD-18-372"/>
    <x v="371"/>
    <x v="17"/>
    <s v="CD-18-372"/>
    <x v="81"/>
    <s v="Hatchback"/>
    <s v="Volvo"/>
    <d v="2018-11-30T00:00:00"/>
    <x v="1"/>
    <d v="2019-01-08T00:00:00"/>
    <n v="39"/>
    <n v="22838"/>
    <n v="0.11"/>
    <x v="371"/>
    <n v="8450.06"/>
    <n v="712.54559999999992"/>
    <n v="0.15"/>
    <n v="12211.478599999999"/>
    <n v="8114.3414000000012"/>
    <n v="4268.4222"/>
    <n v="17020.841668000001"/>
    <n v="963.44386800000211"/>
    <n v="5.660377358490578E-2"/>
    <x v="4"/>
    <x v="1"/>
  </r>
  <r>
    <s v="CD-5CD-5-373"/>
    <x v="372"/>
    <x v="13"/>
    <s v="CD-5-373"/>
    <x v="19"/>
    <s v="Convertible"/>
    <s v="Dodge"/>
    <d v="2018-12-11T00:00:00"/>
    <x v="0"/>
    <d v="2019-03-01T00:00:00"/>
    <n v="80"/>
    <n v="17441"/>
    <n v="0.1"/>
    <x v="372"/>
    <n v="5755.53"/>
    <n v="994.13699999999983"/>
    <n v="0.12"/>
    <n v="8633.2950000000001"/>
    <n v="7063.6049999999987"/>
    <n v="2982.4109999999996"/>
    <n v="13477.358340000001"/>
    <n v="762.8693400000011"/>
    <n v="5.6603773584905738E-2"/>
    <x v="8"/>
    <x v="0"/>
  </r>
  <r>
    <s v="CD-5CD-5-374"/>
    <x v="373"/>
    <x v="13"/>
    <s v="CD-5-374"/>
    <x v="24"/>
    <s v="Wagon"/>
    <s v="Nissan"/>
    <d v="2018-12-21T00:00:00"/>
    <x v="0"/>
    <d v="2019-03-03T00:00:00"/>
    <n v="72"/>
    <n v="21020"/>
    <n v="0.06"/>
    <x v="373"/>
    <n v="6936.6"/>
    <n v="1153.9979999999998"/>
    <n v="0.12"/>
    <n v="10461.654"/>
    <n v="9297.1459999999988"/>
    <n v="4149.348"/>
    <n v="16702.11364"/>
    <n v="1092.6616400000003"/>
    <n v="6.5420560747663573E-2"/>
    <x v="8"/>
    <x v="0"/>
  </r>
  <r>
    <s v="CD-16CD-16-375"/>
    <x v="374"/>
    <x v="14"/>
    <s v="CD-16-375"/>
    <x v="119"/>
    <s v="Sedan"/>
    <s v="Mitsubishi"/>
    <d v="2018-10-21T00:00:00"/>
    <x v="2"/>
    <d v="2018-12-08T00:00:00"/>
    <n v="48"/>
    <n v="21202"/>
    <n v="0.12"/>
    <x v="374"/>
    <n v="7632.72"/>
    <n v="771.75279999999987"/>
    <n v="0.15"/>
    <n v="11203.1368"/>
    <n v="7454.6232"/>
    <n v="3544.9743999999996"/>
    <n v="16019.552736"/>
    <n v="906.76713599999675"/>
    <n v="5.660377358490546E-2"/>
    <x v="4"/>
    <x v="1"/>
  </r>
  <r>
    <s v="CD-16CD-16-376"/>
    <x v="375"/>
    <x v="14"/>
    <s v="CD-16-376"/>
    <x v="47"/>
    <s v="Sedan"/>
    <s v="Mitsubishi"/>
    <d v="2018-12-06T00:00:00"/>
    <x v="0"/>
    <d v="2019-02-23T00:00:00"/>
    <n v="79"/>
    <n v="16819"/>
    <n v="0.17"/>
    <x v="375"/>
    <n v="5886.65"/>
    <n v="403.65599999999989"/>
    <n v="0.13"/>
    <n v="8105.0761000000002"/>
    <n v="5854.6939000000002"/>
    <n v="2512.7585999999997"/>
    <n v="12362.772312000001"/>
    <n v="915.76091199999973"/>
    <n v="7.4074074074074042E-2"/>
    <x v="8"/>
    <x v="0"/>
  </r>
  <r>
    <s v="CD-5CD-5-377"/>
    <x v="376"/>
    <x v="13"/>
    <s v="CD-5-377"/>
    <x v="55"/>
    <s v="Sedan"/>
    <s v="BMW"/>
    <d v="2018-10-12T00:00:00"/>
    <x v="2"/>
    <d v="2018-12-31T00:00:00"/>
    <n v="80"/>
    <n v="30546"/>
    <n v="0.12"/>
    <x v="376"/>
    <n v="10080.18"/>
    <n v="1680.03"/>
    <n v="0.13"/>
    <n v="15254.672400000001"/>
    <n v="11625.807599999998"/>
    <n v="4838.4863999999998"/>
    <n v="23805.353088000003"/>
    <n v="1763.3594880000019"/>
    <n v="7.4074074074074139E-2"/>
    <x v="8"/>
    <x v="0"/>
  </r>
  <r>
    <s v="CD-4CD-4-378"/>
    <x v="377"/>
    <x v="2"/>
    <s v="CD-4-378"/>
    <x v="23"/>
    <s v="Sedan"/>
    <s v="Subaru"/>
    <d v="2018-12-30T00:00:00"/>
    <x v="0"/>
    <d v="2019-03-13T00:00:00"/>
    <n v="73"/>
    <n v="21529"/>
    <n v="0.14000000000000001"/>
    <x v="377"/>
    <n v="6889.28"/>
    <n v="581.28300000000002"/>
    <n v="0.15"/>
    <n v="10247.804"/>
    <n v="8267.1360000000004"/>
    <n v="3702.9879999999998"/>
    <n v="15996.908160000001"/>
    <n v="1184.9561600000015"/>
    <n v="7.4074074074074167E-2"/>
    <x v="8"/>
    <x v="0"/>
  </r>
  <r>
    <s v="CD-18CD-18-379"/>
    <x v="378"/>
    <x v="17"/>
    <s v="CD-18-379"/>
    <x v="6"/>
    <s v="Hardtop"/>
    <s v="Saab"/>
    <d v="2018-11-15T00:00:00"/>
    <x v="1"/>
    <d v="2018-12-23T00:00:00"/>
    <n v="38"/>
    <n v="20425"/>
    <n v="0.09"/>
    <x v="378"/>
    <n v="7353"/>
    <n v="1123.375"/>
    <n v="0.13"/>
    <n v="10892.6525"/>
    <n v="7694.0974999999999"/>
    <n v="3903.2175000000002"/>
    <n v="15417.709124999999"/>
    <n v="734.17662500000006"/>
    <n v="4.7619047619047623E-2"/>
    <x v="8"/>
    <x v="0"/>
  </r>
  <r>
    <s v="CD-17CD-17-380"/>
    <x v="379"/>
    <x v="3"/>
    <s v="CD-17-380"/>
    <x v="115"/>
    <s v="Sedan"/>
    <s v="Isuzu"/>
    <d v="2018-10-23T00:00:00"/>
    <x v="2"/>
    <d v="2018-12-28T00:00:00"/>
    <n v="66"/>
    <n v="27230"/>
    <n v="0.17"/>
    <x v="379"/>
    <n v="9530.5"/>
    <n v="1176.3359999999998"/>
    <n v="0.12"/>
    <n v="13418.944"/>
    <n v="9181.9560000000019"/>
    <n v="4294.1709999999994"/>
    <n v="19405.132740000001"/>
    <n v="1098.4037399999979"/>
    <n v="5.6603773584905551E-2"/>
    <x v="3"/>
    <x v="0"/>
  </r>
  <r>
    <s v="CD-11CD-11-381"/>
    <x v="380"/>
    <x v="15"/>
    <s v="CD-11-381"/>
    <x v="137"/>
    <s v="Sedan"/>
    <s v="Peugeot"/>
    <d v="2018-12-10T00:00:00"/>
    <x v="0"/>
    <d v="2019-01-17T00:00:00"/>
    <n v="38"/>
    <n v="20785"/>
    <n v="0.14000000000000001"/>
    <x v="380"/>
    <n v="6859.05"/>
    <n v="771.12349999999992"/>
    <n v="0.11"/>
    <n v="9596.4344999999994"/>
    <n v="8278.6654999999992"/>
    <n v="3575.02"/>
    <n v="15158.084799999999"/>
    <n v="858.00480000000061"/>
    <n v="5.6603773584905703E-2"/>
    <x v="3"/>
    <x v="0"/>
  </r>
  <r>
    <s v="CD-1CD-1-382"/>
    <x v="381"/>
    <x v="6"/>
    <s v="CD-1-382"/>
    <x v="10"/>
    <s v="Hatchback"/>
    <s v="Mercury"/>
    <d v="2018-10-24T00:00:00"/>
    <x v="2"/>
    <d v="2018-12-18T00:00:00"/>
    <n v="55"/>
    <n v="17696"/>
    <n v="0.08"/>
    <x v="381"/>
    <n v="5662.72"/>
    <n v="1061.7600000000002"/>
    <n v="0.14000000000000001"/>
    <n v="9003.7248"/>
    <n v="7276.5951999999979"/>
    <n v="3744.4736000000003"/>
    <n v="13162.638720000003"/>
    <n v="626.79232000000411"/>
    <n v="4.7619047619047922E-2"/>
    <x v="1"/>
    <x v="1"/>
  </r>
  <r>
    <s v="CD-6CD-6-383"/>
    <x v="382"/>
    <x v="4"/>
    <s v="CD-6-383"/>
    <x v="10"/>
    <s v="Wagon"/>
    <s v="Mitsubishi"/>
    <d v="2018-10-01T00:00:00"/>
    <x v="2"/>
    <d v="2018-11-29T00:00:00"/>
    <n v="59"/>
    <n v="29711"/>
    <n v="0.06"/>
    <x v="382"/>
    <n v="11884.4"/>
    <n v="802.197"/>
    <n v="0.1"/>
    <n v="15479.431"/>
    <n v="12448.909"/>
    <n v="5027.1012000000001"/>
    <n v="24733.337904"/>
    <n v="1832.0991040000008"/>
    <n v="7.4074074074074112E-2"/>
    <x v="6"/>
    <x v="3"/>
  </r>
  <r>
    <s v="CD-15CD-15-384"/>
    <x v="383"/>
    <x v="0"/>
    <s v="CD-15-384"/>
    <x v="116"/>
    <s v="Sedan"/>
    <s v="Subaru"/>
    <d v="2018-10-25T00:00:00"/>
    <x v="2"/>
    <d v="2019-01-02T00:00:00"/>
    <n v="69"/>
    <n v="17267"/>
    <n v="0.09"/>
    <x v="383"/>
    <n v="5180.1000000000004"/>
    <n v="947.95830000000001"/>
    <n v="0.13"/>
    <n v="8170.7444000000005"/>
    <n v="7542.2255999999988"/>
    <n v="2828.3346000000001"/>
    <n v="13657.713524000003"/>
    <n v="773.0781240000033"/>
    <n v="5.6603773584905891E-2"/>
    <x v="1"/>
    <x v="1"/>
  </r>
  <r>
    <s v="CD-10CD-10-385"/>
    <x v="384"/>
    <x v="1"/>
    <s v="CD-10-385"/>
    <x v="78"/>
    <s v="Wagon"/>
    <s v="Mercedes-benz"/>
    <d v="2018-11-14T00:00:00"/>
    <x v="1"/>
    <d v="2019-01-28T00:00:00"/>
    <n v="75"/>
    <n v="28419"/>
    <n v="0.17"/>
    <x v="384"/>
    <n v="11367.6"/>
    <n v="611.00850000000003"/>
    <n v="0.15"/>
    <n v="15516.774000000001"/>
    <n v="8070.9960000000001"/>
    <n v="4953.4317000000001"/>
    <n v="19752.398598"/>
    <n v="1118.0602980000003"/>
    <n v="5.6603773584905676E-2"/>
    <x v="8"/>
    <x v="0"/>
  </r>
  <r>
    <s v="CD-9CD-9-386"/>
    <x v="385"/>
    <x v="10"/>
    <s v="CD-9-386"/>
    <x v="40"/>
    <s v="Wagon"/>
    <s v="BMW"/>
    <d v="2018-10-23T00:00:00"/>
    <x v="2"/>
    <d v="2018-12-18T00:00:00"/>
    <n v="56"/>
    <n v="28919"/>
    <n v="0.09"/>
    <x v="385"/>
    <n v="9832.4599999999991"/>
    <n v="1318.7064"/>
    <n v="0.1"/>
    <n v="13782.795399999999"/>
    <n v="12533.494600000002"/>
    <n v="5526.4209000000001"/>
    <n v="22453.058628000002"/>
    <n v="1663.1895280000026"/>
    <n v="7.4074074074074181E-2"/>
    <x v="1"/>
    <x v="1"/>
  </r>
  <r>
    <s v="CD-5CD-5-387"/>
    <x v="386"/>
    <x v="13"/>
    <s v="CD-5-387"/>
    <x v="28"/>
    <s v="Convertible"/>
    <s v="Jaguar"/>
    <d v="2018-12-20T00:00:00"/>
    <x v="0"/>
    <d v="2019-02-21T00:00:00"/>
    <n v="63"/>
    <n v="25472"/>
    <n v="0.08"/>
    <x v="386"/>
    <n v="7641.6"/>
    <n v="1263.4112"/>
    <n v="0.11"/>
    <n v="11482.777600000001"/>
    <n v="11951.4624"/>
    <n v="5389.8752000000004"/>
    <n v="19668.357632000003"/>
    <n v="1623.9928319999999"/>
    <n v="8.2568807339449518E-2"/>
    <x v="8"/>
    <x v="0"/>
  </r>
  <r>
    <s v="CD-11CD-11-388"/>
    <x v="387"/>
    <x v="15"/>
    <s v="CD-11-388"/>
    <x v="26"/>
    <s v="Sedan"/>
    <s v="Plymouth"/>
    <d v="2018-10-26T00:00:00"/>
    <x v="2"/>
    <d v="2019-01-08T00:00:00"/>
    <n v="74"/>
    <n v="33250"/>
    <n v="0.09"/>
    <x v="387"/>
    <n v="11637.5"/>
    <n v="931"/>
    <n v="0.14000000000000001"/>
    <n v="16804.55"/>
    <n v="13452.95"/>
    <n v="6656.65"/>
    <n v="24780.892499999998"/>
    <n v="1180.0424999999996"/>
    <n v="4.7619047619047603E-2"/>
    <x v="1"/>
    <x v="1"/>
  </r>
  <r>
    <s v="CD-10CD-10-389"/>
    <x v="388"/>
    <x v="1"/>
    <s v="CD-10-389"/>
    <x v="8"/>
    <s v="Convertible"/>
    <s v="Peugeot"/>
    <d v="2018-11-20T00:00:00"/>
    <x v="1"/>
    <d v="2018-12-26T00:00:00"/>
    <n v="36"/>
    <n v="19742"/>
    <n v="0.16"/>
    <x v="388"/>
    <n v="6909.7"/>
    <n v="967.35799999999983"/>
    <n v="0.11"/>
    <n v="9701.2188000000006"/>
    <n v="6882.0611999999983"/>
    <n v="3648.3215999999998"/>
    <n v="13969.755072"/>
    <n v="1034.7966720000004"/>
    <n v="7.4074074074074098E-2"/>
    <x v="1"/>
    <x v="1"/>
  </r>
  <r>
    <s v="CD-14CD-14-390"/>
    <x v="389"/>
    <x v="11"/>
    <s v="CD-14-390"/>
    <x v="5"/>
    <s v="Hardtop"/>
    <s v="Porsche"/>
    <d v="2018-11-16T00:00:00"/>
    <x v="1"/>
    <d v="2018-12-28T00:00:00"/>
    <n v="42"/>
    <n v="25557"/>
    <n v="0.05"/>
    <x v="389"/>
    <n v="8944.9500000000007"/>
    <n v="766.70999999999981"/>
    <n v="0.12"/>
    <n v="12625.157999999999"/>
    <n v="11653.992000000002"/>
    <n v="5584.2044999999998"/>
    <n v="19816.642229999998"/>
    <n v="1121.696729999996"/>
    <n v="5.6603773584905467E-2"/>
    <x v="6"/>
    <x v="3"/>
  </r>
  <r>
    <s v="CD-13CD-13-391"/>
    <x v="390"/>
    <x v="16"/>
    <s v="CD-13-391"/>
    <x v="43"/>
    <s v="Sedan"/>
    <s v="Plymouth"/>
    <d v="2018-11-06T00:00:00"/>
    <x v="1"/>
    <d v="2019-01-10T00:00:00"/>
    <n v="65"/>
    <n v="19436"/>
    <n v="0.13"/>
    <x v="390"/>
    <n v="6413.88"/>
    <n v="839.63519999999994"/>
    <n v="0.15"/>
    <n v="9789.9131999999991"/>
    <n v="7119.4067999999988"/>
    <n v="3720.0503999999996"/>
    <n v="14376.303864000001"/>
    <n v="1187.0342640000017"/>
    <n v="8.2568807339449657E-2"/>
    <x v="9"/>
    <x v="3"/>
  </r>
  <r>
    <s v="CD-7CD-7-392"/>
    <x v="391"/>
    <x v="9"/>
    <s v="CD-7-392"/>
    <x v="20"/>
    <s v="Hatchback"/>
    <s v="Plymouth"/>
    <d v="2018-12-05T00:00:00"/>
    <x v="0"/>
    <d v="2019-01-05T00:00:00"/>
    <n v="31"/>
    <n v="29385"/>
    <n v="0.11"/>
    <x v="391"/>
    <n v="9109.35"/>
    <n v="1704.3300000000004"/>
    <n v="0.1"/>
    <n v="13428.945"/>
    <n v="12723.705000000002"/>
    <n v="6015.1095000000005"/>
    <n v="21748.543740000005"/>
    <n v="1611.0032400000018"/>
    <n v="7.4074074074074139E-2"/>
    <x v="1"/>
    <x v="1"/>
  </r>
  <r>
    <s v="CD-13CD-13-393"/>
    <x v="392"/>
    <x v="16"/>
    <s v="CD-13-393"/>
    <x v="60"/>
    <s v="Convertible"/>
    <s v="Mercury"/>
    <d v="2018-12-11T00:00:00"/>
    <x v="0"/>
    <d v="2019-02-22T00:00:00"/>
    <n v="73"/>
    <n v="25910"/>
    <n v="0.09"/>
    <x v="392"/>
    <n v="8550.2999999999993"/>
    <n v="1051.9460000000001"/>
    <n v="0.14000000000000001"/>
    <n v="12903.18"/>
    <n v="10674.919999999998"/>
    <n v="5187.1820000000007"/>
    <n v="19494.373080000001"/>
    <n v="1103.4550800000034"/>
    <n v="5.6603773584905828E-2"/>
    <x v="5"/>
    <x v="2"/>
  </r>
  <r>
    <s v="CD-3CD-3-394"/>
    <x v="393"/>
    <x v="12"/>
    <s v="CD-3-394"/>
    <x v="94"/>
    <s v="Convertible"/>
    <s v="Alfa-romero"/>
    <d v="2018-10-31T00:00:00"/>
    <x v="2"/>
    <d v="2018-12-24T00:00:00"/>
    <n v="54"/>
    <n v="30187"/>
    <n v="0.1"/>
    <x v="393"/>
    <n v="9056.1"/>
    <n v="905.6099999999999"/>
    <n v="0.12"/>
    <n v="13221.906000000001"/>
    <n v="13946.393999999997"/>
    <n v="5433.66"/>
    <n v="23690.757600000001"/>
    <n v="1956.1176000000014"/>
    <n v="8.2568807339449601E-2"/>
    <x v="5"/>
    <x v="2"/>
  </r>
  <r>
    <s v="CD-14CD-14-395"/>
    <x v="394"/>
    <x v="11"/>
    <s v="CD-14-395"/>
    <x v="75"/>
    <s v="Convertible"/>
    <s v="Chevrolet"/>
    <d v="2018-11-26T00:00:00"/>
    <x v="1"/>
    <d v="2018-12-26T00:00:00"/>
    <n v="30"/>
    <n v="16374"/>
    <n v="0.17"/>
    <x v="394"/>
    <n v="6058.38"/>
    <n v="451.92239999999998"/>
    <n v="0.11"/>
    <n v="8005.2486000000008"/>
    <n v="5585.1713999999993"/>
    <n v="2853.9882000000002"/>
    <n v="11487.982026000001"/>
    <n v="751.5502260000012"/>
    <n v="6.5420560747663642E-2"/>
    <x v="6"/>
    <x v="3"/>
  </r>
  <r>
    <s v="CD-19CD-19-396"/>
    <x v="395"/>
    <x v="7"/>
    <s v="CD-19-396"/>
    <x v="1"/>
    <s v="Wagon"/>
    <s v="Toyota"/>
    <d v="2018-10-18T00:00:00"/>
    <x v="2"/>
    <d v="2018-12-25T00:00:00"/>
    <n v="68"/>
    <n v="25765"/>
    <n v="0.1"/>
    <x v="395"/>
    <n v="7729.5"/>
    <n v="1545.9"/>
    <n v="0.14000000000000001"/>
    <n v="12521.79"/>
    <n v="10666.71"/>
    <n v="5101.47"/>
    <n v="19353.122100000001"/>
    <n v="1266.0921000000017"/>
    <n v="6.5420560747663642E-2"/>
    <x v="5"/>
    <x v="2"/>
  </r>
  <r>
    <s v="CD-16CD-16-397"/>
    <x v="396"/>
    <x v="14"/>
    <s v="CD-16-397"/>
    <x v="105"/>
    <s v="Hatchback"/>
    <s v="Mitsubishi"/>
    <d v="2018-12-30T00:00:00"/>
    <x v="0"/>
    <d v="2019-03-16T00:00:00"/>
    <n v="76"/>
    <n v="22251"/>
    <n v="0.11"/>
    <x v="396"/>
    <n v="6675.3"/>
    <n v="656.40449999999998"/>
    <n v="0.15"/>
    <n v="10302.213"/>
    <n v="9501.1769999999997"/>
    <n v="4554.7797"/>
    <n v="16620.985227000001"/>
    <n v="1372.3749270000008"/>
    <n v="8.2568807339449588E-2"/>
    <x v="4"/>
    <x v="1"/>
  </r>
  <r>
    <s v="CD-10CD-10-398"/>
    <x v="397"/>
    <x v="1"/>
    <s v="CD-10-398"/>
    <x v="83"/>
    <s v="Wagon"/>
    <s v="Jaguar"/>
    <d v="2018-12-19T00:00:00"/>
    <x v="0"/>
    <d v="2019-02-06T00:00:00"/>
    <n v="49"/>
    <n v="21032"/>
    <n v="0.11"/>
    <x v="397"/>
    <n v="7781.84"/>
    <n v="984.29759999999999"/>
    <n v="0.13"/>
    <n v="11199.54"/>
    <n v="7518.94"/>
    <n v="3743.6959999999999"/>
    <n v="16322.514560000001"/>
    <n v="1347.7305600000018"/>
    <n v="8.2568807339449643E-2"/>
    <x v="4"/>
    <x v="1"/>
  </r>
  <r>
    <s v="CD-4CD-4-399"/>
    <x v="398"/>
    <x v="2"/>
    <s v="CD-4-399"/>
    <x v="43"/>
    <s v="Hatchback"/>
    <s v="Subaru"/>
    <d v="2018-10-26T00:00:00"/>
    <x v="2"/>
    <d v="2018-12-26T00:00:00"/>
    <n v="61"/>
    <n v="34015"/>
    <n v="0.06"/>
    <x v="398"/>
    <n v="13606"/>
    <n v="1285.7669999999998"/>
    <n v="0.14000000000000001"/>
    <n v="19368.141"/>
    <n v="12605.958999999999"/>
    <n v="6714.5609999999997"/>
    <n v="26775.111339999999"/>
    <n v="1515.5723400000024"/>
    <n v="5.6603773584905752E-2"/>
    <x v="4"/>
    <x v="1"/>
  </r>
  <r>
    <s v="CD-18CD-18-400"/>
    <x v="399"/>
    <x v="17"/>
    <s v="CD-18-400"/>
    <x v="138"/>
    <s v="Hardtop"/>
    <s v="Chevrolet"/>
    <d v="2018-12-02T00:00:00"/>
    <x v="0"/>
    <d v="2019-01-16T00:00:00"/>
    <n v="45"/>
    <n v="27989"/>
    <n v="7.0000000000000007E-2"/>
    <x v="399"/>
    <n v="8396.7000000000007"/>
    <n v="1763.3069999999996"/>
    <n v="0.14000000000000001"/>
    <n v="13804.174800000001"/>
    <n v="12225.5952"/>
    <n v="5466.2516999999989"/>
    <n v="21591.694214999996"/>
    <n v="1028.1759149999925"/>
    <n v="4.7619047619047283E-2"/>
    <x v="5"/>
    <x v="2"/>
  </r>
  <r>
    <s v="CD-9CD-9-401"/>
    <x v="400"/>
    <x v="10"/>
    <s v="CD-9-401"/>
    <x v="136"/>
    <s v="Hardtop"/>
    <s v="BMW"/>
    <d v="2018-11-07T00:00:00"/>
    <x v="1"/>
    <d v="2018-12-20T00:00:00"/>
    <n v="43"/>
    <n v="26235"/>
    <n v="0.15"/>
    <x v="400"/>
    <n v="8919.9"/>
    <n v="936.58949999999993"/>
    <n v="0.1"/>
    <n v="12086.4645"/>
    <n v="10213.2855"/>
    <n v="5128.9425000000001"/>
    <n v="18544.472099999999"/>
    <n v="1373.6646000000001"/>
    <n v="7.4074074074074084E-2"/>
    <x v="6"/>
    <x v="3"/>
  </r>
  <r>
    <s v="CD-18CD-18-402"/>
    <x v="401"/>
    <x v="17"/>
    <s v="CD-18-402"/>
    <x v="87"/>
    <s v="Convertible"/>
    <s v="Peugeot"/>
    <d v="2018-10-19T00:00:00"/>
    <x v="2"/>
    <d v="2018-12-10T00:00:00"/>
    <n v="52"/>
    <n v="19960"/>
    <n v="0.1"/>
    <x v="401"/>
    <n v="7984"/>
    <n v="598.79999999999995"/>
    <n v="0.12"/>
    <n v="10738.48"/>
    <n v="7225.52"/>
    <n v="3413.16"/>
    <n v="15860.415600000002"/>
    <n v="1309.5756000000019"/>
    <n v="8.2568807339449657E-2"/>
    <x v="3"/>
    <x v="0"/>
  </r>
  <r>
    <s v="CD-7CD-7-403"/>
    <x v="402"/>
    <x v="9"/>
    <s v="CD-7-403"/>
    <x v="98"/>
    <s v="Hatchback"/>
    <s v="Mercury"/>
    <d v="2018-11-10T00:00:00"/>
    <x v="1"/>
    <d v="2019-01-28T00:00:00"/>
    <n v="79"/>
    <n v="30458"/>
    <n v="0.12"/>
    <x v="402"/>
    <n v="10355.719999999999"/>
    <n v="1151.3123999999998"/>
    <n v="0.15"/>
    <n v="15527.4884"/>
    <n v="11275.551600000001"/>
    <n v="6164.6992"/>
    <n v="22495.791472000004"/>
    <n v="1857.4506720000027"/>
    <n v="8.2568807339449643E-2"/>
    <x v="8"/>
    <x v="0"/>
  </r>
  <r>
    <s v="CD-3CD-3-404"/>
    <x v="403"/>
    <x v="12"/>
    <s v="CD-3-404"/>
    <x v="133"/>
    <s v="Hardtop"/>
    <s v="Honda"/>
    <d v="2018-12-20T00:00:00"/>
    <x v="0"/>
    <d v="2019-02-25T00:00:00"/>
    <n v="67"/>
    <n v="27476"/>
    <n v="0.1"/>
    <x v="403"/>
    <n v="10715.64"/>
    <n v="840.76560000000018"/>
    <n v="0.1"/>
    <n v="14029.2456"/>
    <n v="10699.154400000001"/>
    <n v="5687.5320000000011"/>
    <n v="19992.911400000005"/>
    <n v="952.04340000000229"/>
    <n v="4.761904761904772E-2"/>
    <x v="0"/>
    <x v="0"/>
  </r>
  <r>
    <s v="CD-17CD-17-405"/>
    <x v="404"/>
    <x v="3"/>
    <s v="CD-17-405"/>
    <x v="139"/>
    <s v="Convertible"/>
    <s v="Mercedes-benz"/>
    <d v="2018-11-24T00:00:00"/>
    <x v="1"/>
    <d v="2019-01-24T00:00:00"/>
    <n v="61"/>
    <n v="23441"/>
    <n v="0.09"/>
    <x v="404"/>
    <n v="7969.94"/>
    <n v="1202.5233000000001"/>
    <n v="0.1"/>
    <n v="11305.594300000001"/>
    <n v="10025.715700000001"/>
    <n v="4479.5751"/>
    <n v="17694.321645000004"/>
    <n v="842.58674500000052"/>
    <n v="4.7619047619047637E-2"/>
    <x v="1"/>
    <x v="1"/>
  </r>
  <r>
    <s v="CD-10CD-10-406"/>
    <x v="405"/>
    <x v="1"/>
    <s v="CD-10-406"/>
    <x v="140"/>
    <s v="Convertible"/>
    <s v="Mazda"/>
    <d v="2018-12-04T00:00:00"/>
    <x v="0"/>
    <d v="2019-01-15T00:00:00"/>
    <n v="42"/>
    <n v="33845"/>
    <n v="7.0000000000000007E-2"/>
    <x v="405"/>
    <n v="10491.95"/>
    <n v="1678.7119999999998"/>
    <n v="0.12"/>
    <n v="15947.763999999999"/>
    <n v="15528.085999999999"/>
    <n v="6924.6869999999999"/>
    <n v="26269.744410000003"/>
    <n v="1718.5814100000025"/>
    <n v="6.5420560747663642E-2"/>
    <x v="4"/>
    <x v="1"/>
  </r>
  <r>
    <s v="CD-9CD-9-407"/>
    <x v="406"/>
    <x v="10"/>
    <s v="CD-9-407"/>
    <x v="112"/>
    <s v="Sedan"/>
    <s v="Volvo"/>
    <d v="2018-11-10T00:00:00"/>
    <x v="1"/>
    <d v="2018-12-27T00:00:00"/>
    <n v="47"/>
    <n v="34625"/>
    <n v="0.13"/>
    <x v="406"/>
    <n v="13503.75"/>
    <n v="997.2"/>
    <n v="0.13"/>
    <n v="18417.037500000002"/>
    <n v="11706.7125"/>
    <n v="5422.2749999999996"/>
    <n v="26924.607749999999"/>
    <n v="2223.1327500000007"/>
    <n v="8.2568807339449574E-2"/>
    <x v="4"/>
    <x v="1"/>
  </r>
  <r>
    <s v="CD-9CD-9-408"/>
    <x v="407"/>
    <x v="10"/>
    <s v="CD-9-408"/>
    <x v="109"/>
    <s v="Hardtop"/>
    <s v="Mercedes-benz"/>
    <d v="2018-12-15T00:00:00"/>
    <x v="0"/>
    <d v="2019-01-25T00:00:00"/>
    <n v="41"/>
    <n v="23380"/>
    <n v="0.13"/>
    <x v="407"/>
    <n v="9352"/>
    <n v="879.08799999999985"/>
    <n v="0.14000000000000001"/>
    <n v="13078.772000000001"/>
    <n v="7261.8279999999986"/>
    <n v="3864.7139999999995"/>
    <n v="17958.71574"/>
    <n v="1482.829740000001"/>
    <n v="8.2568807339449601E-2"/>
    <x v="3"/>
    <x v="0"/>
  </r>
  <r>
    <s v="CD-20CD-20-409"/>
    <x v="408"/>
    <x v="19"/>
    <s v="CD-20-409"/>
    <x v="85"/>
    <s v="Hatchback"/>
    <s v="Mercedes-benz"/>
    <d v="2018-12-02T00:00:00"/>
    <x v="0"/>
    <d v="2019-01-21T00:00:00"/>
    <n v="50"/>
    <n v="24428"/>
    <n v="0.1"/>
    <x v="408"/>
    <n v="8061.24"/>
    <n v="1392.396"/>
    <n v="0.13"/>
    <n v="12311.712"/>
    <n v="9673.4880000000012"/>
    <n v="5056.5960000000005"/>
    <n v="18282.892319999999"/>
    <n v="1354.2883199999997"/>
    <n v="7.4074074074074056E-2"/>
    <x v="6"/>
    <x v="3"/>
  </r>
  <r>
    <s v="CD-4CD-4-410"/>
    <x v="409"/>
    <x v="2"/>
    <s v="CD-4-410"/>
    <x v="133"/>
    <s v="Hardtop"/>
    <s v="Mercedes-benz"/>
    <d v="2018-10-12T00:00:00"/>
    <x v="2"/>
    <d v="2018-12-20T00:00:00"/>
    <n v="69"/>
    <n v="16785"/>
    <n v="0.08"/>
    <x v="409"/>
    <n v="6042.6"/>
    <n v="657.97199999999998"/>
    <n v="0.1"/>
    <n v="8244.7920000000013"/>
    <n v="7197.4080000000004"/>
    <n v="2934.018"/>
    <n v="13633.918380000001"/>
    <n v="1125.7363800000003"/>
    <n v="8.256880733944956E-2"/>
    <x v="2"/>
    <x v="1"/>
  </r>
  <r>
    <s v="CD-13CD-13-411"/>
    <x v="410"/>
    <x v="16"/>
    <s v="CD-13-411"/>
    <x v="61"/>
    <s v="Hatchback"/>
    <s v="Mitsubishi"/>
    <d v="2018-11-01T00:00:00"/>
    <x v="1"/>
    <d v="2018-12-27T00:00:00"/>
    <n v="56"/>
    <n v="24642"/>
    <n v="0.15"/>
    <x v="410"/>
    <n v="8131.86"/>
    <n v="1153.2456"/>
    <n v="0.12"/>
    <n v="11798.589599999999"/>
    <n v="9147.1103999999996"/>
    <n v="4817.5110000000004"/>
    <n v="17579.726010000002"/>
    <n v="1451.5370100000018"/>
    <n v="8.2568807339449629E-2"/>
    <x v="5"/>
    <x v="2"/>
  </r>
  <r>
    <s v="CD-11CD-11-412"/>
    <x v="411"/>
    <x v="15"/>
    <s v="CD-11-412"/>
    <x v="141"/>
    <s v="Convertible"/>
    <s v="Toyota"/>
    <d v="2018-10-17T00:00:00"/>
    <x v="2"/>
    <d v="2018-12-24T00:00:00"/>
    <n v="68"/>
    <n v="34364"/>
    <n v="7.0000000000000007E-2"/>
    <x v="411"/>
    <n v="12714.68"/>
    <n v="1731.9455999999998"/>
    <n v="0.14000000000000001"/>
    <n v="18920.8184"/>
    <n v="13037.7016"/>
    <n v="7030.8743999999997"/>
    <n v="26174.027879999998"/>
    <n v="1246.382279999998"/>
    <n v="4.7619047619047547E-2"/>
    <x v="9"/>
    <x v="3"/>
  </r>
  <r>
    <s v="CD-2CD-2-413"/>
    <x v="412"/>
    <x v="8"/>
    <s v="CD-2-413"/>
    <x v="105"/>
    <s v="Convertible"/>
    <s v="Mitsubishi"/>
    <d v="2018-10-01T00:00:00"/>
    <x v="2"/>
    <d v="2018-12-11T00:00:00"/>
    <n v="71"/>
    <n v="17782"/>
    <n v="0.11"/>
    <x v="412"/>
    <n v="6579.34"/>
    <n v="832.19759999999997"/>
    <n v="0.13"/>
    <n v="9468.9149999999991"/>
    <n v="6357.0650000000005"/>
    <n v="3323.4558000000002"/>
    <n v="13627.751378000001"/>
    <n v="1125.227178000001"/>
    <n v="8.2568807339449615E-2"/>
    <x v="6"/>
    <x v="3"/>
  </r>
  <r>
    <s v="CD-16CD-16-414"/>
    <x v="413"/>
    <x v="14"/>
    <s v="CD-16-414"/>
    <x v="85"/>
    <s v="Hardtop"/>
    <s v="Dodge"/>
    <d v="2018-12-03T00:00:00"/>
    <x v="0"/>
    <d v="2019-01-08T00:00:00"/>
    <n v="36"/>
    <n v="17190"/>
    <n v="0.09"/>
    <x v="413"/>
    <n v="6704.1"/>
    <n v="804.49199999999996"/>
    <n v="0.13"/>
    <n v="9542.1689999999999"/>
    <n v="6100.7309999999989"/>
    <n v="3441.4380000000001"/>
    <n v="12811.535099999999"/>
    <n v="610.07309999999961"/>
    <n v="4.7619047619047589E-2"/>
    <x v="9"/>
    <x v="3"/>
  </r>
  <r>
    <s v="CD-5CD-5-415"/>
    <x v="414"/>
    <x v="13"/>
    <s v="CD-5-415"/>
    <x v="43"/>
    <s v="Sedan"/>
    <s v="Renault"/>
    <d v="2018-12-23T00:00:00"/>
    <x v="0"/>
    <d v="2019-03-03T00:00:00"/>
    <n v="70"/>
    <n v="30211"/>
    <n v="0.09"/>
    <x v="414"/>
    <n v="10573.85"/>
    <n v="1522.6344000000004"/>
    <n v="0.1"/>
    <n v="14845.685400000002"/>
    <n v="12646.324600000002"/>
    <n v="5223.4819000000007"/>
    <n v="23827.325067000005"/>
    <n v="1558.796967000002"/>
    <n v="6.5420560747663628E-2"/>
    <x v="1"/>
    <x v="1"/>
  </r>
  <r>
    <s v="CD-3CD-3-416"/>
    <x v="415"/>
    <x v="12"/>
    <s v="CD-3-416"/>
    <x v="59"/>
    <s v="Hardtop"/>
    <s v="Saab"/>
    <d v="2018-11-08T00:00:00"/>
    <x v="1"/>
    <d v="2019-01-02T00:00:00"/>
    <n v="55"/>
    <n v="31488"/>
    <n v="0.16"/>
    <x v="415"/>
    <n v="11020.8"/>
    <n v="1080.0383999999999"/>
    <n v="0.12"/>
    <n v="15274.828799999999"/>
    <n v="11175.091199999999"/>
    <n v="5289.9839999999995"/>
    <n v="22429.532159999999"/>
    <n v="1269.596160000001"/>
    <n v="5.6603773584905703E-2"/>
    <x v="5"/>
    <x v="2"/>
  </r>
  <r>
    <s v="CD-18CD-18-417"/>
    <x v="416"/>
    <x v="17"/>
    <s v="CD-18-417"/>
    <x v="14"/>
    <s v="Convertible"/>
    <s v="Peugeot"/>
    <d v="2018-10-12T00:00:00"/>
    <x v="2"/>
    <d v="2018-11-12T00:00:00"/>
    <n v="31"/>
    <n v="29438"/>
    <n v="0.16"/>
    <x v="416"/>
    <n v="9714.5400000000009"/>
    <n v="750.66899999999998"/>
    <n v="0.12"/>
    <n v="13432.5594"/>
    <n v="11295.360599999998"/>
    <n v="4945.5839999999998"/>
    <n v="20969.276160000001"/>
    <n v="1186.9401600000019"/>
    <n v="5.6603773584905752E-2"/>
    <x v="8"/>
    <x v="0"/>
  </r>
  <r>
    <s v="CD-3CD-3-418"/>
    <x v="417"/>
    <x v="12"/>
    <s v="CD-3-418"/>
    <x v="6"/>
    <s v="Hardtop"/>
    <s v="Isuzu"/>
    <d v="2018-10-04T00:00:00"/>
    <x v="2"/>
    <d v="2018-12-04T00:00:00"/>
    <n v="61"/>
    <n v="16919"/>
    <n v="0.05"/>
    <x v="417"/>
    <n v="6260.03"/>
    <n v="588.78120000000001"/>
    <n v="0.13"/>
    <n v="8938.3077000000012"/>
    <n v="7134.7423000000008"/>
    <n v="3214.61"/>
    <n v="14015.6996"/>
    <n v="1157.2596000000012"/>
    <n v="8.2568807339449629E-2"/>
    <x v="2"/>
    <x v="1"/>
  </r>
  <r>
    <s v="CD-10CD-10-419"/>
    <x v="418"/>
    <x v="1"/>
    <s v="CD-10-419"/>
    <x v="82"/>
    <s v="Convertible"/>
    <s v="Isuzu"/>
    <d v="2018-10-30T00:00:00"/>
    <x v="2"/>
    <d v="2019-01-05T00:00:00"/>
    <n v="67"/>
    <n v="32078"/>
    <n v="0.09"/>
    <x v="418"/>
    <n v="12189.64"/>
    <n v="1360.1071999999999"/>
    <n v="0.11"/>
    <n v="16760.755000000001"/>
    <n v="12430.225"/>
    <n v="5254.3764000000001"/>
    <n v="25372.799815999999"/>
    <n v="1436.1962160000003"/>
    <n v="5.6603773584905676E-2"/>
    <x v="1"/>
    <x v="1"/>
  </r>
  <r>
    <s v="CD-13CD-13-420"/>
    <x v="419"/>
    <x v="16"/>
    <s v="CD-13-420"/>
    <x v="80"/>
    <s v="Hatchback"/>
    <s v="Porsche"/>
    <d v="2018-12-16T00:00:00"/>
    <x v="0"/>
    <d v="2019-02-05T00:00:00"/>
    <n v="51"/>
    <n v="28459"/>
    <n v="0.06"/>
    <x v="419"/>
    <n v="11099.01"/>
    <n v="1565.2449999999999"/>
    <n v="0.12"/>
    <n v="15874.430200000001"/>
    <n v="10877.029799999998"/>
    <n v="6152.8357999999998"/>
    <n v="21628.555410000001"/>
    <n v="1029.9312100000025"/>
    <n v="4.7619047619047734E-2"/>
    <x v="9"/>
    <x v="3"/>
  </r>
  <r>
    <s v="CD-3CD-3-421"/>
    <x v="420"/>
    <x v="12"/>
    <s v="CD-3-421"/>
    <x v="68"/>
    <s v="Convertible"/>
    <s v="Plymouth"/>
    <d v="2018-10-14T00:00:00"/>
    <x v="2"/>
    <d v="2018-12-13T00:00:00"/>
    <n v="60"/>
    <n v="26323"/>
    <n v="7.0000000000000007E-2"/>
    <x v="420"/>
    <n v="9213.0499999999993"/>
    <n v="763.36699999999996"/>
    <n v="0.14000000000000001"/>
    <n v="13403.6716"/>
    <n v="11076.7184"/>
    <n v="4651.2740999999996"/>
    <n v="21613.736331000004"/>
    <n v="1784.620431000003"/>
    <n v="8.2568807339449671E-2"/>
    <x v="0"/>
    <x v="0"/>
  </r>
  <r>
    <s v="CD-16CD-16-422"/>
    <x v="421"/>
    <x v="14"/>
    <s v="CD-16-422"/>
    <x v="43"/>
    <s v="Hatchback"/>
    <s v="Nissan"/>
    <d v="2018-10-24T00:00:00"/>
    <x v="2"/>
    <d v="2018-12-25T00:00:00"/>
    <n v="62"/>
    <n v="28409"/>
    <n v="0.15"/>
    <x v="421"/>
    <n v="11363.6"/>
    <n v="1278.4049999999997"/>
    <n v="0.1"/>
    <n v="15056.77"/>
    <n v="9090.880000000001"/>
    <n v="4346.5769999999993"/>
    <n v="20791.126649999998"/>
    <n v="990.05364999999438"/>
    <n v="4.7619047619047353E-2"/>
    <x v="1"/>
    <x v="1"/>
  </r>
  <r>
    <s v="CD-19CD-19-423"/>
    <x v="422"/>
    <x v="7"/>
    <s v="CD-19-423"/>
    <x v="142"/>
    <s v="Hatchback"/>
    <s v="Isuzu"/>
    <d v="2018-12-28T00:00:00"/>
    <x v="0"/>
    <d v="2019-02-02T00:00:00"/>
    <n v="36"/>
    <n v="18764"/>
    <n v="0.13"/>
    <x v="422"/>
    <n v="7130.32"/>
    <n v="735.54880000000003"/>
    <n v="0.15"/>
    <n v="10314.5708"/>
    <n v="6010.1092000000008"/>
    <n v="3754.6764000000003"/>
    <n v="13575.603888000001"/>
    <n v="1005.6002880000015"/>
    <n v="7.4074074074074167E-2"/>
    <x v="4"/>
    <x v="1"/>
  </r>
  <r>
    <s v="CD-14CD-14-424"/>
    <x v="423"/>
    <x v="11"/>
    <s v="CD-14-424"/>
    <x v="88"/>
    <s v="Wagon"/>
    <s v="Alfa-romero"/>
    <d v="2018-10-16T00:00:00"/>
    <x v="2"/>
    <d v="2018-12-29T00:00:00"/>
    <n v="74"/>
    <n v="19037"/>
    <n v="0.15"/>
    <x v="423"/>
    <n v="6853.32"/>
    <n v="466.40649999999994"/>
    <n v="0.13"/>
    <n v="9423.3150000000005"/>
    <n v="6758.135000000002"/>
    <n v="3074.4755"/>
    <n v="13893.392969999999"/>
    <n v="786.41846999999871"/>
    <n v="5.6603773584905571E-2"/>
    <x v="5"/>
    <x v="2"/>
  </r>
  <r>
    <s v="CD-2CD-2-425"/>
    <x v="424"/>
    <x v="8"/>
    <s v="CD-2-425"/>
    <x v="98"/>
    <s v="Convertible"/>
    <s v="Porsche"/>
    <d v="2018-10-14T00:00:00"/>
    <x v="2"/>
    <d v="2018-12-22T00:00:00"/>
    <n v="69"/>
    <n v="24565"/>
    <n v="0.17"/>
    <x v="424"/>
    <n v="9580.35"/>
    <n v="972.77400000000011"/>
    <n v="0.11"/>
    <n v="12795.9085"/>
    <n v="7593.0415000000012"/>
    <n v="3873.9004999999997"/>
    <n v="17505.95247"/>
    <n v="990.90296999999919"/>
    <n v="5.6603773584905613E-2"/>
    <x v="5"/>
    <x v="2"/>
  </r>
  <r>
    <s v="CD-11CD-11-426"/>
    <x v="425"/>
    <x v="15"/>
    <s v="CD-11-426"/>
    <x v="52"/>
    <s v="Sedan"/>
    <s v="Porsche"/>
    <d v="2018-11-21T00:00:00"/>
    <x v="1"/>
    <d v="2019-01-04T00:00:00"/>
    <n v="44"/>
    <n v="34837"/>
    <n v="0.06"/>
    <x v="425"/>
    <n v="10799.47"/>
    <n v="1536.3116999999997"/>
    <n v="0.1"/>
    <n v="15610.459699999999"/>
    <n v="17136.320299999999"/>
    <n v="6876.8238000000001"/>
    <n v="28198.252258000004"/>
    <n v="2328.2960580000035"/>
    <n v="8.2568807339449657E-2"/>
    <x v="6"/>
    <x v="3"/>
  </r>
  <r>
    <s v="CD-2CD-2-427"/>
    <x v="426"/>
    <x v="8"/>
    <s v="CD-2-427"/>
    <x v="104"/>
    <s v="Convertible"/>
    <s v="Subaru"/>
    <d v="2018-10-16T00:00:00"/>
    <x v="2"/>
    <d v="2018-12-08T00:00:00"/>
    <n v="53"/>
    <n v="27960"/>
    <n v="7.0000000000000007E-2"/>
    <x v="426"/>
    <n v="9506.4"/>
    <n v="1319.7120000000002"/>
    <n v="0.12"/>
    <n v="13946.447999999999"/>
    <n v="12056.352000000003"/>
    <n v="5980.6440000000002"/>
    <n v="21223.485359999999"/>
    <n v="1201.3293599999997"/>
    <n v="5.6603773584905648E-2"/>
    <x v="9"/>
    <x v="3"/>
  </r>
  <r>
    <s v="CD-14CD-14-428"/>
    <x v="427"/>
    <x v="11"/>
    <s v="CD-14-428"/>
    <x v="128"/>
    <s v="Hatchback"/>
    <s v="Audi"/>
    <d v="2018-12-05T00:00:00"/>
    <x v="0"/>
    <d v="2019-02-11T00:00:00"/>
    <n v="68"/>
    <n v="26718"/>
    <n v="0.1"/>
    <x v="427"/>
    <n v="8282.58"/>
    <n v="788.18100000000004"/>
    <n v="0.15"/>
    <n v="12677.691000000001"/>
    <n v="11368.509"/>
    <n v="5290.1640000000007"/>
    <n v="20068.95852"/>
    <n v="1312.9225200000001"/>
    <n v="6.5420560747663559E-2"/>
    <x v="7"/>
    <x v="2"/>
  </r>
  <r>
    <s v="CD-16CD-16-429"/>
    <x v="428"/>
    <x v="14"/>
    <s v="CD-16-429"/>
    <x v="12"/>
    <s v="Sedan"/>
    <s v="Alfa-romero"/>
    <d v="2018-12-15T00:00:00"/>
    <x v="0"/>
    <d v="2019-02-05T00:00:00"/>
    <n v="52"/>
    <n v="33972"/>
    <n v="0.06"/>
    <x v="428"/>
    <n v="10871.04"/>
    <n v="1685.0111999999997"/>
    <n v="0.14000000000000001"/>
    <n v="17026.7664"/>
    <n v="14906.913599999998"/>
    <n v="6386.7359999999999"/>
    <n v="26824.291199999996"/>
    <n v="1277.3471999999965"/>
    <n v="4.7619047619047498E-2"/>
    <x v="0"/>
    <x v="0"/>
  </r>
  <r>
    <s v="CD-8CD-8-430"/>
    <x v="429"/>
    <x v="18"/>
    <s v="CD-8-430"/>
    <x v="20"/>
    <s v="Hatchback"/>
    <s v="BMW"/>
    <d v="2018-10-21T00:00:00"/>
    <x v="2"/>
    <d v="2018-12-09T00:00:00"/>
    <n v="49"/>
    <n v="31072"/>
    <n v="0.16"/>
    <x v="429"/>
    <n v="10564.48"/>
    <n v="1553.6"/>
    <n v="0.11"/>
    <n v="14989.132799999999"/>
    <n v="11111.3472"/>
    <n v="6003.1104000000005"/>
    <n v="21705.159167999998"/>
    <n v="1607.7895680000001"/>
    <n v="7.4074074074074084E-2"/>
    <x v="8"/>
    <x v="0"/>
  </r>
  <r>
    <s v="CD-7CD-7-431"/>
    <x v="430"/>
    <x v="9"/>
    <s v="CD-7-431"/>
    <x v="11"/>
    <s v="Hatchback"/>
    <s v="Mitsubishi"/>
    <d v="2018-10-02T00:00:00"/>
    <x v="2"/>
    <d v="2018-11-11T00:00:00"/>
    <n v="40"/>
    <n v="32154"/>
    <n v="0.08"/>
    <x v="430"/>
    <n v="9967.74"/>
    <n v="1176.8364000000001"/>
    <n v="0.11"/>
    <n v="14398.5612"/>
    <n v="15183.118800000002"/>
    <n v="5324.7024000000001"/>
    <n v="25954.966032"/>
    <n v="1697.9884320000019"/>
    <n v="6.5420560747663628E-2"/>
    <x v="8"/>
    <x v="0"/>
  </r>
  <r>
    <s v="CD-15CD-15-432"/>
    <x v="431"/>
    <x v="0"/>
    <s v="CD-15-432"/>
    <x v="44"/>
    <s v="Hatchback"/>
    <s v="Peugeot"/>
    <d v="2018-11-14T00:00:00"/>
    <x v="1"/>
    <d v="2018-12-15T00:00:00"/>
    <n v="31"/>
    <n v="19235"/>
    <n v="0.09"/>
    <x v="431"/>
    <n v="5770.5"/>
    <n v="1173.3350000000003"/>
    <n v="0.11"/>
    <n v="8869.2584999999999"/>
    <n v="8634.5914999999986"/>
    <n v="4025.8855000000003"/>
    <n v="14286.642370000003"/>
    <n v="808.67787000000499"/>
    <n v="5.6603773584905995E-2"/>
    <x v="8"/>
    <x v="0"/>
  </r>
  <r>
    <s v="CD-3CD-3-433"/>
    <x v="432"/>
    <x v="12"/>
    <s v="CD-3-433"/>
    <x v="52"/>
    <s v="Sedan"/>
    <s v="Mercury"/>
    <d v="2018-10-01T00:00:00"/>
    <x v="2"/>
    <d v="2018-11-14T00:00:00"/>
    <n v="44"/>
    <n v="20870"/>
    <n v="0.11"/>
    <x v="432"/>
    <n v="7930.6"/>
    <n v="1064.3699999999999"/>
    <n v="0.13"/>
    <n v="11409.629000000001"/>
    <n v="7164.6709999999985"/>
    <n v="3714.86"/>
    <n v="16048.1952"/>
    <n v="1188.7552000000014"/>
    <n v="7.4074074074074167E-2"/>
    <x v="6"/>
    <x v="3"/>
  </r>
  <r>
    <s v="CD-15CD-15-434"/>
    <x v="433"/>
    <x v="0"/>
    <s v="CD-15-434"/>
    <x v="112"/>
    <s v="Hatchback"/>
    <s v="Mitsubishi"/>
    <d v="2018-10-15T00:00:00"/>
    <x v="2"/>
    <d v="2018-12-29T00:00:00"/>
    <n v="75"/>
    <n v="18264"/>
    <n v="0.09"/>
    <x v="433"/>
    <n v="6209.76"/>
    <n v="936.94320000000005"/>
    <n v="0.14000000000000001"/>
    <n v="9473.5367999999999"/>
    <n v="7146.7032000000017"/>
    <n v="3157.8456000000006"/>
    <n v="14270.138064000002"/>
    <n v="807.74366400000144"/>
    <n v="5.6603773584905752E-2"/>
    <x v="6"/>
    <x v="3"/>
  </r>
  <r>
    <s v="CD-9CD-9-435"/>
    <x v="434"/>
    <x v="10"/>
    <s v="CD-9-435"/>
    <x v="33"/>
    <s v="Wagon"/>
    <s v="Dodge"/>
    <d v="2018-12-21T00:00:00"/>
    <x v="0"/>
    <d v="2019-01-27T00:00:00"/>
    <n v="37"/>
    <n v="23550"/>
    <n v="0.11"/>
    <x v="434"/>
    <n v="7300.5"/>
    <n v="956.13"/>
    <n v="0.12"/>
    <n v="10771.769999999999"/>
    <n v="10187.730000000001"/>
    <n v="4820.6850000000004"/>
    <n v="17268.532049999998"/>
    <n v="1129.7170499999993"/>
    <n v="6.5420560747663517E-2"/>
    <x v="1"/>
    <x v="1"/>
  </r>
  <r>
    <s v="CD-10CD-10-436"/>
    <x v="435"/>
    <x v="1"/>
    <s v="CD-10-436"/>
    <x v="143"/>
    <s v="Sedan"/>
    <s v="Alfa-romero"/>
    <d v="2018-11-26T00:00:00"/>
    <x v="1"/>
    <d v="2019-02-10T00:00:00"/>
    <n v="76"/>
    <n v="26191"/>
    <n v="0.11"/>
    <x v="435"/>
    <n v="10476.4"/>
    <n v="1283.3590000000002"/>
    <n v="0.1"/>
    <n v="14090.758"/>
    <n v="9219.2319999999982"/>
    <n v="5361.2977000000001"/>
    <n v="19384.587684000006"/>
    <n v="1435.8953840000067"/>
    <n v="7.4074074074074403E-2"/>
    <x v="8"/>
    <x v="0"/>
  </r>
  <r>
    <s v="CD-7CD-7-437"/>
    <x v="436"/>
    <x v="9"/>
    <s v="CD-7-437"/>
    <x v="83"/>
    <s v="Convertible"/>
    <s v="Toyota"/>
    <d v="2018-10-20T00:00:00"/>
    <x v="2"/>
    <d v="2018-11-21T00:00:00"/>
    <n v="32"/>
    <n v="30363"/>
    <n v="0.13"/>
    <x v="436"/>
    <n v="12145.2"/>
    <n v="1284.3549"/>
    <n v="0.14000000000000001"/>
    <n v="17127.768300000003"/>
    <n v="9288.0416999999998"/>
    <n v="5547.3200999999999"/>
    <n v="22537.969092000003"/>
    <n v="1669.4791920000025"/>
    <n v="7.4074074074074181E-2"/>
    <x v="1"/>
    <x v="1"/>
  </r>
  <r>
    <s v="CD-17CD-17-438"/>
    <x v="437"/>
    <x v="3"/>
    <s v="CD-17-438"/>
    <x v="84"/>
    <s v="Convertible"/>
    <s v="Mitsubishi"/>
    <d v="2018-12-05T00:00:00"/>
    <x v="0"/>
    <d v="2019-01-30T00:00:00"/>
    <n v="56"/>
    <n v="23629"/>
    <n v="0.13"/>
    <x v="437"/>
    <n v="8270.15"/>
    <n v="1105.8371999999999"/>
    <n v="0.13"/>
    <n v="12048.427099999999"/>
    <n v="8508.8029000000006"/>
    <n v="4111.4459999999999"/>
    <n v="17268.073199999999"/>
    <n v="822.28919999999925"/>
    <n v="4.7619047619047582E-2"/>
    <x v="2"/>
    <x v="1"/>
  </r>
  <r>
    <s v="CD-13CD-13-439"/>
    <x v="438"/>
    <x v="16"/>
    <s v="CD-13-439"/>
    <x v="107"/>
    <s v="Sedan"/>
    <s v="Volvo"/>
    <d v="2018-12-09T00:00:00"/>
    <x v="0"/>
    <d v="2019-01-08T00:00:00"/>
    <n v="30"/>
    <n v="23026"/>
    <n v="0.05"/>
    <x v="438"/>
    <n v="8519.6200000000008"/>
    <n v="934.85559999999998"/>
    <n v="0.15"/>
    <n v="12735.680600000002"/>
    <n v="9139.0193999999992"/>
    <n v="4374.9399999999996"/>
    <n v="18724.743200000004"/>
    <n v="1224.9832000000024"/>
    <n v="6.542056074766367E-2"/>
    <x v="0"/>
    <x v="0"/>
  </r>
  <r>
    <s v="CD-19CD-19-440"/>
    <x v="439"/>
    <x v="7"/>
    <s v="CD-19-440"/>
    <x v="70"/>
    <s v="Wagon"/>
    <s v="Alfa-romero"/>
    <d v="2018-11-05T00:00:00"/>
    <x v="1"/>
    <d v="2019-01-13T00:00:00"/>
    <n v="69"/>
    <n v="28004"/>
    <n v="0.08"/>
    <x v="439"/>
    <n v="10641.52"/>
    <n v="907.32959999999991"/>
    <n v="0.1"/>
    <n v="14125.2176"/>
    <n v="11638.4624"/>
    <n v="4895.0991999999997"/>
    <n v="22329.381456000003"/>
    <n v="1460.8006560000031"/>
    <n v="6.5420560747663684E-2"/>
    <x v="4"/>
    <x v="1"/>
  </r>
  <r>
    <s v="CD-7CD-7-441"/>
    <x v="440"/>
    <x v="9"/>
    <s v="CD-7-441"/>
    <x v="19"/>
    <s v="Convertible"/>
    <s v="Peugeot"/>
    <d v="2018-11-19T00:00:00"/>
    <x v="1"/>
    <d v="2018-12-24T00:00:00"/>
    <n v="35"/>
    <n v="24545"/>
    <n v="0.13"/>
    <x v="440"/>
    <n v="8836.2000000000007"/>
    <n v="1001.436"/>
    <n v="0.14000000000000001"/>
    <n v="12827.217000000001"/>
    <n v="8526.9330000000009"/>
    <n v="4484.3715000000002"/>
    <n v="18388.058565000003"/>
    <n v="1518.2800650000027"/>
    <n v="8.2568807339449671E-2"/>
    <x v="6"/>
    <x v="3"/>
  </r>
  <r>
    <s v="CD-1CD-1-442"/>
    <x v="441"/>
    <x v="6"/>
    <s v="CD-1-442"/>
    <x v="6"/>
    <s v="Convertible"/>
    <s v="Isuzu"/>
    <d v="2018-11-09T00:00:00"/>
    <x v="1"/>
    <d v="2019-01-27T00:00:00"/>
    <n v="79"/>
    <n v="33213"/>
    <n v="0.15"/>
    <x v="441"/>
    <n v="11624.55"/>
    <n v="1162.4549999999999"/>
    <n v="0.14000000000000001"/>
    <n v="16739.351999999999"/>
    <n v="11491.698"/>
    <n v="5363.8994999999995"/>
    <n v="24010.508024999999"/>
    <n v="1143.3575249999994"/>
    <n v="4.7619047619047596E-2"/>
    <x v="0"/>
    <x v="0"/>
  </r>
  <r>
    <s v="CD-18CD-18-443"/>
    <x v="442"/>
    <x v="17"/>
    <s v="CD-18-443"/>
    <x v="93"/>
    <s v="Wagon"/>
    <s v="Dodge"/>
    <d v="2018-11-16T00:00:00"/>
    <x v="1"/>
    <d v="2019-01-28T00:00:00"/>
    <n v="73"/>
    <n v="20359"/>
    <n v="0.16"/>
    <x v="442"/>
    <n v="6922.06"/>
    <n v="508.97499999999985"/>
    <n v="0.11"/>
    <n v="9312.2065999999995"/>
    <n v="7789.3534"/>
    <n v="3249.2963999999997"/>
    <n v="14683.399415999998"/>
    <n v="831.13581599999634"/>
    <n v="5.6603773584905419E-2"/>
    <x v="6"/>
    <x v="3"/>
  </r>
  <r>
    <s v="CD-18CD-18-444"/>
    <x v="443"/>
    <x v="17"/>
    <s v="CD-18-444"/>
    <x v="82"/>
    <s v="Sedan"/>
    <s v="Dodge"/>
    <d v="2018-12-23T00:00:00"/>
    <x v="0"/>
    <d v="2019-01-31T00:00:00"/>
    <n v="39"/>
    <n v="17735"/>
    <n v="7.0000000000000007E-2"/>
    <x v="443"/>
    <n v="6029.9"/>
    <n v="837.09199999999998"/>
    <n v="0.15"/>
    <n v="9341.0244999999995"/>
    <n v="7152.5254999999997"/>
    <n v="3298.71"/>
    <n v="13854.582"/>
    <n v="659.74200000000019"/>
    <n v="4.761904761904763E-2"/>
    <x v="8"/>
    <x v="0"/>
  </r>
  <r>
    <s v="CD-14CD-14-445"/>
    <x v="444"/>
    <x v="11"/>
    <s v="CD-14-445"/>
    <x v="57"/>
    <s v="Hatchback"/>
    <s v="Mercedes-benz"/>
    <d v="2018-10-09T00:00:00"/>
    <x v="2"/>
    <d v="2018-11-22T00:00:00"/>
    <n v="44"/>
    <n v="16998"/>
    <n v="7.0000000000000007E-2"/>
    <x v="444"/>
    <n v="6289.26"/>
    <n v="475.94399999999996"/>
    <n v="0.1"/>
    <n v="8346.018"/>
    <n v="7462.1219999999994"/>
    <n v="2845.4652000000001"/>
    <n v="13740.435287999999"/>
    <n v="777.7604879999999"/>
    <n v="5.6603773584905655E-2"/>
    <x v="5"/>
    <x v="2"/>
  </r>
  <r>
    <s v="CD-8CD-8-446"/>
    <x v="445"/>
    <x v="18"/>
    <s v="CD-8-446"/>
    <x v="73"/>
    <s v="Wagon"/>
    <s v="Mercury"/>
    <d v="2018-10-25T00:00:00"/>
    <x v="2"/>
    <d v="2018-12-29T00:00:00"/>
    <n v="65"/>
    <n v="30394"/>
    <n v="0.1"/>
    <x v="445"/>
    <n v="10030.02"/>
    <n v="1732.4580000000001"/>
    <n v="0.13"/>
    <n v="15318.576000000001"/>
    <n v="12036.023999999998"/>
    <n v="6291.5580000000009"/>
    <n v="22326.824520000002"/>
    <n v="1263.7825200000043"/>
    <n v="5.6603773584905849E-2"/>
    <x v="9"/>
    <x v="3"/>
  </r>
  <r>
    <s v="CD-11CD-11-447"/>
    <x v="446"/>
    <x v="15"/>
    <s v="CD-11-447"/>
    <x v="3"/>
    <s v="Hatchback"/>
    <s v="Jaguar"/>
    <d v="2018-11-19T00:00:00"/>
    <x v="1"/>
    <d v="2018-12-29T00:00:00"/>
    <n v="40"/>
    <n v="31240"/>
    <n v="0.17"/>
    <x v="446"/>
    <n v="9372"/>
    <n v="993.43199999999979"/>
    <n v="0.14000000000000001"/>
    <n v="13995.52"/>
    <n v="11933.68"/>
    <n v="5704.4239999999991"/>
    <n v="21236.014799999997"/>
    <n v="1011.2387999999955"/>
    <n v="4.7619047619047415E-2"/>
    <x v="8"/>
    <x v="0"/>
  </r>
  <r>
    <s v="CD-7CD-7-448"/>
    <x v="447"/>
    <x v="9"/>
    <s v="CD-7-448"/>
    <x v="117"/>
    <s v="Wagon"/>
    <s v="Chevrolet"/>
    <d v="2018-10-29T00:00:00"/>
    <x v="2"/>
    <d v="2019-01-08T00:00:00"/>
    <n v="71"/>
    <n v="16861"/>
    <n v="0.08"/>
    <x v="447"/>
    <n v="5058.3"/>
    <n v="627.22919999999999"/>
    <n v="0.11"/>
    <n v="7391.8624"/>
    <n v="8120.2575999999999"/>
    <n v="2792.1816000000003"/>
    <n v="13610.334088000001"/>
    <n v="890.39568800000234"/>
    <n v="6.5420560747663711E-2"/>
    <x v="1"/>
    <x v="1"/>
  </r>
  <r>
    <s v="CD-10CD-10-449"/>
    <x v="448"/>
    <x v="1"/>
    <s v="CD-10-449"/>
    <x v="125"/>
    <s v="Hardtop"/>
    <s v="Mercury"/>
    <d v="2018-11-26T00:00:00"/>
    <x v="1"/>
    <d v="2019-01-05T00:00:00"/>
    <n v="40"/>
    <n v="29972"/>
    <n v="0.11"/>
    <x v="448"/>
    <n v="11089.64"/>
    <n v="935.1264000000001"/>
    <n v="0.1"/>
    <n v="14692.2744"/>
    <n v="11982.805600000002"/>
    <n v="4801.5144000000009"/>
    <n v="23185.979536000003"/>
    <n v="1312.4139360000008"/>
    <n v="5.6603773584905689E-2"/>
    <x v="0"/>
    <x v="0"/>
  </r>
  <r>
    <s v="CD-1CD-1-450"/>
    <x v="449"/>
    <x v="6"/>
    <s v="CD-1-450"/>
    <x v="13"/>
    <s v="Hardtop"/>
    <s v="Alfa-romero"/>
    <d v="2018-10-16T00:00:00"/>
    <x v="2"/>
    <d v="2018-11-19T00:00:00"/>
    <n v="34"/>
    <n v="31034"/>
    <n v="0.12"/>
    <x v="449"/>
    <n v="9310.2000000000007"/>
    <n v="1619.9748000000002"/>
    <n v="0.12"/>
    <n v="14207.3652"/>
    <n v="13102.554799999998"/>
    <n v="5188.8848000000007"/>
    <n v="24111.928368000004"/>
    <n v="1990.893168000006"/>
    <n v="8.2568807339449768E-2"/>
    <x v="5"/>
    <x v="2"/>
  </r>
  <r>
    <s v="CD-19CD-19-451"/>
    <x v="450"/>
    <x v="7"/>
    <s v="CD-19-451"/>
    <x v="65"/>
    <s v="Hatchback"/>
    <s v="Mazda"/>
    <d v="2018-10-02T00:00:00"/>
    <x v="2"/>
    <d v="2018-11-13T00:00:00"/>
    <n v="42"/>
    <n v="21377"/>
    <n v="0.08"/>
    <x v="450"/>
    <n v="8123.26"/>
    <n v="577.17899999999997"/>
    <n v="0.13"/>
    <n v="11257.128200000001"/>
    <n v="8409.7117999999991"/>
    <n v="3736.6996000000004"/>
    <n v="17204.551632000002"/>
    <n v="1274.4112320000022"/>
    <n v="7.4074074074074195E-2"/>
    <x v="5"/>
    <x v="2"/>
  </r>
  <r>
    <s v="CD-19CD-19-452"/>
    <x v="451"/>
    <x v="7"/>
    <s v="CD-19-452"/>
    <x v="92"/>
    <s v="Hatchback"/>
    <s v="Mercedes-benz"/>
    <d v="2018-10-11T00:00:00"/>
    <x v="2"/>
    <d v="2018-12-01T00:00:00"/>
    <n v="51"/>
    <n v="26406"/>
    <n v="0.1"/>
    <x v="451"/>
    <n v="10298.34"/>
    <n v="1077.3648000000001"/>
    <n v="0.14000000000000001"/>
    <n v="14702.8608"/>
    <n v="9062.5392000000011"/>
    <n v="4515.4260000000004"/>
    <n v="20789.971920000004"/>
    <n v="1539.9979200000016"/>
    <n v="7.4074074074074139E-2"/>
    <x v="3"/>
    <x v="0"/>
  </r>
  <r>
    <s v="CD-14CD-14-453"/>
    <x v="452"/>
    <x v="11"/>
    <s v="CD-14-453"/>
    <x v="144"/>
    <s v="Sedan"/>
    <s v="Porsche"/>
    <d v="2018-10-22T00:00:00"/>
    <x v="2"/>
    <d v="2019-01-10T00:00:00"/>
    <n v="80"/>
    <n v="34722"/>
    <n v="0.17"/>
    <x v="452"/>
    <n v="11111.04"/>
    <n v="1770.8219999999999"/>
    <n v="0.12"/>
    <n v="16340.173200000001"/>
    <n v="12479.086799999997"/>
    <n v="5475.6593999999996"/>
    <n v="24744.216635999997"/>
    <n v="1400.6160359999994"/>
    <n v="5.6603773584905641E-2"/>
    <x v="9"/>
    <x v="3"/>
  </r>
  <r>
    <s v="CD-17CD-17-454"/>
    <x v="453"/>
    <x v="3"/>
    <s v="CD-17-454"/>
    <x v="3"/>
    <s v="Convertible"/>
    <s v="Peugeot"/>
    <d v="2018-11-09T00:00:00"/>
    <x v="1"/>
    <d v="2019-01-03T00:00:00"/>
    <n v="55"/>
    <n v="23646"/>
    <n v="0.08"/>
    <x v="453"/>
    <n v="8512.56"/>
    <n v="1191.7583999999999"/>
    <n v="0.14000000000000001"/>
    <n v="12749.923200000001"/>
    <n v="9004.3967999999986"/>
    <n v="4785.9503999999997"/>
    <n v="18495.522863999999"/>
    <n v="1527.1532640000005"/>
    <n v="8.2568807339449574E-2"/>
    <x v="9"/>
    <x v="3"/>
  </r>
  <r>
    <s v="CD-16CD-16-455"/>
    <x v="454"/>
    <x v="14"/>
    <s v="CD-16-455"/>
    <x v="45"/>
    <s v="Wagon"/>
    <s v="Mazda"/>
    <d v="2018-11-14T00:00:00"/>
    <x v="1"/>
    <d v="2018-12-14T00:00:00"/>
    <n v="30"/>
    <n v="17811"/>
    <n v="0.17"/>
    <x v="454"/>
    <n v="5877.63"/>
    <n v="534.33000000000004"/>
    <n v="0.14000000000000001"/>
    <n v="8481.5982000000004"/>
    <n v="6301.5318000000007"/>
    <n v="2956.6259999999997"/>
    <n v="12772.624319999999"/>
    <n v="946.12031999999999"/>
    <n v="7.4074074074074084E-2"/>
    <x v="8"/>
    <x v="0"/>
  </r>
  <r>
    <s v="CD-8CD-8-456"/>
    <x v="455"/>
    <x v="18"/>
    <s v="CD-8-456"/>
    <x v="43"/>
    <s v="Hatchback"/>
    <s v="Dodge"/>
    <d v="2018-12-30T00:00:00"/>
    <x v="0"/>
    <d v="2019-03-20T00:00:00"/>
    <n v="80"/>
    <n v="18237"/>
    <n v="0.17"/>
    <x v="455"/>
    <n v="5471.1"/>
    <n v="483.28049999999996"/>
    <n v="0.12"/>
    <n v="7770.7857000000004"/>
    <n v="7365.9242999999979"/>
    <n v="2875.9748999999997"/>
    <n v="13118.986557"/>
    <n v="858.2514570000003"/>
    <n v="6.5420560747663573E-2"/>
    <x v="4"/>
    <x v="1"/>
  </r>
  <r>
    <s v="CD-2CD-2-457"/>
    <x v="456"/>
    <x v="8"/>
    <s v="CD-2-457"/>
    <x v="145"/>
    <s v="Wagon"/>
    <s v="Alfa-romero"/>
    <d v="2018-11-24T00:00:00"/>
    <x v="1"/>
    <d v="2019-02-06T00:00:00"/>
    <n v="74"/>
    <n v="29251"/>
    <n v="0.12"/>
    <x v="456"/>
    <n v="11407.89"/>
    <n v="1003.3093000000001"/>
    <n v="0.15"/>
    <n v="16272.3313"/>
    <n v="9468.5487000000012"/>
    <n v="5405.5847999999996"/>
    <n v="21962.118816000002"/>
    <n v="1626.8236160000015"/>
    <n v="7.4074074074074139E-2"/>
    <x v="0"/>
    <x v="0"/>
  </r>
  <r>
    <s v="CD-11CD-11-458"/>
    <x v="457"/>
    <x v="15"/>
    <s v="CD-11-458"/>
    <x v="68"/>
    <s v="Wagon"/>
    <s v="Dodge"/>
    <d v="2018-12-03T00:00:00"/>
    <x v="0"/>
    <d v="2019-02-20T00:00:00"/>
    <n v="79"/>
    <n v="21261"/>
    <n v="0.14000000000000001"/>
    <x v="457"/>
    <n v="7441.35"/>
    <n v="542.15549999999996"/>
    <n v="0.11"/>
    <n v="9994.7960999999996"/>
    <n v="8289.6638999999977"/>
    <n v="4022.5812000000001"/>
    <n v="14974.972739999999"/>
    <n v="713.09394000000066"/>
    <n v="4.7619047619047665E-2"/>
    <x v="1"/>
    <x v="1"/>
  </r>
  <r>
    <s v="CD-4CD-4-459"/>
    <x v="458"/>
    <x v="2"/>
    <s v="CD-4-459"/>
    <x v="79"/>
    <s v="Hatchback"/>
    <s v="Volvo"/>
    <d v="2018-11-18T00:00:00"/>
    <x v="1"/>
    <d v="2019-01-24T00:00:00"/>
    <n v="67"/>
    <n v="23976"/>
    <n v="0.16"/>
    <x v="458"/>
    <n v="7192.8"/>
    <n v="1165.2336000000003"/>
    <n v="0.15"/>
    <n v="11379.009600000001"/>
    <n v="8760.8304000000007"/>
    <n v="4430.7647999999999"/>
    <n v="16651.619712"/>
    <n v="942.5445120000004"/>
    <n v="5.6603773584905683E-2"/>
    <x v="3"/>
    <x v="0"/>
  </r>
  <r>
    <s v="CD-6CD-6-460"/>
    <x v="459"/>
    <x v="4"/>
    <s v="CD-6-460"/>
    <x v="38"/>
    <s v="Hatchback"/>
    <s v="Mitsubishi"/>
    <d v="2018-10-30T00:00:00"/>
    <x v="2"/>
    <d v="2018-12-29T00:00:00"/>
    <n v="60"/>
    <n v="26081"/>
    <n v="0.16"/>
    <x v="459"/>
    <n v="10171.59"/>
    <n v="1056.2805000000001"/>
    <n v="0.12"/>
    <n v="13856.835300000001"/>
    <n v="8051.2047000000002"/>
    <n v="4819.7687999999998"/>
    <n v="18284.450184000005"/>
    <n v="1196.1789840000019"/>
    <n v="6.5420560747663642E-2"/>
    <x v="0"/>
    <x v="0"/>
  </r>
  <r>
    <s v="CD-17CD-17-461"/>
    <x v="460"/>
    <x v="3"/>
    <s v="CD-17-461"/>
    <x v="135"/>
    <s v="Sedan"/>
    <s v="Plymouth"/>
    <d v="2018-10-04T00:00:00"/>
    <x v="2"/>
    <d v="2018-11-29T00:00:00"/>
    <n v="56"/>
    <n v="18753"/>
    <n v="0.09"/>
    <x v="460"/>
    <n v="6563.55"/>
    <n v="840.13440000000003"/>
    <n v="0.12"/>
    <n v="9451.5120000000006"/>
    <n v="7613.7179999999998"/>
    <n v="3242.3937000000001"/>
    <n v="14513.978115"/>
    <n v="691.14181500000086"/>
    <n v="4.7619047619047679E-2"/>
    <x v="7"/>
    <x v="2"/>
  </r>
  <r>
    <s v="CD-1CD-1-462"/>
    <x v="461"/>
    <x v="6"/>
    <s v="CD-1-462"/>
    <x v="48"/>
    <s v="Hatchback"/>
    <s v="Subaru"/>
    <d v="2018-11-18T00:00:00"/>
    <x v="1"/>
    <d v="2019-01-20T00:00:00"/>
    <n v="63"/>
    <n v="32531"/>
    <n v="0.06"/>
    <x v="461"/>
    <n v="11711.16"/>
    <n v="1320.7585999999999"/>
    <n v="0.15"/>
    <n v="17618.7896"/>
    <n v="12960.350399999999"/>
    <n v="7033.2021999999997"/>
    <n v="24723.234690000001"/>
    <n v="1177.2968900000014"/>
    <n v="4.7619047619047672E-2"/>
    <x v="7"/>
    <x v="2"/>
  </r>
  <r>
    <s v="CD-4CD-4-463"/>
    <x v="462"/>
    <x v="2"/>
    <s v="CD-4-463"/>
    <x v="47"/>
    <s v="Wagon"/>
    <s v="Honda"/>
    <d v="2018-10-24T00:00:00"/>
    <x v="2"/>
    <d v="2018-12-09T00:00:00"/>
    <n v="46"/>
    <n v="23121"/>
    <n v="0.14000000000000001"/>
    <x v="462"/>
    <n v="6936.3"/>
    <n v="647.38800000000015"/>
    <n v="0.1"/>
    <n v="9572.094000000001"/>
    <n v="10311.965999999997"/>
    <n v="3579.1308000000004"/>
    <n v="17609.323536"/>
    <n v="1304.394336000003"/>
    <n v="7.407407407407425E-2"/>
    <x v="6"/>
    <x v="3"/>
  </r>
  <r>
    <s v="CD-17CD-17-464"/>
    <x v="463"/>
    <x v="3"/>
    <s v="CD-17-464"/>
    <x v="53"/>
    <s v="Convertible"/>
    <s v="Isuzu"/>
    <d v="2018-11-25T00:00:00"/>
    <x v="1"/>
    <d v="2019-01-14T00:00:00"/>
    <n v="50"/>
    <n v="25235"/>
    <n v="0.05"/>
    <x v="463"/>
    <n v="9336.9500000000007"/>
    <n v="731.81500000000005"/>
    <n v="0.15"/>
    <n v="13664.752500000001"/>
    <n v="10308.497499999999"/>
    <n v="5513.8474999999999"/>
    <n v="19936.154700000003"/>
    <n v="1476.7522000000026"/>
    <n v="7.4074074074074195E-2"/>
    <x v="7"/>
    <x v="2"/>
  </r>
  <r>
    <s v="CD-3CD-3-465"/>
    <x v="464"/>
    <x v="12"/>
    <s v="CD-3-465"/>
    <x v="33"/>
    <s v="Sedan"/>
    <s v="Jaguar"/>
    <d v="2018-11-04T00:00:00"/>
    <x v="1"/>
    <d v="2019-01-23T00:00:00"/>
    <n v="80"/>
    <n v="18364"/>
    <n v="0.14000000000000001"/>
    <x v="464"/>
    <n v="5876.48"/>
    <n v="694.15919999999994"/>
    <n v="0.12"/>
    <n v="8465.8040000000001"/>
    <n v="7327.2360000000008"/>
    <n v="2842.7471999999998"/>
    <n v="14115.819152"/>
    <n v="1165.526351999999"/>
    <n v="8.2568807339449463E-2"/>
    <x v="0"/>
    <x v="0"/>
  </r>
  <r>
    <s v="CD-19CD-19-466"/>
    <x v="465"/>
    <x v="7"/>
    <s v="CD-19-466"/>
    <x v="65"/>
    <s v="Sedan"/>
    <s v="BMW"/>
    <d v="2018-10-17T00:00:00"/>
    <x v="2"/>
    <d v="2018-12-04T00:00:00"/>
    <n v="48"/>
    <n v="23108"/>
    <n v="0.06"/>
    <x v="465"/>
    <n v="8318.8799999999992"/>
    <n v="1072.2112000000002"/>
    <n v="0.13"/>
    <n v="12214.888799999999"/>
    <n v="9506.6312000000016"/>
    <n v="4995.9495999999999"/>
    <n v="17896.360328000002"/>
    <n v="1170.789928000002"/>
    <n v="6.5420560747663656E-2"/>
    <x v="1"/>
    <x v="1"/>
  </r>
  <r>
    <s v="CD-6CD-6-467"/>
    <x v="466"/>
    <x v="4"/>
    <s v="CD-6-467"/>
    <x v="19"/>
    <s v="Wagon"/>
    <s v="Dodge"/>
    <d v="2018-10-27T00:00:00"/>
    <x v="2"/>
    <d v="2018-12-19T00:00:00"/>
    <n v="53"/>
    <n v="29001"/>
    <n v="0.09"/>
    <x v="466"/>
    <n v="11310.39"/>
    <n v="754.02600000000007"/>
    <n v="0.14000000000000001"/>
    <n v="15759.143399999999"/>
    <n v="10631.766600000001"/>
    <n v="5542.0910999999996"/>
    <n v="21891.259845"/>
    <n v="1042.4409450000021"/>
    <n v="4.7619047619047714E-2"/>
    <x v="8"/>
    <x v="0"/>
  </r>
  <r>
    <s v="CD-5CD-5-468"/>
    <x v="467"/>
    <x v="13"/>
    <s v="CD-5-468"/>
    <x v="73"/>
    <s v="Hatchback"/>
    <s v="Volvo"/>
    <d v="2018-11-17T00:00:00"/>
    <x v="1"/>
    <d v="2018-12-27T00:00:00"/>
    <n v="40"/>
    <n v="27382"/>
    <n v="0.06"/>
    <x v="467"/>
    <n v="9583.7000000000007"/>
    <n v="1292.4303999999997"/>
    <n v="0.12"/>
    <n v="13964.82"/>
    <n v="11774.260000000002"/>
    <n v="4633.0343999999996"/>
    <n v="23005.589703999998"/>
    <n v="1899.5441039999969"/>
    <n v="8.2568807339449407E-2"/>
    <x v="2"/>
    <x v="1"/>
  </r>
  <r>
    <s v="CD-5CD-5-469"/>
    <x v="468"/>
    <x v="13"/>
    <s v="CD-5-469"/>
    <x v="83"/>
    <s v="Convertible"/>
    <s v="Volkswagen"/>
    <d v="2018-10-29T00:00:00"/>
    <x v="2"/>
    <d v="2019-01-11T00:00:00"/>
    <n v="74"/>
    <n v="32355"/>
    <n v="0.13"/>
    <x v="468"/>
    <n v="11971.35"/>
    <n v="1455.9749999999997"/>
    <n v="0.14000000000000001"/>
    <n v="17368.164000000001"/>
    <n v="10780.685999999998"/>
    <n v="6192.7469999999994"/>
    <n v="23932.152270000002"/>
    <n v="1976.0492700000032"/>
    <n v="8.2568807339449671E-2"/>
    <x v="3"/>
    <x v="0"/>
  </r>
  <r>
    <s v="CD-4CD-4-470"/>
    <x v="469"/>
    <x v="2"/>
    <s v="CD-4-470"/>
    <x v="89"/>
    <s v="Hardtop"/>
    <s v="Nissan"/>
    <d v="2018-11-22T00:00:00"/>
    <x v="1"/>
    <d v="2019-02-09T00:00:00"/>
    <n v="79"/>
    <n v="19149"/>
    <n v="0.05"/>
    <x v="469"/>
    <n v="6319.17"/>
    <n v="1068.5142000000001"/>
    <n v="0.13"/>
    <n v="9752.5856999999996"/>
    <n v="8438.9642999999996"/>
    <n v="3274.4789999999998"/>
    <n v="16110.436680000001"/>
    <n v="1193.3656800000008"/>
    <n v="7.4074074074074125E-2"/>
    <x v="4"/>
    <x v="1"/>
  </r>
  <r>
    <s v="CD-1CD-1-471"/>
    <x v="470"/>
    <x v="6"/>
    <s v="CD-1-471"/>
    <x v="105"/>
    <s v="Convertible"/>
    <s v="Nissan"/>
    <d v="2018-10-27T00:00:00"/>
    <x v="2"/>
    <d v="2018-11-26T00:00:00"/>
    <n v="30"/>
    <n v="23431"/>
    <n v="0.11"/>
    <x v="470"/>
    <n v="7263.61"/>
    <n v="951.29859999999996"/>
    <n v="0.11"/>
    <n v="10508.803499999998"/>
    <n v="10344.786499999998"/>
    <n v="4170.7179999999998"/>
    <n v="17850.673040000001"/>
    <n v="1167.8010400000021"/>
    <n v="6.542056074766367E-2"/>
    <x v="5"/>
    <x v="2"/>
  </r>
  <r>
    <s v="CD-1CD-1-472"/>
    <x v="471"/>
    <x v="6"/>
    <s v="CD-1-472"/>
    <x v="16"/>
    <s v="Hardtop"/>
    <s v="BMW"/>
    <d v="2018-12-06T00:00:00"/>
    <x v="0"/>
    <d v="2019-01-26T00:00:00"/>
    <n v="51"/>
    <n v="29532"/>
    <n v="0.08"/>
    <x v="471"/>
    <n v="10040.879999999999"/>
    <n v="1370.2848000000004"/>
    <n v="0.11"/>
    <n v="14399.803199999998"/>
    <n v="12769.636799999997"/>
    <n v="5162.1936000000005"/>
    <n v="23767.826112000006"/>
    <n v="1760.5797120000097"/>
    <n v="7.4074074074074459E-2"/>
    <x v="2"/>
    <x v="1"/>
  </r>
  <r>
    <s v="CD-13CD-13-473"/>
    <x v="472"/>
    <x v="16"/>
    <s v="CD-13-473"/>
    <x v="9"/>
    <s v="Wagon"/>
    <s v="Isuzu"/>
    <d v="2018-10-01T00:00:00"/>
    <x v="2"/>
    <d v="2018-11-23T00:00:00"/>
    <n v="53"/>
    <n v="27859"/>
    <n v="0.1"/>
    <x v="472"/>
    <n v="8636.2900000000009"/>
    <n v="821.84050000000002"/>
    <n v="0.15"/>
    <n v="13219.095500000001"/>
    <n v="11854.004499999997"/>
    <n v="5014.6200000000008"/>
    <n v="21462.573600000003"/>
    <n v="1404.0936000000074"/>
    <n v="6.5420560747663892E-2"/>
    <x v="3"/>
    <x v="0"/>
  </r>
  <r>
    <s v="CD-12CD-12-474"/>
    <x v="473"/>
    <x v="5"/>
    <s v="CD-12-474"/>
    <x v="145"/>
    <s v="Convertible"/>
    <s v="Dodge"/>
    <d v="2018-11-10T00:00:00"/>
    <x v="1"/>
    <d v="2018-12-20T00:00:00"/>
    <n v="40"/>
    <n v="28366"/>
    <n v="0.09"/>
    <x v="473"/>
    <n v="10495.42"/>
    <n v="1072.2348000000002"/>
    <n v="0.13"/>
    <n v="14923.3526"/>
    <n v="10889.707400000001"/>
    <n v="5678.8732000000009"/>
    <n v="21946.263612000002"/>
    <n v="1812.076812000003"/>
    <n v="8.2568807339449671E-2"/>
    <x v="2"/>
    <x v="1"/>
  </r>
  <r>
    <s v="CD-1CD-1-475"/>
    <x v="474"/>
    <x v="6"/>
    <s v="CD-1-475"/>
    <x v="130"/>
    <s v="Wagon"/>
    <s v="Mazda"/>
    <d v="2018-11-09T00:00:00"/>
    <x v="1"/>
    <d v="2019-01-01T00:00:00"/>
    <n v="53"/>
    <n v="28489"/>
    <n v="0.08"/>
    <x v="474"/>
    <n v="9971.15"/>
    <n v="1299.0984000000001"/>
    <n v="0.11"/>
    <n v="14153.335200000001"/>
    <n v="12056.5448"/>
    <n v="4979.8771999999999"/>
    <n v="22716.102996000005"/>
    <n v="1486.1001960000031"/>
    <n v="6.542056074766367E-2"/>
    <x v="4"/>
    <x v="1"/>
  </r>
  <r>
    <s v="CD-12CD-12-476"/>
    <x v="475"/>
    <x v="5"/>
    <s v="CD-12-476"/>
    <x v="42"/>
    <s v="Sedan"/>
    <s v="Dodge"/>
    <d v="2018-10-24T00:00:00"/>
    <x v="2"/>
    <d v="2018-12-13T00:00:00"/>
    <n v="50"/>
    <n v="25963"/>
    <n v="0.11"/>
    <x v="475"/>
    <n v="10125.57"/>
    <n v="649.07500000000005"/>
    <n v="0.12"/>
    <n v="13547.493399999999"/>
    <n v="9559.5766000000003"/>
    <n v="4852.4847"/>
    <n v="19532.406271"/>
    <n v="1277.820971000001"/>
    <n v="6.54205607476636E-2"/>
    <x v="3"/>
    <x v="0"/>
  </r>
  <r>
    <s v="CD-14CD-14-477"/>
    <x v="476"/>
    <x v="11"/>
    <s v="CD-14-477"/>
    <x v="122"/>
    <s v="Sedan"/>
    <s v="Subaru"/>
    <d v="2018-12-28T00:00:00"/>
    <x v="0"/>
    <d v="2019-02-20T00:00:00"/>
    <n v="54"/>
    <n v="30904"/>
    <n v="0.08"/>
    <x v="476"/>
    <n v="11125.44"/>
    <n v="1038.3743999999999"/>
    <n v="0.11"/>
    <n v="15291.299200000001"/>
    <n v="13140.380799999997"/>
    <n v="6254.9695999999994"/>
    <n v="23285.54592"/>
    <n v="1108.8355200000005"/>
    <n v="4.7619047619047644E-2"/>
    <x v="9"/>
    <x v="3"/>
  </r>
  <r>
    <s v="CD-15CD-15-478"/>
    <x v="477"/>
    <x v="0"/>
    <s v="CD-15-478"/>
    <x v="40"/>
    <s v="Convertible"/>
    <s v="Subaru"/>
    <d v="2018-11-22T00:00:00"/>
    <x v="1"/>
    <d v="2019-01-26T00:00:00"/>
    <n v="65"/>
    <n v="32700"/>
    <n v="0.16"/>
    <x v="477"/>
    <n v="13080"/>
    <n v="1294.92"/>
    <n v="0.11"/>
    <n v="17396.400000000001"/>
    <n v="10071.6"/>
    <n v="6042.96"/>
    <n v="23353.293600000001"/>
    <n v="1928.2536"/>
    <n v="8.2568807339449532E-2"/>
    <x v="1"/>
    <x v="1"/>
  </r>
  <r>
    <s v="CD-1CD-1-479"/>
    <x v="478"/>
    <x v="6"/>
    <s v="CD-1-479"/>
    <x v="21"/>
    <s v="Sedan"/>
    <s v="Peugeot"/>
    <d v="2018-12-20T00:00:00"/>
    <x v="0"/>
    <d v="2019-01-19T00:00:00"/>
    <n v="30"/>
    <n v="22937"/>
    <n v="0.13"/>
    <x v="478"/>
    <n v="6881.1"/>
    <n v="653.70449999999994"/>
    <n v="0.1"/>
    <n v="9530.3235000000004"/>
    <n v="10424.866499999998"/>
    <n v="4589.6936999999998"/>
    <n v="16287.426078"/>
    <n v="921.92977800000153"/>
    <n v="5.6603773584905752E-2"/>
    <x v="6"/>
    <x v="3"/>
  </r>
  <r>
    <s v="CD-4CD-4-480"/>
    <x v="479"/>
    <x v="2"/>
    <s v="CD-4-480"/>
    <x v="13"/>
    <s v="Sedan"/>
    <s v="Volvo"/>
    <d v="2018-10-03T00:00:00"/>
    <x v="2"/>
    <d v="2018-12-12T00:00:00"/>
    <n v="70"/>
    <n v="20970"/>
    <n v="0.17"/>
    <x v="479"/>
    <n v="6500.7"/>
    <n v="981.39599999999973"/>
    <n v="0.12"/>
    <n v="9570.7079999999987"/>
    <n v="7834.391999999998"/>
    <n v="4003.1729999999998"/>
    <n v="14206.04262"/>
    <n v="804.11562000000049"/>
    <n v="5.6603773584905696E-2"/>
    <x v="8"/>
    <x v="0"/>
  </r>
  <r>
    <s v="CD-20CD-20-481"/>
    <x v="480"/>
    <x v="19"/>
    <s v="CD-20-481"/>
    <x v="139"/>
    <s v="Hardtop"/>
    <s v="Plymouth"/>
    <d v="2018-11-10T00:00:00"/>
    <x v="1"/>
    <d v="2019-01-01T00:00:00"/>
    <n v="52"/>
    <n v="23878"/>
    <n v="0.08"/>
    <x v="480"/>
    <n v="8596.08"/>
    <n v="1337.1680000000001"/>
    <n v="0.11"/>
    <n v="12349.7016"/>
    <n v="9618.0583999999981"/>
    <n v="3954.1968000000006"/>
    <n v="18914.24136"/>
    <n v="900.67816000000312"/>
    <n v="4.7619047619047783E-2"/>
    <x v="7"/>
    <x v="2"/>
  </r>
  <r>
    <s v="CD-17CD-17-482"/>
    <x v="481"/>
    <x v="3"/>
    <s v="CD-17-482"/>
    <x v="46"/>
    <s v="Wagon"/>
    <s v="BMW"/>
    <d v="2018-11-28T00:00:00"/>
    <x v="1"/>
    <d v="2019-02-05T00:00:00"/>
    <n v="69"/>
    <n v="23983"/>
    <n v="0.14000000000000001"/>
    <x v="481"/>
    <n v="7434.73"/>
    <n v="659.53250000000003"/>
    <n v="0.13"/>
    <n v="10775.561900000001"/>
    <n v="9849.8181000000022"/>
    <n v="4331.3298000000004"/>
    <n v="17108.752710000001"/>
    <n v="814.70250999999917"/>
    <n v="4.7619047619047568E-2"/>
    <x v="9"/>
    <x v="3"/>
  </r>
  <r>
    <s v="CD-19CD-19-483"/>
    <x v="482"/>
    <x v="7"/>
    <s v="CD-19-483"/>
    <x v="49"/>
    <s v="Hatchback"/>
    <s v="Volvo"/>
    <d v="2018-10-07T00:00:00"/>
    <x v="2"/>
    <d v="2018-11-11T00:00:00"/>
    <n v="35"/>
    <n v="16935"/>
    <n v="0.11"/>
    <x v="482"/>
    <n v="6096.6"/>
    <n v="538.5329999999999"/>
    <n v="0.11"/>
    <n v="8293.0694999999996"/>
    <n v="6779.0805"/>
    <n v="3315.873"/>
    <n v="12814.341930000001"/>
    <n v="1058.0649300000005"/>
    <n v="8.2568807339449574E-2"/>
    <x v="9"/>
    <x v="3"/>
  </r>
  <r>
    <s v="CD-18CD-18-484"/>
    <x v="483"/>
    <x v="17"/>
    <s v="CD-18-484"/>
    <x v="139"/>
    <s v="Convertible"/>
    <s v="Porsche"/>
    <d v="2018-11-30T00:00:00"/>
    <x v="1"/>
    <d v="2019-01-22T00:00:00"/>
    <n v="53"/>
    <n v="17484"/>
    <n v="0.05"/>
    <x v="483"/>
    <n v="5245.2"/>
    <n v="681.87599999999986"/>
    <n v="0.12"/>
    <n v="7920.2520000000004"/>
    <n v="8689.5479999999989"/>
    <n v="3155.8620000000001"/>
    <n v="14664.79242"/>
    <n v="1210.8544200000015"/>
    <n v="8.2568807339449643E-2"/>
    <x v="6"/>
    <x v="3"/>
  </r>
  <r>
    <s v="CD-9CD-9-485"/>
    <x v="484"/>
    <x v="10"/>
    <s v="CD-9-485"/>
    <x v="146"/>
    <s v="Convertible"/>
    <s v="Mitsubishi"/>
    <d v="2018-11-12T00:00:00"/>
    <x v="1"/>
    <d v="2018-12-27T00:00:00"/>
    <n v="45"/>
    <n v="30928"/>
    <n v="0.14000000000000001"/>
    <x v="484"/>
    <n v="11443.36"/>
    <n v="1515.4719999999998"/>
    <n v="0.14000000000000001"/>
    <n v="16682.563200000001"/>
    <n v="9915.5168000000012"/>
    <n v="5053.6351999999997"/>
    <n v="23483.444831999997"/>
    <n v="1939.0000319999963"/>
    <n v="8.2568807339449393E-2"/>
    <x v="6"/>
    <x v="3"/>
  </r>
  <r>
    <s v="CD-10CD-10-486"/>
    <x v="485"/>
    <x v="1"/>
    <s v="CD-10-486"/>
    <x v="102"/>
    <s v="Hardtop"/>
    <s v="Nissan"/>
    <d v="2018-11-09T00:00:00"/>
    <x v="1"/>
    <d v="2019-01-21T00:00:00"/>
    <n v="73"/>
    <n v="30003"/>
    <n v="0.05"/>
    <x v="485"/>
    <n v="9300.93"/>
    <n v="1536.1535999999999"/>
    <n v="0.12"/>
    <n v="14257.425599999999"/>
    <n v="14245.424399999996"/>
    <n v="5415.5415000000003"/>
    <n v="24241.673924999999"/>
    <n v="1154.365425"/>
    <n v="4.7619047619047616E-2"/>
    <x v="3"/>
    <x v="0"/>
  </r>
  <r>
    <s v="CD-6CD-6-487"/>
    <x v="486"/>
    <x v="4"/>
    <s v="CD-6-487"/>
    <x v="125"/>
    <s v="Hardtop"/>
    <s v="Honda"/>
    <d v="2018-12-20T00:00:00"/>
    <x v="0"/>
    <d v="2019-01-20T00:00:00"/>
    <n v="31"/>
    <n v="16327"/>
    <n v="0.09"/>
    <x v="486"/>
    <n v="5387.91"/>
    <n v="473.483"/>
    <n v="0.14000000000000001"/>
    <n v="7941.4528"/>
    <n v="6916.1171999999997"/>
    <n v="3120.0896999999995"/>
    <n v="12441.729117999999"/>
    <n v="704.24881800000003"/>
    <n v="5.6603773584905669E-2"/>
    <x v="5"/>
    <x v="2"/>
  </r>
  <r>
    <s v="CD-4CD-4-488"/>
    <x v="487"/>
    <x v="2"/>
    <s v="CD-4-488"/>
    <x v="44"/>
    <s v="Hardtop"/>
    <s v="Mazda"/>
    <d v="2018-10-14T00:00:00"/>
    <x v="2"/>
    <d v="2018-11-23T00:00:00"/>
    <n v="40"/>
    <n v="30954"/>
    <n v="0.08"/>
    <x v="487"/>
    <n v="11143.44"/>
    <n v="1560.0815999999998"/>
    <n v="0.13"/>
    <n v="16405.62"/>
    <n v="12072.059999999998"/>
    <n v="6549.8663999999999"/>
    <n v="23024.204280000002"/>
    <n v="1096.3906800000004"/>
    <n v="4.7619047619047637E-2"/>
    <x v="8"/>
    <x v="0"/>
  </r>
  <r>
    <s v="CD-5CD-5-489"/>
    <x v="488"/>
    <x v="13"/>
    <s v="CD-5-489"/>
    <x v="29"/>
    <s v="Convertible"/>
    <s v="Volkswagen"/>
    <d v="2018-10-14T00:00:00"/>
    <x v="2"/>
    <d v="2018-12-25T00:00:00"/>
    <n v="72"/>
    <n v="34133"/>
    <n v="0.08"/>
    <x v="488"/>
    <n v="12970.54"/>
    <n v="1290.2274"/>
    <n v="0.11"/>
    <n v="17715.027000000002"/>
    <n v="13687.333000000001"/>
    <n v="7222.5428000000002"/>
    <n v="25872.404404000004"/>
    <n v="1692.5872040000031"/>
    <n v="6.5420560747663656E-2"/>
    <x v="7"/>
    <x v="2"/>
  </r>
  <r>
    <s v="CD-16CD-16-490"/>
    <x v="489"/>
    <x v="14"/>
    <s v="CD-16-490"/>
    <x v="22"/>
    <s v="Convertible"/>
    <s v="Alfa-romero"/>
    <d v="2018-12-19T00:00:00"/>
    <x v="0"/>
    <d v="2019-02-04T00:00:00"/>
    <n v="47"/>
    <n v="33026"/>
    <n v="0.09"/>
    <x v="489"/>
    <n v="13210.4"/>
    <n v="1515.8934000000002"/>
    <n v="0.1"/>
    <n v="17731.6594"/>
    <n v="12322.000600000001"/>
    <n v="5710.1954000000005"/>
    <n v="26290.941768000001"/>
    <n v="1947.4771680000013"/>
    <n v="7.4074074074074125E-2"/>
    <x v="6"/>
    <x v="3"/>
  </r>
  <r>
    <s v="CD-9CD-9-491"/>
    <x v="490"/>
    <x v="10"/>
    <s v="CD-9-491"/>
    <x v="49"/>
    <s v="Convertible"/>
    <s v="Volvo"/>
    <d v="2018-12-19T00:00:00"/>
    <x v="0"/>
    <d v="2019-02-11T00:00:00"/>
    <n v="54"/>
    <n v="31722"/>
    <n v="0.13"/>
    <x v="490"/>
    <n v="12688.8"/>
    <n v="1043.6538"/>
    <n v="0.14000000000000001"/>
    <n v="17596.1934"/>
    <n v="10001.946599999999"/>
    <n v="5795.6093999999994"/>
    <n v="23546.733047999998"/>
    <n v="1744.202448"/>
    <n v="7.4074074074074084E-2"/>
    <x v="9"/>
    <x v="3"/>
  </r>
  <r>
    <s v="CD-13CD-13-492"/>
    <x v="491"/>
    <x v="16"/>
    <s v="CD-13-492"/>
    <x v="51"/>
    <s v="Sedan"/>
    <s v="Jaguar"/>
    <d v="2018-11-15T00:00:00"/>
    <x v="1"/>
    <d v="2018-12-27T00:00:00"/>
    <n v="42"/>
    <n v="28239"/>
    <n v="0.12"/>
    <x v="491"/>
    <n v="10448.43"/>
    <n v="864.11339999999996"/>
    <n v="0.13"/>
    <n v="14543.085000000001"/>
    <n v="10307.234999999999"/>
    <n v="4970.0640000000003"/>
    <n v="21073.071360000002"/>
    <n v="1192.8153600000005"/>
    <n v="5.6603773584905683E-2"/>
    <x v="9"/>
    <x v="3"/>
  </r>
  <r>
    <s v="CD-3CD-3-493"/>
    <x v="492"/>
    <x v="12"/>
    <s v="CD-3-493"/>
    <x v="79"/>
    <s v="Hardtop"/>
    <s v="Volvo"/>
    <d v="2018-10-20T00:00:00"/>
    <x v="2"/>
    <d v="2018-12-01T00:00:00"/>
    <n v="42"/>
    <n v="32936"/>
    <n v="0.06"/>
    <x v="492"/>
    <n v="10868.88"/>
    <n v="1406.3671999999999"/>
    <n v="0.14000000000000001"/>
    <n v="16609.624800000001"/>
    <n v="14350.215199999999"/>
    <n v="6191.9679999999989"/>
    <n v="26006.265599999995"/>
    <n v="1238.3935999999921"/>
    <n v="4.7619047619047325E-2"/>
    <x v="4"/>
    <x v="1"/>
  </r>
  <r>
    <s v="CD-3CD-3-494"/>
    <x v="493"/>
    <x v="12"/>
    <s v="CD-3-494"/>
    <x v="76"/>
    <s v="Hardtop"/>
    <s v="Alfa-romero"/>
    <d v="2018-10-19T00:00:00"/>
    <x v="2"/>
    <d v="2018-11-22T00:00:00"/>
    <n v="34"/>
    <n v="31424"/>
    <n v="0.17"/>
    <x v="493"/>
    <n v="9741.44"/>
    <n v="1634.0479999999998"/>
    <n v="0.15"/>
    <n v="15287.776000000002"/>
    <n v="10794.143999999997"/>
    <n v="5216.384"/>
    <n v="22117.46816"/>
    <n v="1251.9321600000003"/>
    <n v="5.6603773584905676E-2"/>
    <x v="6"/>
    <x v="3"/>
  </r>
  <r>
    <s v="CD-6CD-6-495"/>
    <x v="494"/>
    <x v="4"/>
    <s v="CD-6-495"/>
    <x v="26"/>
    <s v="Hatchback"/>
    <s v="Chevrolet"/>
    <d v="2018-10-12T00:00:00"/>
    <x v="2"/>
    <d v="2018-12-25T00:00:00"/>
    <n v="74"/>
    <n v="23422"/>
    <n v="0.11"/>
    <x v="494"/>
    <n v="7963.48"/>
    <n v="1159.3890000000001"/>
    <n v="0.11"/>
    <n v="11415.882799999999"/>
    <n v="9429.6972000000023"/>
    <n v="3752.2044000000005"/>
    <n v="18118.978136000002"/>
    <n v="1025.6025360000021"/>
    <n v="5.6603773584905773E-2"/>
    <x v="4"/>
    <x v="1"/>
  </r>
  <r>
    <s v="CD-9CD-9-496"/>
    <x v="495"/>
    <x v="10"/>
    <s v="CD-9-496"/>
    <x v="99"/>
    <s v="Sedan"/>
    <s v="Nissan"/>
    <d v="2018-12-12T00:00:00"/>
    <x v="0"/>
    <d v="2019-02-24T00:00:00"/>
    <n v="74"/>
    <n v="16388"/>
    <n v="0.05"/>
    <x v="495"/>
    <n v="6555.2"/>
    <n v="901.33999999999969"/>
    <n v="0.14000000000000001"/>
    <n v="9636.1440000000002"/>
    <n v="5932.456000000001"/>
    <n v="3269.4059999999999"/>
    <n v="12914.153700000001"/>
    <n v="614.95970000000125"/>
    <n v="4.7619047619047714E-2"/>
    <x v="5"/>
    <x v="2"/>
  </r>
  <r>
    <s v="CD-2CD-2-497"/>
    <x v="496"/>
    <x v="8"/>
    <s v="CD-2-497"/>
    <x v="119"/>
    <s v="Wagon"/>
    <s v="Alfa-romero"/>
    <d v="2018-12-30T00:00:00"/>
    <x v="0"/>
    <d v="2019-02-18T00:00:00"/>
    <n v="50"/>
    <n v="16167"/>
    <n v="0.16"/>
    <x v="496"/>
    <n v="5496.78"/>
    <n v="808.34999999999991"/>
    <n v="0.13"/>
    <n v="8070.5663999999988"/>
    <n v="5509.7136"/>
    <n v="2851.8588"/>
    <n v="11693.979108"/>
    <n v="965.55790800000068"/>
    <n v="8.2568807339449601E-2"/>
    <x v="9"/>
    <x v="3"/>
  </r>
  <r>
    <s v="CD-7CD-7-498"/>
    <x v="497"/>
    <x v="9"/>
    <s v="CD-7-498"/>
    <x v="75"/>
    <s v="Hardtop"/>
    <s v="Mercedes-benz"/>
    <d v="2018-11-08T00:00:00"/>
    <x v="1"/>
    <d v="2018-12-14T00:00:00"/>
    <n v="36"/>
    <n v="27502"/>
    <n v="7.0000000000000007E-2"/>
    <x v="497"/>
    <n v="9900.7199999999993"/>
    <n v="1567.6139999999996"/>
    <n v="0.15"/>
    <n v="15304.862999999999"/>
    <n v="10271.997000000001"/>
    <n v="5626.9091999999991"/>
    <n v="20947.448339999999"/>
    <n v="997.49753999999666"/>
    <n v="4.7619047619047464E-2"/>
    <x v="1"/>
    <x v="1"/>
  </r>
  <r>
    <s v="CD-14CD-14-499"/>
    <x v="498"/>
    <x v="11"/>
    <s v="CD-14-499"/>
    <x v="41"/>
    <s v="Hardtop"/>
    <s v="Jaguar"/>
    <d v="2018-12-24T00:00:00"/>
    <x v="0"/>
    <d v="2019-02-05T00:00:00"/>
    <n v="43"/>
    <n v="20179"/>
    <n v="0.08"/>
    <x v="498"/>
    <n v="6659.07"/>
    <n v="1071.5049000000001"/>
    <n v="0.15"/>
    <n v="10515.276899999999"/>
    <n v="8049.4031000000014"/>
    <n v="4084.2296000000001"/>
    <n v="15494.081928000001"/>
    <n v="1013.6315280000017"/>
    <n v="6.5420560747663656E-2"/>
    <x v="3"/>
    <x v="0"/>
  </r>
  <r>
    <s v="CD-2CD-2-500"/>
    <x v="499"/>
    <x v="8"/>
    <s v="CD-2-500"/>
    <x v="0"/>
    <s v="Sedan"/>
    <s v="Isuzu"/>
    <d v="2018-12-25T00:00:00"/>
    <x v="0"/>
    <d v="2019-02-05T00:00:00"/>
    <n v="42"/>
    <n v="16211"/>
    <n v="0.14000000000000001"/>
    <x v="499"/>
    <n v="4863.3"/>
    <n v="817.03440000000001"/>
    <n v="0.1"/>
    <n v="7074.4803999999995"/>
    <n v="6866.9795999999997"/>
    <n v="3206.5357999999997"/>
    <n v="11271.670410000001"/>
    <n v="536.74621000000116"/>
    <n v="4.761904761904772E-2"/>
    <x v="4"/>
    <x v="1"/>
  </r>
  <r>
    <s v="CD-8CD-8-501"/>
    <x v="500"/>
    <x v="18"/>
    <s v="CD-8-501"/>
    <x v="138"/>
    <s v="Wagon"/>
    <s v="Mazda"/>
    <d v="2018-12-01T00:00:00"/>
    <x v="0"/>
    <d v="2019-01-04T00:00:00"/>
    <n v="34"/>
    <n v="34302"/>
    <n v="0.13"/>
    <x v="500"/>
    <n v="13034.76"/>
    <n v="1512.7182000000003"/>
    <n v="0.11"/>
    <n v="17830.179600000003"/>
    <n v="12012.560399999997"/>
    <n v="5371.6932000000006"/>
    <n v="26428.730544000002"/>
    <n v="1957.6837440000054"/>
    <n v="7.4074074074074278E-2"/>
    <x v="2"/>
    <x v="1"/>
  </r>
  <r>
    <s v="CD-2CD-2-502"/>
    <x v="501"/>
    <x v="8"/>
    <s v="CD-2-502"/>
    <x v="10"/>
    <s v="Hatchback"/>
    <s v="Mercedes-benz"/>
    <d v="2018-11-25T00:00:00"/>
    <x v="1"/>
    <d v="2019-01-08T00:00:00"/>
    <n v="44"/>
    <n v="26065"/>
    <n v="0.12"/>
    <x v="501"/>
    <n v="9122.75"/>
    <n v="1105.1559999999999"/>
    <n v="0.14000000000000001"/>
    <n v="13439.114"/>
    <n v="9498.0860000000011"/>
    <n v="4128.6959999999999"/>
    <n v="20313.184320000004"/>
    <n v="1504.6803200000031"/>
    <n v="7.4074074074074209E-2"/>
    <x v="2"/>
    <x v="1"/>
  </r>
  <r>
    <s v="CD-19CD-19-503"/>
    <x v="502"/>
    <x v="7"/>
    <s v="CD-19-503"/>
    <x v="114"/>
    <s v="Hardtop"/>
    <s v="Volkswagen"/>
    <d v="2018-10-20T00:00:00"/>
    <x v="2"/>
    <d v="2018-12-07T00:00:00"/>
    <n v="48"/>
    <n v="20188"/>
    <n v="0.1"/>
    <x v="502"/>
    <n v="6662.04"/>
    <n v="1035.6444000000001"/>
    <n v="0.14000000000000001"/>
    <n v="10241.3724"/>
    <n v="7927.8275999999987"/>
    <n v="3270.4560000000001"/>
    <n v="16090.643520000001"/>
    <n v="1191.8995200000008"/>
    <n v="7.4074074074074125E-2"/>
    <x v="5"/>
    <x v="2"/>
  </r>
  <r>
    <s v="CD-3CD-3-504"/>
    <x v="503"/>
    <x v="12"/>
    <s v="CD-3-504"/>
    <x v="52"/>
    <s v="Hardtop"/>
    <s v="Nissan"/>
    <d v="2018-11-12T00:00:00"/>
    <x v="1"/>
    <d v="2019-01-20T00:00:00"/>
    <n v="69"/>
    <n v="27046"/>
    <n v="0.13"/>
    <x v="503"/>
    <n v="9466.1"/>
    <n v="843.83519999999999"/>
    <n v="0.14000000000000001"/>
    <n v="13604.138000000001"/>
    <n v="9925.8819999999996"/>
    <n v="4235.4035999999996"/>
    <n v="20259.34722"/>
    <n v="964.73082000000068"/>
    <n v="4.7619047619047651E-2"/>
    <x v="7"/>
    <x v="2"/>
  </r>
  <r>
    <s v="CD-11CD-11-505"/>
    <x v="504"/>
    <x v="15"/>
    <s v="CD-11-505"/>
    <x v="115"/>
    <s v="Hardtop"/>
    <s v="BMW"/>
    <d v="2018-12-10T00:00:00"/>
    <x v="0"/>
    <d v="2019-01-30T00:00:00"/>
    <n v="51"/>
    <n v="26518"/>
    <n v="7.0000000000000007E-2"/>
    <x v="504"/>
    <n v="9546.48"/>
    <n v="1058.0681999999999"/>
    <n v="0.12"/>
    <n v="13563.956999999999"/>
    <n v="11097.782999999999"/>
    <n v="4685.730599999999"/>
    <n v="21773.850246000002"/>
    <n v="1797.8408460000028"/>
    <n v="8.2568807339449657E-2"/>
    <x v="5"/>
    <x v="2"/>
  </r>
  <r>
    <s v="CD-13CD-13-506"/>
    <x v="505"/>
    <x v="16"/>
    <s v="CD-13-506"/>
    <x v="37"/>
    <s v="Hardtop"/>
    <s v="Volvo"/>
    <d v="2018-11-27T00:00:00"/>
    <x v="1"/>
    <d v="2018-12-31T00:00:00"/>
    <n v="34"/>
    <n v="20186"/>
    <n v="0.14000000000000001"/>
    <x v="505"/>
    <n v="6055.8"/>
    <n v="1130.4160000000002"/>
    <n v="0.14000000000000001"/>
    <n v="9616.6104000000014"/>
    <n v="7743.3495999999986"/>
    <n v="3298.3923999999997"/>
    <n v="14905.261655999999"/>
    <n v="843.69405600000027"/>
    <n v="5.6603773584905683E-2"/>
    <x v="4"/>
    <x v="1"/>
  </r>
  <r>
    <s v="CD-17CD-17-507"/>
    <x v="506"/>
    <x v="3"/>
    <s v="CD-17-507"/>
    <x v="63"/>
    <s v="Convertible"/>
    <s v="Plymouth"/>
    <d v="2018-10-31T00:00:00"/>
    <x v="2"/>
    <d v="2018-12-14T00:00:00"/>
    <n v="44"/>
    <n v="25891"/>
    <n v="0.08"/>
    <x v="506"/>
    <n v="8026.21"/>
    <n v="789.67550000000017"/>
    <n v="0.1"/>
    <n v="11197.8575"/>
    <n v="12621.862500000003"/>
    <n v="4763.9440000000004"/>
    <n v="20770.795840000002"/>
    <n v="1715.0198400000008"/>
    <n v="8.2568807339449574E-2"/>
    <x v="0"/>
    <x v="0"/>
  </r>
  <r>
    <s v="CD-16CD-16-508"/>
    <x v="507"/>
    <x v="14"/>
    <s v="CD-16-508"/>
    <x v="42"/>
    <s v="Convertible"/>
    <s v="Renault"/>
    <d v="2018-11-24T00:00:00"/>
    <x v="1"/>
    <d v="2019-01-25T00:00:00"/>
    <n v="62"/>
    <n v="17630"/>
    <n v="0.17"/>
    <x v="507"/>
    <n v="5641.6"/>
    <n v="539.47799999999995"/>
    <n v="0.12"/>
    <n v="7937.0259999999998"/>
    <n v="6695.8739999999998"/>
    <n v="3365.567"/>
    <n v="12056.04631"/>
    <n v="788.713310000001"/>
    <n v="6.5420560747663642E-2"/>
    <x v="0"/>
    <x v="0"/>
  </r>
  <r>
    <s v="CD-16CD-16-509"/>
    <x v="508"/>
    <x v="14"/>
    <s v="CD-16-509"/>
    <x v="111"/>
    <s v="Wagon"/>
    <s v="Nissan"/>
    <d v="2018-12-07T00:00:00"/>
    <x v="0"/>
    <d v="2019-01-07T00:00:00"/>
    <n v="31"/>
    <n v="34297"/>
    <n v="7.0000000000000007E-2"/>
    <x v="508"/>
    <n v="11318.01"/>
    <n v="2057.8199999999997"/>
    <n v="0.13"/>
    <n v="17522.337299999999"/>
    <n v="14373.872699999996"/>
    <n v="7017.1661999999997"/>
    <n v="26371.786427999999"/>
    <n v="1492.742628"/>
    <n v="5.6603773584905662E-2"/>
    <x v="7"/>
    <x v="2"/>
  </r>
  <r>
    <s v="CD-2CD-2-510"/>
    <x v="509"/>
    <x v="8"/>
    <s v="CD-2-510"/>
    <x v="147"/>
    <s v="Sedan"/>
    <s v="Toyota"/>
    <d v="2018-12-17T00:00:00"/>
    <x v="0"/>
    <d v="2019-02-15T00:00:00"/>
    <n v="60"/>
    <n v="24980"/>
    <n v="0.08"/>
    <x v="509"/>
    <n v="9742.2000000000007"/>
    <n v="926.75800000000015"/>
    <n v="0.15"/>
    <n v="14116.198"/>
    <n v="8865.4019999999982"/>
    <n v="4596.3200000000006"/>
    <n v="19488.396800000002"/>
    <n v="1103.1168000000034"/>
    <n v="5.6603773584905828E-2"/>
    <x v="1"/>
    <x v="1"/>
  </r>
  <r>
    <s v="CD-1CD-1-511"/>
    <x v="510"/>
    <x v="6"/>
    <s v="CD-1-511"/>
    <x v="76"/>
    <s v="Hatchback"/>
    <s v="Toyota"/>
    <d v="2018-10-30T00:00:00"/>
    <x v="2"/>
    <d v="2018-12-30T00:00:00"/>
    <n v="61"/>
    <n v="21556"/>
    <n v="0.06"/>
    <x v="510"/>
    <n v="6682.36"/>
    <n v="950.61959999999988"/>
    <n v="0.13"/>
    <n v="10267.122799999999"/>
    <n v="9995.5171999999984"/>
    <n v="3647.2752"/>
    <n v="17612.286688"/>
    <n v="996.92188800000076"/>
    <n v="5.6603773584905703E-2"/>
    <x v="0"/>
    <x v="0"/>
  </r>
  <r>
    <s v="CD-20CD-20-512"/>
    <x v="511"/>
    <x v="19"/>
    <s v="CD-20-512"/>
    <x v="85"/>
    <s v="Sedan"/>
    <s v="Renault"/>
    <d v="2018-12-29T00:00:00"/>
    <x v="0"/>
    <d v="2019-02-26T00:00:00"/>
    <n v="59"/>
    <n v="32305"/>
    <n v="0.09"/>
    <x v="511"/>
    <n v="11952.85"/>
    <n v="1570.0229999999999"/>
    <n v="0.11"/>
    <n v="16756.603500000001"/>
    <n v="12640.946499999998"/>
    <n v="5291.5590000000002"/>
    <n v="25311.290549999998"/>
    <n v="1205.2995499999997"/>
    <n v="4.7619047619047609E-2"/>
    <x v="6"/>
    <x v="3"/>
  </r>
  <r>
    <s v="CD-16CD-16-513"/>
    <x v="512"/>
    <x v="14"/>
    <s v="CD-16-513"/>
    <x v="57"/>
    <s v="Convertible"/>
    <s v="Porsche"/>
    <d v="2018-11-09T00:00:00"/>
    <x v="1"/>
    <d v="2018-12-11T00:00:00"/>
    <n v="32"/>
    <n v="18347"/>
    <n v="0.13"/>
    <x v="512"/>
    <n v="6971.86"/>
    <n v="539.40179999999998"/>
    <n v="0.13"/>
    <n v="9586.307499999999"/>
    <n v="6375.5824999999986"/>
    <n v="3351.9969000000001"/>
    <n v="13492.585617000001"/>
    <n v="882.69251700000132"/>
    <n v="6.5420560747663642E-2"/>
    <x v="9"/>
    <x v="3"/>
  </r>
  <r>
    <s v="CD-14CD-14-514"/>
    <x v="513"/>
    <x v="11"/>
    <s v="CD-14-514"/>
    <x v="144"/>
    <s v="Hardtop"/>
    <s v="Audi"/>
    <d v="2018-10-22T00:00:00"/>
    <x v="2"/>
    <d v="2019-01-10T00:00:00"/>
    <n v="80"/>
    <n v="20826"/>
    <n v="0.11"/>
    <x v="513"/>
    <n v="6247.8"/>
    <n v="614.36699999999996"/>
    <n v="0.14000000000000001"/>
    <n v="9457.0866000000005"/>
    <n v="9078.0534000000007"/>
    <n v="3521.6765999999998"/>
    <n v="16364.675106000002"/>
    <n v="1351.2117060000019"/>
    <n v="8.2568807339449643E-2"/>
    <x v="2"/>
    <x v="1"/>
  </r>
  <r>
    <s v="CD-5CD-5-515"/>
    <x v="514"/>
    <x v="13"/>
    <s v="CD-5-515"/>
    <x v="17"/>
    <s v="Hatchback"/>
    <s v="Saab"/>
    <d v="2018-12-12T00:00:00"/>
    <x v="0"/>
    <d v="2019-01-16T00:00:00"/>
    <n v="35"/>
    <n v="24182"/>
    <n v="0.1"/>
    <x v="514"/>
    <n v="8463.7000000000007"/>
    <n v="798.00599999999986"/>
    <n v="0.14000000000000001"/>
    <n v="12308.638000000001"/>
    <n v="9455.1619999999984"/>
    <n v="4135.1220000000003"/>
    <n v="19215.259020000001"/>
    <n v="1586.5810200000014"/>
    <n v="8.2568807339449615E-2"/>
    <x v="2"/>
    <x v="1"/>
  </r>
  <r>
    <s v="CD-10CD-10-516"/>
    <x v="515"/>
    <x v="1"/>
    <s v="CD-10-516"/>
    <x v="133"/>
    <s v="Convertible"/>
    <s v="Porsche"/>
    <d v="2018-11-20T00:00:00"/>
    <x v="1"/>
    <d v="2018-12-20T00:00:00"/>
    <n v="30"/>
    <n v="30747"/>
    <n v="0.14000000000000001"/>
    <x v="515"/>
    <n v="9531.57"/>
    <n v="1014.651"/>
    <n v="0.15"/>
    <n v="14512.583999999999"/>
    <n v="11929.835999999999"/>
    <n v="5552.9081999999999"/>
    <n v="22142.882508000002"/>
    <n v="1253.3707080000022"/>
    <n v="5.6603773584905752E-2"/>
    <x v="1"/>
    <x v="1"/>
  </r>
  <r>
    <s v="CD-6CD-6-517"/>
    <x v="516"/>
    <x v="4"/>
    <s v="CD-6-517"/>
    <x v="81"/>
    <s v="Hardtop"/>
    <s v="Toyota"/>
    <d v="2018-12-18T00:00:00"/>
    <x v="0"/>
    <d v="2019-02-14T00:00:00"/>
    <n v="58"/>
    <n v="33204"/>
    <n v="0.13"/>
    <x v="516"/>
    <n v="11953.44"/>
    <n v="1354.7232000000001"/>
    <n v="0.13"/>
    <n v="17063.535600000003"/>
    <n v="11823.9444"/>
    <n v="5199.7464"/>
    <n v="24872.120279999999"/>
    <n v="1184.3866799999996"/>
    <n v="4.7619047619047603E-2"/>
    <x v="7"/>
    <x v="2"/>
  </r>
  <r>
    <s v="CD-20CD-20-518"/>
    <x v="517"/>
    <x v="19"/>
    <s v="CD-20-518"/>
    <x v="28"/>
    <s v="Hatchback"/>
    <s v="Mercury"/>
    <d v="2018-12-23T00:00:00"/>
    <x v="0"/>
    <d v="2019-03-05T00:00:00"/>
    <n v="72"/>
    <n v="26863"/>
    <n v="0.15"/>
    <x v="517"/>
    <n v="9402.0499999999993"/>
    <n v="671.57500000000005"/>
    <n v="0.12"/>
    <n v="12813.651"/>
    <n v="10019.898999999999"/>
    <n v="4566.71"/>
    <n v="19545.518800000002"/>
    <n v="1278.6788000000015"/>
    <n v="6.5420560747663628E-2"/>
    <x v="6"/>
    <x v="3"/>
  </r>
  <r>
    <s v="CD-16CD-16-519"/>
    <x v="518"/>
    <x v="14"/>
    <s v="CD-16-519"/>
    <x v="55"/>
    <s v="Hatchback"/>
    <s v="Dodge"/>
    <d v="2018-11-01T00:00:00"/>
    <x v="1"/>
    <d v="2018-12-10T00:00:00"/>
    <n v="39"/>
    <n v="18524"/>
    <n v="0.08"/>
    <x v="518"/>
    <n v="7039.12"/>
    <n v="700.20720000000017"/>
    <n v="0.12"/>
    <n v="9784.3768"/>
    <n v="7257.7032000000017"/>
    <n v="3919.6784000000002"/>
    <n v="13778.521680000002"/>
    <n v="656.1200800000006"/>
    <n v="4.7619047619047658E-2"/>
    <x v="2"/>
    <x v="1"/>
  </r>
  <r>
    <s v="CD-11CD-11-520"/>
    <x v="519"/>
    <x v="15"/>
    <s v="CD-11-520"/>
    <x v="120"/>
    <s v="Hardtop"/>
    <s v="Mazda"/>
    <d v="2018-12-14T00:00:00"/>
    <x v="0"/>
    <d v="2019-02-24T00:00:00"/>
    <n v="72"/>
    <n v="17480"/>
    <n v="0.15"/>
    <x v="519"/>
    <n v="6467.6"/>
    <n v="587.32799999999997"/>
    <n v="0.1"/>
    <n v="8540.7279999999992"/>
    <n v="6317.2719999999999"/>
    <n v="2971.6"/>
    <n v="12956.176000000001"/>
    <n v="1069.7760000000017"/>
    <n v="8.2568807339449657E-2"/>
    <x v="9"/>
    <x v="3"/>
  </r>
  <r>
    <s v="CD-11CD-11-521"/>
    <x v="520"/>
    <x v="15"/>
    <s v="CD-11-521"/>
    <x v="134"/>
    <s v="Sedan"/>
    <s v="Mitsubishi"/>
    <d v="2018-10-07T00:00:00"/>
    <x v="2"/>
    <d v="2018-11-12T00:00:00"/>
    <n v="36"/>
    <n v="34097"/>
    <n v="0.08"/>
    <x v="520"/>
    <n v="12615.89"/>
    <n v="937.66750000000013"/>
    <n v="0.13"/>
    <n v="17631.558699999998"/>
    <n v="13737.6813"/>
    <n v="7214.9252000000006"/>
    <n v="26328.203132000002"/>
    <n v="2173.8883320000059"/>
    <n v="8.2568807339449754E-2"/>
    <x v="1"/>
    <x v="1"/>
  </r>
  <r>
    <s v="CD-19CD-19-522"/>
    <x v="521"/>
    <x v="7"/>
    <s v="CD-19-522"/>
    <x v="140"/>
    <s v="Convertible"/>
    <s v="Isuzu"/>
    <d v="2018-10-20T00:00:00"/>
    <x v="2"/>
    <d v="2018-12-03T00:00:00"/>
    <n v="44"/>
    <n v="17628"/>
    <n v="0.13"/>
    <x v="521"/>
    <n v="5993.52"/>
    <n v="747.42719999999997"/>
    <n v="0.13"/>
    <n v="8734.6740000000009"/>
    <n v="6601.6859999999997"/>
    <n v="3067.2719999999999"/>
    <n v="13250.615040000001"/>
    <n v="981.52704000000085"/>
    <n v="7.4074074074074139E-2"/>
    <x v="9"/>
    <x v="3"/>
  </r>
  <r>
    <s v="CD-15CD-15-523"/>
    <x v="522"/>
    <x v="0"/>
    <s v="CD-15-523"/>
    <x v="116"/>
    <s v="Hatchback"/>
    <s v="Volkswagen"/>
    <d v="2018-12-21T00:00:00"/>
    <x v="0"/>
    <d v="2019-01-27T00:00:00"/>
    <n v="37"/>
    <n v="29562"/>
    <n v="0.17"/>
    <x v="522"/>
    <n v="11529.18"/>
    <n v="1300.7279999999998"/>
    <n v="0.13"/>
    <n v="16019.647799999999"/>
    <n v="8516.8122000000003"/>
    <n v="4416.5627999999997"/>
    <n v="21930.687948000003"/>
    <n v="1810.7907480000031"/>
    <n v="8.2568807339449671E-2"/>
    <x v="9"/>
    <x v="3"/>
  </r>
  <r>
    <s v="CD-13CD-13-524"/>
    <x v="523"/>
    <x v="16"/>
    <s v="CD-13-524"/>
    <x v="77"/>
    <s v="Wagon"/>
    <s v="Alfa-romero"/>
    <d v="2018-12-20T00:00:00"/>
    <x v="0"/>
    <d v="2019-01-28T00:00:00"/>
    <n v="39"/>
    <n v="18678"/>
    <n v="0.13"/>
    <x v="523"/>
    <n v="6163.74"/>
    <n v="504.30600000000004"/>
    <n v="0.12"/>
    <n v="8618.0292000000009"/>
    <n v="7631.8308000000006"/>
    <n v="2924.9748"/>
    <n v="14524.124868000003"/>
    <n v="1199.239668000002"/>
    <n v="8.2568807339449657E-2"/>
    <x v="8"/>
    <x v="0"/>
  </r>
  <r>
    <s v="CD-7CD-7-525"/>
    <x v="524"/>
    <x v="9"/>
    <s v="CD-7-525"/>
    <x v="129"/>
    <s v="Hardtop"/>
    <s v="Honda"/>
    <d v="2018-10-27T00:00:00"/>
    <x v="2"/>
    <d v="2018-12-05T00:00:00"/>
    <n v="39"/>
    <n v="28799"/>
    <n v="0.16"/>
    <x v="524"/>
    <n v="10079.65"/>
    <n v="1411.1510000000001"/>
    <n v="0.11"/>
    <n v="14151.828599999999"/>
    <n v="10039.331400000001"/>
    <n v="5563.9668000000001"/>
    <n v="19931.096724000003"/>
    <n v="1303.9035240000012"/>
    <n v="6.54205607476636E-2"/>
    <x v="8"/>
    <x v="0"/>
  </r>
  <r>
    <s v="CD-12CD-12-526"/>
    <x v="525"/>
    <x v="5"/>
    <s v="CD-12-526"/>
    <x v="100"/>
    <s v="Convertible"/>
    <s v="Mercedes-benz"/>
    <d v="2018-10-03T00:00:00"/>
    <x v="2"/>
    <d v="2018-12-08T00:00:00"/>
    <n v="66"/>
    <n v="21575"/>
    <n v="0.08"/>
    <x v="525"/>
    <n v="6472.5"/>
    <n v="1337.65"/>
    <n v="0.11"/>
    <n v="9993.5399999999991"/>
    <n v="9855.4600000000009"/>
    <n v="3572.82"/>
    <n v="17252.750800000002"/>
    <n v="976.57080000000133"/>
    <n v="5.6603773584905731E-2"/>
    <x v="0"/>
    <x v="0"/>
  </r>
  <r>
    <s v="CD-4CD-4-527"/>
    <x v="526"/>
    <x v="2"/>
    <s v="CD-4-527"/>
    <x v="25"/>
    <s v="Hardtop"/>
    <s v="Renault"/>
    <d v="2018-10-22T00:00:00"/>
    <x v="2"/>
    <d v="2018-11-26T00:00:00"/>
    <n v="35"/>
    <n v="19842"/>
    <n v="0.17"/>
    <x v="526"/>
    <n v="6746.28"/>
    <n v="777.80640000000017"/>
    <n v="0.11"/>
    <n v="9335.6610000000001"/>
    <n v="7133.1990000000023"/>
    <n v="3458.4605999999999"/>
    <n v="13791.023364000001"/>
    <n v="780.62396400000034"/>
    <n v="5.6603773584905683E-2"/>
    <x v="1"/>
    <x v="1"/>
  </r>
  <r>
    <s v="CD-5CD-5-528"/>
    <x v="527"/>
    <x v="13"/>
    <s v="CD-5-528"/>
    <x v="47"/>
    <s v="Hardtop"/>
    <s v="Nissan"/>
    <d v="2018-12-15T00:00:00"/>
    <x v="0"/>
    <d v="2019-01-22T00:00:00"/>
    <n v="38"/>
    <n v="17471"/>
    <n v="0.05"/>
    <x v="527"/>
    <n v="6638.98"/>
    <n v="597.5082000000001"/>
    <n v="0.15"/>
    <n v="9726.1057000000001"/>
    <n v="6871.3443000000007"/>
    <n v="3485.4645"/>
    <n v="13898.704630000002"/>
    <n v="786.71913000000131"/>
    <n v="5.6603773584905745E-2"/>
    <x v="5"/>
    <x v="2"/>
  </r>
  <r>
    <s v="CD-17CD-17-529"/>
    <x v="528"/>
    <x v="3"/>
    <s v="CD-17-529"/>
    <x v="57"/>
    <s v="Hardtop"/>
    <s v="Toyota"/>
    <d v="2018-10-20T00:00:00"/>
    <x v="2"/>
    <d v="2018-12-27T00:00:00"/>
    <n v="68"/>
    <n v="29083"/>
    <n v="7.0000000000000007E-2"/>
    <x v="528"/>
    <n v="11051.54"/>
    <n v="959.73899999999992"/>
    <n v="0.15"/>
    <n v="16068.3575"/>
    <n v="10978.832499999999"/>
    <n v="5138.9660999999996"/>
    <n v="23222.717333999997"/>
    <n v="1314.493434"/>
    <n v="5.6603773584905669E-2"/>
    <x v="8"/>
    <x v="0"/>
  </r>
  <r>
    <s v="CD-1CD-1-530"/>
    <x v="529"/>
    <x v="6"/>
    <s v="CD-1-530"/>
    <x v="106"/>
    <s v="Hardtop"/>
    <s v="Plymouth"/>
    <d v="2018-11-26T00:00:00"/>
    <x v="1"/>
    <d v="2019-01-08T00:00:00"/>
    <n v="43"/>
    <n v="23015"/>
    <n v="0.15"/>
    <x v="529"/>
    <n v="8975.85"/>
    <n v="741.08300000000008"/>
    <n v="0.1"/>
    <n v="11673.208000000001"/>
    <n v="7889.5419999999995"/>
    <n v="3912.55"/>
    <n v="16432.710000000003"/>
    <n v="782.51000000000204"/>
    <n v="4.7619047619047734E-2"/>
    <x v="2"/>
    <x v="1"/>
  </r>
  <r>
    <s v="CD-16CD-16-531"/>
    <x v="530"/>
    <x v="14"/>
    <s v="CD-16-531"/>
    <x v="32"/>
    <s v="Sedan"/>
    <s v="Porsche"/>
    <d v="2018-11-06T00:00:00"/>
    <x v="1"/>
    <d v="2018-12-27T00:00:00"/>
    <n v="51"/>
    <n v="33272"/>
    <n v="0.14000000000000001"/>
    <x v="530"/>
    <n v="13308.8"/>
    <n v="918.30719999999997"/>
    <n v="0.15"/>
    <n v="18519.195199999998"/>
    <n v="10094.7248"/>
    <n v="5722.7839999999987"/>
    <n v="24493.515520000001"/>
    <n v="1602.3795200000022"/>
    <n v="6.5420560747663642E-2"/>
    <x v="6"/>
    <x v="3"/>
  </r>
  <r>
    <s v="CD-19CD-19-532"/>
    <x v="531"/>
    <x v="7"/>
    <s v="CD-19-532"/>
    <x v="124"/>
    <s v="Hatchback"/>
    <s v="Saab"/>
    <d v="2018-11-04T00:00:00"/>
    <x v="1"/>
    <d v="2018-12-09T00:00:00"/>
    <n v="35"/>
    <n v="30021"/>
    <n v="0.08"/>
    <x v="531"/>
    <n v="11407.98"/>
    <n v="1296.9072000000001"/>
    <n v="0.14000000000000001"/>
    <n v="16571.592000000001"/>
    <n v="11047.727999999999"/>
    <n v="4971.4776000000002"/>
    <n v="23780.234520000002"/>
    <n v="1132.3921200000004"/>
    <n v="4.761904761904763E-2"/>
    <x v="8"/>
    <x v="0"/>
  </r>
  <r>
    <s v="CD-18CD-18-533"/>
    <x v="532"/>
    <x v="17"/>
    <s v="CD-18-533"/>
    <x v="39"/>
    <s v="Hardtop"/>
    <s v="Volvo"/>
    <d v="2018-11-07T00:00:00"/>
    <x v="1"/>
    <d v="2018-12-14T00:00:00"/>
    <n v="37"/>
    <n v="23784"/>
    <n v="0.13"/>
    <x v="532"/>
    <n v="9037.92"/>
    <n v="932.33279999999979"/>
    <n v="0.13"/>
    <n v="12660.2232"/>
    <n v="8031.8568000000014"/>
    <n v="4552.2575999999999"/>
    <n v="17592.406415999998"/>
    <n v="1452.5840159999971"/>
    <n v="8.2568807339449379E-2"/>
    <x v="0"/>
    <x v="0"/>
  </r>
  <r>
    <s v="CD-18CD-18-534"/>
    <x v="533"/>
    <x v="17"/>
    <s v="CD-18-534"/>
    <x v="64"/>
    <s v="Wagon"/>
    <s v="Mazda"/>
    <d v="2018-11-21T00:00:00"/>
    <x v="1"/>
    <d v="2019-01-05T00:00:00"/>
    <n v="45"/>
    <n v="20243"/>
    <n v="7.0000000000000007E-2"/>
    <x v="533"/>
    <n v="6072.9"/>
    <n v="1275.3089999999997"/>
    <n v="0.1"/>
    <n v="9230.8079999999991"/>
    <n v="9595.1819999999989"/>
    <n v="3388.6781999999994"/>
    <n v="16209.177390000001"/>
    <n v="771.86559000000125"/>
    <n v="4.7619047619047693E-2"/>
    <x v="8"/>
    <x v="0"/>
  </r>
  <r>
    <s v="CD-14CD-14-535"/>
    <x v="534"/>
    <x v="11"/>
    <s v="CD-14-535"/>
    <x v="69"/>
    <s v="Convertible"/>
    <s v="Alfa-romero"/>
    <d v="2018-11-04T00:00:00"/>
    <x v="1"/>
    <d v="2018-12-25T00:00:00"/>
    <n v="51"/>
    <n v="34337"/>
    <n v="0.1"/>
    <x v="534"/>
    <n v="13048.06"/>
    <n v="1606.9715999999999"/>
    <n v="0.11"/>
    <n v="18054.3946"/>
    <n v="12848.905399999998"/>
    <n v="6489.6929999999993"/>
    <n v="26610.831630000001"/>
    <n v="2197.2246300000006"/>
    <n v="8.256880733944956E-2"/>
    <x v="9"/>
    <x v="3"/>
  </r>
  <r>
    <s v="CD-16CD-16-536"/>
    <x v="535"/>
    <x v="14"/>
    <s v="CD-16-536"/>
    <x v="70"/>
    <s v="Hardtop"/>
    <s v="Renault"/>
    <d v="2018-11-16T00:00:00"/>
    <x v="1"/>
    <d v="2018-12-30T00:00:00"/>
    <n v="44"/>
    <n v="33834"/>
    <n v="0.14000000000000001"/>
    <x v="535"/>
    <n v="12856.92"/>
    <n v="974.41919999999982"/>
    <n v="0.11"/>
    <n v="17032.035599999999"/>
    <n v="12065.204399999999"/>
    <n v="6401.3927999999987"/>
    <n v="23830.63956"/>
    <n v="1134.7923599999995"/>
    <n v="4.7619047619047596E-2"/>
    <x v="2"/>
    <x v="1"/>
  </r>
  <r>
    <s v="CD-5CD-5-537"/>
    <x v="536"/>
    <x v="13"/>
    <s v="CD-5-537"/>
    <x v="25"/>
    <s v="Hatchback"/>
    <s v="Honda"/>
    <d v="2018-11-03T00:00:00"/>
    <x v="1"/>
    <d v="2019-01-02T00:00:00"/>
    <n v="60"/>
    <n v="21681"/>
    <n v="0.16"/>
    <x v="536"/>
    <n v="7154.73"/>
    <n v="552.8655"/>
    <n v="0.14000000000000001"/>
    <n v="10257.2811"/>
    <n v="7954.7589000000007"/>
    <n v="3642.4080000000004"/>
    <n v="15880.898880000002"/>
    <n v="1311.266880000001"/>
    <n v="8.2568807339449588E-2"/>
    <x v="2"/>
    <x v="1"/>
  </r>
  <r>
    <s v="CD-14CD-14-538"/>
    <x v="537"/>
    <x v="11"/>
    <s v="CD-14-538"/>
    <x v="88"/>
    <s v="Wagon"/>
    <s v="Porsche"/>
    <d v="2018-12-20T00:00:00"/>
    <x v="0"/>
    <d v="2019-01-19T00:00:00"/>
    <n v="30"/>
    <n v="20174"/>
    <n v="0.05"/>
    <x v="537"/>
    <n v="7867.86"/>
    <n v="1016.7696"/>
    <n v="0.13"/>
    <n v="11376.1186"/>
    <n v="7789.1813999999995"/>
    <n v="4408.0189999999993"/>
    <n v="15937.86348"/>
    <n v="1180.5824800000009"/>
    <n v="7.4074074074074139E-2"/>
    <x v="1"/>
    <x v="1"/>
  </r>
  <r>
    <s v="CD-8CD-8-539"/>
    <x v="538"/>
    <x v="18"/>
    <s v="CD-8-539"/>
    <x v="15"/>
    <s v="Wagon"/>
    <s v="Saab"/>
    <d v="2018-11-20T00:00:00"/>
    <x v="1"/>
    <d v="2018-12-28T00:00:00"/>
    <n v="38"/>
    <n v="27201"/>
    <n v="7.0000000000000007E-2"/>
    <x v="538"/>
    <n v="10608.39"/>
    <n v="1468.8539999999996"/>
    <n v="0.11"/>
    <n v="14859.906299999999"/>
    <n v="10437.023700000002"/>
    <n v="5818.2938999999988"/>
    <n v="20647.354265999998"/>
    <n v="1168.7181659999951"/>
    <n v="5.6603773584905426E-2"/>
    <x v="8"/>
    <x v="0"/>
  </r>
  <r>
    <s v="CD-13CD-13-540"/>
    <x v="539"/>
    <x v="16"/>
    <s v="CD-13-540"/>
    <x v="85"/>
    <s v="Hardtop"/>
    <s v="Alfa-romero"/>
    <d v="2018-12-26T00:00:00"/>
    <x v="0"/>
    <d v="2019-01-31T00:00:00"/>
    <n v="36"/>
    <n v="33106"/>
    <n v="0.15"/>
    <x v="539"/>
    <n v="12249.22"/>
    <n v="1430.1791999999998"/>
    <n v="0.12"/>
    <n v="17056.211199999998"/>
    <n v="11083.888799999999"/>
    <n v="6472.222999999999"/>
    <n v="23184.628390000002"/>
    <n v="1516.7513900000013"/>
    <n v="6.54205607476636E-2"/>
    <x v="9"/>
    <x v="3"/>
  </r>
  <r>
    <s v="CD-15CD-15-541"/>
    <x v="540"/>
    <x v="0"/>
    <s v="CD-15-541"/>
    <x v="101"/>
    <s v="Wagon"/>
    <s v="Saab"/>
    <d v="2018-11-01T00:00:00"/>
    <x v="1"/>
    <d v="2018-12-21T00:00:00"/>
    <n v="50"/>
    <n v="18575"/>
    <n v="0.13"/>
    <x v="540"/>
    <n v="5572.5"/>
    <n v="529.38750000000005"/>
    <n v="0.12"/>
    <n v="8041.1175000000003"/>
    <n v="8119.1324999999997"/>
    <n v="3070.4475000000002"/>
    <n v="14006.088675000001"/>
    <n v="916.28617500000109"/>
    <n v="6.5420560747663628E-2"/>
    <x v="6"/>
    <x v="3"/>
  </r>
  <r>
    <s v="CD-13CD-13-542"/>
    <x v="541"/>
    <x v="16"/>
    <s v="CD-13-542"/>
    <x v="148"/>
    <s v="Hardtop"/>
    <s v="Renault"/>
    <d v="2018-11-23T00:00:00"/>
    <x v="1"/>
    <d v="2019-02-04T00:00:00"/>
    <n v="73"/>
    <n v="31636"/>
    <n v="0.13"/>
    <x v="541"/>
    <n v="12021.68"/>
    <n v="775.08199999999999"/>
    <n v="0.13"/>
    <n v="16374.793600000001"/>
    <n v="11148.526399999999"/>
    <n v="6055.1304"/>
    <n v="23185.644767999998"/>
    <n v="1717.4551680000004"/>
    <n v="7.4074074074074098E-2"/>
    <x v="7"/>
    <x v="2"/>
  </r>
  <r>
    <s v="CD-15CD-15-543"/>
    <x v="542"/>
    <x v="0"/>
    <s v="CD-15-543"/>
    <x v="76"/>
    <s v="Hardtop"/>
    <s v="Chevrolet"/>
    <d v="2018-10-26T00:00:00"/>
    <x v="2"/>
    <d v="2019-01-02T00:00:00"/>
    <n v="68"/>
    <n v="18619"/>
    <n v="0.05"/>
    <x v="542"/>
    <n v="5771.89"/>
    <n v="1072.4544000000001"/>
    <n v="0.13"/>
    <n v="9143.7909"/>
    <n v="8544.2590999999993"/>
    <n v="4068.2514999999999"/>
    <n v="14709.382379999999"/>
    <n v="1089.5838800000001"/>
    <n v="7.4074074074074084E-2"/>
    <x v="5"/>
    <x v="2"/>
  </r>
  <r>
    <s v="CD-17CD-17-544"/>
    <x v="543"/>
    <x v="3"/>
    <s v="CD-17-544"/>
    <x v="88"/>
    <s v="Hardtop"/>
    <s v="Isuzu"/>
    <d v="2018-11-14T00:00:00"/>
    <x v="1"/>
    <d v="2019-01-24T00:00:00"/>
    <n v="71"/>
    <n v="21713"/>
    <n v="0.14000000000000001"/>
    <x v="543"/>
    <n v="8685.2000000000007"/>
    <n v="998.79799999999989"/>
    <n v="0.14000000000000001"/>
    <n v="12298.243200000001"/>
    <n v="6374.9367999999986"/>
    <n v="4294.8314"/>
    <n v="15528.616488000001"/>
    <n v="1150.2678880000003"/>
    <n v="7.4074074074074084E-2"/>
    <x v="0"/>
    <x v="0"/>
  </r>
  <r>
    <s v="CD-10CD-10-545"/>
    <x v="544"/>
    <x v="1"/>
    <s v="CD-10-545"/>
    <x v="36"/>
    <s v="Wagon"/>
    <s v="Mazda"/>
    <d v="2018-11-14T00:00:00"/>
    <x v="1"/>
    <d v="2019-01-21T00:00:00"/>
    <n v="68"/>
    <n v="34338"/>
    <n v="0.1"/>
    <x v="544"/>
    <n v="12361.68"/>
    <n v="1854.2520000000002"/>
    <n v="0.15"/>
    <n v="18851.562000000002"/>
    <n v="12052.637999999999"/>
    <n v="6489.8820000000005"/>
    <n v="25635.033899999999"/>
    <n v="1220.7158999999992"/>
    <n v="4.7619047619047589E-2"/>
    <x v="7"/>
    <x v="2"/>
  </r>
  <r>
    <s v="CD-14CD-14-546"/>
    <x v="545"/>
    <x v="11"/>
    <s v="CD-14-546"/>
    <x v="69"/>
    <s v="Convertible"/>
    <s v="Isuzu"/>
    <d v="2018-10-15T00:00:00"/>
    <x v="2"/>
    <d v="2018-12-21T00:00:00"/>
    <n v="67"/>
    <n v="18816"/>
    <n v="0.11"/>
    <x v="545"/>
    <n v="6397.44"/>
    <n v="1034.8800000000003"/>
    <n v="0.12"/>
    <n v="9441.8688000000002"/>
    <n v="7304.3711999999987"/>
    <n v="3181.7856000000006"/>
    <n v="14242.67712"/>
    <n v="678.22272000000339"/>
    <n v="4.7619047619047859E-2"/>
    <x v="1"/>
    <x v="1"/>
  </r>
  <r>
    <s v="CD-3CD-3-547"/>
    <x v="546"/>
    <x v="12"/>
    <s v="CD-3-547"/>
    <x v="123"/>
    <s v="Sedan"/>
    <s v="Mercury"/>
    <d v="2018-11-03T00:00:00"/>
    <x v="1"/>
    <d v="2019-01-14T00:00:00"/>
    <n v="72"/>
    <n v="32283"/>
    <n v="0.11"/>
    <x v="546"/>
    <n v="11944.71"/>
    <n v="1510.8444"/>
    <n v="0.12"/>
    <n v="16903.378799999999"/>
    <n v="11828.4912"/>
    <n v="6608.3301000000001"/>
    <n v="24114.658491000002"/>
    <n v="1991.1185910000022"/>
    <n v="8.2568807339449629E-2"/>
    <x v="3"/>
    <x v="0"/>
  </r>
  <r>
    <s v="CD-1CD-1-548"/>
    <x v="547"/>
    <x v="6"/>
    <s v="CD-1-548"/>
    <x v="68"/>
    <s v="Convertible"/>
    <s v="Mazda"/>
    <d v="2018-11-18T00:00:00"/>
    <x v="1"/>
    <d v="2019-01-07T00:00:00"/>
    <n v="50"/>
    <n v="19500"/>
    <n v="0.08"/>
    <x v="547"/>
    <n v="6825"/>
    <n v="666.9"/>
    <n v="0.13"/>
    <n v="9824.1"/>
    <n v="8115.9"/>
    <n v="3408.6"/>
    <n v="15548.598"/>
    <n v="1017.1980000000003"/>
    <n v="6.5420560747663573E-2"/>
    <x v="9"/>
    <x v="3"/>
  </r>
  <r>
    <s v="CD-7CD-7-549"/>
    <x v="548"/>
    <x v="9"/>
    <s v="CD-7-549"/>
    <x v="140"/>
    <s v="Convertible"/>
    <s v="Audi"/>
    <d v="2018-11-24T00:00:00"/>
    <x v="1"/>
    <d v="2019-01-26T00:00:00"/>
    <n v="63"/>
    <n v="20826"/>
    <n v="0.14000000000000001"/>
    <x v="548"/>
    <n v="7080.84"/>
    <n v="866.36160000000007"/>
    <n v="0.13"/>
    <n v="10275.5484"/>
    <n v="7634.8116"/>
    <n v="4119.3828000000003"/>
    <n v="14756.345604000002"/>
    <n v="965.36840400000074"/>
    <n v="6.5420560747663586E-2"/>
    <x v="6"/>
    <x v="3"/>
  </r>
  <r>
    <s v="CD-19CD-19-550"/>
    <x v="549"/>
    <x v="7"/>
    <s v="CD-19-550"/>
    <x v="109"/>
    <s v="Convertible"/>
    <s v="Plymouth"/>
    <d v="2018-12-18T00:00:00"/>
    <x v="0"/>
    <d v="2019-03-06T00:00:00"/>
    <n v="78"/>
    <n v="29359"/>
    <n v="0.13"/>
    <x v="549"/>
    <n v="9394.8799999999992"/>
    <n v="807.37249999999995"/>
    <n v="0.12"/>
    <n v="13267.3321"/>
    <n v="12274.997900000002"/>
    <n v="4597.6193999999996"/>
    <n v="22620.287447999999"/>
    <n v="1675.576847999997"/>
    <n v="7.4074074074073945E-2"/>
    <x v="2"/>
    <x v="1"/>
  </r>
  <r>
    <s v="CD-3CD-3-551"/>
    <x v="550"/>
    <x v="12"/>
    <s v="CD-3-551"/>
    <x v="69"/>
    <s v="Hardtop"/>
    <s v="Audi"/>
    <d v="2018-12-04T00:00:00"/>
    <x v="0"/>
    <d v="2019-01-08T00:00:00"/>
    <n v="35"/>
    <n v="23711"/>
    <n v="0.15"/>
    <x v="550"/>
    <n v="9247.2900000000009"/>
    <n v="872.56479999999976"/>
    <n v="0.12"/>
    <n v="12538.376800000002"/>
    <n v="7615.9731999999976"/>
    <n v="4232.4134999999997"/>
    <n v="17195.691419999999"/>
    <n v="1273.7549199999994"/>
    <n v="7.4074074074074042E-2"/>
    <x v="2"/>
    <x v="1"/>
  </r>
  <r>
    <s v="CD-13CD-13-552"/>
    <x v="551"/>
    <x v="16"/>
    <s v="CD-13-552"/>
    <x v="52"/>
    <s v="Hatchback"/>
    <s v="Mercedes-benz"/>
    <d v="2018-11-23T00:00:00"/>
    <x v="1"/>
    <d v="2019-01-21T00:00:00"/>
    <n v="59"/>
    <n v="20094"/>
    <n v="7.0000000000000007E-2"/>
    <x v="551"/>
    <n v="7836.66"/>
    <n v="868.06079999999986"/>
    <n v="0.13"/>
    <n v="11134.0854"/>
    <n v="7553.3345999999992"/>
    <n v="3363.7355999999995"/>
    <n v="16089.868619999999"/>
    <n v="766.18422000000101"/>
    <n v="4.7619047619047686E-2"/>
    <x v="9"/>
    <x v="3"/>
  </r>
  <r>
    <s v="CD-20CD-20-553"/>
    <x v="552"/>
    <x v="19"/>
    <s v="CD-20-553"/>
    <x v="12"/>
    <s v="Hardtop"/>
    <s v="Jaguar"/>
    <d v="2018-12-13T00:00:00"/>
    <x v="0"/>
    <d v="2019-02-26T00:00:00"/>
    <n v="75"/>
    <n v="20706"/>
    <n v="0.16"/>
    <x v="552"/>
    <n v="7247.1"/>
    <n v="811.67520000000002"/>
    <n v="0.1"/>
    <n v="9798.0792000000001"/>
    <n v="7594.9608000000007"/>
    <n v="3826.4688000000001"/>
    <n v="14380.565472"/>
    <n v="813.99427199999991"/>
    <n v="5.6603773584905655E-2"/>
    <x v="0"/>
    <x v="0"/>
  </r>
  <r>
    <s v="CD-7CD-7-554"/>
    <x v="553"/>
    <x v="9"/>
    <s v="CD-7-554"/>
    <x v="112"/>
    <s v="Wagon"/>
    <s v="Alfa-romero"/>
    <d v="2018-10-22T00:00:00"/>
    <x v="2"/>
    <d v="2018-12-18T00:00:00"/>
    <n v="57"/>
    <n v="33615"/>
    <n v="0.15"/>
    <x v="553"/>
    <n v="12101.4"/>
    <n v="988.28099999999995"/>
    <n v="0.11"/>
    <n v="16232.683500000001"/>
    <n v="12340.066499999999"/>
    <n v="6286.0050000000001"/>
    <n v="24292.552050000002"/>
    <n v="2005.8070500000031"/>
    <n v="8.2568807339449657E-2"/>
    <x v="8"/>
    <x v="0"/>
  </r>
  <r>
    <s v="CD-3CD-3-555"/>
    <x v="554"/>
    <x v="12"/>
    <s v="CD-3-555"/>
    <x v="19"/>
    <s v="Hardtop"/>
    <s v="Subaru"/>
    <d v="2018-12-01T00:00:00"/>
    <x v="0"/>
    <d v="2019-01-20T00:00:00"/>
    <n v="50"/>
    <n v="17522"/>
    <n v="0.13"/>
    <x v="554"/>
    <n v="6833.58"/>
    <n v="588.73919999999998"/>
    <n v="0.11"/>
    <n v="9099.1746000000003"/>
    <n v="6144.9653999999991"/>
    <n v="3048.828"/>
    <n v="13170.936960000001"/>
    <n v="975.62496000000101"/>
    <n v="7.4074074074074139E-2"/>
    <x v="7"/>
    <x v="2"/>
  </r>
  <r>
    <s v="CD-19CD-19-556"/>
    <x v="555"/>
    <x v="7"/>
    <s v="CD-19-556"/>
    <x v="141"/>
    <s v="Convertible"/>
    <s v="Peugeot"/>
    <d v="2018-12-20T00:00:00"/>
    <x v="0"/>
    <d v="2019-03-10T00:00:00"/>
    <n v="80"/>
    <n v="32519"/>
    <n v="0.13"/>
    <x v="555"/>
    <n v="10731.27"/>
    <n v="1580.4233999999999"/>
    <n v="0.11"/>
    <n v="15423.761699999999"/>
    <n v="12867.7683"/>
    <n v="5092.4753999999994"/>
    <n v="24590.997876000001"/>
    <n v="1391.9432760000018"/>
    <n v="5.6603773584905731E-2"/>
    <x v="9"/>
    <x v="3"/>
  </r>
  <r>
    <s v="CD-5CD-5-557"/>
    <x v="556"/>
    <x v="13"/>
    <s v="CD-5-557"/>
    <x v="137"/>
    <s v="Hardtop"/>
    <s v="Toyota"/>
    <d v="2018-11-27T00:00:00"/>
    <x v="1"/>
    <d v="2019-01-15T00:00:00"/>
    <n v="49"/>
    <n v="23009"/>
    <n v="0.11"/>
    <x v="556"/>
    <n v="7592.97"/>
    <n v="644.25200000000007"/>
    <n v="0.12"/>
    <n v="10694.583199999999"/>
    <n v="9783.4267999999975"/>
    <n v="4300.3820999999998"/>
    <n v="16986.509295000003"/>
    <n v="808.88139500000398"/>
    <n v="4.7619047619047845E-2"/>
    <x v="0"/>
    <x v="0"/>
  </r>
  <r>
    <s v="CD-4CD-4-558"/>
    <x v="557"/>
    <x v="2"/>
    <s v="CD-4-558"/>
    <x v="5"/>
    <s v="Wagon"/>
    <s v="Mercury"/>
    <d v="2018-11-08T00:00:00"/>
    <x v="1"/>
    <d v="2018-12-09T00:00:00"/>
    <n v="31"/>
    <n v="25112"/>
    <n v="0.08"/>
    <x v="557"/>
    <n v="9542.56"/>
    <n v="1220.4432000000002"/>
    <n v="0.11"/>
    <n v="13304.337599999999"/>
    <n v="9798.7024000000019"/>
    <n v="4389.5776000000005"/>
    <n v="20397.674016000001"/>
    <n v="1684.2116160000005"/>
    <n v="8.256880733944956E-2"/>
    <x v="3"/>
    <x v="0"/>
  </r>
  <r>
    <s v="CD-3CD-3-559"/>
    <x v="558"/>
    <x v="12"/>
    <s v="CD-3-559"/>
    <x v="14"/>
    <s v="Hatchback"/>
    <s v="Dodge"/>
    <d v="2018-10-30T00:00:00"/>
    <x v="2"/>
    <d v="2019-01-05T00:00:00"/>
    <n v="67"/>
    <n v="24880"/>
    <n v="0.15"/>
    <x v="558"/>
    <n v="9205.6"/>
    <n v="716.54399999999998"/>
    <n v="0.13"/>
    <n v="12671.384"/>
    <n v="8476.616"/>
    <n v="4018.12"/>
    <n v="18500.270400000001"/>
    <n v="1370.3904000000002"/>
    <n v="7.4074074074074084E-2"/>
    <x v="7"/>
    <x v="2"/>
  </r>
  <r>
    <s v="CD-8CD-8-560"/>
    <x v="559"/>
    <x v="18"/>
    <s v="CD-8-560"/>
    <x v="149"/>
    <s v="Hardtop"/>
    <s v="Peugeot"/>
    <d v="2018-10-11T00:00:00"/>
    <x v="2"/>
    <d v="2018-12-06T00:00:00"/>
    <n v="56"/>
    <n v="27471"/>
    <n v="0.11"/>
    <x v="559"/>
    <n v="9065.43"/>
    <n v="1384.5383999999999"/>
    <n v="0.14000000000000001"/>
    <n v="13872.855"/>
    <n v="10576.334999999999"/>
    <n v="5378.8217999999997"/>
    <n v="20405.293973999997"/>
    <n v="1334.9257739999994"/>
    <n v="6.5420560747663531E-2"/>
    <x v="3"/>
    <x v="0"/>
  </r>
  <r>
    <s v="CD-5CD-5-561"/>
    <x v="560"/>
    <x v="13"/>
    <s v="CD-5-561"/>
    <x v="38"/>
    <s v="Hatchback"/>
    <s v="Mercedes-benz"/>
    <d v="2018-12-27T00:00:00"/>
    <x v="0"/>
    <d v="2019-02-22T00:00:00"/>
    <n v="57"/>
    <n v="27701"/>
    <n v="0.16"/>
    <x v="560"/>
    <n v="11080.4"/>
    <n v="1218.8440000000001"/>
    <n v="0.12"/>
    <n v="15091.504799999999"/>
    <n v="8177.3352000000014"/>
    <n v="5351.8331999999991"/>
    <n v="18812.857140000004"/>
    <n v="895.85034000000087"/>
    <n v="4.7619047619047658E-2"/>
    <x v="8"/>
    <x v="0"/>
  </r>
  <r>
    <s v="CD-5CD-5-562"/>
    <x v="561"/>
    <x v="13"/>
    <s v="CD-5-562"/>
    <x v="5"/>
    <s v="Hatchback"/>
    <s v="Mercury"/>
    <d v="2018-11-22T00:00:00"/>
    <x v="1"/>
    <d v="2018-12-28T00:00:00"/>
    <n v="36"/>
    <n v="24077"/>
    <n v="0.11"/>
    <x v="561"/>
    <n v="7223.1"/>
    <n v="1136.4343999999999"/>
    <n v="0.13"/>
    <n v="11145.2433"/>
    <n v="10283.286699999999"/>
    <n v="4071.4206999999997"/>
    <n v="18919.249137000003"/>
    <n v="1562.1398370000024"/>
    <n v="8.2568807339449657E-2"/>
    <x v="1"/>
    <x v="1"/>
  </r>
  <r>
    <s v="CD-3CD-3-563"/>
    <x v="562"/>
    <x v="12"/>
    <s v="CD-3-563"/>
    <x v="23"/>
    <s v="Hardtop"/>
    <s v="Toyota"/>
    <d v="2018-10-21T00:00:00"/>
    <x v="2"/>
    <d v="2018-12-11T00:00:00"/>
    <n v="51"/>
    <n v="28670"/>
    <n v="7.0000000000000007E-2"/>
    <x v="562"/>
    <n v="9747.7999999999993"/>
    <n v="1014.9179999999999"/>
    <n v="0.11"/>
    <n v="13695.659"/>
    <n v="12967.440999999999"/>
    <n v="4799.3580000000002"/>
    <n v="23175.56652"/>
    <n v="1311.8245200000019"/>
    <n v="5.6603773584905745E-2"/>
    <x v="2"/>
    <x v="1"/>
  </r>
  <r>
    <s v="CD-6CD-6-564"/>
    <x v="563"/>
    <x v="4"/>
    <s v="CD-6-564"/>
    <x v="139"/>
    <s v="Hardtop"/>
    <s v="Porsche"/>
    <d v="2018-12-30T00:00:00"/>
    <x v="0"/>
    <d v="2019-02-07T00:00:00"/>
    <n v="39"/>
    <n v="28048"/>
    <n v="7.0000000000000007E-2"/>
    <x v="563"/>
    <n v="8694.8799999999992"/>
    <n v="1043.3856000000001"/>
    <n v="0.12"/>
    <n v="12868.422399999999"/>
    <n v="13216.217600000004"/>
    <n v="5738.6207999999997"/>
    <n v="21566.780352000002"/>
    <n v="1220.7611520000028"/>
    <n v="5.6603773584905787E-2"/>
    <x v="8"/>
    <x v="0"/>
  </r>
  <r>
    <s v="CD-12CD-12-565"/>
    <x v="564"/>
    <x v="5"/>
    <s v="CD-12-565"/>
    <x v="43"/>
    <s v="Hatchback"/>
    <s v="Porsche"/>
    <d v="2018-10-12T00:00:00"/>
    <x v="2"/>
    <d v="2018-12-09T00:00:00"/>
    <n v="58"/>
    <n v="16349"/>
    <n v="7.0000000000000007E-2"/>
    <x v="564"/>
    <n v="5068.1899999999996"/>
    <n v="912.27420000000018"/>
    <n v="0.11"/>
    <n v="7652.9668999999994"/>
    <n v="7551.6031000000012"/>
    <n v="3497.0510999999997"/>
    <n v="12292.894844999999"/>
    <n v="585.37594499999977"/>
    <n v="4.7619047619047603E-2"/>
    <x v="3"/>
    <x v="0"/>
  </r>
  <r>
    <s v="CD-19CD-19-566"/>
    <x v="565"/>
    <x v="7"/>
    <s v="CD-19-566"/>
    <x v="14"/>
    <s v="Wagon"/>
    <s v="Renault"/>
    <d v="2018-12-07T00:00:00"/>
    <x v="0"/>
    <d v="2019-02-16T00:00:00"/>
    <n v="71"/>
    <n v="33896"/>
    <n v="0.12"/>
    <x v="565"/>
    <n v="11185.68"/>
    <n v="1304.9959999999999"/>
    <n v="0.11"/>
    <n v="15771.808799999999"/>
    <n v="14056.671200000001"/>
    <n v="5965.6959999999999"/>
    <n v="25294.551040000002"/>
    <n v="1431.7670400000025"/>
    <n v="5.6603773584905752E-2"/>
    <x v="6"/>
    <x v="3"/>
  </r>
  <r>
    <s v="CD-16CD-16-567"/>
    <x v="566"/>
    <x v="14"/>
    <s v="CD-16-567"/>
    <x v="150"/>
    <s v="Hardtop"/>
    <s v="Chevrolet"/>
    <d v="2018-10-16T00:00:00"/>
    <x v="2"/>
    <d v="2018-12-15T00:00:00"/>
    <n v="60"/>
    <n v="27577"/>
    <n v="0.09"/>
    <x v="566"/>
    <n v="9927.7199999999993"/>
    <n v="910.04100000000005"/>
    <n v="0.14000000000000001"/>
    <n v="14351.0708"/>
    <n v="10743.9992"/>
    <n v="5019.0140000000001"/>
    <n v="21882.901040000001"/>
    <n v="1806.8450400000002"/>
    <n v="8.2568807339449546E-2"/>
    <x v="3"/>
    <x v="0"/>
  </r>
  <r>
    <s v="CD-6CD-6-568"/>
    <x v="567"/>
    <x v="4"/>
    <s v="CD-6-568"/>
    <x v="12"/>
    <s v="Sedan"/>
    <s v="Plymouth"/>
    <d v="2018-12-29T00:00:00"/>
    <x v="0"/>
    <d v="2019-01-28T00:00:00"/>
    <n v="30"/>
    <n v="18225"/>
    <n v="0.11"/>
    <x v="567"/>
    <n v="5832"/>
    <n v="519.41250000000002"/>
    <n v="0.12"/>
    <n v="8297.8425000000007"/>
    <n v="7922.4074999999993"/>
    <n v="3244.05"/>
    <n v="13754.772000000001"/>
    <n v="778.57200000000012"/>
    <n v="5.6603773584905669E-2"/>
    <x v="0"/>
    <x v="0"/>
  </r>
  <r>
    <s v="CD-17CD-17-569"/>
    <x v="568"/>
    <x v="3"/>
    <s v="CD-17-569"/>
    <x v="136"/>
    <s v="Wagon"/>
    <s v="Volvo"/>
    <d v="2018-11-08T00:00:00"/>
    <x v="1"/>
    <d v="2018-12-21T00:00:00"/>
    <n v="43"/>
    <n v="18677"/>
    <n v="0.11"/>
    <x v="568"/>
    <n v="6910.49"/>
    <n v="776.96319999999992"/>
    <n v="0.12"/>
    <n v="9682.1568000000007"/>
    <n v="6940.3731999999991"/>
    <n v="3324.5059999999999"/>
    <n v="13962.9252"/>
    <n v="664.90120000000024"/>
    <n v="4.7619047619047637E-2"/>
    <x v="8"/>
    <x v="0"/>
  </r>
  <r>
    <s v="CD-1CD-1-570"/>
    <x v="569"/>
    <x v="6"/>
    <s v="CD-1-570"/>
    <x v="138"/>
    <s v="Convertible"/>
    <s v="Plymouth"/>
    <d v="2018-12-18T00:00:00"/>
    <x v="0"/>
    <d v="2019-03-06T00:00:00"/>
    <n v="78"/>
    <n v="26564"/>
    <n v="0.11"/>
    <x v="569"/>
    <n v="9563.0400000000009"/>
    <n v="1407.8919999999998"/>
    <n v="0.12"/>
    <n v="13807.967200000001"/>
    <n v="9833.9927999999982"/>
    <n v="5437.6507999999994"/>
    <n v="19296.567751999999"/>
    <n v="1092.2585519999993"/>
    <n v="5.6603773584905627E-2"/>
    <x v="6"/>
    <x v="3"/>
  </r>
  <r>
    <s v="CD-5CD-5-571"/>
    <x v="570"/>
    <x v="13"/>
    <s v="CD-5-571"/>
    <x v="151"/>
    <s v="Sedan"/>
    <s v="Alfa-romero"/>
    <d v="2018-12-14T00:00:00"/>
    <x v="0"/>
    <d v="2019-02-10T00:00:00"/>
    <n v="58"/>
    <n v="18367"/>
    <n v="0.05"/>
    <x v="570"/>
    <n v="6795.79"/>
    <n v="639.17159999999978"/>
    <n v="0.14000000000000001"/>
    <n v="9877.7726000000002"/>
    <n v="7570.8774000000003"/>
    <n v="3315.2434999999996"/>
    <n v="15122.744954999998"/>
    <n v="989.33845499999734"/>
    <n v="6.5420560747663378E-2"/>
    <x v="7"/>
    <x v="2"/>
  </r>
  <r>
    <s v="CD-14CD-14-572"/>
    <x v="571"/>
    <x v="11"/>
    <s v="CD-14-572"/>
    <x v="14"/>
    <s v="Hatchback"/>
    <s v="Toyota"/>
    <d v="2018-10-28T00:00:00"/>
    <x v="2"/>
    <d v="2019-01-05T00:00:00"/>
    <n v="69"/>
    <n v="24663"/>
    <n v="0.09"/>
    <x v="571"/>
    <n v="8878.68"/>
    <n v="1356.4649999999999"/>
    <n v="0.12"/>
    <n v="12928.3446"/>
    <n v="9514.9854000000014"/>
    <n v="4713.0993000000008"/>
    <n v="19325.951463000001"/>
    <n v="1595.7207630000012"/>
    <n v="8.2568807339449601E-2"/>
    <x v="5"/>
    <x v="2"/>
  </r>
  <r>
    <s v="CD-6CD-6-573"/>
    <x v="572"/>
    <x v="4"/>
    <s v="CD-6-573"/>
    <x v="74"/>
    <s v="Hatchback"/>
    <s v="Nissan"/>
    <d v="2018-12-26T00:00:00"/>
    <x v="0"/>
    <d v="2019-01-25T00:00:00"/>
    <n v="30"/>
    <n v="30436"/>
    <n v="0.09"/>
    <x v="572"/>
    <n v="11261.32"/>
    <n v="986.1264000000001"/>
    <n v="0.11"/>
    <n v="15294.09"/>
    <n v="12402.670000000002"/>
    <n v="5816.3196000000007"/>
    <n v="23849.680036000002"/>
    <n v="1969.2396360000021"/>
    <n v="8.2568807339449629E-2"/>
    <x v="5"/>
    <x v="2"/>
  </r>
  <r>
    <s v="CD-7CD-7-574"/>
    <x v="573"/>
    <x v="9"/>
    <s v="CD-7-574"/>
    <x v="82"/>
    <s v="Convertible"/>
    <s v="Nissan"/>
    <d v="2018-11-28T00:00:00"/>
    <x v="1"/>
    <d v="2018-12-29T00:00:00"/>
    <n v="31"/>
    <n v="33275"/>
    <n v="0.08"/>
    <x v="573"/>
    <n v="12644.5"/>
    <n v="1796.85"/>
    <n v="0.14000000000000001"/>
    <n v="18727.170000000002"/>
    <n v="11885.829999999998"/>
    <n v="5510.34"/>
    <n v="26357.793000000001"/>
    <n v="1255.1330000000016"/>
    <n v="4.7619047619047679E-2"/>
    <x v="5"/>
    <x v="2"/>
  </r>
  <r>
    <s v="CD-6CD-6-575"/>
    <x v="574"/>
    <x v="4"/>
    <s v="CD-6-575"/>
    <x v="99"/>
    <s v="Convertible"/>
    <s v="Volvo"/>
    <d v="2018-10-13T00:00:00"/>
    <x v="2"/>
    <d v="2018-12-01T00:00:00"/>
    <n v="49"/>
    <n v="21138"/>
    <n v="0.14000000000000001"/>
    <x v="574"/>
    <n v="6552.78"/>
    <n v="1162.5900000000001"/>
    <n v="0.1"/>
    <n v="9533.2379999999994"/>
    <n v="8645.4420000000009"/>
    <n v="4181.0964000000004"/>
    <n v="15117.390288000001"/>
    <n v="1119.8066880000006"/>
    <n v="7.4074074074074112E-2"/>
    <x v="3"/>
    <x v="0"/>
  </r>
  <r>
    <s v="CD-15CD-15-576"/>
    <x v="575"/>
    <x v="0"/>
    <s v="CD-15-576"/>
    <x v="64"/>
    <s v="Convertible"/>
    <s v="Chevrolet"/>
    <d v="2018-11-01T00:00:00"/>
    <x v="1"/>
    <d v="2018-12-06T00:00:00"/>
    <n v="35"/>
    <n v="26301"/>
    <n v="0.15"/>
    <x v="575"/>
    <n v="10520.4"/>
    <n v="1065.1904999999999"/>
    <n v="0.11"/>
    <n v="14044.734"/>
    <n v="8311.1159999999982"/>
    <n v="4247.6115"/>
    <n v="19194.732810000001"/>
    <n v="1086.4943100000019"/>
    <n v="5.6603773584905752E-2"/>
    <x v="8"/>
    <x v="0"/>
  </r>
  <r>
    <s v="CD-1CD-1-577"/>
    <x v="576"/>
    <x v="6"/>
    <s v="CD-1-577"/>
    <x v="129"/>
    <s v="Sedan"/>
    <s v="BMW"/>
    <d v="2018-10-16T00:00:00"/>
    <x v="2"/>
    <d v="2018-11-16T00:00:00"/>
    <n v="31"/>
    <n v="23758"/>
    <n v="7.0000000000000007E-2"/>
    <x v="576"/>
    <n v="9265.6200000000008"/>
    <n v="1282.9319999999998"/>
    <n v="0.13"/>
    <n v="13420.894199999999"/>
    <n v="8674.0457999999999"/>
    <n v="4639.9373999999998"/>
    <n v="18327.75273"/>
    <n v="872.75013000000035"/>
    <n v="4.7619047619047637E-2"/>
    <x v="1"/>
    <x v="1"/>
  </r>
  <r>
    <s v="CD-8CD-8-578"/>
    <x v="577"/>
    <x v="18"/>
    <s v="CD-8-578"/>
    <x v="109"/>
    <s v="Wagon"/>
    <s v="Jaguar"/>
    <d v="2018-12-07T00:00:00"/>
    <x v="0"/>
    <d v="2019-02-22T00:00:00"/>
    <n v="77"/>
    <n v="18865"/>
    <n v="0.1"/>
    <x v="577"/>
    <n v="6602.75"/>
    <n v="830.06"/>
    <n v="0.13"/>
    <n v="9640.0149999999994"/>
    <n v="7338.4850000000006"/>
    <n v="3905.0549999999998"/>
    <n v="13727.117250000001"/>
    <n v="653.67225000000144"/>
    <n v="4.761904761904772E-2"/>
    <x v="5"/>
    <x v="2"/>
  </r>
  <r>
    <s v="CD-3CD-3-579"/>
    <x v="578"/>
    <x v="12"/>
    <s v="CD-3-579"/>
    <x v="68"/>
    <s v="Hatchback"/>
    <s v="Peugeot"/>
    <d v="2018-12-29T00:00:00"/>
    <x v="0"/>
    <d v="2019-02-16T00:00:00"/>
    <n v="49"/>
    <n v="31451"/>
    <n v="0.17"/>
    <x v="578"/>
    <n v="11636.87"/>
    <n v="868.04759999999976"/>
    <n v="0.15"/>
    <n v="16420.5671"/>
    <n v="9683.7629000000015"/>
    <n v="5481.9092999999993"/>
    <n v="22478.438563"/>
    <n v="1856.0178629999973"/>
    <n v="8.2568807339449421E-2"/>
    <x v="7"/>
    <x v="2"/>
  </r>
  <r>
    <s v="CD-15CD-15-580"/>
    <x v="579"/>
    <x v="0"/>
    <s v="CD-15-580"/>
    <x v="132"/>
    <s v="Sedan"/>
    <s v="Dodge"/>
    <d v="2018-10-20T00:00:00"/>
    <x v="2"/>
    <d v="2019-01-01T00:00:00"/>
    <n v="73"/>
    <n v="26586"/>
    <n v="0.15"/>
    <x v="579"/>
    <n v="9570.9599999999991"/>
    <n v="911.89979999999991"/>
    <n v="0.13"/>
    <n v="13420.612799999999"/>
    <n v="9177.4871999999996"/>
    <n v="5197.5630000000001"/>
    <n v="18270.563849999999"/>
    <n v="870.02685000000201"/>
    <n v="4.7619047619047734E-2"/>
    <x v="2"/>
    <x v="1"/>
  </r>
  <r>
    <s v="CD-15CD-15-581"/>
    <x v="580"/>
    <x v="0"/>
    <s v="CD-15-581"/>
    <x v="152"/>
    <s v="Wagon"/>
    <s v="Mercedes-benz"/>
    <d v="2018-12-24T00:00:00"/>
    <x v="0"/>
    <d v="2019-02-21T00:00:00"/>
    <n v="59"/>
    <n v="29372"/>
    <n v="0.09"/>
    <x v="580"/>
    <n v="10280.200000000001"/>
    <n v="1315.8656000000001"/>
    <n v="0.1"/>
    <n v="14268.917600000002"/>
    <n v="12459.602399999998"/>
    <n v="4811.1336000000001"/>
    <n v="23670.777312000002"/>
    <n v="1753.3909120000026"/>
    <n v="7.4074074074074181E-2"/>
    <x v="2"/>
    <x v="1"/>
  </r>
  <r>
    <s v="CD-12CD-12-582"/>
    <x v="581"/>
    <x v="5"/>
    <s v="CD-12-582"/>
    <x v="33"/>
    <s v="Convertible"/>
    <s v="Isuzu"/>
    <d v="2018-11-27T00:00:00"/>
    <x v="1"/>
    <d v="2019-02-14T00:00:00"/>
    <n v="79"/>
    <n v="24201"/>
    <n v="0.13"/>
    <x v="581"/>
    <n v="7260.3"/>
    <n v="1379.4570000000001"/>
    <n v="0.13"/>
    <n v="11376.890100000001"/>
    <n v="9677.9798999999985"/>
    <n v="4632.0713999999998"/>
    <n v="17408.166515999998"/>
    <n v="985.36791599999924"/>
    <n v="5.6603773584905627E-2"/>
    <x v="6"/>
    <x v="3"/>
  </r>
  <r>
    <s v="CD-19CD-19-583"/>
    <x v="582"/>
    <x v="7"/>
    <s v="CD-19-583"/>
    <x v="20"/>
    <s v="Hatchback"/>
    <s v="Mercedes-benz"/>
    <d v="2018-11-09T00:00:00"/>
    <x v="1"/>
    <d v="2019-01-28T00:00:00"/>
    <n v="80"/>
    <n v="28575"/>
    <n v="0.12"/>
    <x v="582"/>
    <n v="9429.75"/>
    <n v="1571.625"/>
    <n v="0.14000000000000001"/>
    <n v="14521.815000000001"/>
    <n v="10624.184999999999"/>
    <n v="5029.2"/>
    <n v="21524.975999999999"/>
    <n v="1408.1759999999995"/>
    <n v="6.5420560747663531E-2"/>
    <x v="1"/>
    <x v="1"/>
  </r>
  <r>
    <s v="CD-4CD-4-584"/>
    <x v="583"/>
    <x v="2"/>
    <s v="CD-4-584"/>
    <x v="132"/>
    <s v="Hatchback"/>
    <s v="Jaguar"/>
    <d v="2018-10-20T00:00:00"/>
    <x v="2"/>
    <d v="2018-12-20T00:00:00"/>
    <n v="61"/>
    <n v="19209"/>
    <n v="0.14000000000000001"/>
    <x v="583"/>
    <n v="6338.97"/>
    <n v="712.65389999999979"/>
    <n v="0.14000000000000001"/>
    <n v="9364.3875000000007"/>
    <n v="7155.3524999999972"/>
    <n v="2973.5531999999994"/>
    <n v="14629.881744"/>
    <n v="1083.6949440000008"/>
    <n v="7.4074074074074125E-2"/>
    <x v="0"/>
    <x v="0"/>
  </r>
  <r>
    <s v="CD-1CD-1-585"/>
    <x v="584"/>
    <x v="6"/>
    <s v="CD-1-585"/>
    <x v="153"/>
    <s v="Hatchback"/>
    <s v="Dodge"/>
    <d v="2018-12-19T00:00:00"/>
    <x v="0"/>
    <d v="2019-02-12T00:00:00"/>
    <n v="55"/>
    <n v="34742"/>
    <n v="7.0000000000000007E-2"/>
    <x v="584"/>
    <n v="11464.86"/>
    <n v="1042.2599999999998"/>
    <n v="0.1"/>
    <n v="15738.126"/>
    <n v="16571.934000000001"/>
    <n v="6462.0119999999997"/>
    <n v="28174.372320000002"/>
    <n v="2326.3243199999997"/>
    <n v="8.2568807339449518E-2"/>
    <x v="2"/>
    <x v="1"/>
  </r>
  <r>
    <s v="CD-14CD-14-586"/>
    <x v="585"/>
    <x v="11"/>
    <s v="CD-14-586"/>
    <x v="27"/>
    <s v="Hardtop"/>
    <s v="Nissan"/>
    <d v="2018-12-05T00:00:00"/>
    <x v="0"/>
    <d v="2019-01-28T00:00:00"/>
    <n v="54"/>
    <n v="16600"/>
    <n v="0.13"/>
    <x v="585"/>
    <n v="4980"/>
    <n v="473.1"/>
    <n v="0.14000000000000001"/>
    <n v="7474.9800000000005"/>
    <n v="6967.0199999999995"/>
    <n v="3032.82"/>
    <n v="12093.730800000001"/>
    <n v="684.55080000000089"/>
    <n v="5.6603773584905731E-2"/>
    <x v="8"/>
    <x v="0"/>
  </r>
  <r>
    <s v="CD-1CD-1-587"/>
    <x v="586"/>
    <x v="6"/>
    <s v="CD-1-587"/>
    <x v="50"/>
    <s v="Wagon"/>
    <s v="Alfa-romero"/>
    <d v="2018-12-18T00:00:00"/>
    <x v="0"/>
    <d v="2019-02-09T00:00:00"/>
    <n v="53"/>
    <n v="16554"/>
    <n v="0.11"/>
    <x v="586"/>
    <n v="6456.06"/>
    <n v="413.85"/>
    <n v="0.12"/>
    <n v="8637.8772000000008"/>
    <n v="6095.1827999999996"/>
    <n v="2946.6120000000001"/>
    <n v="12375.770400000001"/>
    <n v="589.32240000000093"/>
    <n v="4.7619047619047686E-2"/>
    <x v="2"/>
    <x v="1"/>
  </r>
  <r>
    <s v="CD-11CD-11-588"/>
    <x v="587"/>
    <x v="15"/>
    <s v="CD-11-588"/>
    <x v="14"/>
    <s v="Hatchback"/>
    <s v="Renault"/>
    <d v="2018-11-18T00:00:00"/>
    <x v="1"/>
    <d v="2019-01-06T00:00:00"/>
    <n v="49"/>
    <n v="23274"/>
    <n v="0.16"/>
    <x v="587"/>
    <n v="8611.3799999999992"/>
    <n v="656.32680000000005"/>
    <n v="0.14000000000000001"/>
    <n v="12004.7292"/>
    <n v="7545.4308000000001"/>
    <n v="4105.5335999999998"/>
    <n v="16216.857720000002"/>
    <n v="772.23132000000078"/>
    <n v="4.7619047619047665E-2"/>
    <x v="7"/>
    <x v="2"/>
  </r>
  <r>
    <s v="CD-16CD-16-589"/>
    <x v="588"/>
    <x v="14"/>
    <s v="CD-16-589"/>
    <x v="44"/>
    <s v="Hatchback"/>
    <s v="Volkswagen"/>
    <d v="2018-12-11T00:00:00"/>
    <x v="0"/>
    <d v="2019-02-15T00:00:00"/>
    <n v="66"/>
    <n v="31491"/>
    <n v="0.08"/>
    <x v="588"/>
    <n v="12596.4"/>
    <n v="818.76600000000008"/>
    <n v="0.11"/>
    <n v="16602.055199999999"/>
    <n v="12369.664800000002"/>
    <n v="5794.3440000000001"/>
    <n v="24336.2448"/>
    <n v="1158.8688000000002"/>
    <n v="4.7619047619047623E-2"/>
    <x v="5"/>
    <x v="2"/>
  </r>
  <r>
    <s v="CD-3CD-3-590"/>
    <x v="589"/>
    <x v="12"/>
    <s v="CD-3-590"/>
    <x v="34"/>
    <s v="Hardtop"/>
    <s v="Saab"/>
    <d v="2018-11-23T00:00:00"/>
    <x v="1"/>
    <d v="2019-02-01T00:00:00"/>
    <n v="70"/>
    <n v="23848"/>
    <n v="7.0000000000000007E-2"/>
    <x v="589"/>
    <n v="7869.84"/>
    <n v="1287.7919999999999"/>
    <n v="0.11"/>
    <n v="11597.2824"/>
    <n v="10581.357599999999"/>
    <n v="4435.7280000000001"/>
    <n v="19162.344960000002"/>
    <n v="1419.4329600000019"/>
    <n v="7.4074074074074167E-2"/>
    <x v="5"/>
    <x v="2"/>
  </r>
  <r>
    <s v="CD-8CD-8-591"/>
    <x v="590"/>
    <x v="18"/>
    <s v="CD-8-591"/>
    <x v="81"/>
    <s v="Wagon"/>
    <s v="Mercury"/>
    <d v="2018-10-27T00:00:00"/>
    <x v="2"/>
    <d v="2018-12-28T00:00:00"/>
    <n v="62"/>
    <n v="16676"/>
    <n v="0.09"/>
    <x v="590"/>
    <n v="6003.36"/>
    <n v="733.74399999999991"/>
    <n v="0.13"/>
    <n v="8709.8747999999996"/>
    <n v="6465.2851999999984"/>
    <n v="3186.7835999999998"/>
    <n v="12707.678984000002"/>
    <n v="719.30258400000093"/>
    <n v="5.6603773584905724E-2"/>
    <x v="5"/>
    <x v="2"/>
  </r>
  <r>
    <s v="CD-20CD-20-592"/>
    <x v="591"/>
    <x v="19"/>
    <s v="CD-20-592"/>
    <x v="134"/>
    <s v="Sedan"/>
    <s v="Mercedes-benz"/>
    <d v="2018-12-20T00:00:00"/>
    <x v="0"/>
    <d v="2019-02-17T00:00:00"/>
    <n v="59"/>
    <n v="26567"/>
    <n v="0.08"/>
    <x v="591"/>
    <n v="8235.77"/>
    <n v="972.35220000000004"/>
    <n v="0.11"/>
    <n v="11896.702600000001"/>
    <n v="12544.937399999999"/>
    <n v="4643.9115999999995"/>
    <n v="21381.546672"/>
    <n v="1583.8182720000004"/>
    <n v="7.4074074074074098E-2"/>
    <x v="9"/>
    <x v="3"/>
  </r>
  <r>
    <s v="CD-5CD-5-593"/>
    <x v="592"/>
    <x v="13"/>
    <s v="CD-5-593"/>
    <x v="133"/>
    <s v="Sedan"/>
    <s v="Mercury"/>
    <d v="2018-10-09T00:00:00"/>
    <x v="2"/>
    <d v="2018-11-16T00:00:00"/>
    <n v="38"/>
    <n v="29133"/>
    <n v="0.1"/>
    <x v="592"/>
    <n v="11361.87"/>
    <n v="1485.7829999999999"/>
    <n v="0.13"/>
    <n v="16256.214"/>
    <n v="9963.4860000000008"/>
    <n v="5506.1370000000006"/>
    <n v="22370.648040000004"/>
    <n v="1657.0850400000018"/>
    <n v="7.4074074074074139E-2"/>
    <x v="2"/>
    <x v="1"/>
  </r>
  <r>
    <s v="CD-15CD-15-594"/>
    <x v="593"/>
    <x v="0"/>
    <s v="CD-15-594"/>
    <x v="108"/>
    <s v="Wagon"/>
    <s v="Mitsubishi"/>
    <d v="2018-10-11T00:00:00"/>
    <x v="2"/>
    <d v="2018-12-18T00:00:00"/>
    <n v="68"/>
    <n v="29328"/>
    <n v="0.15"/>
    <x v="593"/>
    <n v="11144.64"/>
    <n v="1240.5744"/>
    <n v="0.12"/>
    <n v="15376.670399999999"/>
    <n v="9552.1296000000002"/>
    <n v="5484.3359999999993"/>
    <n v="20416.6872"/>
    <n v="972.22320000000036"/>
    <n v="4.7619047619047637E-2"/>
    <x v="3"/>
    <x v="0"/>
  </r>
  <r>
    <s v="CD-20CD-20-595"/>
    <x v="594"/>
    <x v="19"/>
    <s v="CD-20-595"/>
    <x v="11"/>
    <s v="Convertible"/>
    <s v="Mercedes-benz"/>
    <d v="2018-11-24T00:00:00"/>
    <x v="1"/>
    <d v="2018-12-29T00:00:00"/>
    <n v="35"/>
    <n v="32855"/>
    <n v="0.17"/>
    <x v="594"/>
    <n v="13142"/>
    <n v="1271.4884999999997"/>
    <n v="0.1"/>
    <n v="17140.4535"/>
    <n v="10129.196500000002"/>
    <n v="5453.93"/>
    <n v="23560.977599999998"/>
    <n v="1745.2575999999972"/>
    <n v="7.4074074074073959E-2"/>
    <x v="5"/>
    <x v="2"/>
  </r>
  <r>
    <s v="CD-11CD-11-596"/>
    <x v="595"/>
    <x v="15"/>
    <s v="CD-11-596"/>
    <x v="39"/>
    <s v="Hardtop"/>
    <s v="Saab"/>
    <d v="2018-10-30T00:00:00"/>
    <x v="2"/>
    <d v="2019-01-12T00:00:00"/>
    <n v="74"/>
    <n v="20525"/>
    <n v="0.15"/>
    <x v="595"/>
    <n v="7594.25"/>
    <n v="591.12"/>
    <n v="0.11"/>
    <n v="10104.4575"/>
    <n v="7341.7924999999996"/>
    <n v="3314.7874999999999"/>
    <n v="15120.664875"/>
    <n v="989.20237500000076"/>
    <n v="6.54205607476636E-2"/>
    <x v="8"/>
    <x v="0"/>
  </r>
  <r>
    <s v="CD-3CD-3-597"/>
    <x v="596"/>
    <x v="12"/>
    <s v="CD-3-597"/>
    <x v="151"/>
    <s v="Sedan"/>
    <s v="Isuzu"/>
    <d v="2018-11-22T00:00:00"/>
    <x v="1"/>
    <d v="2019-01-29T00:00:00"/>
    <n v="68"/>
    <n v="17973"/>
    <n v="0.14000000000000001"/>
    <x v="596"/>
    <n v="5391.9"/>
    <n v="1006.4880000000002"/>
    <n v="0.13"/>
    <n v="8407.7693999999992"/>
    <n v="7049.0105999999996"/>
    <n v="3091.3560000000002"/>
    <n v="13231.003680000002"/>
    <n v="865.57968000000255"/>
    <n v="6.5420560747663739E-2"/>
    <x v="4"/>
    <x v="1"/>
  </r>
  <r>
    <s v="CD-16CD-16-598"/>
    <x v="597"/>
    <x v="14"/>
    <s v="CD-16-598"/>
    <x v="154"/>
    <s v="Hardtop"/>
    <s v="Nissan"/>
    <d v="2018-10-08T00:00:00"/>
    <x v="2"/>
    <d v="2018-11-18T00:00:00"/>
    <n v="41"/>
    <n v="29171"/>
    <n v="0.14000000000000001"/>
    <x v="597"/>
    <n v="9334.7199999999993"/>
    <n v="1102.6638000000003"/>
    <n v="0.11"/>
    <n v="13196.9604"/>
    <n v="11890.099599999998"/>
    <n v="4515.6707999999999"/>
    <n v="22422.814228000003"/>
    <n v="1851.4250280000051"/>
    <n v="8.2568807339449754E-2"/>
    <x v="6"/>
    <x v="3"/>
  </r>
  <r>
    <s v="CD-18CD-18-599"/>
    <x v="598"/>
    <x v="17"/>
    <s v="CD-18-599"/>
    <x v="91"/>
    <s v="Convertible"/>
    <s v="Mercedes-benz"/>
    <d v="2018-11-16T00:00:00"/>
    <x v="1"/>
    <d v="2019-02-01T00:00:00"/>
    <n v="77"/>
    <n v="21351"/>
    <n v="0.16"/>
    <x v="598"/>
    <n v="8113.38"/>
    <n v="491.07299999999998"/>
    <n v="0.12"/>
    <n v="10756.6338"/>
    <n v="7178.2061999999987"/>
    <n v="4125.0132000000003"/>
    <n v="14776.514675999999"/>
    <n v="966.68787599999996"/>
    <n v="6.5420560747663559E-2"/>
    <x v="9"/>
    <x v="3"/>
  </r>
  <r>
    <s v="CD-4CD-4-600"/>
    <x v="599"/>
    <x v="2"/>
    <s v="CD-4-600"/>
    <x v="33"/>
    <s v="Convertible"/>
    <s v="Audi"/>
    <d v="2018-12-16T00:00:00"/>
    <x v="0"/>
    <d v="2019-02-12T00:00:00"/>
    <n v="58"/>
    <n v="29087"/>
    <n v="0.08"/>
    <x v="599"/>
    <n v="9889.58"/>
    <n v="1349.6368"/>
    <n v="0.14000000000000001"/>
    <n v="14985.6224"/>
    <n v="11774.417599999999"/>
    <n v="5352.0080000000007"/>
    <n v="23120.674559999999"/>
    <n v="1712.6425600000002"/>
    <n v="7.4074074074074084E-2"/>
    <x v="8"/>
    <x v="0"/>
  </r>
  <r>
    <s v="CD-19CD-19-601"/>
    <x v="600"/>
    <x v="7"/>
    <s v="CD-19-601"/>
    <x v="122"/>
    <s v="Sedan"/>
    <s v="Alfa-romero"/>
    <d v="2018-10-10T00:00:00"/>
    <x v="2"/>
    <d v="2018-11-14T00:00:00"/>
    <n v="35"/>
    <n v="27726"/>
    <n v="0.08"/>
    <x v="600"/>
    <n v="8595.06"/>
    <n v="1014.7716"/>
    <n v="0.14000000000000001"/>
    <n v="13180.940399999999"/>
    <n v="12326.979600000001"/>
    <n v="4846.5048000000006"/>
    <n v="22314.328416000004"/>
    <n v="1652.9132160000081"/>
    <n v="7.4074074074074431E-2"/>
    <x v="3"/>
    <x v="0"/>
  </r>
  <r>
    <s v="CD-2CD-2-602"/>
    <x v="601"/>
    <x v="8"/>
    <s v="CD-2-602"/>
    <x v="155"/>
    <s v="Hardtop"/>
    <s v="Nissan"/>
    <d v="2018-11-07T00:00:00"/>
    <x v="1"/>
    <d v="2019-01-03T00:00:00"/>
    <n v="57"/>
    <n v="21280"/>
    <n v="0.09"/>
    <x v="601"/>
    <n v="8086.4"/>
    <n v="563.91999999999996"/>
    <n v="0.1"/>
    <n v="10586.8"/>
    <n v="8778"/>
    <n v="4066.6079999999997"/>
    <n v="16063.1016"/>
    <n v="764.90960000000086"/>
    <n v="4.7619047619047672E-2"/>
    <x v="4"/>
    <x v="1"/>
  </r>
  <r>
    <s v="CD-8CD-8-603"/>
    <x v="602"/>
    <x v="18"/>
    <s v="CD-8-603"/>
    <x v="28"/>
    <s v="Hardtop"/>
    <s v="Mazda"/>
    <d v="2018-10-21T00:00:00"/>
    <x v="2"/>
    <d v="2018-12-28T00:00:00"/>
    <n v="68"/>
    <n v="16716"/>
    <n v="0.08"/>
    <x v="602"/>
    <n v="6686.4"/>
    <n v="521.53920000000016"/>
    <n v="0.14000000000000001"/>
    <n v="9360.9599999999991"/>
    <n v="6017.7599999999993"/>
    <n v="2921.9568000000004"/>
    <n v="13204.168992000003"/>
    <n v="747.4057920000032"/>
    <n v="5.6603773584905891E-2"/>
    <x v="2"/>
    <x v="1"/>
  </r>
  <r>
    <s v="CD-1CD-1-604"/>
    <x v="603"/>
    <x v="6"/>
    <s v="CD-1-604"/>
    <x v="53"/>
    <s v="Wagon"/>
    <s v="Isuzu"/>
    <d v="2018-11-08T00:00:00"/>
    <x v="1"/>
    <d v="2018-12-19T00:00:00"/>
    <n v="41"/>
    <n v="21425"/>
    <n v="0.16"/>
    <x v="603"/>
    <n v="7713"/>
    <n v="617.04"/>
    <n v="0.12"/>
    <n v="10489.68"/>
    <n v="7507.32"/>
    <n v="3959.34"/>
    <n v="15020.296200000001"/>
    <n v="982.63620000000083"/>
    <n v="6.54205607476636E-2"/>
    <x v="3"/>
    <x v="0"/>
  </r>
  <r>
    <s v="CD-10CD-10-605"/>
    <x v="604"/>
    <x v="1"/>
    <s v="CD-10-605"/>
    <x v="96"/>
    <s v="Wagon"/>
    <s v="Saab"/>
    <d v="2018-10-25T00:00:00"/>
    <x v="2"/>
    <d v="2018-12-20T00:00:00"/>
    <n v="56"/>
    <n v="25962"/>
    <n v="0.09"/>
    <x v="604"/>
    <n v="8567.4599999999991"/>
    <n v="903.47760000000005"/>
    <n v="0.11"/>
    <n v="12069.733799999998"/>
    <n v="11555.6862"/>
    <n v="4961.3382000000011"/>
    <n v="19783.926708000003"/>
    <n v="1119.8449080000064"/>
    <n v="5.6603773584905974E-2"/>
    <x v="0"/>
    <x v="0"/>
  </r>
  <r>
    <s v="CD-18CD-18-606"/>
    <x v="605"/>
    <x v="17"/>
    <s v="CD-18-606"/>
    <x v="3"/>
    <s v="Wagon"/>
    <s v="Chevrolet"/>
    <d v="2018-12-12T00:00:00"/>
    <x v="0"/>
    <d v="2019-02-12T00:00:00"/>
    <n v="62"/>
    <n v="26963"/>
    <n v="0.14000000000000001"/>
    <x v="605"/>
    <n v="9976.31"/>
    <n v="924.83090000000016"/>
    <n v="0.13"/>
    <n v="13915.604300000001"/>
    <n v="9272.5756999999994"/>
    <n v="5101.3996000000006"/>
    <n v="19714.590636000001"/>
    <n v="1627.8102360000012"/>
    <n v="8.2568807339449601E-2"/>
    <x v="9"/>
    <x v="3"/>
  </r>
  <r>
    <s v="CD-11CD-11-607"/>
    <x v="606"/>
    <x v="15"/>
    <s v="CD-11-607"/>
    <x v="48"/>
    <s v="Convertible"/>
    <s v="Volvo"/>
    <d v="2018-12-14T00:00:00"/>
    <x v="0"/>
    <d v="2019-02-17T00:00:00"/>
    <n v="65"/>
    <n v="26196"/>
    <n v="0.17"/>
    <x v="606"/>
    <n v="9430.56"/>
    <n v="984.96960000000001"/>
    <n v="0.15"/>
    <n v="13676.9316"/>
    <n v="8065.7484000000004"/>
    <n v="5000.8163999999997"/>
    <n v="17578.95678"/>
    <n v="837.09317999999985"/>
    <n v="4.7619047619047609E-2"/>
    <x v="4"/>
    <x v="1"/>
  </r>
  <r>
    <s v="CD-18CD-18-608"/>
    <x v="607"/>
    <x v="17"/>
    <s v="CD-18-608"/>
    <x v="140"/>
    <s v="Hatchback"/>
    <s v="BMW"/>
    <d v="2018-12-23T00:00:00"/>
    <x v="0"/>
    <d v="2019-01-26T00:00:00"/>
    <n v="34"/>
    <n v="20731"/>
    <n v="0.1"/>
    <x v="607"/>
    <n v="8292.4"/>
    <n v="725.58500000000015"/>
    <n v="0.12"/>
    <n v="11256.933000000001"/>
    <n v="7400.9670000000006"/>
    <n v="4104.7380000000003"/>
    <n v="15280.820100000001"/>
    <n v="727.65810000000056"/>
    <n v="4.7619047619047651E-2"/>
    <x v="4"/>
    <x v="1"/>
  </r>
  <r>
    <s v="CD-16CD-16-609"/>
    <x v="608"/>
    <x v="14"/>
    <s v="CD-16-609"/>
    <x v="101"/>
    <s v="Convertible"/>
    <s v="Isuzu"/>
    <d v="2018-11-02T00:00:00"/>
    <x v="1"/>
    <d v="2019-01-14T00:00:00"/>
    <n v="73"/>
    <n v="18982"/>
    <n v="0.09"/>
    <x v="608"/>
    <n v="5884.42"/>
    <n v="797.24399999999991"/>
    <n v="0.12"/>
    <n v="8754.4984000000004"/>
    <n v="8519.1215999999986"/>
    <n v="3972.9325999999996"/>
    <n v="13965.72177"/>
    <n v="665.03437000000122"/>
    <n v="4.7619047619047707E-2"/>
    <x v="6"/>
    <x v="3"/>
  </r>
  <r>
    <s v="CD-20CD-20-610"/>
    <x v="609"/>
    <x v="19"/>
    <s v="CD-20-610"/>
    <x v="5"/>
    <s v="Sedan"/>
    <s v="Audi"/>
    <d v="2018-12-27T00:00:00"/>
    <x v="0"/>
    <d v="2019-01-26T00:00:00"/>
    <n v="30"/>
    <n v="33251"/>
    <n v="0.06"/>
    <x v="609"/>
    <n v="9975.2999999999993"/>
    <n v="1702.4512"/>
    <n v="0.15"/>
    <n v="16366.142199999998"/>
    <n v="14889.7978"/>
    <n v="6563.7474000000002"/>
    <n v="26173.724156"/>
    <n v="1481.5315560000017"/>
    <n v="5.6603773584905724E-2"/>
    <x v="0"/>
    <x v="0"/>
  </r>
  <r>
    <s v="CD-3CD-3-611"/>
    <x v="610"/>
    <x v="12"/>
    <s v="CD-3-611"/>
    <x v="153"/>
    <s v="Hardtop"/>
    <s v="Volkswagen"/>
    <d v="2018-11-19T00:00:00"/>
    <x v="1"/>
    <d v="2018-12-31T00:00:00"/>
    <n v="42"/>
    <n v="23962"/>
    <n v="0.1"/>
    <x v="610"/>
    <n v="9105.56"/>
    <n v="1121.4216000000001"/>
    <n v="0.15"/>
    <n v="13461.851599999998"/>
    <n v="8103.9484000000002"/>
    <n v="4744.4759999999997"/>
    <n v="17662.390200000002"/>
    <n v="841.06620000000112"/>
    <n v="4.7619047619047679E-2"/>
    <x v="1"/>
    <x v="1"/>
  </r>
  <r>
    <s v="CD-20CD-20-612"/>
    <x v="611"/>
    <x v="19"/>
    <s v="CD-20-612"/>
    <x v="20"/>
    <s v="Sedan"/>
    <s v="Mercury"/>
    <d v="2018-11-05T00:00:00"/>
    <x v="1"/>
    <d v="2019-01-14T00:00:00"/>
    <n v="70"/>
    <n v="28423"/>
    <n v="7.0000000000000007E-2"/>
    <x v="611"/>
    <n v="11084.97"/>
    <n v="1227.8735999999999"/>
    <n v="0.15"/>
    <n v="16277.8521"/>
    <n v="10155.537899999999"/>
    <n v="5551.0118999999995"/>
    <n v="21926.497005000001"/>
    <n v="1044.1189049999994"/>
    <n v="4.7619047619047589E-2"/>
    <x v="6"/>
    <x v="3"/>
  </r>
  <r>
    <s v="CD-2CD-2-613"/>
    <x v="612"/>
    <x v="8"/>
    <s v="CD-2-613"/>
    <x v="146"/>
    <s v="Sedan"/>
    <s v="Porsche"/>
    <d v="2018-12-30T00:00:00"/>
    <x v="0"/>
    <d v="2019-03-01T00:00:00"/>
    <n v="61"/>
    <n v="24941"/>
    <n v="0.16"/>
    <x v="612"/>
    <n v="8230.5300000000007"/>
    <n v="1144.7918999999999"/>
    <n v="0.12"/>
    <n v="11889.3747"/>
    <n v="9061.0652999999984"/>
    <n v="4399.5923999999995"/>
    <n v="17874.915408000001"/>
    <n v="1324.0678079999998"/>
    <n v="7.4074074074074056E-2"/>
    <x v="1"/>
    <x v="1"/>
  </r>
  <r>
    <s v="CD-1CD-1-614"/>
    <x v="613"/>
    <x v="6"/>
    <s v="CD-1-614"/>
    <x v="31"/>
    <s v="Convertible"/>
    <s v="Dodge"/>
    <d v="2018-10-27T00:00:00"/>
    <x v="2"/>
    <d v="2018-12-26T00:00:00"/>
    <n v="60"/>
    <n v="32168"/>
    <n v="0.05"/>
    <x v="613"/>
    <n v="12867.2"/>
    <n v="1769.2399999999998"/>
    <n v="0.1"/>
    <n v="17692.400000000001"/>
    <n v="12867.199999999997"/>
    <n v="6723.1119999999992"/>
    <n v="25266.67728"/>
    <n v="1430.1892800000023"/>
    <n v="5.6603773584905752E-2"/>
    <x v="8"/>
    <x v="0"/>
  </r>
  <r>
    <s v="CD-12CD-12-615"/>
    <x v="614"/>
    <x v="5"/>
    <s v="CD-12-615"/>
    <x v="152"/>
    <s v="Wagon"/>
    <s v="Toyota"/>
    <d v="2018-10-31T00:00:00"/>
    <x v="2"/>
    <d v="2018-12-14T00:00:00"/>
    <n v="44"/>
    <n v="26149"/>
    <n v="0.12"/>
    <x v="614"/>
    <n v="9152.15"/>
    <n v="970.12789999999995"/>
    <n v="0.14000000000000001"/>
    <n v="13343.834699999999"/>
    <n v="9667.2852999999996"/>
    <n v="4142.0015999999996"/>
    <n v="20001.265503999999"/>
    <n v="1132.1471039999997"/>
    <n v="5.6603773584905648E-2"/>
    <x v="1"/>
    <x v="1"/>
  </r>
  <r>
    <s v="CD-1CD-1-616"/>
    <x v="615"/>
    <x v="6"/>
    <s v="CD-1-616"/>
    <x v="49"/>
    <s v="Hardtop"/>
    <s v="Subaru"/>
    <d v="2018-12-01T00:00:00"/>
    <x v="0"/>
    <d v="2019-02-09T00:00:00"/>
    <n v="70"/>
    <n v="18983"/>
    <n v="0.06"/>
    <x v="615"/>
    <n v="7023.71"/>
    <n v="541.01549999999997"/>
    <n v="0.13"/>
    <n v="9884.4481000000014"/>
    <n v="7959.5719000000017"/>
    <n v="3747.2441999999996"/>
    <n v="14942.582348000002"/>
    <n v="845.80654800000048"/>
    <n v="5.6603773584905683E-2"/>
    <x v="6"/>
    <x v="3"/>
  </r>
  <r>
    <s v="CD-3CD-3-617"/>
    <x v="616"/>
    <x v="12"/>
    <s v="CD-3-617"/>
    <x v="52"/>
    <s v="Wagon"/>
    <s v="Volkswagen"/>
    <d v="2018-11-03T00:00:00"/>
    <x v="1"/>
    <d v="2018-12-04T00:00:00"/>
    <n v="31"/>
    <n v="20346"/>
    <n v="7.0000000000000007E-2"/>
    <x v="616"/>
    <n v="7121.1"/>
    <n v="944.05439999999987"/>
    <n v="0.15"/>
    <n v="10903.421399999999"/>
    <n v="8018.3585999999996"/>
    <n v="4162.7915999999996"/>
    <n v="15939.707472"/>
    <n v="1180.7190720000017"/>
    <n v="7.4074074074074181E-2"/>
    <x v="1"/>
    <x v="1"/>
  </r>
  <r>
    <s v="CD-16CD-16-618"/>
    <x v="617"/>
    <x v="14"/>
    <s v="CD-16-618"/>
    <x v="147"/>
    <s v="Hatchback"/>
    <s v="Isuzu"/>
    <d v="2018-10-17T00:00:00"/>
    <x v="2"/>
    <d v="2018-11-25T00:00:00"/>
    <n v="39"/>
    <n v="25228"/>
    <n v="0.05"/>
    <x v="617"/>
    <n v="9082.08"/>
    <n v="893.07119999999998"/>
    <n v="0.12"/>
    <n v="12851.1432"/>
    <n v="11115.456799999998"/>
    <n v="4793.32"/>
    <n v="20131.944"/>
    <n v="958.66400000000067"/>
    <n v="4.7619047619047651E-2"/>
    <x v="9"/>
    <x v="3"/>
  </r>
  <r>
    <s v="CD-8CD-8-619"/>
    <x v="618"/>
    <x v="18"/>
    <s v="CD-8-619"/>
    <x v="57"/>
    <s v="Sedan"/>
    <s v="Porsche"/>
    <d v="2018-10-16T00:00:00"/>
    <x v="2"/>
    <d v="2018-12-27T00:00:00"/>
    <n v="72"/>
    <n v="24791"/>
    <n v="0.11"/>
    <x v="618"/>
    <n v="9172.67"/>
    <n v="644.56600000000003"/>
    <n v="0.15"/>
    <n v="13126.834500000001"/>
    <n v="8937.1554999999971"/>
    <n v="4412.7980000000007"/>
    <n v="18886.775440000005"/>
    <n v="1235.5834400000094"/>
    <n v="6.5420560747664031E-2"/>
    <x v="5"/>
    <x v="2"/>
  </r>
  <r>
    <s v="CD-1CD-1-620"/>
    <x v="619"/>
    <x v="6"/>
    <s v="CD-1-620"/>
    <x v="55"/>
    <s v="Hardtop"/>
    <s v="Plymouth"/>
    <d v="2018-12-31T00:00:00"/>
    <x v="0"/>
    <d v="2019-02-10T00:00:00"/>
    <n v="41"/>
    <n v="31987"/>
    <n v="0.12"/>
    <x v="619"/>
    <n v="11195.45"/>
    <n v="1525.7799"/>
    <n v="0.1"/>
    <n v="15536.0859"/>
    <n v="12612.474100000001"/>
    <n v="5629.7120000000004"/>
    <n v="24545.544320000005"/>
    <n v="2026.6963200000027"/>
    <n v="8.2568807339449643E-2"/>
    <x v="7"/>
    <x v="2"/>
  </r>
  <r>
    <s v="CD-11CD-11-621"/>
    <x v="620"/>
    <x v="15"/>
    <s v="CD-11-621"/>
    <x v="20"/>
    <s v="Wagon"/>
    <s v="Plymouth"/>
    <d v="2018-10-27T00:00:00"/>
    <x v="2"/>
    <d v="2018-11-30T00:00:00"/>
    <n v="34"/>
    <n v="18729"/>
    <n v="7.0000000000000007E-2"/>
    <x v="620"/>
    <n v="5993.28"/>
    <n v="571.23450000000003"/>
    <n v="0.1"/>
    <n v="8306.3114999999998"/>
    <n v="9111.6585000000014"/>
    <n v="3309.4142999999995"/>
    <n v="15378.325712999998"/>
    <n v="1269.7700129999976"/>
    <n v="8.2568807339449393E-2"/>
    <x v="8"/>
    <x v="0"/>
  </r>
  <r>
    <s v="CD-4CD-4-622"/>
    <x v="621"/>
    <x v="2"/>
    <s v="CD-4-622"/>
    <x v="36"/>
    <s v="Hardtop"/>
    <s v="Isuzu"/>
    <d v="2018-10-18T00:00:00"/>
    <x v="2"/>
    <d v="2018-11-30T00:00:00"/>
    <n v="43"/>
    <n v="30918"/>
    <n v="0.13"/>
    <x v="621"/>
    <n v="11439.66"/>
    <n v="927.54"/>
    <n v="0.12"/>
    <n v="15595.039200000001"/>
    <n v="11303.620799999999"/>
    <n v="5110.7453999999998"/>
    <n v="23530.947768000002"/>
    <n v="1743.0331680000018"/>
    <n v="7.4074074074074139E-2"/>
    <x v="1"/>
    <x v="1"/>
  </r>
  <r>
    <s v="CD-14CD-14-623"/>
    <x v="622"/>
    <x v="11"/>
    <s v="CD-14-623"/>
    <x v="8"/>
    <s v="Hatchback"/>
    <s v="Renault"/>
    <d v="2018-12-08T00:00:00"/>
    <x v="0"/>
    <d v="2019-02-07T00:00:00"/>
    <n v="61"/>
    <n v="33845"/>
    <n v="0.08"/>
    <x v="622"/>
    <n v="13538"/>
    <n v="1759.94"/>
    <n v="0.14000000000000001"/>
    <n v="19657.175999999999"/>
    <n v="11480.224"/>
    <n v="5916.1059999999998"/>
    <n v="26986.784580000003"/>
    <n v="1765.4905800000015"/>
    <n v="6.54205607476636E-2"/>
    <x v="2"/>
    <x v="1"/>
  </r>
  <r>
    <s v="CD-18CD-18-624"/>
    <x v="623"/>
    <x v="17"/>
    <s v="CD-18-624"/>
    <x v="123"/>
    <s v="Hardtop"/>
    <s v="Plymouth"/>
    <d v="2018-11-02T00:00:00"/>
    <x v="1"/>
    <d v="2019-01-08T00:00:00"/>
    <n v="67"/>
    <n v="31320"/>
    <n v="7.0000000000000007E-2"/>
    <x v="623"/>
    <n v="12528"/>
    <n v="829.98"/>
    <n v="0.15"/>
    <n v="17727.12"/>
    <n v="11400.48"/>
    <n v="6699.347999999999"/>
    <n v="24222.512160000002"/>
    <n v="1794.2601600000016"/>
    <n v="7.4074074074074139E-2"/>
    <x v="0"/>
    <x v="0"/>
  </r>
  <r>
    <s v="CD-7CD-7-625"/>
    <x v="624"/>
    <x v="9"/>
    <s v="CD-7-625"/>
    <x v="156"/>
    <s v="Sedan"/>
    <s v="Mazda"/>
    <d v="2018-10-20T00:00:00"/>
    <x v="2"/>
    <d v="2018-11-26T00:00:00"/>
    <n v="37"/>
    <n v="26056"/>
    <n v="0.11"/>
    <x v="624"/>
    <n v="8598.48"/>
    <n v="1459.136"/>
    <n v="0.11"/>
    <n v="12608.4984"/>
    <n v="10581.3416"/>
    <n v="4869.8663999999999"/>
    <n v="19785.571488000001"/>
    <n v="1465.5978880000002"/>
    <n v="7.4074074074074084E-2"/>
    <x v="6"/>
    <x v="3"/>
  </r>
  <r>
    <s v="CD-17CD-17-626"/>
    <x v="625"/>
    <x v="3"/>
    <s v="CD-17-626"/>
    <x v="141"/>
    <s v="Sedan"/>
    <s v="Mazda"/>
    <d v="2018-10-19T00:00:00"/>
    <x v="2"/>
    <d v="2018-12-15T00:00:00"/>
    <n v="57"/>
    <n v="19557"/>
    <n v="0.12"/>
    <x v="625"/>
    <n v="7236.09"/>
    <n v="598.44420000000002"/>
    <n v="0.12"/>
    <n v="9899.7533999999996"/>
    <n v="7310.4066000000003"/>
    <n v="3442.0320000000002"/>
    <n v="14456.5344"/>
    <n v="688.40639999999985"/>
    <n v="4.7619047619047609E-2"/>
    <x v="3"/>
    <x v="0"/>
  </r>
  <r>
    <s v="CD-4CD-4-627"/>
    <x v="626"/>
    <x v="2"/>
    <s v="CD-4-627"/>
    <x v="65"/>
    <s v="Sedan"/>
    <s v="Volvo"/>
    <d v="2018-11-30T00:00:00"/>
    <x v="1"/>
    <d v="2019-01-01T00:00:00"/>
    <n v="32"/>
    <n v="16177"/>
    <n v="0.1"/>
    <x v="626"/>
    <n v="6309.03"/>
    <n v="742.52430000000004"/>
    <n v="0.11"/>
    <n v="8653.077299999999"/>
    <n v="5906.2227000000003"/>
    <n v="3348.6390000000001"/>
    <n v="11771.19405"/>
    <n v="560.53305"/>
    <n v="4.7619047619047616E-2"/>
    <x v="4"/>
    <x v="1"/>
  </r>
  <r>
    <s v="CD-6CD-6-628"/>
    <x v="627"/>
    <x v="4"/>
    <s v="CD-6-628"/>
    <x v="140"/>
    <s v="Convertible"/>
    <s v="Volvo"/>
    <d v="2018-10-21T00:00:00"/>
    <x v="2"/>
    <d v="2018-12-01T00:00:00"/>
    <n v="41"/>
    <n v="30926"/>
    <n v="0.16"/>
    <x v="627"/>
    <n v="10824.1"/>
    <n v="1060.7618"/>
    <n v="0.1"/>
    <n v="14482.6458"/>
    <n v="11495.1942"/>
    <n v="5455.3464000000004"/>
    <n v="22164.293088000002"/>
    <n v="1641.7994880000006"/>
    <n v="7.4074074074074098E-2"/>
    <x v="0"/>
    <x v="0"/>
  </r>
  <r>
    <s v="CD-6CD-6-629"/>
    <x v="628"/>
    <x v="4"/>
    <s v="CD-6-629"/>
    <x v="11"/>
    <s v="Wagon"/>
    <s v="Mercedes-benz"/>
    <d v="2018-10-31T00:00:00"/>
    <x v="2"/>
    <d v="2018-12-31T00:00:00"/>
    <n v="61"/>
    <n v="31392"/>
    <n v="0.11"/>
    <x v="628"/>
    <n v="12556.8"/>
    <n v="769.10400000000004"/>
    <n v="0.14000000000000001"/>
    <n v="17237.3472"/>
    <n v="10701.532800000001"/>
    <n v="5587.7759999999998"/>
    <n v="23915.681280000001"/>
    <n v="1564.5772800000013"/>
    <n v="6.54205607476636E-2"/>
    <x v="7"/>
    <x v="2"/>
  </r>
  <r>
    <s v="CD-13CD-13-630"/>
    <x v="629"/>
    <x v="16"/>
    <s v="CD-13-630"/>
    <x v="23"/>
    <s v="Wagon"/>
    <s v="Mitsubishi"/>
    <d v="2018-12-03T00:00:00"/>
    <x v="0"/>
    <d v="2019-01-16T00:00:00"/>
    <n v="44"/>
    <n v="22232"/>
    <n v="7.0000000000000007E-2"/>
    <x v="629"/>
    <n v="8670.48"/>
    <n v="960.42239999999993"/>
    <n v="0.11"/>
    <n v="11905.235999999999"/>
    <n v="8770.5239999999994"/>
    <n v="3928.3943999999992"/>
    <n v="17919.681192"/>
    <n v="1172.3155920000027"/>
    <n v="6.5420560747663697E-2"/>
    <x v="9"/>
    <x v="3"/>
  </r>
  <r>
    <s v="CD-15CD-15-631"/>
    <x v="630"/>
    <x v="0"/>
    <s v="CD-15-631"/>
    <x v="39"/>
    <s v="Hardtop"/>
    <s v="Jaguar"/>
    <d v="2018-12-08T00:00:00"/>
    <x v="0"/>
    <d v="2019-02-18T00:00:00"/>
    <n v="72"/>
    <n v="26983"/>
    <n v="0.11"/>
    <x v="630"/>
    <n v="10793.2"/>
    <n v="1189.9502999999997"/>
    <n v="0.1"/>
    <n v="14384.637300000002"/>
    <n v="9630.2326999999968"/>
    <n v="4322.6765999999998"/>
    <n v="21267.568872"/>
    <n v="1575.3754719999997"/>
    <n v="7.4074074074074056E-2"/>
    <x v="0"/>
    <x v="0"/>
  </r>
  <r>
    <s v="CD-15CD-15-632"/>
    <x v="631"/>
    <x v="0"/>
    <s v="CD-15-632"/>
    <x v="145"/>
    <s v="Hardtop"/>
    <s v="BMW"/>
    <d v="2018-12-31T00:00:00"/>
    <x v="0"/>
    <d v="2019-03-07T00:00:00"/>
    <n v="66"/>
    <n v="26270"/>
    <n v="0.16"/>
    <x v="631"/>
    <n v="7881"/>
    <n v="1134.864"/>
    <n v="0.1"/>
    <n v="11222.544"/>
    <n v="10844.255999999999"/>
    <n v="4854.6959999999999"/>
    <n v="18416.951280000001"/>
    <n v="1204.8472800000018"/>
    <n v="6.5420560747663642E-2"/>
    <x v="2"/>
    <x v="1"/>
  </r>
  <r>
    <s v="CD-8CD-8-633"/>
    <x v="632"/>
    <x v="18"/>
    <s v="CD-8-633"/>
    <x v="137"/>
    <s v="Hatchback"/>
    <s v="Honda"/>
    <d v="2018-11-03T00:00:00"/>
    <x v="1"/>
    <d v="2018-12-11T00:00:00"/>
    <n v="38"/>
    <n v="27458"/>
    <n v="7.0000000000000007E-2"/>
    <x v="632"/>
    <n v="8786.56"/>
    <n v="1172.4565999999998"/>
    <n v="0.13"/>
    <n v="13278.6888"/>
    <n v="12257.251199999999"/>
    <n v="5617.9067999999997"/>
    <n v="21312.295523999997"/>
    <n v="1394.2623239999994"/>
    <n v="6.5420560747663531E-2"/>
    <x v="4"/>
    <x v="1"/>
  </r>
  <r>
    <s v="CD-8CD-8-634"/>
    <x v="633"/>
    <x v="18"/>
    <s v="CD-8-634"/>
    <x v="35"/>
    <s v="Hatchback"/>
    <s v="Jaguar"/>
    <d v="2018-10-30T00:00:00"/>
    <x v="2"/>
    <d v="2018-12-04T00:00:00"/>
    <n v="35"/>
    <n v="18348"/>
    <n v="0.05"/>
    <x v="633"/>
    <n v="6421.8"/>
    <n v="550.44000000000005"/>
    <n v="0.15"/>
    <n v="9586.83"/>
    <n v="7843.7699999999986"/>
    <n v="3834.7319999999995"/>
    <n v="14411.620079999999"/>
    <n v="815.75208000000021"/>
    <n v="5.6603773584905683E-2"/>
    <x v="2"/>
    <x v="1"/>
  </r>
  <r>
    <s v="CD-5CD-5-635"/>
    <x v="634"/>
    <x v="13"/>
    <s v="CD-5-635"/>
    <x v="93"/>
    <s v="Wagon"/>
    <s v="Alfa-romero"/>
    <d v="2018-12-30T00:00:00"/>
    <x v="0"/>
    <d v="2019-02-20T00:00:00"/>
    <n v="52"/>
    <n v="26688"/>
    <n v="0.11"/>
    <x v="634"/>
    <n v="10675.2"/>
    <n v="653.85599999999988"/>
    <n v="0.11"/>
    <n v="13941.8112"/>
    <n v="9810.5087999999996"/>
    <n v="4987.9871999999996"/>
    <n v="20077.836096000003"/>
    <n v="1313.5032960000026"/>
    <n v="6.542056074766367E-2"/>
    <x v="9"/>
    <x v="3"/>
  </r>
  <r>
    <s v="CD-14CD-14-636"/>
    <x v="635"/>
    <x v="11"/>
    <s v="CD-14-636"/>
    <x v="100"/>
    <s v="Wagon"/>
    <s v="Peugeot"/>
    <d v="2018-11-27T00:00:00"/>
    <x v="1"/>
    <d v="2019-01-02T00:00:00"/>
    <n v="36"/>
    <n v="24473"/>
    <n v="0.16"/>
    <x v="635"/>
    <n v="9789.2000000000007"/>
    <n v="753.76839999999993"/>
    <n v="0.14000000000000001"/>
    <n v="13420.993200000001"/>
    <n v="7136.326799999998"/>
    <n v="4317.0371999999998"/>
    <n v="17214.699768000002"/>
    <n v="974.41696800000136"/>
    <n v="5.6603773584905731E-2"/>
    <x v="3"/>
    <x v="0"/>
  </r>
  <r>
    <s v="CD-18CD-18-637"/>
    <x v="636"/>
    <x v="17"/>
    <s v="CD-18-637"/>
    <x v="83"/>
    <s v="Convertible"/>
    <s v="Chevrolet"/>
    <d v="2018-12-16T00:00:00"/>
    <x v="0"/>
    <d v="2019-03-05T00:00:00"/>
    <n v="79"/>
    <n v="24489"/>
    <n v="0.06"/>
    <x v="636"/>
    <n v="7591.59"/>
    <n v="1234.2456"/>
    <n v="0.12"/>
    <n v="11588.194800000001"/>
    <n v="11431.465199999999"/>
    <n v="4373.7353999999996"/>
    <n v="19764.680076000001"/>
    <n v="1118.7554760000021"/>
    <n v="5.6603773584905766E-2"/>
    <x v="4"/>
    <x v="1"/>
  </r>
  <r>
    <s v="CD-4CD-4-638"/>
    <x v="637"/>
    <x v="2"/>
    <s v="CD-4-638"/>
    <x v="51"/>
    <s v="Wagon"/>
    <s v="Dodge"/>
    <d v="2018-12-12T00:00:00"/>
    <x v="0"/>
    <d v="2019-02-22T00:00:00"/>
    <n v="72"/>
    <n v="25180"/>
    <n v="0.09"/>
    <x v="637"/>
    <n v="9568.4"/>
    <n v="1201.086"/>
    <n v="0.11"/>
    <n v="13290.003999999999"/>
    <n v="9623.7960000000003"/>
    <n v="4582.76"/>
    <n v="19980.833600000002"/>
    <n v="1649.7936000000009"/>
    <n v="8.2568807339449574E-2"/>
    <x v="1"/>
    <x v="1"/>
  </r>
  <r>
    <s v="CD-5CD-5-639"/>
    <x v="638"/>
    <x v="13"/>
    <s v="CD-5-639"/>
    <x v="87"/>
    <s v="Sedan"/>
    <s v="Saab"/>
    <d v="2018-12-16T00:00:00"/>
    <x v="0"/>
    <d v="2019-01-16T00:00:00"/>
    <n v="31"/>
    <n v="27416"/>
    <n v="0.09"/>
    <x v="638"/>
    <n v="10143.92"/>
    <n v="1332.4176"/>
    <n v="0.15"/>
    <n v="15218.6216"/>
    <n v="9729.9384000000009"/>
    <n v="5488.6832000000004"/>
    <n v="20432.870640000001"/>
    <n v="972.99383999999918"/>
    <n v="4.7619047619047575E-2"/>
    <x v="9"/>
    <x v="3"/>
  </r>
  <r>
    <s v="CD-3CD-3-640"/>
    <x v="639"/>
    <x v="12"/>
    <s v="CD-3-640"/>
    <x v="133"/>
    <s v="Convertible"/>
    <s v="Toyota"/>
    <d v="2018-10-08T00:00:00"/>
    <x v="2"/>
    <d v="2018-12-08T00:00:00"/>
    <n v="61"/>
    <n v="25543"/>
    <n v="0.17"/>
    <x v="639"/>
    <n v="9961.77"/>
    <n v="1011.5027999999999"/>
    <n v="0.14000000000000001"/>
    <n v="13941.369400000001"/>
    <n v="7259.3205999999973"/>
    <n v="4452.1449000000002"/>
    <n v="17920.943256999999"/>
    <n v="1172.3981569999996"/>
    <n v="6.5420560747663531E-2"/>
    <x v="4"/>
    <x v="1"/>
  </r>
  <r>
    <s v="CD-2CD-2-641"/>
    <x v="640"/>
    <x v="8"/>
    <s v="CD-2-641"/>
    <x v="121"/>
    <s v="Sedan"/>
    <s v="Audi"/>
    <d v="2018-11-01T00:00:00"/>
    <x v="1"/>
    <d v="2018-12-19T00:00:00"/>
    <n v="48"/>
    <n v="30000"/>
    <n v="0.09"/>
    <x v="640"/>
    <n v="9900"/>
    <n v="1392"/>
    <n v="0.14000000000000001"/>
    <n v="15114"/>
    <n v="12186"/>
    <n v="4914"/>
    <n v="24176.880000000001"/>
    <n v="1790.880000000001"/>
    <n v="7.4074074074074112E-2"/>
    <x v="0"/>
    <x v="0"/>
  </r>
  <r>
    <s v="CD-10CD-10-642"/>
    <x v="641"/>
    <x v="1"/>
    <s v="CD-10-642"/>
    <x v="60"/>
    <s v="Convertible"/>
    <s v="Isuzu"/>
    <d v="2018-10-31T00:00:00"/>
    <x v="2"/>
    <d v="2018-12-10T00:00:00"/>
    <n v="40"/>
    <n v="28971"/>
    <n v="0.14000000000000001"/>
    <x v="641"/>
    <n v="9270.7199999999993"/>
    <n v="1251.5472000000002"/>
    <n v="0.13"/>
    <n v="13761.225"/>
    <n v="11153.834999999997"/>
    <n v="5730.4638000000004"/>
    <n v="20719.363896000003"/>
    <n v="1534.7676960000063"/>
    <n v="7.4074074074074361E-2"/>
    <x v="8"/>
    <x v="0"/>
  </r>
  <r>
    <s v="CD-8CD-8-643"/>
    <x v="642"/>
    <x v="18"/>
    <s v="CD-8-643"/>
    <x v="26"/>
    <s v="Wagon"/>
    <s v="Alfa-romero"/>
    <d v="2018-10-09T00:00:00"/>
    <x v="2"/>
    <d v="2018-12-05T00:00:00"/>
    <n v="57"/>
    <n v="28986"/>
    <n v="0.16"/>
    <x v="642"/>
    <n v="8985.66"/>
    <n v="1229.0063999999998"/>
    <n v="0.12"/>
    <n v="13136.4552"/>
    <n v="11211.784799999998"/>
    <n v="4869.6479999999992"/>
    <n v="21036.879359999999"/>
    <n v="1558.2873600000021"/>
    <n v="7.4074074074074181E-2"/>
    <x v="4"/>
    <x v="1"/>
  </r>
  <r>
    <s v="CD-11CD-11-644"/>
    <x v="643"/>
    <x v="15"/>
    <s v="CD-11-644"/>
    <x v="154"/>
    <s v="Sedan"/>
    <s v="Subaru"/>
    <d v="2018-11-08T00:00:00"/>
    <x v="1"/>
    <d v="2018-12-14T00:00:00"/>
    <n v="36"/>
    <n v="34727"/>
    <n v="0.08"/>
    <x v="643"/>
    <n v="10765.37"/>
    <n v="1694.6776"/>
    <n v="0.1"/>
    <n v="15654.931600000002"/>
    <n v="16293.908400000002"/>
    <n v="6070.2795999999998"/>
    <n v="27948.845232000003"/>
    <n v="2070.2848320000012"/>
    <n v="7.4074074074074112E-2"/>
    <x v="3"/>
    <x v="0"/>
  </r>
  <r>
    <s v="CD-7CD-7-645"/>
    <x v="644"/>
    <x v="9"/>
    <s v="CD-7-645"/>
    <x v="39"/>
    <s v="Sedan"/>
    <s v="Isuzu"/>
    <d v="2018-10-15T00:00:00"/>
    <x v="2"/>
    <d v="2018-11-29T00:00:00"/>
    <n v="45"/>
    <n v="25821"/>
    <n v="0.09"/>
    <x v="644"/>
    <n v="8004.51"/>
    <n v="1394.3339999999998"/>
    <n v="0.15"/>
    <n v="12923.410500000002"/>
    <n v="10573.699499999999"/>
    <n v="4699.4220000000005"/>
    <n v="20489.479920000005"/>
    <n v="1691.7919200000033"/>
    <n v="8.2568807339449685E-2"/>
    <x v="8"/>
    <x v="0"/>
  </r>
  <r>
    <s v="CD-19CD-19-646"/>
    <x v="645"/>
    <x v="7"/>
    <s v="CD-19-646"/>
    <x v="32"/>
    <s v="Sedan"/>
    <s v="Jaguar"/>
    <d v="2018-12-25T00:00:00"/>
    <x v="0"/>
    <d v="2019-02-26T00:00:00"/>
    <n v="63"/>
    <n v="33220"/>
    <n v="0.06"/>
    <x v="645"/>
    <n v="11627"/>
    <n v="1371.9860000000001"/>
    <n v="0.14000000000000001"/>
    <n v="17370.738000000001"/>
    <n v="13856.061999999998"/>
    <n v="5620.8240000000005"/>
    <n v="27910.51384"/>
    <n v="2304.5378400000009"/>
    <n v="8.2568807339449574E-2"/>
    <x v="4"/>
    <x v="1"/>
  </r>
  <r>
    <s v="CD-15CD-15-647"/>
    <x v="646"/>
    <x v="0"/>
    <s v="CD-15-647"/>
    <x v="26"/>
    <s v="Sedan"/>
    <s v="Volkswagen"/>
    <d v="2018-11-16T00:00:00"/>
    <x v="1"/>
    <d v="2019-01-13T00:00:00"/>
    <n v="58"/>
    <n v="26065"/>
    <n v="0.16"/>
    <x v="646"/>
    <n v="10426"/>
    <n v="1032.174"/>
    <n v="0.11"/>
    <n v="13866.579999999998"/>
    <n v="8028.0199999999995"/>
    <n v="4597.866"/>
    <n v="18334.538039999996"/>
    <n v="1037.8040399999991"/>
    <n v="5.660377358490562E-2"/>
    <x v="4"/>
    <x v="1"/>
  </r>
  <r>
    <s v="CD-6CD-6-648"/>
    <x v="647"/>
    <x v="4"/>
    <s v="CD-6-648"/>
    <x v="65"/>
    <s v="Hardtop"/>
    <s v="Mazda"/>
    <d v="2018-10-06T00:00:00"/>
    <x v="2"/>
    <d v="2018-11-09T00:00:00"/>
    <n v="34"/>
    <n v="30394"/>
    <n v="0.13"/>
    <x v="647"/>
    <n v="11549.72"/>
    <n v="1042.5142000000001"/>
    <n v="0.12"/>
    <n v="15765.367799999998"/>
    <n v="10677.412200000001"/>
    <n v="5024.1281999999992"/>
    <n v="23346.330462000002"/>
    <n v="1927.6786620000021"/>
    <n v="8.2568807339449629E-2"/>
    <x v="4"/>
    <x v="1"/>
  </r>
  <r>
    <s v="CD-13CD-13-649"/>
    <x v="648"/>
    <x v="16"/>
    <s v="CD-13-649"/>
    <x v="91"/>
    <s v="Hatchback"/>
    <s v="Audi"/>
    <d v="2018-11-26T00:00:00"/>
    <x v="1"/>
    <d v="2019-01-21T00:00:00"/>
    <n v="56"/>
    <n v="28176"/>
    <n v="7.0000000000000007E-2"/>
    <x v="648"/>
    <n v="10425.120000000001"/>
    <n v="1577.8559999999995"/>
    <n v="0.14000000000000001"/>
    <n v="15671.4912"/>
    <n v="10532.1888"/>
    <n v="6026.8463999999985"/>
    <n v="21589.211951999998"/>
    <n v="1412.3783519999961"/>
    <n v="6.5420560747663378E-2"/>
    <x v="8"/>
    <x v="0"/>
  </r>
  <r>
    <s v="CD-13CD-13-650"/>
    <x v="649"/>
    <x v="16"/>
    <s v="CD-13-650"/>
    <x v="41"/>
    <s v="Hatchback"/>
    <s v="Subaru"/>
    <d v="2018-12-27T00:00:00"/>
    <x v="0"/>
    <d v="2019-01-28T00:00:00"/>
    <n v="32"/>
    <n v="32366"/>
    <n v="0.15"/>
    <x v="649"/>
    <n v="12299.08"/>
    <n v="1369.0817999999999"/>
    <n v="0.11"/>
    <n v="16694.382799999999"/>
    <n v="10816.717199999999"/>
    <n v="4951.9979999999996"/>
    <n v="23912.648120000002"/>
    <n v="1353.5461200000027"/>
    <n v="5.6603773584905773E-2"/>
    <x v="4"/>
    <x v="1"/>
  </r>
  <r>
    <s v="CD-20CD-20-651"/>
    <x v="650"/>
    <x v="19"/>
    <s v="CD-20-651"/>
    <x v="57"/>
    <s v="Hardtop"/>
    <s v="BMW"/>
    <d v="2018-11-07T00:00:00"/>
    <x v="1"/>
    <d v="2019-01-06T00:00:00"/>
    <n v="60"/>
    <n v="30507"/>
    <n v="0.17"/>
    <x v="650"/>
    <n v="11592.66"/>
    <n v="1098.2519999999997"/>
    <n v="0.15"/>
    <n v="16489.033499999998"/>
    <n v="8831.7764999999981"/>
    <n v="5064.1619999999994"/>
    <n v="21674.613359999999"/>
    <n v="1417.965360000002"/>
    <n v="6.5420560747663642E-2"/>
    <x v="1"/>
    <x v="1"/>
  </r>
  <r>
    <s v="CD-16CD-16-652"/>
    <x v="651"/>
    <x v="14"/>
    <s v="CD-16-652"/>
    <x v="1"/>
    <s v="Convertible"/>
    <s v="Renault"/>
    <d v="2018-10-14T00:00:00"/>
    <x v="2"/>
    <d v="2019-01-01T00:00:00"/>
    <n v="79"/>
    <n v="30221"/>
    <n v="0.05"/>
    <x v="651"/>
    <n v="12088.4"/>
    <n v="1329.7239999999997"/>
    <n v="0.13"/>
    <n v="17150.4175"/>
    <n v="11559.532500000003"/>
    <n v="5741.99"/>
    <n v="24575.717199999999"/>
    <n v="1607.7572"/>
    <n v="6.5420560747663559E-2"/>
    <x v="7"/>
    <x v="2"/>
  </r>
  <r>
    <s v="CD-13CD-13-653"/>
    <x v="652"/>
    <x v="16"/>
    <s v="CD-13-653"/>
    <x v="18"/>
    <s v="Hatchback"/>
    <s v="Plymouth"/>
    <d v="2018-10-15T00:00:00"/>
    <x v="2"/>
    <d v="2018-12-28T00:00:00"/>
    <n v="74"/>
    <n v="32939"/>
    <n v="0.11"/>
    <x v="652"/>
    <n v="10540.48"/>
    <n v="1314.2660999999998"/>
    <n v="0.14000000000000001"/>
    <n v="15958.945500000002"/>
    <n v="13356.764499999997"/>
    <n v="6449.4561999999996"/>
    <n v="24238.229027999998"/>
    <n v="1371.9752279999993"/>
    <n v="5.6603773584905641E-2"/>
    <x v="5"/>
    <x v="2"/>
  </r>
  <r>
    <s v="CD-12CD-12-654"/>
    <x v="653"/>
    <x v="5"/>
    <s v="CD-12-654"/>
    <x v="84"/>
    <s v="Sedan"/>
    <s v="Mazda"/>
    <d v="2018-10-27T00:00:00"/>
    <x v="2"/>
    <d v="2019-01-12T00:00:00"/>
    <n v="77"/>
    <n v="32012"/>
    <n v="0.08"/>
    <x v="653"/>
    <n v="9603.6"/>
    <n v="1984.7440000000001"/>
    <n v="0.14000000000000001"/>
    <n v="15711.489600000001"/>
    <n v="13739.550400000004"/>
    <n v="5595.6976000000004"/>
    <n v="25048.109520000002"/>
    <n v="1192.7671200000004"/>
    <n v="4.761904761904763E-2"/>
    <x v="0"/>
    <x v="0"/>
  </r>
  <r>
    <s v="CD-20CD-20-655"/>
    <x v="654"/>
    <x v="19"/>
    <s v="CD-20-655"/>
    <x v="65"/>
    <s v="Hardtop"/>
    <s v="BMW"/>
    <d v="2018-11-30T00:00:00"/>
    <x v="1"/>
    <d v="2019-01-03T00:00:00"/>
    <n v="34"/>
    <n v="23543"/>
    <n v="0.05"/>
    <x v="654"/>
    <n v="8004.62"/>
    <n v="1436.1229999999998"/>
    <n v="0.15"/>
    <n v="12795.620500000001"/>
    <n v="9570.2295000000013"/>
    <n v="4696.8284999999996"/>
    <n v="18729.162789999998"/>
    <n v="1060.1412899999996"/>
    <n v="5.6603773584905641E-2"/>
    <x v="3"/>
    <x v="0"/>
  </r>
  <r>
    <s v="CD-17CD-17-656"/>
    <x v="655"/>
    <x v="3"/>
    <s v="CD-17-656"/>
    <x v="79"/>
    <s v="Sedan"/>
    <s v="Mazda"/>
    <d v="2018-12-29T00:00:00"/>
    <x v="0"/>
    <d v="2019-02-06T00:00:00"/>
    <n v="39"/>
    <n v="33166"/>
    <n v="0.15"/>
    <x v="655"/>
    <n v="12603.08"/>
    <n v="1091.1614"/>
    <n v="0.11"/>
    <n v="16795.2624"/>
    <n v="11395.837599999999"/>
    <n v="5356.3090000000002"/>
    <n v="24889.922189999997"/>
    <n v="2055.1311900000001"/>
    <n v="8.2568807339449546E-2"/>
    <x v="4"/>
    <x v="1"/>
  </r>
  <r>
    <s v="CD-10CD-10-657"/>
    <x v="656"/>
    <x v="1"/>
    <s v="CD-10-657"/>
    <x v="93"/>
    <s v="Wagon"/>
    <s v="Volvo"/>
    <d v="2018-10-11T00:00:00"/>
    <x v="2"/>
    <d v="2018-12-10T00:00:00"/>
    <n v="60"/>
    <n v="30379"/>
    <n v="0.17"/>
    <x v="656"/>
    <n v="12151.6"/>
    <n v="914.40789999999993"/>
    <n v="0.11"/>
    <n v="15839.6106"/>
    <n v="9374.9593999999997"/>
    <n v="5547.2054000000007"/>
    <n v="21240.753768000002"/>
    <n v="1573.3891680000015"/>
    <n v="7.4074074074074139E-2"/>
    <x v="3"/>
    <x v="0"/>
  </r>
  <r>
    <s v="CD-5CD-5-658"/>
    <x v="657"/>
    <x v="13"/>
    <s v="CD-5-658"/>
    <x v="99"/>
    <s v="Convertible"/>
    <s v="Toyota"/>
    <d v="2018-12-01T00:00:00"/>
    <x v="0"/>
    <d v="2019-01-05T00:00:00"/>
    <n v="35"/>
    <n v="26717"/>
    <n v="0.15"/>
    <x v="657"/>
    <n v="9083.7800000000007"/>
    <n v="1090.0536"/>
    <n v="0.14000000000000001"/>
    <n v="13353.1566"/>
    <n v="9356.2934000000005"/>
    <n v="4541.8900000000003"/>
    <n v="19620.964800000002"/>
    <n v="1453.4048000000003"/>
    <n v="7.4074074074074084E-2"/>
    <x v="5"/>
    <x v="2"/>
  </r>
  <r>
    <s v="CD-10CD-10-659"/>
    <x v="658"/>
    <x v="1"/>
    <s v="CD-10-659"/>
    <x v="139"/>
    <s v="Hatchback"/>
    <s v="Porsche"/>
    <d v="2018-10-05T00:00:00"/>
    <x v="2"/>
    <d v="2018-11-16T00:00:00"/>
    <n v="42"/>
    <n v="18018"/>
    <n v="0.09"/>
    <x v="658"/>
    <n v="6666.66"/>
    <n v="972.97200000000009"/>
    <n v="0.14000000000000001"/>
    <n v="9935.1252000000004"/>
    <n v="6461.2548000000006"/>
    <n v="3279.2760000000003"/>
    <n v="13904.130240000002"/>
    <n v="787.02624000000105"/>
    <n v="5.6603773584905724E-2"/>
    <x v="1"/>
    <x v="1"/>
  </r>
  <r>
    <s v="CD-11CD-11-660"/>
    <x v="659"/>
    <x v="15"/>
    <s v="CD-11-660"/>
    <x v="56"/>
    <s v="Wagon"/>
    <s v="Mitsubishi"/>
    <d v="2018-12-13T00:00:00"/>
    <x v="0"/>
    <d v="2019-01-29T00:00:00"/>
    <n v="47"/>
    <n v="25572"/>
    <n v="0.14000000000000001"/>
    <x v="659"/>
    <n v="9205.92"/>
    <n v="767.15999999999985"/>
    <n v="0.13"/>
    <n v="12832.0296"/>
    <n v="9159.8903999999984"/>
    <n v="5058.1415999999999"/>
    <n v="18457.818456000001"/>
    <n v="1524.0400560000016"/>
    <n v="8.2568807339449629E-2"/>
    <x v="9"/>
    <x v="3"/>
  </r>
  <r>
    <s v="CD-2CD-2-661"/>
    <x v="660"/>
    <x v="8"/>
    <s v="CD-2-661"/>
    <x v="10"/>
    <s v="Sedan"/>
    <s v="Volkswagen"/>
    <d v="2018-12-22T00:00:00"/>
    <x v="0"/>
    <d v="2019-02-19T00:00:00"/>
    <n v="59"/>
    <n v="26394"/>
    <n v="0.17"/>
    <x v="660"/>
    <n v="9501.84"/>
    <n v="744.31079999999997"/>
    <n v="0.1"/>
    <n v="12436.852800000001"/>
    <n v="9470.1671999999999"/>
    <n v="4162.3338000000003"/>
    <n v="18986.814234000001"/>
    <n v="1242.1280340000012"/>
    <n v="6.5420560747663614E-2"/>
    <x v="7"/>
    <x v="2"/>
  </r>
  <r>
    <s v="CD-5CD-5-662"/>
    <x v="661"/>
    <x v="13"/>
    <s v="CD-5-662"/>
    <x v="21"/>
    <s v="Sedan"/>
    <s v="Renault"/>
    <d v="2018-10-21T00:00:00"/>
    <x v="2"/>
    <d v="2018-12-17T00:00:00"/>
    <n v="57"/>
    <n v="33768"/>
    <n v="0.12"/>
    <x v="661"/>
    <n v="11143.44"/>
    <n v="1671.5160000000001"/>
    <n v="0.14000000000000001"/>
    <n v="16975.173600000002"/>
    <n v="12740.666400000002"/>
    <n v="6537.4848000000002"/>
    <n v="24800.840064"/>
    <n v="1622.4848640000018"/>
    <n v="6.5420560747663628E-2"/>
    <x v="5"/>
    <x v="2"/>
  </r>
  <r>
    <s v="CD-11CD-11-663"/>
    <x v="662"/>
    <x v="15"/>
    <s v="CD-11-663"/>
    <x v="79"/>
    <s v="Sedan"/>
    <s v="Toyota"/>
    <d v="2018-11-04T00:00:00"/>
    <x v="1"/>
    <d v="2019-01-18T00:00:00"/>
    <n v="75"/>
    <n v="28818"/>
    <n v="0.05"/>
    <x v="662"/>
    <n v="10950.84"/>
    <n v="821.31299999999987"/>
    <n v="0.12"/>
    <n v="15057.404999999999"/>
    <n v="12319.695"/>
    <n v="5201.6489999999994"/>
    <n v="23949.487080000003"/>
    <n v="1774.0360800000017"/>
    <n v="7.4074074074074139E-2"/>
    <x v="9"/>
    <x v="3"/>
  </r>
  <r>
    <s v="CD-3CD-3-664"/>
    <x v="663"/>
    <x v="12"/>
    <s v="CD-3-664"/>
    <x v="142"/>
    <s v="Hatchback"/>
    <s v="Renault"/>
    <d v="2018-10-27T00:00:00"/>
    <x v="2"/>
    <d v="2019-01-04T00:00:00"/>
    <n v="69"/>
    <n v="17462"/>
    <n v="0.11"/>
    <x v="663"/>
    <n v="5937.08"/>
    <n v="864.36900000000014"/>
    <n v="0.11"/>
    <n v="8510.9788000000008"/>
    <n v="7030.2011999999995"/>
    <n v="3108.2359999999999"/>
    <n v="13303.25008"/>
    <n v="870.30608000000029"/>
    <n v="6.5420560747663573E-2"/>
    <x v="1"/>
    <x v="1"/>
  </r>
  <r>
    <s v="CD-15CD-15-665"/>
    <x v="664"/>
    <x v="0"/>
    <s v="CD-15-665"/>
    <x v="48"/>
    <s v="Hardtop"/>
    <s v="Isuzu"/>
    <d v="2018-12-15T00:00:00"/>
    <x v="0"/>
    <d v="2019-01-19T00:00:00"/>
    <n v="35"/>
    <n v="34196"/>
    <n v="0.06"/>
    <x v="664"/>
    <n v="12652.52"/>
    <n v="1169.5031999999999"/>
    <n v="0.14000000000000001"/>
    <n v="18322.216800000002"/>
    <n v="13822.023200000001"/>
    <n v="6428.847999999999"/>
    <n v="27001.161599999999"/>
    <n v="1285.769599999996"/>
    <n v="4.7619047619047471E-2"/>
    <x v="1"/>
    <x v="1"/>
  </r>
  <r>
    <s v="CD-13CD-13-666"/>
    <x v="665"/>
    <x v="16"/>
    <s v="CD-13-666"/>
    <x v="16"/>
    <s v="Hatchback"/>
    <s v="Peugeot"/>
    <d v="2018-12-11T00:00:00"/>
    <x v="0"/>
    <d v="2019-01-17T00:00:00"/>
    <n v="37"/>
    <n v="29797"/>
    <n v="7.0000000000000007E-2"/>
    <x v="665"/>
    <n v="11322.86"/>
    <n v="1638.835"/>
    <n v="0.15"/>
    <n v="17118.376499999998"/>
    <n v="10592.833500000001"/>
    <n v="5542.2419999999993"/>
    <n v="23942.485440000004"/>
    <n v="1773.5174400000033"/>
    <n v="7.4074074074074195E-2"/>
    <x v="3"/>
    <x v="0"/>
  </r>
  <r>
    <s v="CD-10CD-10-667"/>
    <x v="666"/>
    <x v="1"/>
    <s v="CD-10-667"/>
    <x v="16"/>
    <s v="Convertible"/>
    <s v="Jaguar"/>
    <d v="2018-11-18T00:00:00"/>
    <x v="1"/>
    <d v="2019-01-28T00:00:00"/>
    <n v="71"/>
    <n v="27361"/>
    <n v="0.1"/>
    <x v="666"/>
    <n v="8208.2999999999993"/>
    <n v="984.99600000000009"/>
    <n v="0.12"/>
    <n v="12148.284"/>
    <n v="12476.616000000002"/>
    <n v="5171.2290000000003"/>
    <n v="21204.501390000005"/>
    <n v="1750.8303900000028"/>
    <n v="8.2568807339449657E-2"/>
    <x v="4"/>
    <x v="1"/>
  </r>
  <r>
    <s v="CD-9CD-9-668"/>
    <x v="667"/>
    <x v="10"/>
    <s v="CD-9-668"/>
    <x v="114"/>
    <s v="Sedan"/>
    <s v="Renault"/>
    <d v="2018-12-08T00:00:00"/>
    <x v="0"/>
    <d v="2019-02-03T00:00:00"/>
    <n v="57"/>
    <n v="31752"/>
    <n v="0.17"/>
    <x v="667"/>
    <n v="11430.72"/>
    <n v="1193.8751999999999"/>
    <n v="0.12"/>
    <n v="15787.0944"/>
    <n v="10567.0656"/>
    <n v="5007.2903999999999"/>
    <n v="23054.619168000001"/>
    <n v="1707.7495680000029"/>
    <n v="7.4074074074074195E-2"/>
    <x v="2"/>
    <x v="1"/>
  </r>
  <r>
    <s v="CD-4CD-4-669"/>
    <x v="668"/>
    <x v="2"/>
    <s v="CD-4-669"/>
    <x v="81"/>
    <s v="Convertible"/>
    <s v="Dodge"/>
    <d v="2018-12-09T00:00:00"/>
    <x v="0"/>
    <d v="2019-02-09T00:00:00"/>
    <n v="62"/>
    <n v="25475"/>
    <n v="0.13"/>
    <x v="668"/>
    <n v="10190"/>
    <n v="598.66250000000002"/>
    <n v="0.13"/>
    <n v="13669.885"/>
    <n v="8493.3649999999998"/>
    <n v="4432.6499999999996"/>
    <n v="18617.13"/>
    <n v="886.53000000000247"/>
    <n v="4.7619047619047748E-2"/>
    <x v="8"/>
    <x v="0"/>
  </r>
  <r>
    <s v="CD-4CD-4-670"/>
    <x v="669"/>
    <x v="2"/>
    <s v="CD-4-670"/>
    <x v="21"/>
    <s v="Hatchback"/>
    <s v="Jaguar"/>
    <d v="2018-11-10T00:00:00"/>
    <x v="1"/>
    <d v="2019-01-06T00:00:00"/>
    <n v="57"/>
    <n v="32606"/>
    <n v="0.12"/>
    <x v="669"/>
    <n v="11412.1"/>
    <n v="1555.3062"/>
    <n v="0.15"/>
    <n v="17271.3982"/>
    <n v="11421.881800000003"/>
    <n v="6312.5215999999991"/>
    <n v="24171.219072"/>
    <n v="1790.4606720000011"/>
    <n v="7.4074074074074125E-2"/>
    <x v="2"/>
    <x v="1"/>
  </r>
  <r>
    <s v="CD-16CD-16-671"/>
    <x v="670"/>
    <x v="14"/>
    <s v="CD-16-671"/>
    <x v="86"/>
    <s v="Hardtop"/>
    <s v="Audi"/>
    <d v="2018-12-06T00:00:00"/>
    <x v="0"/>
    <d v="2019-01-17T00:00:00"/>
    <n v="42"/>
    <n v="24095"/>
    <n v="0.05"/>
    <x v="670"/>
    <n v="9638"/>
    <n v="927.65750000000003"/>
    <n v="0.13"/>
    <n v="13541.39"/>
    <n v="9348.86"/>
    <n v="4120.2449999999999"/>
    <n v="19708.505250000002"/>
    <n v="938.50025000000096"/>
    <n v="4.7619047619047665E-2"/>
    <x v="6"/>
    <x v="3"/>
  </r>
  <r>
    <s v="CD-13CD-13-672"/>
    <x v="671"/>
    <x v="16"/>
    <s v="CD-13-672"/>
    <x v="101"/>
    <s v="Convertible"/>
    <s v="Toyota"/>
    <d v="2018-12-27T00:00:00"/>
    <x v="0"/>
    <d v="2019-02-12T00:00:00"/>
    <n v="47"/>
    <n v="19308"/>
    <n v="0.13"/>
    <x v="671"/>
    <n v="6178.56"/>
    <n v="743.35799999999983"/>
    <n v="0.13"/>
    <n v="9105.6527999999998"/>
    <n v="7692.3071999999975"/>
    <n v="3695.5511999999999"/>
    <n v="14150.601504"/>
    <n v="1048.192704000001"/>
    <n v="7.4074074074074139E-2"/>
    <x v="7"/>
    <x v="2"/>
  </r>
  <r>
    <s v="CD-11CD-11-673"/>
    <x v="672"/>
    <x v="15"/>
    <s v="CD-11-673"/>
    <x v="87"/>
    <s v="Wagon"/>
    <s v="Renault"/>
    <d v="2018-11-09T00:00:00"/>
    <x v="1"/>
    <d v="2018-12-11T00:00:00"/>
    <n v="32"/>
    <n v="32590"/>
    <n v="0.15"/>
    <x v="672"/>
    <n v="13036"/>
    <n v="1173.24"/>
    <n v="0.14000000000000001"/>
    <n v="18087.45"/>
    <n v="9614.0499999999993"/>
    <n v="5263.2849999999999"/>
    <n v="24008.890050000002"/>
    <n v="1570.6750500000016"/>
    <n v="6.5420560747663614E-2"/>
    <x v="9"/>
    <x v="3"/>
  </r>
  <r>
    <s v="CD-12CD-12-674"/>
    <x v="673"/>
    <x v="5"/>
    <s v="CD-12-674"/>
    <x v="53"/>
    <s v="Convertible"/>
    <s v="Porsche"/>
    <d v="2018-12-08T00:00:00"/>
    <x v="0"/>
    <d v="2019-02-18T00:00:00"/>
    <n v="72"/>
    <n v="34761"/>
    <n v="0.11"/>
    <x v="673"/>
    <n v="12513.96"/>
    <n v="1289.6331"/>
    <n v="0.12"/>
    <n v="17516.067899999998"/>
    <n v="13421.222100000003"/>
    <n v="6806.2038000000002"/>
    <n v="26061.573096000004"/>
    <n v="1930.4868960000022"/>
    <n v="7.4074074074074153E-2"/>
    <x v="4"/>
    <x v="1"/>
  </r>
  <r>
    <s v="CD-17CD-17-675"/>
    <x v="674"/>
    <x v="3"/>
    <s v="CD-17-675"/>
    <x v="105"/>
    <s v="Sedan"/>
    <s v="Mazda"/>
    <d v="2018-10-27T00:00:00"/>
    <x v="2"/>
    <d v="2018-12-31T00:00:00"/>
    <n v="65"/>
    <n v="34004"/>
    <n v="0.08"/>
    <x v="674"/>
    <n v="12241.44"/>
    <n v="1142.5343999999998"/>
    <n v="0.12"/>
    <n v="17138.016"/>
    <n v="14145.663999999997"/>
    <n v="7195.2464"/>
    <n v="25533.739616000003"/>
    <n v="1445.3060160000023"/>
    <n v="5.6603773584905745E-2"/>
    <x v="5"/>
    <x v="2"/>
  </r>
  <r>
    <s v="CD-8CD-8-676"/>
    <x v="675"/>
    <x v="18"/>
    <s v="CD-8-676"/>
    <x v="37"/>
    <s v="Hatchback"/>
    <s v="Mazda"/>
    <d v="2018-11-04T00:00:00"/>
    <x v="1"/>
    <d v="2018-12-06T00:00:00"/>
    <n v="32"/>
    <n v="26298"/>
    <n v="0.1"/>
    <x v="675"/>
    <n v="10519.2"/>
    <n v="657.45"/>
    <n v="0.15"/>
    <n v="14726.880000000001"/>
    <n v="8941.32"/>
    <n v="5443.6859999999997"/>
    <n v="19682.475120000003"/>
    <n v="1457.9611199999999"/>
    <n v="7.4074074074074056E-2"/>
    <x v="1"/>
    <x v="1"/>
  </r>
  <r>
    <s v="CD-9CD-9-677"/>
    <x v="676"/>
    <x v="10"/>
    <s v="CD-9-677"/>
    <x v="29"/>
    <s v="Hardtop"/>
    <s v="Plymouth"/>
    <d v="2018-11-03T00:00:00"/>
    <x v="1"/>
    <d v="2018-12-19T00:00:00"/>
    <n v="46"/>
    <n v="30839"/>
    <n v="0.12"/>
    <x v="676"/>
    <n v="12027.21"/>
    <n v="1057.7777000000001"/>
    <n v="0.1"/>
    <n v="15798.8197"/>
    <n v="11339.5003"/>
    <n v="4884.8976000000002"/>
    <n v="24033.696191999999"/>
    <n v="1780.273792"/>
    <n v="7.407407407407407E-2"/>
    <x v="6"/>
    <x v="3"/>
  </r>
  <r>
    <s v="CD-3CD-3-678"/>
    <x v="677"/>
    <x v="12"/>
    <s v="CD-3-678"/>
    <x v="150"/>
    <s v="Hardtop"/>
    <s v="Subaru"/>
    <d v="2018-10-30T00:00:00"/>
    <x v="2"/>
    <d v="2019-01-13T00:00:00"/>
    <n v="75"/>
    <n v="32860"/>
    <n v="0.14000000000000001"/>
    <x v="677"/>
    <n v="11829.6"/>
    <n v="1478.7"/>
    <n v="0.15"/>
    <n v="17547.240000000002"/>
    <n v="10712.36"/>
    <n v="5934.5159999999996"/>
    <n v="24111.09072"/>
    <n v="1786.0067200000012"/>
    <n v="7.4074074074074125E-2"/>
    <x v="3"/>
    <x v="0"/>
  </r>
  <r>
    <s v="CD-8CD-8-679"/>
    <x v="678"/>
    <x v="18"/>
    <s v="CD-8-679"/>
    <x v="23"/>
    <s v="Hatchback"/>
    <s v="Mercury"/>
    <d v="2018-10-17T00:00:00"/>
    <x v="2"/>
    <d v="2018-11-29T00:00:00"/>
    <n v="43"/>
    <n v="33809"/>
    <n v="0.08"/>
    <x v="678"/>
    <n v="12847.42"/>
    <n v="1095.4116000000001"/>
    <n v="0.15"/>
    <n v="18608.473599999998"/>
    <n v="12495.806400000001"/>
    <n v="7153.9844000000003"/>
    <n v="26105.822204000004"/>
    <n v="2155.526604000006"/>
    <n v="8.2568807339449768E-2"/>
    <x v="6"/>
    <x v="3"/>
  </r>
  <r>
    <s v="CD-2CD-2-680"/>
    <x v="679"/>
    <x v="8"/>
    <s v="CD-2-680"/>
    <x v="111"/>
    <s v="Hatchback"/>
    <s v="Saab"/>
    <d v="2018-10-14T00:00:00"/>
    <x v="2"/>
    <d v="2018-12-02T00:00:00"/>
    <n v="49"/>
    <n v="19538"/>
    <n v="0.17"/>
    <x v="679"/>
    <n v="7229.06"/>
    <n v="539.24879999999996"/>
    <n v="0.15"/>
    <n v="10200.7898"/>
    <n v="6015.7502000000004"/>
    <n v="3081.1426000000001"/>
    <n v="14186.229191999999"/>
    <n v="1050.8317919999972"/>
    <n v="7.407407407407389E-2"/>
    <x v="2"/>
    <x v="1"/>
  </r>
  <r>
    <s v="CD-12CD-12-681"/>
    <x v="680"/>
    <x v="5"/>
    <s v="CD-12-681"/>
    <x v="15"/>
    <s v="Convertible"/>
    <s v="Mercedes-benz"/>
    <d v="2018-11-05T00:00:00"/>
    <x v="1"/>
    <d v="2018-12-22T00:00:00"/>
    <n v="47"/>
    <n v="19325"/>
    <n v="0.09"/>
    <x v="680"/>
    <n v="5990.75"/>
    <n v="695.7"/>
    <n v="0.13"/>
    <n v="8972.5974999999999"/>
    <n v="8613.1525000000001"/>
    <n v="3693.0075000000002"/>
    <n v="14726.307050000001"/>
    <n v="833.56455000000096"/>
    <n v="5.6603773584905724E-2"/>
    <x v="4"/>
    <x v="1"/>
  </r>
  <r>
    <s v="CD-4CD-4-682"/>
    <x v="681"/>
    <x v="2"/>
    <s v="CD-4-682"/>
    <x v="122"/>
    <s v="Hatchback"/>
    <s v="Nissan"/>
    <d v="2018-12-27T00:00:00"/>
    <x v="0"/>
    <d v="2019-03-12T00:00:00"/>
    <n v="75"/>
    <n v="32558"/>
    <n v="0.14000000000000001"/>
    <x v="681"/>
    <n v="10744.14"/>
    <n v="1207.9018000000001"/>
    <n v="0.11"/>
    <n v="15032.028599999998"/>
    <n v="12967.8514"/>
    <n v="5599.9759999999997"/>
    <n v="24191.896320000003"/>
    <n v="1791.9923200000048"/>
    <n v="7.4074074074074264E-2"/>
    <x v="2"/>
    <x v="1"/>
  </r>
  <r>
    <s v="CD-4CD-4-683"/>
    <x v="682"/>
    <x v="2"/>
    <s v="CD-4-683"/>
    <x v="56"/>
    <s v="Sedan"/>
    <s v="Chevrolet"/>
    <d v="2018-11-21T00:00:00"/>
    <x v="1"/>
    <d v="2018-12-24T00:00:00"/>
    <n v="33"/>
    <n v="20131"/>
    <n v="0.14000000000000001"/>
    <x v="682"/>
    <n v="6643.23"/>
    <n v="640.16579999999999"/>
    <n v="0.12"/>
    <n v="9360.9149999999991"/>
    <n v="7951.7449999999999"/>
    <n v="3462.5320000000002"/>
    <n v="14958.138240000002"/>
    <n v="1108.0102400000014"/>
    <n v="7.4074074074074153E-2"/>
    <x v="9"/>
    <x v="3"/>
  </r>
  <r>
    <s v="CD-4CD-4-684"/>
    <x v="683"/>
    <x v="2"/>
    <s v="CD-4-684"/>
    <x v="20"/>
    <s v="Convertible"/>
    <s v="Mazda"/>
    <d v="2018-12-27T00:00:00"/>
    <x v="0"/>
    <d v="2019-03-08T00:00:00"/>
    <n v="71"/>
    <n v="29010"/>
    <n v="7.0000000000000007E-2"/>
    <x v="683"/>
    <n v="11313.9"/>
    <n v="1253.232"/>
    <n v="0.1"/>
    <n v="15265.062"/>
    <n v="11714.237999999999"/>
    <n v="4856.2739999999994"/>
    <n v="24114.09834"/>
    <n v="1991.0723400000024"/>
    <n v="8.2568807339449643E-2"/>
    <x v="0"/>
    <x v="0"/>
  </r>
  <r>
    <s v="CD-8CD-8-685"/>
    <x v="684"/>
    <x v="18"/>
    <s v="CD-8-685"/>
    <x v="23"/>
    <s v="Convertible"/>
    <s v="Mazda"/>
    <d v="2018-10-15T00:00:00"/>
    <x v="2"/>
    <d v="2018-12-21T00:00:00"/>
    <n v="67"/>
    <n v="21917"/>
    <n v="0.16"/>
    <x v="684"/>
    <n v="8328.4599999999991"/>
    <n v="705.72739999999988"/>
    <n v="0.14000000000000001"/>
    <n v="11611.6266"/>
    <n v="6798.6533999999992"/>
    <n v="4050.2615999999998"/>
    <n v="15508.819872"/>
    <n v="1148.801472000001"/>
    <n v="7.4074074074074139E-2"/>
    <x v="9"/>
    <x v="3"/>
  </r>
  <r>
    <s v="CD-11CD-11-686"/>
    <x v="685"/>
    <x v="15"/>
    <s v="CD-11-686"/>
    <x v="131"/>
    <s v="Hatchback"/>
    <s v="Volkswagen"/>
    <d v="2018-12-30T00:00:00"/>
    <x v="0"/>
    <d v="2019-01-29T00:00:00"/>
    <n v="30"/>
    <n v="23466"/>
    <n v="0.09"/>
    <x v="685"/>
    <n v="7509.12"/>
    <n v="1384.4940000000001"/>
    <n v="0.15"/>
    <n v="12096.723"/>
    <n v="9257.3370000000014"/>
    <n v="4697.8932000000004"/>
    <n v="17488.975139999999"/>
    <n v="832.80833999999959"/>
    <n v="4.7619047619047603E-2"/>
    <x v="4"/>
    <x v="1"/>
  </r>
  <r>
    <s v="CD-9CD-9-687"/>
    <x v="686"/>
    <x v="10"/>
    <s v="CD-9-687"/>
    <x v="151"/>
    <s v="Sedan"/>
    <s v="Saab"/>
    <d v="2018-10-17T00:00:00"/>
    <x v="2"/>
    <d v="2018-12-22T00:00:00"/>
    <n v="66"/>
    <n v="30383"/>
    <n v="0.14000000000000001"/>
    <x v="686"/>
    <n v="12153.2"/>
    <n v="978.33260000000007"/>
    <n v="0.12"/>
    <n v="16267.058199999999"/>
    <n v="9862.3217999999979"/>
    <n v="4964.5822000000007"/>
    <n v="23069.629602000001"/>
    <n v="1904.8318020000042"/>
    <n v="8.2568807339449726E-2"/>
    <x v="8"/>
    <x v="0"/>
  </r>
  <r>
    <s v="CD-13CD-13-688"/>
    <x v="687"/>
    <x v="16"/>
    <s v="CD-13-688"/>
    <x v="105"/>
    <s v="Wagon"/>
    <s v="Alfa-romero"/>
    <d v="2018-10-17T00:00:00"/>
    <x v="2"/>
    <d v="2019-01-01T00:00:00"/>
    <n v="76"/>
    <n v="29507"/>
    <n v="0.08"/>
    <x v="687"/>
    <n v="10622.52"/>
    <n v="1652.3920000000001"/>
    <n v="0.11"/>
    <n v="15261.020400000001"/>
    <n v="11885.419599999997"/>
    <n v="5972.2168000000001"/>
    <n v="22868.161056000001"/>
    <n v="1693.9378560000005"/>
    <n v="7.4074074074074098E-2"/>
    <x v="5"/>
    <x v="2"/>
  </r>
  <r>
    <s v="CD-9CD-9-689"/>
    <x v="688"/>
    <x v="10"/>
    <s v="CD-9-689"/>
    <x v="35"/>
    <s v="Hatchback"/>
    <s v="Mitsubishi"/>
    <d v="2018-10-08T00:00:00"/>
    <x v="2"/>
    <d v="2018-12-03T00:00:00"/>
    <n v="56"/>
    <n v="21411"/>
    <n v="7.0000000000000007E-2"/>
    <x v="688"/>
    <n v="6637.41"/>
    <n v="929.23739999999987"/>
    <n v="0.11"/>
    <n v="9756.9926999999989"/>
    <n v="10155.237300000001"/>
    <n v="3982.4459999999999"/>
    <n v="16885.571039999999"/>
    <n v="955.78703999999925"/>
    <n v="5.660377358490562E-2"/>
    <x v="3"/>
    <x v="0"/>
  </r>
  <r>
    <s v="CD-15CD-15-690"/>
    <x v="689"/>
    <x v="0"/>
    <s v="CD-15-690"/>
    <x v="66"/>
    <s v="Convertible"/>
    <s v="Nissan"/>
    <d v="2018-11-03T00:00:00"/>
    <x v="1"/>
    <d v="2018-12-04T00:00:00"/>
    <n v="31"/>
    <n v="27263"/>
    <n v="7.0000000000000007E-2"/>
    <x v="689"/>
    <n v="10905.2"/>
    <n v="722.46949999999981"/>
    <n v="0.11"/>
    <n v="14416.6744"/>
    <n v="10937.9156"/>
    <n v="5578.0097999999998"/>
    <n v="21160.940813999998"/>
    <n v="1384.3606139999974"/>
    <n v="6.5420560747663434E-2"/>
    <x v="2"/>
    <x v="1"/>
  </r>
  <r>
    <s v="CD-19CD-19-691"/>
    <x v="690"/>
    <x v="7"/>
    <s v="CD-19-691"/>
    <x v="0"/>
    <s v="Hatchback"/>
    <s v="Porsche"/>
    <d v="2018-11-26T00:00:00"/>
    <x v="1"/>
    <d v="2018-12-29T00:00:00"/>
    <n v="33"/>
    <n v="20116"/>
    <n v="0.14000000000000001"/>
    <x v="690"/>
    <n v="6638.28"/>
    <n v="852.91840000000002"/>
    <n v="0.13"/>
    <n v="9740.1671999999999"/>
    <n v="7559.5927999999994"/>
    <n v="3805.9471999999996"/>
    <n v="14438.379696"/>
    <n v="944.56689600000027"/>
    <n v="6.5420560747663573E-2"/>
    <x v="0"/>
    <x v="0"/>
  </r>
  <r>
    <s v="CD-17CD-17-692"/>
    <x v="691"/>
    <x v="3"/>
    <s v="CD-17-692"/>
    <x v="8"/>
    <s v="Convertible"/>
    <s v="Isuzu"/>
    <d v="2018-10-05T00:00:00"/>
    <x v="2"/>
    <d v="2018-12-07T00:00:00"/>
    <n v="63"/>
    <n v="34656"/>
    <n v="0.1"/>
    <x v="691"/>
    <n v="13169.28"/>
    <n v="1802.1120000000001"/>
    <n v="0.11"/>
    <n v="18402.335999999999"/>
    <n v="12788.064000000002"/>
    <n v="6549.9840000000004"/>
    <n v="26118.840960000001"/>
    <n v="1478.4249600000003"/>
    <n v="5.6603773584905669E-2"/>
    <x v="1"/>
    <x v="1"/>
  </r>
  <r>
    <s v="CD-2CD-2-693"/>
    <x v="692"/>
    <x v="8"/>
    <s v="CD-2-693"/>
    <x v="147"/>
    <s v="Hardtop"/>
    <s v="Peugeot"/>
    <d v="2018-12-20T00:00:00"/>
    <x v="0"/>
    <d v="2019-01-25T00:00:00"/>
    <n v="36"/>
    <n v="19250"/>
    <n v="0.06"/>
    <x v="692"/>
    <n v="6545"/>
    <n v="924"/>
    <n v="0.13"/>
    <n v="9821.35"/>
    <n v="8273.65"/>
    <n v="3799.95"/>
    <n v="15295.7035"/>
    <n v="1000.6535000000003"/>
    <n v="6.5420560747663573E-2"/>
    <x v="3"/>
    <x v="0"/>
  </r>
  <r>
    <s v="CD-5CD-5-694"/>
    <x v="693"/>
    <x v="13"/>
    <s v="CD-5-694"/>
    <x v="17"/>
    <s v="Hardtop"/>
    <s v="Nissan"/>
    <d v="2018-10-21T00:00:00"/>
    <x v="2"/>
    <d v="2018-11-30T00:00:00"/>
    <n v="40"/>
    <n v="27813"/>
    <n v="0.09"/>
    <x v="693"/>
    <n v="11125.2"/>
    <n v="1134.7704000000001"/>
    <n v="0.11"/>
    <n v="15044.0517"/>
    <n v="10265.778300000002"/>
    <n v="5315.0643000000009"/>
    <n v="21394.399299000001"/>
    <n v="1399.6335990000007"/>
    <n v="6.5420560747663586E-2"/>
    <x v="1"/>
    <x v="1"/>
  </r>
  <r>
    <s v="CD-8CD-8-695"/>
    <x v="694"/>
    <x v="18"/>
    <s v="CD-8-695"/>
    <x v="121"/>
    <s v="Hardtop"/>
    <s v="Volvo"/>
    <d v="2018-10-28T00:00:00"/>
    <x v="2"/>
    <d v="2018-11-27T00:00:00"/>
    <n v="30"/>
    <n v="28204"/>
    <n v="0.17"/>
    <x v="694"/>
    <n v="9589.36"/>
    <n v="690.99799999999993"/>
    <n v="0.15"/>
    <n v="13791.755999999999"/>
    <n v="9617.5640000000003"/>
    <n v="5150.0504000000001"/>
    <n v="19720.011168000001"/>
    <n v="1460.7415680000013"/>
    <n v="7.4074074074074139E-2"/>
    <x v="4"/>
    <x v="1"/>
  </r>
  <r>
    <s v="CD-16CD-16-696"/>
    <x v="695"/>
    <x v="14"/>
    <s v="CD-16-696"/>
    <x v="20"/>
    <s v="Wagon"/>
    <s v="Chevrolet"/>
    <d v="2018-12-19T00:00:00"/>
    <x v="0"/>
    <d v="2019-03-01T00:00:00"/>
    <n v="72"/>
    <n v="19242"/>
    <n v="0.14000000000000001"/>
    <x v="695"/>
    <n v="6542.28"/>
    <n v="1000.5839999999999"/>
    <n v="0.14000000000000001"/>
    <n v="9859.6008000000002"/>
    <n v="6688.5191999999988"/>
    <n v="3475.1051999999995"/>
    <n v="13857.395688000001"/>
    <n v="784.38088800000151"/>
    <n v="5.6603773584905766E-2"/>
    <x v="7"/>
    <x v="2"/>
  </r>
  <r>
    <s v="CD-1CD-1-697"/>
    <x v="696"/>
    <x v="6"/>
    <s v="CD-1-697"/>
    <x v="128"/>
    <s v="Convertible"/>
    <s v="Saab"/>
    <d v="2018-10-12T00:00:00"/>
    <x v="2"/>
    <d v="2018-12-14T00:00:00"/>
    <n v="63"/>
    <n v="22432"/>
    <n v="0.11"/>
    <x v="696"/>
    <n v="8524.16"/>
    <n v="800.8223999999999"/>
    <n v="0.1"/>
    <n v="11321.430399999999"/>
    <n v="8643.0496000000003"/>
    <n v="3992.8959999999997"/>
    <n v="17409.026559999998"/>
    <n v="1437.4425599999995"/>
    <n v="8.2568807339449518E-2"/>
    <x v="6"/>
    <x v="3"/>
  </r>
  <r>
    <s v="CD-13CD-13-698"/>
    <x v="697"/>
    <x v="16"/>
    <s v="CD-13-698"/>
    <x v="127"/>
    <s v="Hatchback"/>
    <s v="Isuzu"/>
    <d v="2018-10-03T00:00:00"/>
    <x v="2"/>
    <d v="2018-11-15T00:00:00"/>
    <n v="43"/>
    <n v="17202"/>
    <n v="0.09"/>
    <x v="697"/>
    <n v="6536.76"/>
    <n v="820.53539999999998"/>
    <n v="0.1"/>
    <n v="8922.6774000000005"/>
    <n v="6731.1425999999992"/>
    <n v="3600.3786"/>
    <n v="13138.251126000001"/>
    <n v="1084.8097260000013"/>
    <n v="8.2568807339449629E-2"/>
    <x v="4"/>
    <x v="1"/>
  </r>
  <r>
    <s v="CD-4CD-4-699"/>
    <x v="698"/>
    <x v="2"/>
    <s v="CD-4-699"/>
    <x v="27"/>
    <s v="Hardtop"/>
    <s v="Porsche"/>
    <d v="2018-10-14T00:00:00"/>
    <x v="2"/>
    <d v="2018-12-19T00:00:00"/>
    <n v="66"/>
    <n v="20706"/>
    <n v="0.17"/>
    <x v="698"/>
    <n v="8282.4"/>
    <n v="623.25059999999996"/>
    <n v="0.13"/>
    <n v="11139.828"/>
    <n v="6046.152"/>
    <n v="3952.7754"/>
    <n v="14291.860968000001"/>
    <n v="1058.6563680000017"/>
    <n v="7.4074074074074195E-2"/>
    <x v="0"/>
    <x v="0"/>
  </r>
  <r>
    <s v="CD-10CD-10-700"/>
    <x v="699"/>
    <x v="1"/>
    <s v="CD-10-700"/>
    <x v="110"/>
    <s v="Wagon"/>
    <s v="Dodge"/>
    <d v="2018-12-01T00:00:00"/>
    <x v="0"/>
    <d v="2019-01-27T00:00:00"/>
    <n v="57"/>
    <n v="32703"/>
    <n v="0.15"/>
    <x v="699"/>
    <n v="12427.14"/>
    <n v="1229.6328000000001"/>
    <n v="0.13"/>
    <n v="17270.454299999998"/>
    <n v="10527.0957"/>
    <n v="6393.4364999999998"/>
    <n v="22688.36031"/>
    <n v="1284.2468100000006"/>
    <n v="5.6603773584905683E-2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0">
  <r>
    <x v="0"/>
    <d v="2018-12-22T00:00:00"/>
    <d v="2019-02-19T00:00:00"/>
    <s v="Convertible"/>
    <s v="Peugeot"/>
    <s v="CD-15-1"/>
    <n v="30310"/>
    <n v="0.08"/>
    <n v="59"/>
  </r>
  <r>
    <x v="1"/>
    <d v="2018-12-13T00:00:00"/>
    <d v="2019-01-12T00:00:00"/>
    <s v="Wagon"/>
    <s v="Renault"/>
    <s v="CD-10-2"/>
    <n v="34342"/>
    <n v="0.12"/>
    <n v="30"/>
  </r>
  <r>
    <x v="2"/>
    <d v="2018-12-10T00:00:00"/>
    <d v="2019-02-20T00:00:00"/>
    <s v="Hardtop"/>
    <s v="Volkswagen"/>
    <s v="CD-4-3"/>
    <n v="18311"/>
    <n v="0.11"/>
    <n v="72"/>
  </r>
  <r>
    <x v="3"/>
    <d v="2018-12-08T00:00:00"/>
    <d v="2019-01-17T00:00:00"/>
    <s v="Hatchback"/>
    <s v="Saab"/>
    <s v="CD-17-4"/>
    <n v="16317"/>
    <n v="0.11"/>
    <n v="40"/>
  </r>
  <r>
    <x v="4"/>
    <d v="2018-11-01T00:00:00"/>
    <d v="2018-12-06T00:00:00"/>
    <s v="Convertible"/>
    <s v="Toyota"/>
    <s v="CD-6-5"/>
    <n v="16064"/>
    <n v="0.15"/>
    <n v="35"/>
  </r>
  <r>
    <x v="5"/>
    <d v="2018-11-09T00:00:00"/>
    <d v="2019-01-04T00:00:00"/>
    <s v="Hardtop"/>
    <s v="Porsche"/>
    <s v="CD-12-6"/>
    <n v="21149"/>
    <n v="0.12"/>
    <n v="56"/>
  </r>
  <r>
    <x v="6"/>
    <d v="2018-11-07T00:00:00"/>
    <d v="2018-12-26T00:00:00"/>
    <s v="Wagon"/>
    <s v="Toyota"/>
    <s v="CD-1-7"/>
    <n v="21859"/>
    <n v="0.06"/>
    <n v="49"/>
  </r>
  <r>
    <x v="5"/>
    <d v="2018-12-03T00:00:00"/>
    <d v="2019-02-05T00:00:00"/>
    <s v="Wagon"/>
    <s v="Mercury"/>
    <s v="CD-12-8"/>
    <n v="19399"/>
    <n v="0.13"/>
    <n v="64"/>
  </r>
  <r>
    <x v="7"/>
    <d v="2018-11-08T00:00:00"/>
    <d v="2018-12-30T00:00:00"/>
    <s v="Convertible"/>
    <s v="Plymouth"/>
    <s v="CD-19-9"/>
    <n v="26141"/>
    <n v="0.08"/>
    <n v="52"/>
  </r>
  <r>
    <x v="8"/>
    <d v="2018-10-20T00:00:00"/>
    <d v="2019-01-07T00:00:00"/>
    <s v="Convertible"/>
    <s v="Audi"/>
    <s v="CD-2-10"/>
    <n v="34938"/>
    <n v="0.06"/>
    <n v="79"/>
  </r>
  <r>
    <x v="7"/>
    <d v="2018-11-03T00:00:00"/>
    <d v="2018-12-17T00:00:00"/>
    <s v="Convertible"/>
    <s v="Mercury"/>
    <s v="CD-19-11"/>
    <n v="26938"/>
    <n v="7.0000000000000007E-2"/>
    <n v="44"/>
  </r>
  <r>
    <x v="8"/>
    <d v="2018-11-07T00:00:00"/>
    <d v="2018-12-10T00:00:00"/>
    <s v="Hatchback"/>
    <s v="Audi"/>
    <s v="CD-2-12"/>
    <n v="19560"/>
    <n v="0.05"/>
    <n v="33"/>
  </r>
  <r>
    <x v="6"/>
    <d v="2018-12-26T00:00:00"/>
    <d v="2019-03-10T00:00:00"/>
    <s v="Hardtop"/>
    <s v="Peugeot"/>
    <s v="CD-1-13"/>
    <n v="25878"/>
    <n v="0.11"/>
    <n v="74"/>
  </r>
  <r>
    <x v="3"/>
    <d v="2018-10-25T00:00:00"/>
    <d v="2018-12-20T00:00:00"/>
    <s v="Convertible"/>
    <s v="Plymouth"/>
    <s v="CD-17-14"/>
    <n v="24087"/>
    <n v="0.14000000000000001"/>
    <n v="56"/>
  </r>
  <r>
    <x v="9"/>
    <d v="2018-11-02T00:00:00"/>
    <d v="2018-12-19T00:00:00"/>
    <s v="Convertible"/>
    <s v="Dodge"/>
    <s v="CD-7-15"/>
    <n v="28566"/>
    <n v="0.15"/>
    <n v="47"/>
  </r>
  <r>
    <x v="1"/>
    <d v="2018-12-05T00:00:00"/>
    <d v="2019-02-12T00:00:00"/>
    <s v="Wagon"/>
    <s v="Peugeot"/>
    <s v="CD-10-16"/>
    <n v="21454"/>
    <n v="7.0000000000000007E-2"/>
    <n v="69"/>
  </r>
  <r>
    <x v="2"/>
    <d v="2018-11-03T00:00:00"/>
    <d v="2018-12-08T00:00:00"/>
    <s v="Hardtop"/>
    <s v="Volvo"/>
    <s v="CD-4-17"/>
    <n v="32490"/>
    <n v="0.12"/>
    <n v="35"/>
  </r>
  <r>
    <x v="10"/>
    <d v="2018-12-24T00:00:00"/>
    <d v="2019-02-14T00:00:00"/>
    <s v="Wagon"/>
    <s v="Plymouth"/>
    <s v="CD-9-18"/>
    <n v="23509"/>
    <n v="0.14000000000000001"/>
    <n v="52"/>
  </r>
  <r>
    <x v="8"/>
    <d v="2018-12-16T00:00:00"/>
    <d v="2019-02-16T00:00:00"/>
    <s v="Hatchback"/>
    <s v="Porsche"/>
    <s v="CD-2-19"/>
    <n v="19026"/>
    <n v="0.1"/>
    <n v="62"/>
  </r>
  <r>
    <x v="5"/>
    <d v="2018-12-14T00:00:00"/>
    <d v="2019-02-19T00:00:00"/>
    <s v="Hatchback"/>
    <s v="BMW"/>
    <s v="CD-12-20"/>
    <n v="29139"/>
    <n v="0.17"/>
    <n v="67"/>
  </r>
  <r>
    <x v="11"/>
    <d v="2018-12-19T00:00:00"/>
    <d v="2019-01-26T00:00:00"/>
    <s v="Hatchback"/>
    <s v="Subaru"/>
    <s v="CD-14-21"/>
    <n v="19138"/>
    <n v="0.1"/>
    <n v="38"/>
  </r>
  <r>
    <x v="2"/>
    <d v="2018-11-10T00:00:00"/>
    <d v="2018-12-23T00:00:00"/>
    <s v="Wagon"/>
    <s v="Jaguar"/>
    <s v="CD-4-22"/>
    <n v="18889"/>
    <n v="0.08"/>
    <n v="43"/>
  </r>
  <r>
    <x v="12"/>
    <d v="2018-11-03T00:00:00"/>
    <d v="2018-12-22T00:00:00"/>
    <s v="Hatchback"/>
    <s v="Alfa-romero"/>
    <s v="CD-3-23"/>
    <n v="29648"/>
    <n v="0.14000000000000001"/>
    <n v="49"/>
  </r>
  <r>
    <x v="8"/>
    <d v="2018-12-18T00:00:00"/>
    <d v="2019-02-05T00:00:00"/>
    <s v="Convertible"/>
    <s v="Porsche"/>
    <s v="CD-2-24"/>
    <n v="26961"/>
    <n v="0.13"/>
    <n v="49"/>
  </r>
  <r>
    <x v="2"/>
    <d v="2018-12-30T00:00:00"/>
    <d v="2019-02-12T00:00:00"/>
    <s v="Convertible"/>
    <s v="Mercedes-benz"/>
    <s v="CD-4-25"/>
    <n v="31122"/>
    <n v="0.06"/>
    <n v="44"/>
  </r>
  <r>
    <x v="11"/>
    <d v="2018-12-10T00:00:00"/>
    <d v="2019-01-19T00:00:00"/>
    <s v="Convertible"/>
    <s v="Volvo"/>
    <s v="CD-14-26"/>
    <n v="31406"/>
    <n v="0.1"/>
    <n v="40"/>
  </r>
  <r>
    <x v="2"/>
    <d v="2018-10-09T00:00:00"/>
    <d v="2018-11-29T00:00:00"/>
    <s v="Hatchback"/>
    <s v="BMW"/>
    <s v="CD-4-27"/>
    <n v="28002"/>
    <n v="0.12"/>
    <n v="51"/>
  </r>
  <r>
    <x v="13"/>
    <d v="2018-11-07T00:00:00"/>
    <d v="2019-01-13T00:00:00"/>
    <s v="Hardtop"/>
    <s v="Volvo"/>
    <s v="CD-5-28"/>
    <n v="27969"/>
    <n v="7.0000000000000007E-2"/>
    <n v="67"/>
  </r>
  <r>
    <x v="6"/>
    <d v="2018-12-04T00:00:00"/>
    <d v="2019-01-05T00:00:00"/>
    <s v="Hatchback"/>
    <s v="Volvo"/>
    <s v="CD-1-29"/>
    <n v="22095"/>
    <n v="0.09"/>
    <n v="32"/>
  </r>
  <r>
    <x v="9"/>
    <d v="2018-11-11T00:00:00"/>
    <d v="2018-12-24T00:00:00"/>
    <s v="Hardtop"/>
    <s v="Mercedes-benz"/>
    <s v="CD-7-30"/>
    <n v="28618"/>
    <n v="0.06"/>
    <n v="43"/>
  </r>
  <r>
    <x v="0"/>
    <d v="2018-11-29T00:00:00"/>
    <d v="2019-02-11T00:00:00"/>
    <s v="Hardtop"/>
    <s v="Saab"/>
    <s v="CD-15-31"/>
    <n v="16683"/>
    <n v="0.13"/>
    <n v="74"/>
  </r>
  <r>
    <x v="11"/>
    <d v="2018-11-11T00:00:00"/>
    <d v="2018-12-19T00:00:00"/>
    <s v="Sedan"/>
    <s v="Mercury"/>
    <s v="CD-14-32"/>
    <n v="26167"/>
    <n v="0.11"/>
    <n v="38"/>
  </r>
  <r>
    <x v="8"/>
    <d v="2018-11-02T00:00:00"/>
    <d v="2018-12-25T00:00:00"/>
    <s v="Hatchback"/>
    <s v="Porsche"/>
    <s v="CD-2-33"/>
    <n v="27491"/>
    <n v="0.08"/>
    <n v="53"/>
  </r>
  <r>
    <x v="14"/>
    <d v="2018-12-23T00:00:00"/>
    <d v="2019-02-18T00:00:00"/>
    <s v="Hatchback"/>
    <s v="Saab"/>
    <s v="CD-16-34"/>
    <n v="31707"/>
    <n v="0.14000000000000001"/>
    <n v="57"/>
  </r>
  <r>
    <x v="14"/>
    <d v="2018-12-08T00:00:00"/>
    <d v="2019-01-28T00:00:00"/>
    <s v="Convertible"/>
    <s v="Mazda"/>
    <s v="CD-16-35"/>
    <n v="21303"/>
    <n v="0.09"/>
    <n v="51"/>
  </r>
  <r>
    <x v="7"/>
    <d v="2018-11-25T00:00:00"/>
    <d v="2019-01-30T00:00:00"/>
    <s v="Hardtop"/>
    <s v="Mitsubishi"/>
    <s v="CD-19-36"/>
    <n v="34910"/>
    <n v="0.08"/>
    <n v="66"/>
  </r>
  <r>
    <x v="14"/>
    <d v="2018-12-25T00:00:00"/>
    <d v="2019-01-27T00:00:00"/>
    <s v="Sedan"/>
    <s v="BMW"/>
    <s v="CD-16-37"/>
    <n v="22386"/>
    <n v="0.16"/>
    <n v="33"/>
  </r>
  <r>
    <x v="13"/>
    <d v="2018-12-15T00:00:00"/>
    <d v="2019-01-30T00:00:00"/>
    <s v="Convertible"/>
    <s v="Mitsubishi"/>
    <s v="CD-5-38"/>
    <n v="21534"/>
    <n v="7.0000000000000007E-2"/>
    <n v="46"/>
  </r>
  <r>
    <x v="3"/>
    <d v="2018-11-17T00:00:00"/>
    <d v="2018-12-31T00:00:00"/>
    <s v="Hatchback"/>
    <s v="Chevrolet"/>
    <s v="CD-17-39"/>
    <n v="23074"/>
    <n v="0.12"/>
    <n v="44"/>
  </r>
  <r>
    <x v="12"/>
    <d v="2018-12-14T00:00:00"/>
    <d v="2019-02-09T00:00:00"/>
    <s v="Wagon"/>
    <s v="Audi"/>
    <s v="CD-3-40"/>
    <n v="34814"/>
    <n v="0.16"/>
    <n v="57"/>
  </r>
  <r>
    <x v="0"/>
    <d v="2018-10-13T00:00:00"/>
    <d v="2018-12-09T00:00:00"/>
    <s v="Hatchback"/>
    <s v="Renault"/>
    <s v="CD-15-41"/>
    <n v="32173"/>
    <n v="0.08"/>
    <n v="57"/>
  </r>
  <r>
    <x v="9"/>
    <d v="2018-11-09T00:00:00"/>
    <d v="2018-12-13T00:00:00"/>
    <s v="Wagon"/>
    <s v="Isuzu"/>
    <s v="CD-7-42"/>
    <n v="30358"/>
    <n v="0.08"/>
    <n v="34"/>
  </r>
  <r>
    <x v="15"/>
    <d v="2018-12-09T00:00:00"/>
    <d v="2019-01-22T00:00:00"/>
    <s v="Sedan"/>
    <s v="Jaguar"/>
    <s v="CD-11-43"/>
    <n v="26570"/>
    <n v="0.09"/>
    <n v="44"/>
  </r>
  <r>
    <x v="0"/>
    <d v="2018-10-04T00:00:00"/>
    <d v="2018-11-05T00:00:00"/>
    <s v="Hatchback"/>
    <s v="Nissan"/>
    <s v="CD-15-44"/>
    <n v="23585"/>
    <n v="0.17"/>
    <n v="32"/>
  </r>
  <r>
    <x v="0"/>
    <d v="2018-10-04T00:00:00"/>
    <d v="2018-12-11T00:00:00"/>
    <s v="Sedan"/>
    <s v="Mitsubishi"/>
    <s v="CD-15-45"/>
    <n v="24799"/>
    <n v="0.15"/>
    <n v="68"/>
  </r>
  <r>
    <x v="0"/>
    <d v="2018-12-30T00:00:00"/>
    <d v="2019-03-01T00:00:00"/>
    <s v="Wagon"/>
    <s v="Mitsubishi"/>
    <s v="CD-15-46"/>
    <n v="28425"/>
    <n v="0.14000000000000001"/>
    <n v="61"/>
  </r>
  <r>
    <x v="16"/>
    <d v="2018-10-13T00:00:00"/>
    <d v="2018-12-04T00:00:00"/>
    <s v="Convertible"/>
    <s v="Saab"/>
    <s v="CD-13-47"/>
    <n v="23304"/>
    <n v="0.12"/>
    <n v="52"/>
  </r>
  <r>
    <x v="6"/>
    <d v="2018-12-10T00:00:00"/>
    <d v="2019-01-23T00:00:00"/>
    <s v="Sedan"/>
    <s v="Mercedes-benz"/>
    <s v="CD-1-48"/>
    <n v="23115"/>
    <n v="0.16"/>
    <n v="44"/>
  </r>
  <r>
    <x v="3"/>
    <d v="2018-11-07T00:00:00"/>
    <d v="2019-01-03T00:00:00"/>
    <s v="Sedan"/>
    <s v="Jaguar"/>
    <s v="CD-17-49"/>
    <n v="18747"/>
    <n v="7.0000000000000007E-2"/>
    <n v="57"/>
  </r>
  <r>
    <x v="0"/>
    <d v="2018-11-01T00:00:00"/>
    <d v="2019-01-17T00:00:00"/>
    <s v="Wagon"/>
    <s v="Porsche"/>
    <s v="CD-15-50"/>
    <n v="30767"/>
    <n v="0.14000000000000001"/>
    <n v="77"/>
  </r>
  <r>
    <x v="6"/>
    <d v="2018-11-12T00:00:00"/>
    <d v="2019-01-29T00:00:00"/>
    <s v="Convertible"/>
    <s v="Chevrolet"/>
    <s v="CD-1-51"/>
    <n v="30944"/>
    <n v="0.14000000000000001"/>
    <n v="78"/>
  </r>
  <r>
    <x v="17"/>
    <d v="2018-11-10T00:00:00"/>
    <d v="2018-12-15T00:00:00"/>
    <s v="Convertible"/>
    <s v="Renault"/>
    <s v="CD-18-52"/>
    <n v="25766"/>
    <n v="0.06"/>
    <n v="35"/>
  </r>
  <r>
    <x v="17"/>
    <d v="2018-12-03T00:00:00"/>
    <d v="2019-02-11T00:00:00"/>
    <s v="Hardtop"/>
    <s v="Jaguar"/>
    <s v="CD-18-53"/>
    <n v="33020"/>
    <n v="0.12"/>
    <n v="70"/>
  </r>
  <r>
    <x v="10"/>
    <d v="2018-11-23T00:00:00"/>
    <d v="2019-01-10T00:00:00"/>
    <s v="Convertible"/>
    <s v="Alfa-romero"/>
    <s v="CD-9-54"/>
    <n v="32080"/>
    <n v="0.1"/>
    <n v="48"/>
  </r>
  <r>
    <x v="3"/>
    <d v="2018-10-29T00:00:00"/>
    <d v="2018-12-02T00:00:00"/>
    <s v="Convertible"/>
    <s v="Mercedes-benz"/>
    <s v="CD-17-55"/>
    <n v="25088"/>
    <n v="0.17"/>
    <n v="34"/>
  </r>
  <r>
    <x v="7"/>
    <d v="2018-11-20T00:00:00"/>
    <d v="2019-01-30T00:00:00"/>
    <s v="Sedan"/>
    <s v="Alfa-romero"/>
    <s v="CD-19-56"/>
    <n v="19673"/>
    <n v="0.13"/>
    <n v="71"/>
  </r>
  <r>
    <x v="5"/>
    <d v="2018-12-24T00:00:00"/>
    <d v="2019-03-14T00:00:00"/>
    <s v="Convertible"/>
    <s v="Audi"/>
    <s v="CD-12-57"/>
    <n v="26990"/>
    <n v="0.09"/>
    <n v="80"/>
  </r>
  <r>
    <x v="18"/>
    <d v="2018-10-27T00:00:00"/>
    <d v="2019-01-09T00:00:00"/>
    <s v="Convertible"/>
    <s v="Plymouth"/>
    <s v="CD-8-58"/>
    <n v="29882"/>
    <n v="0.11"/>
    <n v="74"/>
  </r>
  <r>
    <x v="12"/>
    <d v="2018-12-18T00:00:00"/>
    <d v="2019-02-14T00:00:00"/>
    <s v="Convertible"/>
    <s v="Mazda"/>
    <s v="CD-3-59"/>
    <n v="22022"/>
    <n v="0.17"/>
    <n v="58"/>
  </r>
  <r>
    <x v="15"/>
    <d v="2018-11-24T00:00:00"/>
    <d v="2019-01-11T00:00:00"/>
    <s v="Sedan"/>
    <s v="Honda"/>
    <s v="CD-11-60"/>
    <n v="27787"/>
    <n v="0.14000000000000001"/>
    <n v="48"/>
  </r>
  <r>
    <x v="5"/>
    <d v="2018-10-20T00:00:00"/>
    <d v="2018-12-10T00:00:00"/>
    <s v="Sedan"/>
    <s v="Audi"/>
    <s v="CD-12-61"/>
    <n v="31919"/>
    <n v="0.11"/>
    <n v="51"/>
  </r>
  <r>
    <x v="9"/>
    <d v="2018-12-07T00:00:00"/>
    <d v="2019-01-28T00:00:00"/>
    <s v="Hatchback"/>
    <s v="Audi"/>
    <s v="CD-7-62"/>
    <n v="19748"/>
    <n v="0.11"/>
    <n v="52"/>
  </r>
  <r>
    <x v="3"/>
    <d v="2018-12-30T00:00:00"/>
    <d v="2019-02-11T00:00:00"/>
    <s v="Wagon"/>
    <s v="Toyota"/>
    <s v="CD-17-63"/>
    <n v="17691"/>
    <n v="0.1"/>
    <n v="43"/>
  </r>
  <r>
    <x v="0"/>
    <d v="2018-12-04T00:00:00"/>
    <d v="2019-01-31T00:00:00"/>
    <s v="Convertible"/>
    <s v="Chevrolet"/>
    <s v="CD-15-64"/>
    <n v="18554"/>
    <n v="0.06"/>
    <n v="58"/>
  </r>
  <r>
    <x v="4"/>
    <d v="2018-11-30T00:00:00"/>
    <d v="2019-01-10T00:00:00"/>
    <s v="Hardtop"/>
    <s v="Jaguar"/>
    <s v="CD-6-65"/>
    <n v="22112"/>
    <n v="0.16"/>
    <n v="41"/>
  </r>
  <r>
    <x v="18"/>
    <d v="2018-11-02T00:00:00"/>
    <d v="2018-12-20T00:00:00"/>
    <s v="Hatchback"/>
    <s v="Mercedes-benz"/>
    <s v="CD-8-66"/>
    <n v="16288"/>
    <n v="0.13"/>
    <n v="48"/>
  </r>
  <r>
    <x v="3"/>
    <d v="2018-11-08T00:00:00"/>
    <d v="2018-12-25T00:00:00"/>
    <s v="Sedan"/>
    <s v="Honda"/>
    <s v="CD-17-67"/>
    <n v="19132"/>
    <n v="0.12"/>
    <n v="47"/>
  </r>
  <r>
    <x v="5"/>
    <d v="2018-11-29T00:00:00"/>
    <d v="2019-01-23T00:00:00"/>
    <s v="Convertible"/>
    <s v="Dodge"/>
    <s v="CD-12-68"/>
    <n v="33491"/>
    <n v="0.06"/>
    <n v="55"/>
  </r>
  <r>
    <x v="12"/>
    <d v="2018-10-29T00:00:00"/>
    <d v="2018-11-30T00:00:00"/>
    <s v="Convertible"/>
    <s v="Toyota"/>
    <s v="CD-3-69"/>
    <n v="22747"/>
    <n v="0.13"/>
    <n v="32"/>
  </r>
  <r>
    <x v="9"/>
    <d v="2018-12-16T00:00:00"/>
    <d v="2019-01-30T00:00:00"/>
    <s v="Sedan"/>
    <s v="Subaru"/>
    <s v="CD-7-70"/>
    <n v="26805"/>
    <n v="0.06"/>
    <n v="45"/>
  </r>
  <r>
    <x v="7"/>
    <d v="2018-11-26T00:00:00"/>
    <d v="2018-12-30T00:00:00"/>
    <s v="Wagon"/>
    <s v="Dodge"/>
    <s v="CD-19-71"/>
    <n v="20261"/>
    <n v="0.05"/>
    <n v="34"/>
  </r>
  <r>
    <x v="6"/>
    <d v="2018-10-18T00:00:00"/>
    <d v="2019-01-06T00:00:00"/>
    <s v="Hardtop"/>
    <s v="Audi"/>
    <s v="CD-1-72"/>
    <n v="33892"/>
    <n v="0.16"/>
    <n v="80"/>
  </r>
  <r>
    <x v="15"/>
    <d v="2018-11-05T00:00:00"/>
    <d v="2019-01-21T00:00:00"/>
    <s v="Hardtop"/>
    <s v="Volkswagen"/>
    <s v="CD-11-73"/>
    <n v="21697"/>
    <n v="0.11"/>
    <n v="77"/>
  </r>
  <r>
    <x v="7"/>
    <d v="2018-11-26T00:00:00"/>
    <d v="2019-01-06T00:00:00"/>
    <s v="Convertible"/>
    <s v="Peugeot"/>
    <s v="CD-19-74"/>
    <n v="22215"/>
    <n v="0.13"/>
    <n v="41"/>
  </r>
  <r>
    <x v="2"/>
    <d v="2018-11-26T00:00:00"/>
    <d v="2018-12-26T00:00:00"/>
    <s v="Sedan"/>
    <s v="Saab"/>
    <s v="CD-4-75"/>
    <n v="29073"/>
    <n v="0.11"/>
    <n v="30"/>
  </r>
  <r>
    <x v="1"/>
    <d v="2018-11-24T00:00:00"/>
    <d v="2019-01-14T00:00:00"/>
    <s v="Wagon"/>
    <s v="Dodge"/>
    <s v="CD-10-76"/>
    <n v="29926"/>
    <n v="0.06"/>
    <n v="51"/>
  </r>
  <r>
    <x v="14"/>
    <d v="2018-11-16T00:00:00"/>
    <d v="2019-02-02T00:00:00"/>
    <s v="Wagon"/>
    <s v="Subaru"/>
    <s v="CD-16-77"/>
    <n v="34845"/>
    <n v="0.13"/>
    <n v="78"/>
  </r>
  <r>
    <x v="17"/>
    <d v="2018-11-02T00:00:00"/>
    <d v="2018-12-27T00:00:00"/>
    <s v="Hatchback"/>
    <s v="Peugeot"/>
    <s v="CD-18-78"/>
    <n v="31566"/>
    <n v="0.17"/>
    <n v="55"/>
  </r>
  <r>
    <x v="9"/>
    <d v="2018-10-21T00:00:00"/>
    <d v="2018-12-21T00:00:00"/>
    <s v="Sedan"/>
    <s v="Alfa-romero"/>
    <s v="CD-7-79"/>
    <n v="18964"/>
    <n v="7.0000000000000007E-2"/>
    <n v="61"/>
  </r>
  <r>
    <x v="16"/>
    <d v="2018-12-18T00:00:00"/>
    <d v="2019-02-24T00:00:00"/>
    <s v="Sedan"/>
    <s v="BMW"/>
    <s v="CD-13-80"/>
    <n v="29943"/>
    <n v="0.14000000000000001"/>
    <n v="68"/>
  </r>
  <r>
    <x v="11"/>
    <d v="2018-11-30T00:00:00"/>
    <d v="2019-01-24T00:00:00"/>
    <s v="Hardtop"/>
    <s v="Volkswagen"/>
    <s v="CD-14-81"/>
    <n v="25687"/>
    <n v="0.11"/>
    <n v="55"/>
  </r>
  <r>
    <x v="5"/>
    <d v="2018-11-26T00:00:00"/>
    <d v="2019-02-05T00:00:00"/>
    <s v="Hardtop"/>
    <s v="Saab"/>
    <s v="CD-12-82"/>
    <n v="18409"/>
    <n v="0.12"/>
    <n v="71"/>
  </r>
  <r>
    <x v="19"/>
    <d v="2018-10-19T00:00:00"/>
    <d v="2018-12-03T00:00:00"/>
    <s v="Hatchback"/>
    <s v="Saab"/>
    <s v="CD-20-83"/>
    <n v="30735"/>
    <n v="0.06"/>
    <n v="45"/>
  </r>
  <r>
    <x v="0"/>
    <d v="2018-10-26T00:00:00"/>
    <d v="2018-12-18T00:00:00"/>
    <s v="Convertible"/>
    <s v="Alfa-romero"/>
    <s v="CD-15-84"/>
    <n v="22047"/>
    <n v="0.05"/>
    <n v="53"/>
  </r>
  <r>
    <x v="2"/>
    <d v="2018-11-22T00:00:00"/>
    <d v="2019-02-06T00:00:00"/>
    <s v="Convertible"/>
    <s v="Mitsubishi"/>
    <s v="CD-4-85"/>
    <n v="22496"/>
    <n v="0.09"/>
    <n v="76"/>
  </r>
  <r>
    <x v="8"/>
    <d v="2018-11-05T00:00:00"/>
    <d v="2018-12-16T00:00:00"/>
    <s v="Hatchback"/>
    <s v="Plymouth"/>
    <s v="CD-2-86"/>
    <n v="27343"/>
    <n v="0.1"/>
    <n v="41"/>
  </r>
  <r>
    <x v="6"/>
    <d v="2018-11-20T00:00:00"/>
    <d v="2019-01-25T00:00:00"/>
    <s v="Wagon"/>
    <s v="Volkswagen"/>
    <s v="CD-1-87"/>
    <n v="29828"/>
    <n v="0.05"/>
    <n v="66"/>
  </r>
  <r>
    <x v="17"/>
    <d v="2018-10-26T00:00:00"/>
    <d v="2018-12-22T00:00:00"/>
    <s v="Sedan"/>
    <s v="Alfa-romero"/>
    <s v="CD-18-88"/>
    <n v="30551"/>
    <n v="7.0000000000000007E-2"/>
    <n v="57"/>
  </r>
  <r>
    <x v="6"/>
    <d v="2018-11-16T00:00:00"/>
    <d v="2019-01-03T00:00:00"/>
    <s v="Convertible"/>
    <s v="Audi"/>
    <s v="CD-1-89"/>
    <n v="18784"/>
    <n v="0.15"/>
    <n v="48"/>
  </r>
  <r>
    <x v="8"/>
    <d v="2018-12-26T00:00:00"/>
    <d v="2019-02-21T00:00:00"/>
    <s v="Convertible"/>
    <s v="Mercedes-benz"/>
    <s v="CD-2-90"/>
    <n v="19075"/>
    <n v="0.06"/>
    <n v="57"/>
  </r>
  <r>
    <x v="5"/>
    <d v="2018-12-13T00:00:00"/>
    <d v="2019-01-19T00:00:00"/>
    <s v="Wagon"/>
    <s v="Audi"/>
    <s v="CD-12-91"/>
    <n v="24112"/>
    <n v="0.11"/>
    <n v="37"/>
  </r>
  <r>
    <x v="8"/>
    <d v="2018-11-18T00:00:00"/>
    <d v="2019-01-17T00:00:00"/>
    <s v="Hardtop"/>
    <s v="Honda"/>
    <s v="CD-2-92"/>
    <n v="27824"/>
    <n v="0.16"/>
    <n v="60"/>
  </r>
  <r>
    <x v="7"/>
    <d v="2018-12-26T00:00:00"/>
    <d v="2019-01-27T00:00:00"/>
    <s v="Hardtop"/>
    <s v="Mercedes-benz"/>
    <s v="CD-19-93"/>
    <n v="31264"/>
    <n v="0.14000000000000001"/>
    <n v="32"/>
  </r>
  <r>
    <x v="15"/>
    <d v="2018-11-11T00:00:00"/>
    <d v="2019-01-24T00:00:00"/>
    <s v="Hatchback"/>
    <s v="Volvo"/>
    <s v="CD-11-94"/>
    <n v="17839"/>
    <n v="0.12"/>
    <n v="74"/>
  </r>
  <r>
    <x v="19"/>
    <d v="2018-12-26T00:00:00"/>
    <d v="2019-02-22T00:00:00"/>
    <s v="Hatchback"/>
    <s v="Mercury"/>
    <s v="CD-20-95"/>
    <n v="21962"/>
    <n v="0.08"/>
    <n v="58"/>
  </r>
  <r>
    <x v="14"/>
    <d v="2018-12-28T00:00:00"/>
    <d v="2019-02-28T00:00:00"/>
    <s v="Convertible"/>
    <s v="Mazda"/>
    <s v="CD-16-96"/>
    <n v="20431"/>
    <n v="0.17"/>
    <n v="62"/>
  </r>
  <r>
    <x v="8"/>
    <d v="2018-12-22T00:00:00"/>
    <d v="2019-03-12T00:00:00"/>
    <s v="Hatchback"/>
    <s v="BMW"/>
    <s v="CD-2-97"/>
    <n v="16190"/>
    <n v="0.17"/>
    <n v="80"/>
  </r>
  <r>
    <x v="4"/>
    <d v="2018-11-11T00:00:00"/>
    <d v="2019-01-22T00:00:00"/>
    <s v="Hardtop"/>
    <s v="Dodge"/>
    <s v="CD-6-98"/>
    <n v="16165"/>
    <n v="0.14000000000000001"/>
    <n v="72"/>
  </r>
  <r>
    <x v="15"/>
    <d v="2018-12-19T00:00:00"/>
    <d v="2019-01-30T00:00:00"/>
    <s v="Wagon"/>
    <s v="Chevrolet"/>
    <s v="CD-11-99"/>
    <n v="32597"/>
    <n v="0.08"/>
    <n v="42"/>
  </r>
  <r>
    <x v="4"/>
    <d v="2018-10-15T00:00:00"/>
    <d v="2018-11-30T00:00:00"/>
    <s v="Hatchback"/>
    <s v="Dodge"/>
    <s v="CD-6-100"/>
    <n v="17208"/>
    <n v="0.11"/>
    <n v="46"/>
  </r>
  <r>
    <x v="3"/>
    <d v="2018-10-01T00:00:00"/>
    <d v="2018-11-15T00:00:00"/>
    <s v="Wagon"/>
    <s v="Jaguar"/>
    <s v="CD-17-101"/>
    <n v="16700"/>
    <n v="0.16"/>
    <n v="45"/>
  </r>
  <r>
    <x v="7"/>
    <d v="2018-10-11T00:00:00"/>
    <d v="2018-11-21T00:00:00"/>
    <s v="Hardtop"/>
    <s v="Dodge"/>
    <s v="CD-19-102"/>
    <n v="27672"/>
    <n v="0.14000000000000001"/>
    <n v="41"/>
  </r>
  <r>
    <x v="11"/>
    <d v="2018-10-21T00:00:00"/>
    <d v="2018-12-29T00:00:00"/>
    <s v="Sedan"/>
    <s v="Honda"/>
    <s v="CD-14-103"/>
    <n v="22815"/>
    <n v="0.08"/>
    <n v="69"/>
  </r>
  <r>
    <x v="17"/>
    <d v="2018-12-31T00:00:00"/>
    <d v="2019-03-14T00:00:00"/>
    <s v="Hatchback"/>
    <s v="Mercedes-benz"/>
    <s v="CD-18-104"/>
    <n v="26131"/>
    <n v="0.11"/>
    <n v="73"/>
  </r>
  <r>
    <x v="17"/>
    <d v="2018-10-17T00:00:00"/>
    <d v="2018-11-23T00:00:00"/>
    <s v="Sedan"/>
    <s v="Mazda"/>
    <s v="CD-18-105"/>
    <n v="23537"/>
    <n v="0.13"/>
    <n v="37"/>
  </r>
  <r>
    <x v="6"/>
    <d v="2018-10-18T00:00:00"/>
    <d v="2019-01-04T00:00:00"/>
    <s v="Wagon"/>
    <s v="Nissan"/>
    <s v="CD-1-106"/>
    <n v="22675"/>
    <n v="0.15"/>
    <n v="78"/>
  </r>
  <r>
    <x v="7"/>
    <d v="2018-10-18T00:00:00"/>
    <d v="2018-11-25T00:00:00"/>
    <s v="Sedan"/>
    <s v="Peugeot"/>
    <s v="CD-19-107"/>
    <n v="24888"/>
    <n v="0.13"/>
    <n v="38"/>
  </r>
  <r>
    <x v="16"/>
    <d v="2018-11-07T00:00:00"/>
    <d v="2018-12-29T00:00:00"/>
    <s v="Wagon"/>
    <s v="Volvo"/>
    <s v="CD-13-108"/>
    <n v="34116"/>
    <n v="0.1"/>
    <n v="52"/>
  </r>
  <r>
    <x v="14"/>
    <d v="2018-12-26T00:00:00"/>
    <d v="2019-02-15T00:00:00"/>
    <s v="Hardtop"/>
    <s v="Honda"/>
    <s v="CD-16-109"/>
    <n v="23394"/>
    <n v="0.09"/>
    <n v="51"/>
  </r>
  <r>
    <x v="7"/>
    <d v="2018-11-23T00:00:00"/>
    <d v="2019-02-04T00:00:00"/>
    <s v="Hatchback"/>
    <s v="Mitsubishi"/>
    <s v="CD-19-110"/>
    <n v="21669"/>
    <n v="0.17"/>
    <n v="73"/>
  </r>
  <r>
    <x v="8"/>
    <d v="2018-11-21T00:00:00"/>
    <d v="2019-02-02T00:00:00"/>
    <s v="Hardtop"/>
    <s v="Toyota"/>
    <s v="CD-2-111"/>
    <n v="18787"/>
    <n v="0.17"/>
    <n v="73"/>
  </r>
  <r>
    <x v="7"/>
    <d v="2018-10-30T00:00:00"/>
    <d v="2018-12-23T00:00:00"/>
    <s v="Convertible"/>
    <s v="Chevrolet"/>
    <s v="CD-19-112"/>
    <n v="17296"/>
    <n v="0.15"/>
    <n v="54"/>
  </r>
  <r>
    <x v="1"/>
    <d v="2018-11-20T00:00:00"/>
    <d v="2019-02-06T00:00:00"/>
    <s v="Sedan"/>
    <s v="Saab"/>
    <s v="CD-10-113"/>
    <n v="34266"/>
    <n v="0.06"/>
    <n v="78"/>
  </r>
  <r>
    <x v="15"/>
    <d v="2018-11-18T00:00:00"/>
    <d v="2018-12-19T00:00:00"/>
    <s v="Hatchback"/>
    <s v="Jaguar"/>
    <s v="CD-11-114"/>
    <n v="17094"/>
    <n v="0.06"/>
    <n v="31"/>
  </r>
  <r>
    <x v="16"/>
    <d v="2018-11-13T00:00:00"/>
    <d v="2019-01-10T00:00:00"/>
    <s v="Hardtop"/>
    <s v="Mazda"/>
    <s v="CD-13-115"/>
    <n v="18913"/>
    <n v="0.15"/>
    <n v="58"/>
  </r>
  <r>
    <x v="7"/>
    <d v="2018-10-01T00:00:00"/>
    <d v="2018-11-25T00:00:00"/>
    <s v="Sedan"/>
    <s v="Plymouth"/>
    <s v="CD-19-116"/>
    <n v="25803"/>
    <n v="0.08"/>
    <n v="55"/>
  </r>
  <r>
    <x v="9"/>
    <d v="2018-12-27T00:00:00"/>
    <d v="2019-02-26T00:00:00"/>
    <s v="Hatchback"/>
    <s v="Mitsubishi"/>
    <s v="CD-7-117"/>
    <n v="30317"/>
    <n v="0.08"/>
    <n v="61"/>
  </r>
  <r>
    <x v="16"/>
    <d v="2018-10-09T00:00:00"/>
    <d v="2018-11-28T00:00:00"/>
    <s v="Sedan"/>
    <s v="Toyota"/>
    <s v="CD-13-118"/>
    <n v="27530"/>
    <n v="0.12"/>
    <n v="50"/>
  </r>
  <r>
    <x v="1"/>
    <d v="2018-10-27T00:00:00"/>
    <d v="2019-01-08T00:00:00"/>
    <s v="Hatchback"/>
    <s v="Toyota"/>
    <s v="CD-10-119"/>
    <n v="34274"/>
    <n v="0.1"/>
    <n v="73"/>
  </r>
  <r>
    <x v="1"/>
    <d v="2018-11-02T00:00:00"/>
    <d v="2019-01-12T00:00:00"/>
    <s v="Convertible"/>
    <s v="Alfa-romero"/>
    <s v="CD-10-120"/>
    <n v="19993"/>
    <n v="0.16"/>
    <n v="71"/>
  </r>
  <r>
    <x v="17"/>
    <d v="2018-11-12T00:00:00"/>
    <d v="2019-01-23T00:00:00"/>
    <s v="Wagon"/>
    <s v="Porsche"/>
    <s v="CD-18-121"/>
    <n v="24194"/>
    <n v="0.16"/>
    <n v="72"/>
  </r>
  <r>
    <x v="5"/>
    <d v="2018-11-17T00:00:00"/>
    <d v="2019-01-27T00:00:00"/>
    <s v="Wagon"/>
    <s v="Nissan"/>
    <s v="CD-12-122"/>
    <n v="18731"/>
    <n v="0.05"/>
    <n v="71"/>
  </r>
  <r>
    <x v="17"/>
    <d v="2018-12-01T00:00:00"/>
    <d v="2019-01-11T00:00:00"/>
    <s v="Wagon"/>
    <s v="Nissan"/>
    <s v="CD-18-123"/>
    <n v="25994"/>
    <n v="0.09"/>
    <n v="41"/>
  </r>
  <r>
    <x v="7"/>
    <d v="2018-11-12T00:00:00"/>
    <d v="2018-12-24T00:00:00"/>
    <s v="Convertible"/>
    <s v="Plymouth"/>
    <s v="CD-19-124"/>
    <n v="31989"/>
    <n v="7.0000000000000007E-2"/>
    <n v="42"/>
  </r>
  <r>
    <x v="12"/>
    <d v="2018-11-10T00:00:00"/>
    <d v="2019-01-11T00:00:00"/>
    <s v="Convertible"/>
    <s v="Volkswagen"/>
    <s v="CD-3-125"/>
    <n v="29293"/>
    <n v="0.05"/>
    <n v="62"/>
  </r>
  <r>
    <x v="15"/>
    <d v="2018-12-04T00:00:00"/>
    <d v="2019-02-09T00:00:00"/>
    <s v="Convertible"/>
    <s v="Toyota"/>
    <s v="CD-11-126"/>
    <n v="24974"/>
    <n v="0.11"/>
    <n v="67"/>
  </r>
  <r>
    <x v="3"/>
    <d v="2018-11-24T00:00:00"/>
    <d v="2019-01-19T00:00:00"/>
    <s v="Convertible"/>
    <s v="Peugeot"/>
    <s v="CD-17-127"/>
    <n v="18001"/>
    <n v="0.08"/>
    <n v="56"/>
  </r>
  <r>
    <x v="9"/>
    <d v="2018-10-11T00:00:00"/>
    <d v="2018-11-11T00:00:00"/>
    <s v="Sedan"/>
    <s v="Mercedes-benz"/>
    <s v="CD-7-128"/>
    <n v="23122"/>
    <n v="0.06"/>
    <n v="31"/>
  </r>
  <r>
    <x v="10"/>
    <d v="2018-11-07T00:00:00"/>
    <d v="2018-12-25T00:00:00"/>
    <s v="Sedan"/>
    <s v="Plymouth"/>
    <s v="CD-9-129"/>
    <n v="26016"/>
    <n v="0.08"/>
    <n v="48"/>
  </r>
  <r>
    <x v="11"/>
    <d v="2018-10-02T00:00:00"/>
    <d v="2018-12-07T00:00:00"/>
    <s v="Convertible"/>
    <s v="Peugeot"/>
    <s v="CD-14-130"/>
    <n v="31992"/>
    <n v="0.05"/>
    <n v="66"/>
  </r>
  <r>
    <x v="14"/>
    <d v="2018-10-30T00:00:00"/>
    <d v="2018-12-17T00:00:00"/>
    <s v="Wagon"/>
    <s v="Toyota"/>
    <s v="CD-16-131"/>
    <n v="29217"/>
    <n v="0.17"/>
    <n v="48"/>
  </r>
  <r>
    <x v="8"/>
    <d v="2018-12-26T00:00:00"/>
    <d v="2019-01-29T00:00:00"/>
    <s v="Hardtop"/>
    <s v="Subaru"/>
    <s v="CD-2-132"/>
    <n v="18658"/>
    <n v="0.15"/>
    <n v="34"/>
  </r>
  <r>
    <x v="4"/>
    <d v="2018-11-03T00:00:00"/>
    <d v="2019-01-13T00:00:00"/>
    <s v="Convertible"/>
    <s v="Renault"/>
    <s v="CD-6-133"/>
    <n v="22818"/>
    <n v="7.0000000000000007E-2"/>
    <n v="71"/>
  </r>
  <r>
    <x v="18"/>
    <d v="2018-10-13T00:00:00"/>
    <d v="2018-12-30T00:00:00"/>
    <s v="Convertible"/>
    <s v="Mercedes-benz"/>
    <s v="CD-8-134"/>
    <n v="34181"/>
    <n v="7.0000000000000007E-2"/>
    <n v="78"/>
  </r>
  <r>
    <x v="6"/>
    <d v="2018-12-12T00:00:00"/>
    <d v="2019-02-07T00:00:00"/>
    <s v="Sedan"/>
    <s v="Chevrolet"/>
    <s v="CD-1-135"/>
    <n v="21437"/>
    <n v="0.14000000000000001"/>
    <n v="57"/>
  </r>
  <r>
    <x v="15"/>
    <d v="2018-11-12T00:00:00"/>
    <d v="2018-12-30T00:00:00"/>
    <s v="Convertible"/>
    <s v="Mazda"/>
    <s v="CD-11-136"/>
    <n v="33433"/>
    <n v="0.12"/>
    <n v="48"/>
  </r>
  <r>
    <x v="9"/>
    <d v="2018-10-01T00:00:00"/>
    <d v="2018-11-11T00:00:00"/>
    <s v="Hatchback"/>
    <s v="Plymouth"/>
    <s v="CD-7-137"/>
    <n v="22230"/>
    <n v="0.16"/>
    <n v="41"/>
  </r>
  <r>
    <x v="3"/>
    <d v="2018-10-30T00:00:00"/>
    <d v="2019-01-05T00:00:00"/>
    <s v="Hardtop"/>
    <s v="Mercury"/>
    <s v="CD-17-138"/>
    <n v="25515"/>
    <n v="0.1"/>
    <n v="67"/>
  </r>
  <r>
    <x v="0"/>
    <d v="2018-11-03T00:00:00"/>
    <d v="2018-12-25T00:00:00"/>
    <s v="Wagon"/>
    <s v="Volkswagen"/>
    <s v="CD-15-139"/>
    <n v="27340"/>
    <n v="0.1"/>
    <n v="52"/>
  </r>
  <r>
    <x v="6"/>
    <d v="2018-10-17T00:00:00"/>
    <d v="2018-12-06T00:00:00"/>
    <s v="Hatchback"/>
    <s v="Audi"/>
    <s v="CD-1-140"/>
    <n v="30902"/>
    <n v="0.17"/>
    <n v="50"/>
  </r>
  <r>
    <x v="14"/>
    <d v="2018-12-27T00:00:00"/>
    <d v="2019-02-21T00:00:00"/>
    <s v="Hardtop"/>
    <s v="Mazda"/>
    <s v="CD-16-141"/>
    <n v="31842"/>
    <n v="0.15"/>
    <n v="56"/>
  </r>
  <r>
    <x v="19"/>
    <d v="2018-12-24T00:00:00"/>
    <d v="2019-02-10T00:00:00"/>
    <s v="Sedan"/>
    <s v="Volkswagen"/>
    <s v="CD-20-142"/>
    <n v="21305"/>
    <n v="0.16"/>
    <n v="48"/>
  </r>
  <r>
    <x v="8"/>
    <d v="2018-12-05T00:00:00"/>
    <d v="2019-02-23T00:00:00"/>
    <s v="Wagon"/>
    <s v="Plymouth"/>
    <s v="CD-2-143"/>
    <n v="22120"/>
    <n v="0.09"/>
    <n v="80"/>
  </r>
  <r>
    <x v="6"/>
    <d v="2018-12-07T00:00:00"/>
    <d v="2019-02-02T00:00:00"/>
    <s v="Convertible"/>
    <s v="Mitsubishi"/>
    <s v="CD-1-144"/>
    <n v="21043"/>
    <n v="0.15"/>
    <n v="57"/>
  </r>
  <r>
    <x v="13"/>
    <d v="2018-11-30T00:00:00"/>
    <d v="2019-02-10T00:00:00"/>
    <s v="Wagon"/>
    <s v="Mitsubishi"/>
    <s v="CD-5-145"/>
    <n v="33161"/>
    <n v="0.05"/>
    <n v="72"/>
  </r>
  <r>
    <x v="15"/>
    <d v="2018-12-18T00:00:00"/>
    <d v="2019-02-11T00:00:00"/>
    <s v="Wagon"/>
    <s v="Nissan"/>
    <s v="CD-11-146"/>
    <n v="24216"/>
    <n v="0.05"/>
    <n v="55"/>
  </r>
  <r>
    <x v="8"/>
    <d v="2018-10-27T00:00:00"/>
    <d v="2018-12-30T00:00:00"/>
    <s v="Convertible"/>
    <s v="BMW"/>
    <s v="CD-2-147"/>
    <n v="24213"/>
    <n v="0.11"/>
    <n v="64"/>
  </r>
  <r>
    <x v="6"/>
    <d v="2018-10-18T00:00:00"/>
    <d v="2018-11-24T00:00:00"/>
    <s v="Sedan"/>
    <s v="Chevrolet"/>
    <s v="CD-1-148"/>
    <n v="20596"/>
    <n v="0.08"/>
    <n v="37"/>
  </r>
  <r>
    <x v="9"/>
    <d v="2018-12-11T00:00:00"/>
    <d v="2019-01-20T00:00:00"/>
    <s v="Hardtop"/>
    <s v="BMW"/>
    <s v="CD-7-149"/>
    <n v="28469"/>
    <n v="0.15"/>
    <n v="40"/>
  </r>
  <r>
    <x v="7"/>
    <d v="2018-12-02T00:00:00"/>
    <d v="2019-02-10T00:00:00"/>
    <s v="Hatchback"/>
    <s v="Volkswagen"/>
    <s v="CD-19-150"/>
    <n v="21828"/>
    <n v="0.13"/>
    <n v="70"/>
  </r>
  <r>
    <x v="11"/>
    <d v="2018-10-21T00:00:00"/>
    <d v="2018-11-30T00:00:00"/>
    <s v="Sedan"/>
    <s v="Mercedes-benz"/>
    <s v="CD-14-151"/>
    <n v="22667"/>
    <n v="0.09"/>
    <n v="40"/>
  </r>
  <r>
    <x v="4"/>
    <d v="2018-12-27T00:00:00"/>
    <d v="2019-02-23T00:00:00"/>
    <s v="Hardtop"/>
    <s v="BMW"/>
    <s v="CD-6-152"/>
    <n v="28570"/>
    <n v="0.17"/>
    <n v="58"/>
  </r>
  <r>
    <x v="18"/>
    <d v="2018-11-02T00:00:00"/>
    <d v="2018-12-05T00:00:00"/>
    <s v="Hatchback"/>
    <s v="Dodge"/>
    <s v="CD-8-153"/>
    <n v="27126"/>
    <n v="0.06"/>
    <n v="33"/>
  </r>
  <r>
    <x v="15"/>
    <d v="2018-10-17T00:00:00"/>
    <d v="2018-11-16T00:00:00"/>
    <s v="Wagon"/>
    <s v="Dodge"/>
    <s v="CD-11-154"/>
    <n v="26346"/>
    <n v="0.05"/>
    <n v="30"/>
  </r>
  <r>
    <x v="1"/>
    <d v="2018-11-09T00:00:00"/>
    <d v="2018-12-27T00:00:00"/>
    <s v="Sedan"/>
    <s v="Porsche"/>
    <s v="CD-10-155"/>
    <n v="20149"/>
    <n v="0.11"/>
    <n v="48"/>
  </r>
  <r>
    <x v="2"/>
    <d v="2018-12-02T00:00:00"/>
    <d v="2019-02-17T00:00:00"/>
    <s v="Hatchback"/>
    <s v="Peugeot"/>
    <s v="CD-4-156"/>
    <n v="33010"/>
    <n v="0.14000000000000001"/>
    <n v="77"/>
  </r>
  <r>
    <x v="14"/>
    <d v="2018-12-14T00:00:00"/>
    <d v="2019-02-04T00:00:00"/>
    <s v="Hatchback"/>
    <s v="Volkswagen"/>
    <s v="CD-16-157"/>
    <n v="16236"/>
    <n v="0.06"/>
    <n v="52"/>
  </r>
  <r>
    <x v="9"/>
    <d v="2018-11-14T00:00:00"/>
    <d v="2018-12-21T00:00:00"/>
    <s v="Hatchback"/>
    <s v="Chevrolet"/>
    <s v="CD-7-158"/>
    <n v="17876"/>
    <n v="0.16"/>
    <n v="37"/>
  </r>
  <r>
    <x v="2"/>
    <d v="2018-10-29T00:00:00"/>
    <d v="2018-12-17T00:00:00"/>
    <s v="Sedan"/>
    <s v="Mercury"/>
    <s v="CD-4-159"/>
    <n v="26241"/>
    <n v="0.14000000000000001"/>
    <n v="49"/>
  </r>
  <r>
    <x v="9"/>
    <d v="2018-11-01T00:00:00"/>
    <d v="2018-12-20T00:00:00"/>
    <s v="Hatchback"/>
    <s v="Alfa-romero"/>
    <s v="CD-7-160"/>
    <n v="28137"/>
    <n v="0.16"/>
    <n v="49"/>
  </r>
  <r>
    <x v="17"/>
    <d v="2018-11-20T00:00:00"/>
    <d v="2019-01-10T00:00:00"/>
    <s v="Wagon"/>
    <s v="Honda"/>
    <s v="CD-18-161"/>
    <n v="31167"/>
    <n v="0.17"/>
    <n v="51"/>
  </r>
  <r>
    <x v="14"/>
    <d v="2018-11-27T00:00:00"/>
    <d v="2019-02-09T00:00:00"/>
    <s v="Wagon"/>
    <s v="Dodge"/>
    <s v="CD-16-162"/>
    <n v="33695"/>
    <n v="0.06"/>
    <n v="74"/>
  </r>
  <r>
    <x v="0"/>
    <d v="2018-11-30T00:00:00"/>
    <d v="2019-02-05T00:00:00"/>
    <s v="Hardtop"/>
    <s v="Jaguar"/>
    <s v="CD-15-163"/>
    <n v="26987"/>
    <n v="0.06"/>
    <n v="67"/>
  </r>
  <r>
    <x v="8"/>
    <d v="2018-10-19T00:00:00"/>
    <d v="2018-12-28T00:00:00"/>
    <s v="Hardtop"/>
    <s v="Mitsubishi"/>
    <s v="CD-2-164"/>
    <n v="31609"/>
    <n v="0.12"/>
    <n v="70"/>
  </r>
  <r>
    <x v="12"/>
    <d v="2018-11-02T00:00:00"/>
    <d v="2018-12-22T00:00:00"/>
    <s v="Hardtop"/>
    <s v="Toyota"/>
    <s v="CD-3-165"/>
    <n v="33515"/>
    <n v="0.12"/>
    <n v="50"/>
  </r>
  <r>
    <x v="18"/>
    <d v="2018-10-18T00:00:00"/>
    <d v="2018-12-23T00:00:00"/>
    <s v="Wagon"/>
    <s v="Volkswagen"/>
    <s v="CD-8-166"/>
    <n v="33439"/>
    <n v="0.09"/>
    <n v="66"/>
  </r>
  <r>
    <x v="16"/>
    <d v="2018-11-11T00:00:00"/>
    <d v="2019-01-10T00:00:00"/>
    <s v="Hatchback"/>
    <s v="Peugeot"/>
    <s v="CD-13-167"/>
    <n v="34072"/>
    <n v="0.05"/>
    <n v="60"/>
  </r>
  <r>
    <x v="5"/>
    <d v="2018-12-31T00:00:00"/>
    <d v="2019-03-02T00:00:00"/>
    <s v="Sedan"/>
    <s v="Plymouth"/>
    <s v="CD-12-168"/>
    <n v="16170"/>
    <n v="0.12"/>
    <n v="61"/>
  </r>
  <r>
    <x v="19"/>
    <d v="2018-10-05T00:00:00"/>
    <d v="2018-11-14T00:00:00"/>
    <s v="Wagon"/>
    <s v="Mercedes-benz"/>
    <s v="CD-20-169"/>
    <n v="16934"/>
    <n v="0.08"/>
    <n v="40"/>
  </r>
  <r>
    <x v="7"/>
    <d v="2018-12-03T00:00:00"/>
    <d v="2019-01-20T00:00:00"/>
    <s v="Sedan"/>
    <s v="Volvo"/>
    <s v="CD-19-170"/>
    <n v="24555"/>
    <n v="0.12"/>
    <n v="48"/>
  </r>
  <r>
    <x v="9"/>
    <d v="2018-10-15T00:00:00"/>
    <d v="2018-11-27T00:00:00"/>
    <s v="Wagon"/>
    <s v="Mazda"/>
    <s v="CD-7-171"/>
    <n v="18002"/>
    <n v="0.14000000000000001"/>
    <n v="43"/>
  </r>
  <r>
    <x v="8"/>
    <d v="2018-11-26T00:00:00"/>
    <d v="2019-02-09T00:00:00"/>
    <s v="Wagon"/>
    <s v="Nissan"/>
    <s v="CD-2-172"/>
    <n v="33257"/>
    <n v="0.14000000000000001"/>
    <n v="75"/>
  </r>
  <r>
    <x v="5"/>
    <d v="2018-10-01T00:00:00"/>
    <d v="2018-11-12T00:00:00"/>
    <s v="Sedan"/>
    <s v="Honda"/>
    <s v="CD-12-173"/>
    <n v="27471"/>
    <n v="0.15"/>
    <n v="42"/>
  </r>
  <r>
    <x v="3"/>
    <d v="2018-11-03T00:00:00"/>
    <d v="2018-12-22T00:00:00"/>
    <s v="Hardtop"/>
    <s v="Volkswagen"/>
    <s v="CD-17-174"/>
    <n v="24846"/>
    <n v="0.15"/>
    <n v="49"/>
  </r>
  <r>
    <x v="7"/>
    <d v="2018-12-09T00:00:00"/>
    <d v="2019-01-26T00:00:00"/>
    <s v="Sedan"/>
    <s v="Plymouth"/>
    <s v="CD-19-175"/>
    <n v="27042"/>
    <n v="0.08"/>
    <n v="48"/>
  </r>
  <r>
    <x v="16"/>
    <d v="2018-12-09T00:00:00"/>
    <d v="2019-02-03T00:00:00"/>
    <s v="Hardtop"/>
    <s v="Dodge"/>
    <s v="CD-13-176"/>
    <n v="21367"/>
    <n v="0.11"/>
    <n v="56"/>
  </r>
  <r>
    <x v="17"/>
    <d v="2018-10-10T00:00:00"/>
    <d v="2018-11-25T00:00:00"/>
    <s v="Hatchback"/>
    <s v="Volvo"/>
    <s v="CD-18-177"/>
    <n v="19412"/>
    <n v="0.17"/>
    <n v="46"/>
  </r>
  <r>
    <x v="0"/>
    <d v="2018-10-20T00:00:00"/>
    <d v="2019-01-04T00:00:00"/>
    <s v="Hatchback"/>
    <s v="Honda"/>
    <s v="CD-15-178"/>
    <n v="21500"/>
    <n v="0.06"/>
    <n v="76"/>
  </r>
  <r>
    <x v="4"/>
    <d v="2018-10-28T00:00:00"/>
    <d v="2018-11-28T00:00:00"/>
    <s v="Convertible"/>
    <s v="Isuzu"/>
    <s v="CD-6-179"/>
    <n v="21762"/>
    <n v="0.13"/>
    <n v="31"/>
  </r>
  <r>
    <x v="10"/>
    <d v="2018-11-09T00:00:00"/>
    <d v="2018-12-11T00:00:00"/>
    <s v="Hatchback"/>
    <s v="Jaguar"/>
    <s v="CD-9-180"/>
    <n v="21186"/>
    <n v="0.17"/>
    <n v="32"/>
  </r>
  <r>
    <x v="18"/>
    <d v="2018-12-13T00:00:00"/>
    <d v="2019-01-24T00:00:00"/>
    <s v="Wagon"/>
    <s v="Dodge"/>
    <s v="CD-8-181"/>
    <n v="32954"/>
    <n v="0.09"/>
    <n v="42"/>
  </r>
  <r>
    <x v="3"/>
    <d v="2018-10-23T00:00:00"/>
    <d v="2019-01-02T00:00:00"/>
    <s v="Hatchback"/>
    <s v="Mitsubishi"/>
    <s v="CD-17-182"/>
    <n v="16728"/>
    <n v="0.12"/>
    <n v="71"/>
  </r>
  <r>
    <x v="19"/>
    <d v="2018-10-18T00:00:00"/>
    <d v="2018-11-29T00:00:00"/>
    <s v="Hatchback"/>
    <s v="Toyota"/>
    <s v="CD-20-183"/>
    <n v="25289"/>
    <n v="0.17"/>
    <n v="42"/>
  </r>
  <r>
    <x v="8"/>
    <d v="2018-10-11T00:00:00"/>
    <d v="2018-12-01T00:00:00"/>
    <s v="Wagon"/>
    <s v="Chevrolet"/>
    <s v="CD-2-184"/>
    <n v="32203"/>
    <n v="0.11"/>
    <n v="51"/>
  </r>
  <r>
    <x v="13"/>
    <d v="2018-11-17T00:00:00"/>
    <d v="2018-12-30T00:00:00"/>
    <s v="Sedan"/>
    <s v="Isuzu"/>
    <s v="CD-5-185"/>
    <n v="26728"/>
    <n v="0.15"/>
    <n v="43"/>
  </r>
  <r>
    <x v="1"/>
    <d v="2018-12-05T00:00:00"/>
    <d v="2019-01-28T00:00:00"/>
    <s v="Hatchback"/>
    <s v="Jaguar"/>
    <s v="CD-10-186"/>
    <n v="24369"/>
    <n v="0.08"/>
    <n v="54"/>
  </r>
  <r>
    <x v="14"/>
    <d v="2018-12-16T00:00:00"/>
    <d v="2019-02-07T00:00:00"/>
    <s v="Sedan"/>
    <s v="Mercedes-benz"/>
    <s v="CD-16-187"/>
    <n v="25115"/>
    <n v="7.0000000000000007E-2"/>
    <n v="53"/>
  </r>
  <r>
    <x v="8"/>
    <d v="2018-11-12T00:00:00"/>
    <d v="2019-01-18T00:00:00"/>
    <s v="Sedan"/>
    <s v="Chevrolet"/>
    <s v="CD-2-188"/>
    <n v="34629"/>
    <n v="0.15"/>
    <n v="67"/>
  </r>
  <r>
    <x v="6"/>
    <d v="2018-12-08T00:00:00"/>
    <d v="2019-02-07T00:00:00"/>
    <s v="Hatchback"/>
    <s v="Saab"/>
    <s v="CD-1-189"/>
    <n v="17969"/>
    <n v="0.1"/>
    <n v="61"/>
  </r>
  <r>
    <x v="17"/>
    <d v="2018-12-17T00:00:00"/>
    <d v="2019-02-03T00:00:00"/>
    <s v="Hatchback"/>
    <s v="Jaguar"/>
    <s v="CD-18-190"/>
    <n v="19777"/>
    <n v="0.05"/>
    <n v="48"/>
  </r>
  <r>
    <x v="18"/>
    <d v="2018-12-04T00:00:00"/>
    <d v="2019-02-20T00:00:00"/>
    <s v="Wagon"/>
    <s v="Mazda"/>
    <s v="CD-8-191"/>
    <n v="23727"/>
    <n v="0.16"/>
    <n v="78"/>
  </r>
  <r>
    <x v="18"/>
    <d v="2018-11-18T00:00:00"/>
    <d v="2019-01-25T00:00:00"/>
    <s v="Wagon"/>
    <s v="Dodge"/>
    <s v="CD-8-192"/>
    <n v="16673"/>
    <n v="0.13"/>
    <n v="68"/>
  </r>
  <r>
    <x v="11"/>
    <d v="2018-11-19T00:00:00"/>
    <d v="2019-02-01T00:00:00"/>
    <s v="Sedan"/>
    <s v="Jaguar"/>
    <s v="CD-14-193"/>
    <n v="21050"/>
    <n v="0.16"/>
    <n v="74"/>
  </r>
  <r>
    <x v="0"/>
    <d v="2018-10-25T00:00:00"/>
    <d v="2018-11-29T00:00:00"/>
    <s v="Sedan"/>
    <s v="Honda"/>
    <s v="CD-15-194"/>
    <n v="19856"/>
    <n v="0.14000000000000001"/>
    <n v="35"/>
  </r>
  <r>
    <x v="17"/>
    <d v="2018-10-23T00:00:00"/>
    <d v="2018-12-09T00:00:00"/>
    <s v="Sedan"/>
    <s v="Honda"/>
    <s v="CD-18-195"/>
    <n v="25460"/>
    <n v="0.14000000000000001"/>
    <n v="47"/>
  </r>
  <r>
    <x v="0"/>
    <d v="2018-10-22T00:00:00"/>
    <d v="2018-12-21T00:00:00"/>
    <s v="Hardtop"/>
    <s v="Volvo"/>
    <s v="CD-15-196"/>
    <n v="18347"/>
    <n v="0.11"/>
    <n v="60"/>
  </r>
  <r>
    <x v="1"/>
    <d v="2018-11-28T00:00:00"/>
    <d v="2019-02-03T00:00:00"/>
    <s v="Hatchback"/>
    <s v="Saab"/>
    <s v="CD-10-197"/>
    <n v="19753"/>
    <n v="0.05"/>
    <n v="67"/>
  </r>
  <r>
    <x v="12"/>
    <d v="2018-11-07T00:00:00"/>
    <d v="2018-12-12T00:00:00"/>
    <s v="Hatchback"/>
    <s v="Honda"/>
    <s v="CD-3-198"/>
    <n v="24819"/>
    <n v="0.15"/>
    <n v="35"/>
  </r>
  <r>
    <x v="7"/>
    <d v="2018-12-15T00:00:00"/>
    <d v="2019-03-04T00:00:00"/>
    <s v="Hatchback"/>
    <s v="Volvo"/>
    <s v="CD-19-199"/>
    <n v="34143"/>
    <n v="0.1"/>
    <n v="79"/>
  </r>
  <r>
    <x v="15"/>
    <d v="2018-12-04T00:00:00"/>
    <d v="2019-02-14T00:00:00"/>
    <s v="Wagon"/>
    <s v="Audi"/>
    <s v="CD-11-200"/>
    <n v="23932"/>
    <n v="0.15"/>
    <n v="72"/>
  </r>
  <r>
    <x v="12"/>
    <d v="2018-11-25T00:00:00"/>
    <d v="2019-01-24T00:00:00"/>
    <s v="Hatchback"/>
    <s v="Chevrolet"/>
    <s v="CD-3-201"/>
    <n v="17776"/>
    <n v="0.12"/>
    <n v="60"/>
  </r>
  <r>
    <x v="13"/>
    <d v="2018-11-09T00:00:00"/>
    <d v="2018-12-19T00:00:00"/>
    <s v="Hardtop"/>
    <s v="Saab"/>
    <s v="CD-5-202"/>
    <n v="18294"/>
    <n v="0.15"/>
    <n v="40"/>
  </r>
  <r>
    <x v="14"/>
    <d v="2018-10-22T00:00:00"/>
    <d v="2019-01-02T00:00:00"/>
    <s v="Wagon"/>
    <s v="Mitsubishi"/>
    <s v="CD-16-203"/>
    <n v="28891"/>
    <n v="0.06"/>
    <n v="72"/>
  </r>
  <r>
    <x v="19"/>
    <d v="2018-12-22T00:00:00"/>
    <d v="2019-01-24T00:00:00"/>
    <s v="Sedan"/>
    <s v="Renault"/>
    <s v="CD-20-204"/>
    <n v="18853"/>
    <n v="0.08"/>
    <n v="33"/>
  </r>
  <r>
    <x v="5"/>
    <d v="2018-12-02T00:00:00"/>
    <d v="2019-02-18T00:00:00"/>
    <s v="Sedan"/>
    <s v="Jaguar"/>
    <s v="CD-12-205"/>
    <n v="18888"/>
    <n v="0.16"/>
    <n v="78"/>
  </r>
  <r>
    <x v="16"/>
    <d v="2018-10-27T00:00:00"/>
    <d v="2018-12-21T00:00:00"/>
    <s v="Hatchback"/>
    <s v="Nissan"/>
    <s v="CD-13-206"/>
    <n v="34129"/>
    <n v="0.15"/>
    <n v="55"/>
  </r>
  <r>
    <x v="11"/>
    <d v="2018-10-21T00:00:00"/>
    <d v="2018-12-03T00:00:00"/>
    <s v="Sedan"/>
    <s v="Porsche"/>
    <s v="CD-14-207"/>
    <n v="20104"/>
    <n v="0.13"/>
    <n v="43"/>
  </r>
  <r>
    <x v="18"/>
    <d v="2018-11-28T00:00:00"/>
    <d v="2019-01-07T00:00:00"/>
    <s v="Hardtop"/>
    <s v="Volvo"/>
    <s v="CD-8-208"/>
    <n v="29746"/>
    <n v="0.05"/>
    <n v="40"/>
  </r>
  <r>
    <x v="5"/>
    <d v="2018-11-12T00:00:00"/>
    <d v="2019-01-19T00:00:00"/>
    <s v="Convertible"/>
    <s v="Audi"/>
    <s v="CD-12-209"/>
    <n v="20378"/>
    <n v="0.09"/>
    <n v="68"/>
  </r>
  <r>
    <x v="8"/>
    <d v="2018-12-21T00:00:00"/>
    <d v="2019-02-26T00:00:00"/>
    <s v="Hardtop"/>
    <s v="Mercury"/>
    <s v="CD-2-210"/>
    <n v="31800"/>
    <n v="0.17"/>
    <n v="67"/>
  </r>
  <r>
    <x v="11"/>
    <d v="2018-10-07T00:00:00"/>
    <d v="2018-11-28T00:00:00"/>
    <s v="Hatchback"/>
    <s v="Dodge"/>
    <s v="CD-14-211"/>
    <n v="17707"/>
    <n v="0.11"/>
    <n v="52"/>
  </r>
  <r>
    <x v="10"/>
    <d v="2018-12-02T00:00:00"/>
    <d v="2019-02-15T00:00:00"/>
    <s v="Hatchback"/>
    <s v="Alfa-romero"/>
    <s v="CD-9-212"/>
    <n v="30684"/>
    <n v="0.15"/>
    <n v="75"/>
  </r>
  <r>
    <x v="4"/>
    <d v="2018-10-19T00:00:00"/>
    <d v="2018-12-07T00:00:00"/>
    <s v="Wagon"/>
    <s v="Saab"/>
    <s v="CD-6-213"/>
    <n v="16947"/>
    <n v="0.17"/>
    <n v="49"/>
  </r>
  <r>
    <x v="0"/>
    <d v="2018-11-09T00:00:00"/>
    <d v="2018-12-22T00:00:00"/>
    <s v="Hatchback"/>
    <s v="Alfa-romero"/>
    <s v="CD-15-214"/>
    <n v="24377"/>
    <n v="0.1"/>
    <n v="43"/>
  </r>
  <r>
    <x v="10"/>
    <d v="2018-10-20T00:00:00"/>
    <d v="2018-12-13T00:00:00"/>
    <s v="Sedan"/>
    <s v="Mercedes-benz"/>
    <s v="CD-9-215"/>
    <n v="21218"/>
    <n v="0.09"/>
    <n v="54"/>
  </r>
  <r>
    <x v="8"/>
    <d v="2018-11-07T00:00:00"/>
    <d v="2018-12-13T00:00:00"/>
    <s v="Hardtop"/>
    <s v="Volvo"/>
    <s v="CD-2-216"/>
    <n v="29882"/>
    <n v="0.17"/>
    <n v="36"/>
  </r>
  <r>
    <x v="13"/>
    <d v="2018-10-16T00:00:00"/>
    <d v="2018-12-29T00:00:00"/>
    <s v="Convertible"/>
    <s v="Nissan"/>
    <s v="CD-5-217"/>
    <n v="24026"/>
    <n v="0.15"/>
    <n v="74"/>
  </r>
  <r>
    <x v="17"/>
    <d v="2018-12-30T00:00:00"/>
    <d v="2019-02-04T00:00:00"/>
    <s v="Convertible"/>
    <s v="Mercedes-benz"/>
    <s v="CD-18-218"/>
    <n v="22359"/>
    <n v="0.13"/>
    <n v="36"/>
  </r>
  <r>
    <x v="9"/>
    <d v="2018-10-29T00:00:00"/>
    <d v="2018-12-08T00:00:00"/>
    <s v="Sedan"/>
    <s v="Toyota"/>
    <s v="CD-7-219"/>
    <n v="23952"/>
    <n v="0.14000000000000001"/>
    <n v="40"/>
  </r>
  <r>
    <x v="15"/>
    <d v="2018-11-21T00:00:00"/>
    <d v="2019-01-03T00:00:00"/>
    <s v="Hardtop"/>
    <s v="Saab"/>
    <s v="CD-11-220"/>
    <n v="30800"/>
    <n v="0.08"/>
    <n v="43"/>
  </r>
  <r>
    <x v="17"/>
    <d v="2018-10-07T00:00:00"/>
    <d v="2018-12-08T00:00:00"/>
    <s v="Wagon"/>
    <s v="BMW"/>
    <s v="CD-18-221"/>
    <n v="24637"/>
    <n v="0.06"/>
    <n v="62"/>
  </r>
  <r>
    <x v="14"/>
    <d v="2018-11-14T00:00:00"/>
    <d v="2019-01-25T00:00:00"/>
    <s v="Convertible"/>
    <s v="Mitsubishi"/>
    <s v="CD-16-222"/>
    <n v="28257"/>
    <n v="0.1"/>
    <n v="72"/>
  </r>
  <r>
    <x v="4"/>
    <d v="2018-10-02T00:00:00"/>
    <d v="2018-11-24T00:00:00"/>
    <s v="Wagon"/>
    <s v="Nissan"/>
    <s v="CD-6-223"/>
    <n v="33085"/>
    <n v="0.09"/>
    <n v="53"/>
  </r>
  <r>
    <x v="0"/>
    <d v="2018-12-11T00:00:00"/>
    <d v="2019-03-01T00:00:00"/>
    <s v="Sedan"/>
    <s v="Porsche"/>
    <s v="CD-15-224"/>
    <n v="20790"/>
    <n v="7.0000000000000007E-2"/>
    <n v="80"/>
  </r>
  <r>
    <x v="13"/>
    <d v="2018-11-01T00:00:00"/>
    <d v="2019-01-04T00:00:00"/>
    <s v="Hardtop"/>
    <s v="Porsche"/>
    <s v="CD-5-225"/>
    <n v="22684"/>
    <n v="0.05"/>
    <n v="64"/>
  </r>
  <r>
    <x v="4"/>
    <d v="2018-11-01T00:00:00"/>
    <d v="2019-01-14T00:00:00"/>
    <s v="Convertible"/>
    <s v="Jaguar"/>
    <s v="CD-6-226"/>
    <n v="33827"/>
    <n v="0.06"/>
    <n v="74"/>
  </r>
  <r>
    <x v="0"/>
    <d v="2018-12-30T00:00:00"/>
    <d v="2019-02-06T00:00:00"/>
    <s v="Hatchback"/>
    <s v="BMW"/>
    <s v="CD-15-227"/>
    <n v="25098"/>
    <n v="0.12"/>
    <n v="38"/>
  </r>
  <r>
    <x v="2"/>
    <d v="2018-12-25T00:00:00"/>
    <d v="2019-03-03T00:00:00"/>
    <s v="Hatchback"/>
    <s v="Mercury"/>
    <s v="CD-4-228"/>
    <n v="29839"/>
    <n v="0.08"/>
    <n v="68"/>
  </r>
  <r>
    <x v="4"/>
    <d v="2018-10-12T00:00:00"/>
    <d v="2018-12-19T00:00:00"/>
    <s v="Hatchback"/>
    <s v="Alfa-romero"/>
    <s v="CD-6-229"/>
    <n v="33887"/>
    <n v="0.15"/>
    <n v="68"/>
  </r>
  <r>
    <x v="12"/>
    <d v="2018-12-14T00:00:00"/>
    <d v="2019-01-22T00:00:00"/>
    <s v="Hatchback"/>
    <s v="Toyota"/>
    <s v="CD-3-230"/>
    <n v="31715"/>
    <n v="0.16"/>
    <n v="39"/>
  </r>
  <r>
    <x v="5"/>
    <d v="2018-10-04T00:00:00"/>
    <d v="2018-12-20T00:00:00"/>
    <s v="Wagon"/>
    <s v="Isuzu"/>
    <s v="CD-12-231"/>
    <n v="19515"/>
    <n v="0.09"/>
    <n v="77"/>
  </r>
  <r>
    <x v="1"/>
    <d v="2018-11-10T00:00:00"/>
    <d v="2019-01-11T00:00:00"/>
    <s v="Wagon"/>
    <s v="Volkswagen"/>
    <s v="CD-10-232"/>
    <n v="26777"/>
    <n v="0.1"/>
    <n v="62"/>
  </r>
  <r>
    <x v="13"/>
    <d v="2018-11-09T00:00:00"/>
    <d v="2019-01-20T00:00:00"/>
    <s v="Hatchback"/>
    <s v="Saab"/>
    <s v="CD-5-233"/>
    <n v="22999"/>
    <n v="0.15"/>
    <n v="72"/>
  </r>
  <r>
    <x v="16"/>
    <d v="2018-12-27T00:00:00"/>
    <d v="2019-02-19T00:00:00"/>
    <s v="Wagon"/>
    <s v="Volkswagen"/>
    <s v="CD-13-234"/>
    <n v="20753"/>
    <n v="0.15"/>
    <n v="54"/>
  </r>
  <r>
    <x v="18"/>
    <d v="2018-11-13T00:00:00"/>
    <d v="2019-01-20T00:00:00"/>
    <s v="Convertible"/>
    <s v="Audi"/>
    <s v="CD-8-235"/>
    <n v="31237"/>
    <n v="7.0000000000000007E-2"/>
    <n v="68"/>
  </r>
  <r>
    <x v="8"/>
    <d v="2018-10-12T00:00:00"/>
    <d v="2018-11-25T00:00:00"/>
    <s v="Hatchback"/>
    <s v="Mazda"/>
    <s v="CD-2-236"/>
    <n v="26896"/>
    <n v="0.12"/>
    <n v="44"/>
  </r>
  <r>
    <x v="3"/>
    <d v="2018-11-27T00:00:00"/>
    <d v="2019-01-10T00:00:00"/>
    <s v="Hardtop"/>
    <s v="Audi"/>
    <s v="CD-17-237"/>
    <n v="29894"/>
    <n v="0.12"/>
    <n v="44"/>
  </r>
  <r>
    <x v="8"/>
    <d v="2018-10-11T00:00:00"/>
    <d v="2018-11-29T00:00:00"/>
    <s v="Hardtop"/>
    <s v="Volvo"/>
    <s v="CD-2-238"/>
    <n v="26963"/>
    <n v="0.05"/>
    <n v="49"/>
  </r>
  <r>
    <x v="0"/>
    <d v="2018-10-29T00:00:00"/>
    <d v="2018-12-21T00:00:00"/>
    <s v="Convertible"/>
    <s v="Saab"/>
    <s v="CD-15-239"/>
    <n v="33018"/>
    <n v="0.12"/>
    <n v="53"/>
  </r>
  <r>
    <x v="5"/>
    <d v="2018-11-17T00:00:00"/>
    <d v="2019-01-14T00:00:00"/>
    <s v="Sedan"/>
    <s v="Volvo"/>
    <s v="CD-12-240"/>
    <n v="23097"/>
    <n v="0.14000000000000001"/>
    <n v="58"/>
  </r>
  <r>
    <x v="3"/>
    <d v="2018-12-23T00:00:00"/>
    <d v="2019-03-05T00:00:00"/>
    <s v="Convertible"/>
    <s v="Isuzu"/>
    <s v="CD-17-241"/>
    <n v="26881"/>
    <n v="0.09"/>
    <n v="72"/>
  </r>
  <r>
    <x v="4"/>
    <d v="2018-11-18T00:00:00"/>
    <d v="2018-12-25T00:00:00"/>
    <s v="Hardtop"/>
    <s v="Mercury"/>
    <s v="CD-6-242"/>
    <n v="17209"/>
    <n v="0.06"/>
    <n v="37"/>
  </r>
  <r>
    <x v="1"/>
    <d v="2018-11-07T00:00:00"/>
    <d v="2018-12-18T00:00:00"/>
    <s v="Convertible"/>
    <s v="Chevrolet"/>
    <s v="CD-10-243"/>
    <n v="23637"/>
    <n v="0.1"/>
    <n v="41"/>
  </r>
  <r>
    <x v="1"/>
    <d v="2018-11-24T00:00:00"/>
    <d v="2019-02-05T00:00:00"/>
    <s v="Wagon"/>
    <s v="Isuzu"/>
    <s v="CD-10-244"/>
    <n v="27603"/>
    <n v="7.0000000000000007E-2"/>
    <n v="73"/>
  </r>
  <r>
    <x v="13"/>
    <d v="2018-11-22T00:00:00"/>
    <d v="2018-12-26T00:00:00"/>
    <s v="Convertible"/>
    <s v="Mercedes-benz"/>
    <s v="CD-5-245"/>
    <n v="29550"/>
    <n v="0.1"/>
    <n v="34"/>
  </r>
  <r>
    <x v="13"/>
    <d v="2018-11-06T00:00:00"/>
    <d v="2018-12-06T00:00:00"/>
    <s v="Hardtop"/>
    <s v="Porsche"/>
    <s v="CD-5-246"/>
    <n v="25090"/>
    <n v="0.17"/>
    <n v="30"/>
  </r>
  <r>
    <x v="2"/>
    <d v="2018-12-10T00:00:00"/>
    <d v="2019-01-25T00:00:00"/>
    <s v="Sedan"/>
    <s v="Mitsubishi"/>
    <s v="CD-4-247"/>
    <n v="21306"/>
    <n v="0.16"/>
    <n v="46"/>
  </r>
  <r>
    <x v="4"/>
    <d v="2018-10-17T00:00:00"/>
    <d v="2018-12-24T00:00:00"/>
    <s v="Hatchback"/>
    <s v="Audi"/>
    <s v="CD-6-248"/>
    <n v="34146"/>
    <n v="0.05"/>
    <n v="68"/>
  </r>
  <r>
    <x v="4"/>
    <d v="2018-11-11T00:00:00"/>
    <d v="2019-01-29T00:00:00"/>
    <s v="Hardtop"/>
    <s v="Volvo"/>
    <s v="CD-6-249"/>
    <n v="19599"/>
    <n v="0.05"/>
    <n v="79"/>
  </r>
  <r>
    <x v="12"/>
    <d v="2018-12-02T00:00:00"/>
    <d v="2019-01-29T00:00:00"/>
    <s v="Hatchback"/>
    <s v="Honda"/>
    <s v="CD-3-250"/>
    <n v="21107"/>
    <n v="0.06"/>
    <n v="58"/>
  </r>
  <r>
    <x v="3"/>
    <d v="2018-10-07T00:00:00"/>
    <d v="2018-11-12T00:00:00"/>
    <s v="Wagon"/>
    <s v="Audi"/>
    <s v="CD-17-251"/>
    <n v="22119"/>
    <n v="0.17"/>
    <n v="36"/>
  </r>
  <r>
    <x v="4"/>
    <d v="2018-12-19T00:00:00"/>
    <d v="2019-02-09T00:00:00"/>
    <s v="Sedan"/>
    <s v="Volvo"/>
    <s v="CD-6-252"/>
    <n v="20481"/>
    <n v="0.17"/>
    <n v="52"/>
  </r>
  <r>
    <x v="15"/>
    <d v="2018-10-16T00:00:00"/>
    <d v="2018-12-22T00:00:00"/>
    <s v="Sedan"/>
    <s v="Volkswagen"/>
    <s v="CD-11-253"/>
    <n v="16385"/>
    <n v="0.05"/>
    <n v="67"/>
  </r>
  <r>
    <x v="2"/>
    <d v="2018-11-27T00:00:00"/>
    <d v="2019-02-03T00:00:00"/>
    <s v="Wagon"/>
    <s v="Nissan"/>
    <s v="CD-4-254"/>
    <n v="22538"/>
    <n v="0.05"/>
    <n v="68"/>
  </r>
  <r>
    <x v="15"/>
    <d v="2018-11-13T00:00:00"/>
    <d v="2018-12-27T00:00:00"/>
    <s v="Wagon"/>
    <s v="Honda"/>
    <s v="CD-11-255"/>
    <n v="31689"/>
    <n v="0.14000000000000001"/>
    <n v="44"/>
  </r>
  <r>
    <x v="19"/>
    <d v="2018-11-14T00:00:00"/>
    <d v="2019-01-17T00:00:00"/>
    <s v="Convertible"/>
    <s v="Mitsubishi"/>
    <s v="CD-20-256"/>
    <n v="34013"/>
    <n v="0.08"/>
    <n v="64"/>
  </r>
  <r>
    <x v="6"/>
    <d v="2018-12-31T00:00:00"/>
    <d v="2019-02-25T00:00:00"/>
    <s v="Hardtop"/>
    <s v="Plymouth"/>
    <s v="CD-1-257"/>
    <n v="22686"/>
    <n v="0.14000000000000001"/>
    <n v="56"/>
  </r>
  <r>
    <x v="16"/>
    <d v="2018-12-03T00:00:00"/>
    <d v="2019-02-10T00:00:00"/>
    <s v="Convertible"/>
    <s v="Mazda"/>
    <s v="CD-13-258"/>
    <n v="16898"/>
    <n v="0.13"/>
    <n v="69"/>
  </r>
  <r>
    <x v="12"/>
    <d v="2018-10-18T00:00:00"/>
    <d v="2018-12-24T00:00:00"/>
    <s v="Hardtop"/>
    <s v="Mercedes-benz"/>
    <s v="CD-3-259"/>
    <n v="22530"/>
    <n v="0.14000000000000001"/>
    <n v="67"/>
  </r>
  <r>
    <x v="10"/>
    <d v="2018-12-31T00:00:00"/>
    <d v="2019-02-05T00:00:00"/>
    <s v="Hardtop"/>
    <s v="Jaguar"/>
    <s v="CD-9-260"/>
    <n v="32376"/>
    <n v="7.0000000000000007E-2"/>
    <n v="36"/>
  </r>
  <r>
    <x v="5"/>
    <d v="2018-12-23T00:00:00"/>
    <d v="2019-03-03T00:00:00"/>
    <s v="Hatchback"/>
    <s v="Jaguar"/>
    <s v="CD-12-261"/>
    <n v="18370"/>
    <n v="0.12"/>
    <n v="70"/>
  </r>
  <r>
    <x v="11"/>
    <d v="2018-12-07T00:00:00"/>
    <d v="2019-01-10T00:00:00"/>
    <s v="Hardtop"/>
    <s v="Alfa-romero"/>
    <s v="CD-14-262"/>
    <n v="26338"/>
    <n v="0.17"/>
    <n v="34"/>
  </r>
  <r>
    <x v="18"/>
    <d v="2018-11-29T00:00:00"/>
    <d v="2019-01-03T00:00:00"/>
    <s v="Hardtop"/>
    <s v="Peugeot"/>
    <s v="CD-8-263"/>
    <n v="34726"/>
    <n v="0.05"/>
    <n v="35"/>
  </r>
  <r>
    <x v="8"/>
    <d v="2018-10-31T00:00:00"/>
    <d v="2018-12-26T00:00:00"/>
    <s v="Convertible"/>
    <s v="Plymouth"/>
    <s v="CD-2-264"/>
    <n v="28330"/>
    <n v="0.12"/>
    <n v="56"/>
  </r>
  <r>
    <x v="4"/>
    <d v="2018-12-03T00:00:00"/>
    <d v="2019-01-30T00:00:00"/>
    <s v="Sedan"/>
    <s v="Alfa-romero"/>
    <s v="CD-6-265"/>
    <n v="18870"/>
    <n v="0.16"/>
    <n v="58"/>
  </r>
  <r>
    <x v="10"/>
    <d v="2018-12-19T00:00:00"/>
    <d v="2019-02-23T00:00:00"/>
    <s v="Wagon"/>
    <s v="Renault"/>
    <s v="CD-9-266"/>
    <n v="33298"/>
    <n v="0.17"/>
    <n v="66"/>
  </r>
  <r>
    <x v="0"/>
    <d v="2018-11-28T00:00:00"/>
    <d v="2019-01-07T00:00:00"/>
    <s v="Wagon"/>
    <s v="Nissan"/>
    <s v="CD-15-267"/>
    <n v="28488"/>
    <n v="0.17"/>
    <n v="40"/>
  </r>
  <r>
    <x v="1"/>
    <d v="2018-10-19T00:00:00"/>
    <d v="2018-12-25T00:00:00"/>
    <s v="Wagon"/>
    <s v="Mazda"/>
    <s v="CD-10-268"/>
    <n v="17691"/>
    <n v="0.09"/>
    <n v="67"/>
  </r>
  <r>
    <x v="3"/>
    <d v="2018-10-18T00:00:00"/>
    <d v="2018-12-29T00:00:00"/>
    <s v="Convertible"/>
    <s v="Saab"/>
    <s v="CD-17-269"/>
    <n v="23770"/>
    <n v="0.12"/>
    <n v="72"/>
  </r>
  <r>
    <x v="18"/>
    <d v="2018-12-08T00:00:00"/>
    <d v="2019-01-25T00:00:00"/>
    <s v="Sedan"/>
    <s v="Mazda"/>
    <s v="CD-8-270"/>
    <n v="22866"/>
    <n v="0.15"/>
    <n v="48"/>
  </r>
  <r>
    <x v="16"/>
    <d v="2018-10-14T00:00:00"/>
    <d v="2018-12-10T00:00:00"/>
    <s v="Hardtop"/>
    <s v="Peugeot"/>
    <s v="CD-13-271"/>
    <n v="22541"/>
    <n v="0.14000000000000001"/>
    <n v="57"/>
  </r>
  <r>
    <x v="1"/>
    <d v="2018-12-02T00:00:00"/>
    <d v="2019-01-12T00:00:00"/>
    <s v="Hatchback"/>
    <s v="Mercury"/>
    <s v="CD-10-272"/>
    <n v="33915"/>
    <n v="0.13"/>
    <n v="41"/>
  </r>
  <r>
    <x v="16"/>
    <d v="2018-12-14T00:00:00"/>
    <d v="2019-03-01T00:00:00"/>
    <s v="Convertible"/>
    <s v="Mitsubishi"/>
    <s v="CD-13-273"/>
    <n v="25894"/>
    <n v="0.09"/>
    <n v="77"/>
  </r>
  <r>
    <x v="1"/>
    <d v="2018-10-09T00:00:00"/>
    <d v="2018-12-13T00:00:00"/>
    <s v="Wagon"/>
    <s v="BMW"/>
    <s v="CD-10-274"/>
    <n v="24430"/>
    <n v="7.0000000000000007E-2"/>
    <n v="65"/>
  </r>
  <r>
    <x v="13"/>
    <d v="2018-11-29T00:00:00"/>
    <d v="2019-02-09T00:00:00"/>
    <s v="Hardtop"/>
    <s v="Chevrolet"/>
    <s v="CD-5-275"/>
    <n v="22281"/>
    <n v="0.13"/>
    <n v="72"/>
  </r>
  <r>
    <x v="18"/>
    <d v="2018-11-06T00:00:00"/>
    <d v="2019-01-23T00:00:00"/>
    <s v="Hardtop"/>
    <s v="Subaru"/>
    <s v="CD-8-276"/>
    <n v="24850"/>
    <n v="0.08"/>
    <n v="78"/>
  </r>
  <r>
    <x v="14"/>
    <d v="2018-12-25T00:00:00"/>
    <d v="2019-03-08T00:00:00"/>
    <s v="Hatchback"/>
    <s v="Volvo"/>
    <s v="CD-16-277"/>
    <n v="19209"/>
    <n v="0.12"/>
    <n v="73"/>
  </r>
  <r>
    <x v="0"/>
    <d v="2018-10-24T00:00:00"/>
    <d v="2018-12-04T00:00:00"/>
    <s v="Hatchback"/>
    <s v="Honda"/>
    <s v="CD-15-278"/>
    <n v="31324"/>
    <n v="0.14000000000000001"/>
    <n v="41"/>
  </r>
  <r>
    <x v="10"/>
    <d v="2018-12-11T00:00:00"/>
    <d v="2019-02-02T00:00:00"/>
    <s v="Hardtop"/>
    <s v="Saab"/>
    <s v="CD-9-279"/>
    <n v="28636"/>
    <n v="7.0000000000000007E-2"/>
    <n v="53"/>
  </r>
  <r>
    <x v="18"/>
    <d v="2018-11-14T00:00:00"/>
    <d v="2019-02-01T00:00:00"/>
    <s v="Convertible"/>
    <s v="Nissan"/>
    <s v="CD-8-280"/>
    <n v="28280"/>
    <n v="0.15"/>
    <n v="79"/>
  </r>
  <r>
    <x v="13"/>
    <d v="2018-10-16T00:00:00"/>
    <d v="2018-12-15T00:00:00"/>
    <s v="Wagon"/>
    <s v="Volkswagen"/>
    <s v="CD-5-281"/>
    <n v="27877"/>
    <n v="0.15"/>
    <n v="60"/>
  </r>
  <r>
    <x v="11"/>
    <d v="2018-10-16T00:00:00"/>
    <d v="2018-11-21T00:00:00"/>
    <s v="Wagon"/>
    <s v="BMW"/>
    <s v="CD-14-282"/>
    <n v="26517"/>
    <n v="0.11"/>
    <n v="36"/>
  </r>
  <r>
    <x v="12"/>
    <d v="2018-12-31T00:00:00"/>
    <d v="2019-02-13T00:00:00"/>
    <s v="Wagon"/>
    <s v="Mitsubishi"/>
    <s v="CD-3-283"/>
    <n v="20791"/>
    <n v="0.11"/>
    <n v="44"/>
  </r>
  <r>
    <x v="7"/>
    <d v="2018-10-14T00:00:00"/>
    <d v="2018-12-24T00:00:00"/>
    <s v="Hardtop"/>
    <s v="Volkswagen"/>
    <s v="CD-19-284"/>
    <n v="24113"/>
    <n v="0.1"/>
    <n v="71"/>
  </r>
  <r>
    <x v="4"/>
    <d v="2018-10-20T00:00:00"/>
    <d v="2018-12-15T00:00:00"/>
    <s v="Hardtop"/>
    <s v="Jaguar"/>
    <s v="CD-6-285"/>
    <n v="18536"/>
    <n v="0.09"/>
    <n v="56"/>
  </r>
  <r>
    <x v="7"/>
    <d v="2018-12-23T00:00:00"/>
    <d v="2019-03-03T00:00:00"/>
    <s v="Hardtop"/>
    <s v="Volkswagen"/>
    <s v="CD-19-286"/>
    <n v="16849"/>
    <n v="0.1"/>
    <n v="70"/>
  </r>
  <r>
    <x v="7"/>
    <d v="2018-11-01T00:00:00"/>
    <d v="2018-12-04T00:00:00"/>
    <s v="Wagon"/>
    <s v="Plymouth"/>
    <s v="CD-19-287"/>
    <n v="33935"/>
    <n v="0.13"/>
    <n v="33"/>
  </r>
  <r>
    <x v="11"/>
    <d v="2018-10-01T00:00:00"/>
    <d v="2018-11-10T00:00:00"/>
    <s v="Convertible"/>
    <s v="Peugeot"/>
    <s v="CD-14-288"/>
    <n v="23808"/>
    <n v="7.0000000000000007E-2"/>
    <n v="40"/>
  </r>
  <r>
    <x v="11"/>
    <d v="2018-10-03T00:00:00"/>
    <d v="2018-12-06T00:00:00"/>
    <s v="Convertible"/>
    <s v="Audi"/>
    <s v="CD-14-289"/>
    <n v="19977"/>
    <n v="0.13"/>
    <n v="64"/>
  </r>
  <r>
    <x v="16"/>
    <d v="2018-11-29T00:00:00"/>
    <d v="2019-01-03T00:00:00"/>
    <s v="Sedan"/>
    <s v="Toyota"/>
    <s v="CD-13-290"/>
    <n v="18106"/>
    <n v="0.14000000000000001"/>
    <n v="35"/>
  </r>
  <r>
    <x v="12"/>
    <d v="2018-11-09T00:00:00"/>
    <d v="2018-12-25T00:00:00"/>
    <s v="Sedan"/>
    <s v="Volvo"/>
    <s v="CD-3-291"/>
    <n v="21753"/>
    <n v="0.09"/>
    <n v="46"/>
  </r>
  <r>
    <x v="5"/>
    <d v="2018-12-05T00:00:00"/>
    <d v="2019-01-14T00:00:00"/>
    <s v="Hardtop"/>
    <s v="Honda"/>
    <s v="CD-12-292"/>
    <n v="34446"/>
    <n v="0.1"/>
    <n v="40"/>
  </r>
  <r>
    <x v="14"/>
    <d v="2018-10-05T00:00:00"/>
    <d v="2018-12-03T00:00:00"/>
    <s v="Hardtop"/>
    <s v="Toyota"/>
    <s v="CD-16-293"/>
    <n v="25744"/>
    <n v="0.17"/>
    <n v="59"/>
  </r>
  <r>
    <x v="4"/>
    <d v="2018-12-03T00:00:00"/>
    <d v="2019-02-16T00:00:00"/>
    <s v="Hatchback"/>
    <s v="Saab"/>
    <s v="CD-6-294"/>
    <n v="19753"/>
    <n v="0.09"/>
    <n v="75"/>
  </r>
  <r>
    <x v="19"/>
    <d v="2018-11-09T00:00:00"/>
    <d v="2019-01-04T00:00:00"/>
    <s v="Wagon"/>
    <s v="Toyota"/>
    <s v="CD-20-295"/>
    <n v="16019"/>
    <n v="0.17"/>
    <n v="56"/>
  </r>
  <r>
    <x v="7"/>
    <d v="2018-11-25T00:00:00"/>
    <d v="2019-01-20T00:00:00"/>
    <s v="Wagon"/>
    <s v="Mazda"/>
    <s v="CD-19-296"/>
    <n v="20544"/>
    <n v="0.05"/>
    <n v="56"/>
  </r>
  <r>
    <x v="14"/>
    <d v="2018-10-10T00:00:00"/>
    <d v="2018-12-17T00:00:00"/>
    <s v="Hatchback"/>
    <s v="Subaru"/>
    <s v="CD-16-297"/>
    <n v="30981"/>
    <n v="0.09"/>
    <n v="68"/>
  </r>
  <r>
    <x v="5"/>
    <d v="2018-11-23T00:00:00"/>
    <d v="2018-12-29T00:00:00"/>
    <s v="Wagon"/>
    <s v="Audi"/>
    <s v="CD-12-298"/>
    <n v="24855"/>
    <n v="0.1"/>
    <n v="36"/>
  </r>
  <r>
    <x v="4"/>
    <d v="2018-12-29T00:00:00"/>
    <d v="2019-02-08T00:00:00"/>
    <s v="Wagon"/>
    <s v="Honda"/>
    <s v="CD-6-299"/>
    <n v="34602"/>
    <n v="0.1"/>
    <n v="41"/>
  </r>
  <r>
    <x v="8"/>
    <d v="2018-10-12T00:00:00"/>
    <d v="2018-12-22T00:00:00"/>
    <s v="Convertible"/>
    <s v="Alfa-romero"/>
    <s v="CD-2-300"/>
    <n v="16862"/>
    <n v="0.1"/>
    <n v="71"/>
  </r>
  <r>
    <x v="1"/>
    <d v="2018-12-01T00:00:00"/>
    <d v="2019-01-30T00:00:00"/>
    <s v="Hardtop"/>
    <s v="Jaguar"/>
    <s v="CD-10-301"/>
    <n v="32808"/>
    <n v="0.09"/>
    <n v="60"/>
  </r>
  <r>
    <x v="9"/>
    <d v="2018-10-26T00:00:00"/>
    <d v="2018-12-28T00:00:00"/>
    <s v="Hardtop"/>
    <s v="BMW"/>
    <s v="CD-7-302"/>
    <n v="20417"/>
    <n v="0.1"/>
    <n v="63"/>
  </r>
  <r>
    <x v="15"/>
    <d v="2018-11-24T00:00:00"/>
    <d v="2018-12-30T00:00:00"/>
    <s v="Hardtop"/>
    <s v="Volkswagen"/>
    <s v="CD-11-303"/>
    <n v="16174"/>
    <n v="0.13"/>
    <n v="36"/>
  </r>
  <r>
    <x v="1"/>
    <d v="2018-10-09T00:00:00"/>
    <d v="2018-12-23T00:00:00"/>
    <s v="Convertible"/>
    <s v="Saab"/>
    <s v="CD-10-304"/>
    <n v="27535"/>
    <n v="0.17"/>
    <n v="75"/>
  </r>
  <r>
    <x v="7"/>
    <d v="2018-11-28T00:00:00"/>
    <d v="2019-01-21T00:00:00"/>
    <s v="Convertible"/>
    <s v="Renault"/>
    <s v="CD-19-305"/>
    <n v="25155"/>
    <n v="0.13"/>
    <n v="54"/>
  </r>
  <r>
    <x v="10"/>
    <d v="2018-10-10T00:00:00"/>
    <d v="2018-11-29T00:00:00"/>
    <s v="Sedan"/>
    <s v="Mercury"/>
    <s v="CD-9-306"/>
    <n v="19947"/>
    <n v="7.0000000000000007E-2"/>
    <n v="50"/>
  </r>
  <r>
    <x v="6"/>
    <d v="2018-11-03T00:00:00"/>
    <d v="2019-01-22T00:00:00"/>
    <s v="Hatchback"/>
    <s v="Mercury"/>
    <s v="CD-1-307"/>
    <n v="25147"/>
    <n v="0.11"/>
    <n v="80"/>
  </r>
  <r>
    <x v="4"/>
    <d v="2018-10-24T00:00:00"/>
    <d v="2018-12-15T00:00:00"/>
    <s v="Wagon"/>
    <s v="BMW"/>
    <s v="CD-6-308"/>
    <n v="25206"/>
    <n v="0.16"/>
    <n v="52"/>
  </r>
  <r>
    <x v="3"/>
    <d v="2018-10-10T00:00:00"/>
    <d v="2018-11-11T00:00:00"/>
    <s v="Convertible"/>
    <s v="Volvo"/>
    <s v="CD-17-309"/>
    <n v="30325"/>
    <n v="7.0000000000000007E-2"/>
    <n v="32"/>
  </r>
  <r>
    <x v="0"/>
    <d v="2018-10-18T00:00:00"/>
    <d v="2018-12-02T00:00:00"/>
    <s v="Hatchback"/>
    <s v="Toyota"/>
    <s v="CD-15-310"/>
    <n v="29612"/>
    <n v="0.08"/>
    <n v="45"/>
  </r>
  <r>
    <x v="4"/>
    <d v="2018-10-18T00:00:00"/>
    <d v="2018-12-22T00:00:00"/>
    <s v="Sedan"/>
    <s v="BMW"/>
    <s v="CD-6-311"/>
    <n v="21003"/>
    <n v="7.0000000000000007E-2"/>
    <n v="65"/>
  </r>
  <r>
    <x v="12"/>
    <d v="2018-11-12T00:00:00"/>
    <d v="2019-01-14T00:00:00"/>
    <s v="Wagon"/>
    <s v="Renault"/>
    <s v="CD-3-312"/>
    <n v="31139"/>
    <n v="0.14000000000000001"/>
    <n v="63"/>
  </r>
  <r>
    <x v="2"/>
    <d v="2018-10-21T00:00:00"/>
    <d v="2018-11-25T00:00:00"/>
    <s v="Hardtop"/>
    <s v="Mazda"/>
    <s v="CD-4-313"/>
    <n v="26989"/>
    <n v="0.16"/>
    <n v="35"/>
  </r>
  <r>
    <x v="9"/>
    <d v="2018-12-23T00:00:00"/>
    <d v="2019-03-09T00:00:00"/>
    <s v="Wagon"/>
    <s v="Renault"/>
    <s v="CD-7-314"/>
    <n v="18713"/>
    <n v="0.15"/>
    <n v="76"/>
  </r>
  <r>
    <x v="1"/>
    <d v="2018-11-09T00:00:00"/>
    <d v="2018-12-26T00:00:00"/>
    <s v="Sedan"/>
    <s v="Porsche"/>
    <s v="CD-10-315"/>
    <n v="22441"/>
    <n v="0.14000000000000001"/>
    <n v="47"/>
  </r>
  <r>
    <x v="15"/>
    <d v="2018-10-02T00:00:00"/>
    <d v="2018-12-07T00:00:00"/>
    <s v="Hardtop"/>
    <s v="Jaguar"/>
    <s v="CD-11-316"/>
    <n v="34876"/>
    <n v="0.1"/>
    <n v="66"/>
  </r>
  <r>
    <x v="4"/>
    <d v="2018-10-27T00:00:00"/>
    <d v="2018-12-30T00:00:00"/>
    <s v="Hatchback"/>
    <s v="Plymouth"/>
    <s v="CD-6-317"/>
    <n v="24287"/>
    <n v="0.13"/>
    <n v="64"/>
  </r>
  <r>
    <x v="16"/>
    <d v="2018-10-30T00:00:00"/>
    <d v="2018-12-05T00:00:00"/>
    <s v="Wagon"/>
    <s v="Mercedes-benz"/>
    <s v="CD-13-318"/>
    <n v="30959"/>
    <n v="7.0000000000000007E-2"/>
    <n v="36"/>
  </r>
  <r>
    <x v="17"/>
    <d v="2018-10-01T00:00:00"/>
    <d v="2018-12-08T00:00:00"/>
    <s v="Convertible"/>
    <s v="Saab"/>
    <s v="CD-18-319"/>
    <n v="26959"/>
    <n v="0.17"/>
    <n v="68"/>
  </r>
  <r>
    <x v="8"/>
    <d v="2018-12-14T00:00:00"/>
    <d v="2019-03-03T00:00:00"/>
    <s v="Convertible"/>
    <s v="Chevrolet"/>
    <s v="CD-2-320"/>
    <n v="27545"/>
    <n v="0.08"/>
    <n v="79"/>
  </r>
  <r>
    <x v="0"/>
    <d v="2018-11-02T00:00:00"/>
    <d v="2019-01-13T00:00:00"/>
    <s v="Hatchback"/>
    <s v="Mazda"/>
    <s v="CD-15-321"/>
    <n v="29393"/>
    <n v="0.16"/>
    <n v="72"/>
  </r>
  <r>
    <x v="1"/>
    <d v="2018-10-04T00:00:00"/>
    <d v="2018-11-18T00:00:00"/>
    <s v="Hardtop"/>
    <s v="Alfa-romero"/>
    <s v="CD-10-322"/>
    <n v="28929"/>
    <n v="0.15"/>
    <n v="45"/>
  </r>
  <r>
    <x v="1"/>
    <d v="2018-11-24T00:00:00"/>
    <d v="2019-01-26T00:00:00"/>
    <s v="Hatchback"/>
    <s v="Nissan"/>
    <s v="CD-10-323"/>
    <n v="26948"/>
    <n v="0.14000000000000001"/>
    <n v="63"/>
  </r>
  <r>
    <x v="15"/>
    <d v="2018-10-25T00:00:00"/>
    <d v="2018-12-31T00:00:00"/>
    <s v="Sedan"/>
    <s v="Dodge"/>
    <s v="CD-11-324"/>
    <n v="27686"/>
    <n v="0.16"/>
    <n v="67"/>
  </r>
  <r>
    <x v="4"/>
    <d v="2018-11-12T00:00:00"/>
    <d v="2019-01-11T00:00:00"/>
    <s v="Sedan"/>
    <s v="Mercury"/>
    <s v="CD-6-325"/>
    <n v="21971"/>
    <n v="0.09"/>
    <n v="60"/>
  </r>
  <r>
    <x v="6"/>
    <d v="2018-10-17T00:00:00"/>
    <d v="2018-12-12T00:00:00"/>
    <s v="Convertible"/>
    <s v="Mitsubishi"/>
    <s v="CD-1-326"/>
    <n v="22030"/>
    <n v="0.14000000000000001"/>
    <n v="56"/>
  </r>
  <r>
    <x v="10"/>
    <d v="2018-10-02T00:00:00"/>
    <d v="2018-11-04T00:00:00"/>
    <s v="Hardtop"/>
    <s v="Nissan"/>
    <s v="CD-9-327"/>
    <n v="28964"/>
    <n v="7.0000000000000007E-2"/>
    <n v="33"/>
  </r>
  <r>
    <x v="9"/>
    <d v="2018-12-30T00:00:00"/>
    <d v="2019-03-18T00:00:00"/>
    <s v="Sedan"/>
    <s v="Subaru"/>
    <s v="CD-7-328"/>
    <n v="31658"/>
    <n v="0.12"/>
    <n v="78"/>
  </r>
  <r>
    <x v="10"/>
    <d v="2018-10-10T00:00:00"/>
    <d v="2018-12-05T00:00:00"/>
    <s v="Sedan"/>
    <s v="Volkswagen"/>
    <s v="CD-9-329"/>
    <n v="29260"/>
    <n v="0.13"/>
    <n v="56"/>
  </r>
  <r>
    <x v="0"/>
    <d v="2018-12-24T00:00:00"/>
    <d v="2019-02-06T00:00:00"/>
    <s v="Convertible"/>
    <s v="Mitsubishi"/>
    <s v="CD-15-330"/>
    <n v="29880"/>
    <n v="0.09"/>
    <n v="44"/>
  </r>
  <r>
    <x v="0"/>
    <d v="2018-12-10T00:00:00"/>
    <d v="2019-01-28T00:00:00"/>
    <s v="Sedan"/>
    <s v="Renault"/>
    <s v="CD-15-331"/>
    <n v="34123"/>
    <n v="0.09"/>
    <n v="49"/>
  </r>
  <r>
    <x v="15"/>
    <d v="2018-11-09T00:00:00"/>
    <d v="2018-12-18T00:00:00"/>
    <s v="Convertible"/>
    <s v="Honda"/>
    <s v="CD-11-332"/>
    <n v="20279"/>
    <n v="0.12"/>
    <n v="39"/>
  </r>
  <r>
    <x v="18"/>
    <d v="2018-12-11T00:00:00"/>
    <d v="2019-01-24T00:00:00"/>
    <s v="Convertible"/>
    <s v="Mitsubishi"/>
    <s v="CD-8-333"/>
    <n v="32756"/>
    <n v="0.09"/>
    <n v="44"/>
  </r>
  <r>
    <x v="13"/>
    <d v="2018-11-30T00:00:00"/>
    <d v="2019-01-30T00:00:00"/>
    <s v="Wagon"/>
    <s v="Nissan"/>
    <s v="CD-5-334"/>
    <n v="21601"/>
    <n v="0.11"/>
    <n v="61"/>
  </r>
  <r>
    <x v="16"/>
    <d v="2018-10-16T00:00:00"/>
    <d v="2018-12-21T00:00:00"/>
    <s v="Wagon"/>
    <s v="Mercury"/>
    <s v="CD-13-335"/>
    <n v="33090"/>
    <n v="0.12"/>
    <n v="66"/>
  </r>
  <r>
    <x v="18"/>
    <d v="2018-10-03T00:00:00"/>
    <d v="2018-11-07T00:00:00"/>
    <s v="Hardtop"/>
    <s v="Renault"/>
    <s v="CD-8-336"/>
    <n v="33411"/>
    <n v="0.08"/>
    <n v="35"/>
  </r>
  <r>
    <x v="18"/>
    <d v="2018-11-11T00:00:00"/>
    <d v="2018-12-26T00:00:00"/>
    <s v="Sedan"/>
    <s v="Mercedes-benz"/>
    <s v="CD-8-337"/>
    <n v="16161"/>
    <n v="0.12"/>
    <n v="45"/>
  </r>
  <r>
    <x v="18"/>
    <d v="2018-10-18T00:00:00"/>
    <d v="2018-11-25T00:00:00"/>
    <s v="Hardtop"/>
    <s v="Plymouth"/>
    <s v="CD-8-338"/>
    <n v="26675"/>
    <n v="0.1"/>
    <n v="38"/>
  </r>
  <r>
    <x v="8"/>
    <d v="2018-11-16T00:00:00"/>
    <d v="2019-01-22T00:00:00"/>
    <s v="Sedan"/>
    <s v="Mazda"/>
    <s v="CD-2-339"/>
    <n v="33332"/>
    <n v="0.12"/>
    <n v="67"/>
  </r>
  <r>
    <x v="2"/>
    <d v="2018-12-10T00:00:00"/>
    <d v="2019-01-09T00:00:00"/>
    <s v="Wagon"/>
    <s v="Plymouth"/>
    <s v="CD-4-340"/>
    <n v="21840"/>
    <n v="0.13"/>
    <n v="30"/>
  </r>
  <r>
    <x v="9"/>
    <d v="2018-12-26T00:00:00"/>
    <d v="2019-02-10T00:00:00"/>
    <s v="Convertible"/>
    <s v="Volkswagen"/>
    <s v="CD-7-341"/>
    <n v="33309"/>
    <n v="0.08"/>
    <n v="46"/>
  </r>
  <r>
    <x v="2"/>
    <d v="2018-11-23T00:00:00"/>
    <d v="2019-02-01T00:00:00"/>
    <s v="Hatchback"/>
    <s v="Mercedes-benz"/>
    <s v="CD-4-342"/>
    <n v="17638"/>
    <n v="7.0000000000000007E-2"/>
    <n v="70"/>
  </r>
  <r>
    <x v="3"/>
    <d v="2018-11-18T00:00:00"/>
    <d v="2019-01-27T00:00:00"/>
    <s v="Wagon"/>
    <s v="Mercedes-benz"/>
    <s v="CD-17-343"/>
    <n v="23653"/>
    <n v="0.13"/>
    <n v="70"/>
  </r>
  <r>
    <x v="1"/>
    <d v="2018-12-03T00:00:00"/>
    <d v="2019-01-25T00:00:00"/>
    <s v="Sedan"/>
    <s v="Volvo"/>
    <s v="CD-10-344"/>
    <n v="20495"/>
    <n v="0.14000000000000001"/>
    <n v="53"/>
  </r>
  <r>
    <x v="5"/>
    <d v="2018-11-01T00:00:00"/>
    <d v="2018-12-22T00:00:00"/>
    <s v="Hardtop"/>
    <s v="Chevrolet"/>
    <s v="CD-12-345"/>
    <n v="16946"/>
    <n v="0.06"/>
    <n v="51"/>
  </r>
  <r>
    <x v="7"/>
    <d v="2018-11-30T00:00:00"/>
    <d v="2019-02-13T00:00:00"/>
    <s v="Convertible"/>
    <s v="Audi"/>
    <s v="CD-19-346"/>
    <n v="21216"/>
    <n v="0.05"/>
    <n v="75"/>
  </r>
  <r>
    <x v="13"/>
    <d v="2018-11-21T00:00:00"/>
    <d v="2019-01-17T00:00:00"/>
    <s v="Wagon"/>
    <s v="Alfa-romero"/>
    <s v="CD-5-347"/>
    <n v="19744"/>
    <n v="0.12"/>
    <n v="57"/>
  </r>
  <r>
    <x v="15"/>
    <d v="2018-11-29T00:00:00"/>
    <d v="2019-02-17T00:00:00"/>
    <s v="Convertible"/>
    <s v="Mercury"/>
    <s v="CD-11-348"/>
    <n v="17262"/>
    <n v="0.05"/>
    <n v="80"/>
  </r>
  <r>
    <x v="17"/>
    <d v="2018-10-22T00:00:00"/>
    <d v="2018-12-23T00:00:00"/>
    <s v="Hatchback"/>
    <s v="Dodge"/>
    <s v="CD-18-349"/>
    <n v="16934"/>
    <n v="0.11"/>
    <n v="62"/>
  </r>
  <r>
    <x v="15"/>
    <d v="2018-11-24T00:00:00"/>
    <d v="2018-12-25T00:00:00"/>
    <s v="Hatchback"/>
    <s v="Alfa-romero"/>
    <s v="CD-11-350"/>
    <n v="27818"/>
    <n v="0.16"/>
    <n v="31"/>
  </r>
  <r>
    <x v="8"/>
    <d v="2018-11-07T00:00:00"/>
    <d v="2018-12-17T00:00:00"/>
    <s v="Hardtop"/>
    <s v="Honda"/>
    <s v="CD-2-351"/>
    <n v="16042"/>
    <n v="0.1"/>
    <n v="40"/>
  </r>
  <r>
    <x v="3"/>
    <d v="2018-10-15T00:00:00"/>
    <d v="2018-11-24T00:00:00"/>
    <s v="Convertible"/>
    <s v="Chevrolet"/>
    <s v="CD-17-352"/>
    <n v="33416"/>
    <n v="0.05"/>
    <n v="40"/>
  </r>
  <r>
    <x v="10"/>
    <d v="2018-11-20T00:00:00"/>
    <d v="2019-02-02T00:00:00"/>
    <s v="Convertible"/>
    <s v="Mercedes-benz"/>
    <s v="CD-9-353"/>
    <n v="25357"/>
    <n v="0.08"/>
    <n v="74"/>
  </r>
  <r>
    <x v="12"/>
    <d v="2018-11-11T00:00:00"/>
    <d v="2018-12-15T00:00:00"/>
    <s v="Convertible"/>
    <s v="Volkswagen"/>
    <s v="CD-3-354"/>
    <n v="22543"/>
    <n v="0.09"/>
    <n v="34"/>
  </r>
  <r>
    <x v="18"/>
    <d v="2018-11-30T00:00:00"/>
    <d v="2019-01-24T00:00:00"/>
    <s v="Hardtop"/>
    <s v="Isuzu"/>
    <s v="CD-8-355"/>
    <n v="25034"/>
    <n v="0.14000000000000001"/>
    <n v="55"/>
  </r>
  <r>
    <x v="10"/>
    <d v="2018-10-13T00:00:00"/>
    <d v="2018-12-24T00:00:00"/>
    <s v="Convertible"/>
    <s v="Peugeot"/>
    <s v="CD-9-356"/>
    <n v="29099"/>
    <n v="0.17"/>
    <n v="72"/>
  </r>
  <r>
    <x v="14"/>
    <d v="2018-10-02T00:00:00"/>
    <d v="2018-12-07T00:00:00"/>
    <s v="Hardtop"/>
    <s v="Honda"/>
    <s v="CD-16-357"/>
    <n v="30675"/>
    <n v="7.0000000000000007E-2"/>
    <n v="66"/>
  </r>
  <r>
    <x v="2"/>
    <d v="2018-12-29T00:00:00"/>
    <d v="2019-03-01T00:00:00"/>
    <s v="Convertible"/>
    <s v="Honda"/>
    <s v="CD-4-358"/>
    <n v="33497"/>
    <n v="0.08"/>
    <n v="62"/>
  </r>
  <r>
    <x v="9"/>
    <d v="2018-12-14T00:00:00"/>
    <d v="2019-01-23T00:00:00"/>
    <s v="Hardtop"/>
    <s v="BMW"/>
    <s v="CD-7-359"/>
    <n v="16212"/>
    <n v="7.0000000000000007E-2"/>
    <n v="40"/>
  </r>
  <r>
    <x v="12"/>
    <d v="2018-10-18T00:00:00"/>
    <d v="2018-11-30T00:00:00"/>
    <s v="Convertible"/>
    <s v="Isuzu"/>
    <s v="CD-3-360"/>
    <n v="17689"/>
    <n v="0.12"/>
    <n v="43"/>
  </r>
  <r>
    <x v="5"/>
    <d v="2018-11-21T00:00:00"/>
    <d v="2019-02-08T00:00:00"/>
    <s v="Hardtop"/>
    <s v="Volkswagen"/>
    <s v="CD-12-361"/>
    <n v="30737"/>
    <n v="0.06"/>
    <n v="79"/>
  </r>
  <r>
    <x v="10"/>
    <d v="2018-11-11T00:00:00"/>
    <d v="2019-01-19T00:00:00"/>
    <s v="Sedan"/>
    <s v="Saab"/>
    <s v="CD-9-362"/>
    <n v="27052"/>
    <n v="0.14000000000000001"/>
    <n v="69"/>
  </r>
  <r>
    <x v="17"/>
    <d v="2018-12-16T00:00:00"/>
    <d v="2019-02-06T00:00:00"/>
    <s v="Wagon"/>
    <s v="Audi"/>
    <s v="CD-18-363"/>
    <n v="20647"/>
    <n v="0.08"/>
    <n v="52"/>
  </r>
  <r>
    <x v="15"/>
    <d v="2018-11-24T00:00:00"/>
    <d v="2019-01-13T00:00:00"/>
    <s v="Sedan"/>
    <s v="Mazda"/>
    <s v="CD-11-364"/>
    <n v="18808"/>
    <n v="0.06"/>
    <n v="50"/>
  </r>
  <r>
    <x v="2"/>
    <d v="2018-12-12T00:00:00"/>
    <d v="2019-02-22T00:00:00"/>
    <s v="Sedan"/>
    <s v="Nissan"/>
    <s v="CD-4-365"/>
    <n v="34591"/>
    <n v="0.17"/>
    <n v="72"/>
  </r>
  <r>
    <x v="14"/>
    <d v="2018-11-18T00:00:00"/>
    <d v="2019-01-21T00:00:00"/>
    <s v="Convertible"/>
    <s v="Alfa-romero"/>
    <s v="CD-16-366"/>
    <n v="29822"/>
    <n v="0.1"/>
    <n v="64"/>
  </r>
  <r>
    <x v="8"/>
    <d v="2018-10-29T00:00:00"/>
    <d v="2019-01-17T00:00:00"/>
    <s v="Hardtop"/>
    <s v="Saab"/>
    <s v="CD-2-367"/>
    <n v="17428"/>
    <n v="0.05"/>
    <n v="80"/>
  </r>
  <r>
    <x v="2"/>
    <d v="2018-12-07T00:00:00"/>
    <d v="2019-02-18T00:00:00"/>
    <s v="Wagon"/>
    <s v="Honda"/>
    <s v="CD-4-368"/>
    <n v="17376"/>
    <n v="0.06"/>
    <n v="73"/>
  </r>
  <r>
    <x v="8"/>
    <d v="2018-12-19T00:00:00"/>
    <d v="2019-02-25T00:00:00"/>
    <s v="Hardtop"/>
    <s v="Toyota"/>
    <s v="CD-2-369"/>
    <n v="17674"/>
    <n v="0.09"/>
    <n v="68"/>
  </r>
  <r>
    <x v="8"/>
    <d v="2018-10-14T00:00:00"/>
    <d v="2018-12-19T00:00:00"/>
    <s v="Hardtop"/>
    <s v="Volkswagen"/>
    <s v="CD-2-370"/>
    <n v="27805"/>
    <n v="0.16"/>
    <n v="66"/>
  </r>
  <r>
    <x v="7"/>
    <d v="2018-10-27T00:00:00"/>
    <d v="2019-01-14T00:00:00"/>
    <s v="Sedan"/>
    <s v="Dodge"/>
    <s v="CD-19-371"/>
    <n v="27942"/>
    <n v="0.13"/>
    <n v="79"/>
  </r>
  <r>
    <x v="17"/>
    <d v="2018-11-30T00:00:00"/>
    <d v="2019-01-08T00:00:00"/>
    <s v="Hatchback"/>
    <s v="Volvo"/>
    <s v="CD-18-372"/>
    <n v="22838"/>
    <n v="0.11"/>
    <n v="39"/>
  </r>
  <r>
    <x v="13"/>
    <d v="2018-12-11T00:00:00"/>
    <d v="2019-03-01T00:00:00"/>
    <s v="Convertible"/>
    <s v="Dodge"/>
    <s v="CD-5-373"/>
    <n v="17441"/>
    <n v="0.1"/>
    <n v="80"/>
  </r>
  <r>
    <x v="13"/>
    <d v="2018-12-21T00:00:00"/>
    <d v="2019-03-03T00:00:00"/>
    <s v="Wagon"/>
    <s v="Nissan"/>
    <s v="CD-5-374"/>
    <n v="21020"/>
    <n v="0.06"/>
    <n v="72"/>
  </r>
  <r>
    <x v="14"/>
    <d v="2018-10-21T00:00:00"/>
    <d v="2018-12-08T00:00:00"/>
    <s v="Sedan"/>
    <s v="Mitsubishi"/>
    <s v="CD-16-375"/>
    <n v="21202"/>
    <n v="0.12"/>
    <n v="48"/>
  </r>
  <r>
    <x v="14"/>
    <d v="2018-12-06T00:00:00"/>
    <d v="2019-02-23T00:00:00"/>
    <s v="Sedan"/>
    <s v="Mitsubishi"/>
    <s v="CD-16-376"/>
    <n v="16819"/>
    <n v="0.17"/>
    <n v="79"/>
  </r>
  <r>
    <x v="13"/>
    <d v="2018-10-12T00:00:00"/>
    <d v="2018-12-31T00:00:00"/>
    <s v="Sedan"/>
    <s v="BMW"/>
    <s v="CD-5-377"/>
    <n v="30546"/>
    <n v="0.12"/>
    <n v="80"/>
  </r>
  <r>
    <x v="2"/>
    <d v="2018-12-30T00:00:00"/>
    <d v="2019-03-13T00:00:00"/>
    <s v="Sedan"/>
    <s v="Subaru"/>
    <s v="CD-4-378"/>
    <n v="21529"/>
    <n v="0.14000000000000001"/>
    <n v="73"/>
  </r>
  <r>
    <x v="17"/>
    <d v="2018-11-15T00:00:00"/>
    <d v="2018-12-23T00:00:00"/>
    <s v="Hardtop"/>
    <s v="Saab"/>
    <s v="CD-18-379"/>
    <n v="20425"/>
    <n v="0.09"/>
    <n v="38"/>
  </r>
  <r>
    <x v="3"/>
    <d v="2018-10-23T00:00:00"/>
    <d v="2018-12-28T00:00:00"/>
    <s v="Sedan"/>
    <s v="Isuzu"/>
    <s v="CD-17-380"/>
    <n v="27230"/>
    <n v="0.17"/>
    <n v="66"/>
  </r>
  <r>
    <x v="15"/>
    <d v="2018-12-10T00:00:00"/>
    <d v="2019-01-17T00:00:00"/>
    <s v="Sedan"/>
    <s v="Peugeot"/>
    <s v="CD-11-381"/>
    <n v="20785"/>
    <n v="0.14000000000000001"/>
    <n v="38"/>
  </r>
  <r>
    <x v="6"/>
    <d v="2018-10-24T00:00:00"/>
    <d v="2018-12-18T00:00:00"/>
    <s v="Hatchback"/>
    <s v="Mercury"/>
    <s v="CD-1-382"/>
    <n v="17696"/>
    <n v="0.08"/>
    <n v="55"/>
  </r>
  <r>
    <x v="4"/>
    <d v="2018-10-01T00:00:00"/>
    <d v="2018-11-29T00:00:00"/>
    <s v="Wagon"/>
    <s v="Mitsubishi"/>
    <s v="CD-6-383"/>
    <n v="29711"/>
    <n v="0.06"/>
    <n v="59"/>
  </r>
  <r>
    <x v="0"/>
    <d v="2018-10-25T00:00:00"/>
    <d v="2019-01-02T00:00:00"/>
    <s v="Sedan"/>
    <s v="Subaru"/>
    <s v="CD-15-384"/>
    <n v="17267"/>
    <n v="0.09"/>
    <n v="69"/>
  </r>
  <r>
    <x v="1"/>
    <d v="2018-11-14T00:00:00"/>
    <d v="2019-01-28T00:00:00"/>
    <s v="Wagon"/>
    <s v="Mercedes-benz"/>
    <s v="CD-10-385"/>
    <n v="28419"/>
    <n v="0.17"/>
    <n v="75"/>
  </r>
  <r>
    <x v="10"/>
    <d v="2018-10-23T00:00:00"/>
    <d v="2018-12-18T00:00:00"/>
    <s v="Wagon"/>
    <s v="BMW"/>
    <s v="CD-9-386"/>
    <n v="28919"/>
    <n v="0.09"/>
    <n v="56"/>
  </r>
  <r>
    <x v="13"/>
    <d v="2018-12-20T00:00:00"/>
    <d v="2019-02-21T00:00:00"/>
    <s v="Convertible"/>
    <s v="Jaguar"/>
    <s v="CD-5-387"/>
    <n v="25472"/>
    <n v="0.08"/>
    <n v="63"/>
  </r>
  <r>
    <x v="15"/>
    <d v="2018-10-26T00:00:00"/>
    <d v="2019-01-08T00:00:00"/>
    <s v="Sedan"/>
    <s v="Plymouth"/>
    <s v="CD-11-388"/>
    <n v="33250"/>
    <n v="0.09"/>
    <n v="74"/>
  </r>
  <r>
    <x v="1"/>
    <d v="2018-11-20T00:00:00"/>
    <d v="2018-12-26T00:00:00"/>
    <s v="Convertible"/>
    <s v="Peugeot"/>
    <s v="CD-10-389"/>
    <n v="19742"/>
    <n v="0.16"/>
    <n v="36"/>
  </r>
  <r>
    <x v="11"/>
    <d v="2018-11-16T00:00:00"/>
    <d v="2018-12-28T00:00:00"/>
    <s v="Hardtop"/>
    <s v="Porsche"/>
    <s v="CD-14-390"/>
    <n v="25557"/>
    <n v="0.05"/>
    <n v="42"/>
  </r>
  <r>
    <x v="16"/>
    <d v="2018-11-06T00:00:00"/>
    <d v="2019-01-10T00:00:00"/>
    <s v="Sedan"/>
    <s v="Plymouth"/>
    <s v="CD-13-391"/>
    <n v="19436"/>
    <n v="0.13"/>
    <n v="65"/>
  </r>
  <r>
    <x v="9"/>
    <d v="2018-12-05T00:00:00"/>
    <d v="2019-01-05T00:00:00"/>
    <s v="Hatchback"/>
    <s v="Plymouth"/>
    <s v="CD-7-392"/>
    <n v="29385"/>
    <n v="0.11"/>
    <n v="31"/>
  </r>
  <r>
    <x v="16"/>
    <d v="2018-12-11T00:00:00"/>
    <d v="2019-02-22T00:00:00"/>
    <s v="Convertible"/>
    <s v="Mercury"/>
    <s v="CD-13-393"/>
    <n v="25910"/>
    <n v="0.09"/>
    <n v="73"/>
  </r>
  <r>
    <x v="12"/>
    <d v="2018-10-31T00:00:00"/>
    <d v="2018-12-24T00:00:00"/>
    <s v="Convertible"/>
    <s v="Alfa-romero"/>
    <s v="CD-3-394"/>
    <n v="30187"/>
    <n v="0.1"/>
    <n v="54"/>
  </r>
  <r>
    <x v="11"/>
    <d v="2018-11-26T00:00:00"/>
    <d v="2018-12-26T00:00:00"/>
    <s v="Convertible"/>
    <s v="Chevrolet"/>
    <s v="CD-14-395"/>
    <n v="16374"/>
    <n v="0.17"/>
    <n v="30"/>
  </r>
  <r>
    <x v="7"/>
    <d v="2018-10-18T00:00:00"/>
    <d v="2018-12-25T00:00:00"/>
    <s v="Wagon"/>
    <s v="Toyota"/>
    <s v="CD-19-396"/>
    <n v="25765"/>
    <n v="0.1"/>
    <n v="68"/>
  </r>
  <r>
    <x v="14"/>
    <d v="2018-12-30T00:00:00"/>
    <d v="2019-03-16T00:00:00"/>
    <s v="Hatchback"/>
    <s v="Mitsubishi"/>
    <s v="CD-16-397"/>
    <n v="22251"/>
    <n v="0.11"/>
    <n v="76"/>
  </r>
  <r>
    <x v="1"/>
    <d v="2018-12-19T00:00:00"/>
    <d v="2019-02-06T00:00:00"/>
    <s v="Wagon"/>
    <s v="Jaguar"/>
    <s v="CD-10-398"/>
    <n v="21032"/>
    <n v="0.11"/>
    <n v="49"/>
  </r>
  <r>
    <x v="2"/>
    <d v="2018-10-26T00:00:00"/>
    <d v="2018-12-26T00:00:00"/>
    <s v="Hatchback"/>
    <s v="Subaru"/>
    <s v="CD-4-399"/>
    <n v="34015"/>
    <n v="0.06"/>
    <n v="61"/>
  </r>
  <r>
    <x v="17"/>
    <d v="2018-12-02T00:00:00"/>
    <d v="2019-01-16T00:00:00"/>
    <s v="Hardtop"/>
    <s v="Chevrolet"/>
    <s v="CD-18-400"/>
    <n v="27989"/>
    <n v="7.0000000000000007E-2"/>
    <n v="45"/>
  </r>
  <r>
    <x v="10"/>
    <d v="2018-11-07T00:00:00"/>
    <d v="2018-12-20T00:00:00"/>
    <s v="Hardtop"/>
    <s v="BMW"/>
    <s v="CD-9-401"/>
    <n v="26235"/>
    <n v="0.15"/>
    <n v="43"/>
  </r>
  <r>
    <x v="17"/>
    <d v="2018-10-19T00:00:00"/>
    <d v="2018-12-10T00:00:00"/>
    <s v="Convertible"/>
    <s v="Peugeot"/>
    <s v="CD-18-402"/>
    <n v="19960"/>
    <n v="0.1"/>
    <n v="52"/>
  </r>
  <r>
    <x v="9"/>
    <d v="2018-11-10T00:00:00"/>
    <d v="2019-01-28T00:00:00"/>
    <s v="Hatchback"/>
    <s v="Mercury"/>
    <s v="CD-7-403"/>
    <n v="30458"/>
    <n v="0.12"/>
    <n v="79"/>
  </r>
  <r>
    <x v="12"/>
    <d v="2018-12-20T00:00:00"/>
    <d v="2019-02-25T00:00:00"/>
    <s v="Hardtop"/>
    <s v="Honda"/>
    <s v="CD-3-404"/>
    <n v="27476"/>
    <n v="0.1"/>
    <n v="67"/>
  </r>
  <r>
    <x v="3"/>
    <d v="2018-11-24T00:00:00"/>
    <d v="2019-01-24T00:00:00"/>
    <s v="Convertible"/>
    <s v="Mercedes-benz"/>
    <s v="CD-17-405"/>
    <n v="23441"/>
    <n v="0.09"/>
    <n v="61"/>
  </r>
  <r>
    <x v="1"/>
    <d v="2018-12-04T00:00:00"/>
    <d v="2019-01-15T00:00:00"/>
    <s v="Convertible"/>
    <s v="Mazda"/>
    <s v="CD-10-406"/>
    <n v="33845"/>
    <n v="7.0000000000000007E-2"/>
    <n v="42"/>
  </r>
  <r>
    <x v="10"/>
    <d v="2018-11-10T00:00:00"/>
    <d v="2018-12-27T00:00:00"/>
    <s v="Sedan"/>
    <s v="Volvo"/>
    <s v="CD-9-407"/>
    <n v="34625"/>
    <n v="0.13"/>
    <n v="47"/>
  </r>
  <r>
    <x v="10"/>
    <d v="2018-12-15T00:00:00"/>
    <d v="2019-01-25T00:00:00"/>
    <s v="Hardtop"/>
    <s v="Mercedes-benz"/>
    <s v="CD-9-408"/>
    <n v="23380"/>
    <n v="0.13"/>
    <n v="41"/>
  </r>
  <r>
    <x v="19"/>
    <d v="2018-12-02T00:00:00"/>
    <d v="2019-01-21T00:00:00"/>
    <s v="Hatchback"/>
    <s v="Mercedes-benz"/>
    <s v="CD-20-409"/>
    <n v="24428"/>
    <n v="0.1"/>
    <n v="50"/>
  </r>
  <r>
    <x v="2"/>
    <d v="2018-10-12T00:00:00"/>
    <d v="2018-12-20T00:00:00"/>
    <s v="Hardtop"/>
    <s v="Mercedes-benz"/>
    <s v="CD-4-410"/>
    <n v="16785"/>
    <n v="0.08"/>
    <n v="69"/>
  </r>
  <r>
    <x v="16"/>
    <d v="2018-11-01T00:00:00"/>
    <d v="2018-12-27T00:00:00"/>
    <s v="Hatchback"/>
    <s v="Mitsubishi"/>
    <s v="CD-13-411"/>
    <n v="24642"/>
    <n v="0.15"/>
    <n v="56"/>
  </r>
  <r>
    <x v="15"/>
    <d v="2018-10-17T00:00:00"/>
    <d v="2018-12-24T00:00:00"/>
    <s v="Convertible"/>
    <s v="Toyota"/>
    <s v="CD-11-412"/>
    <n v="34364"/>
    <n v="7.0000000000000007E-2"/>
    <n v="68"/>
  </r>
  <r>
    <x v="8"/>
    <d v="2018-10-01T00:00:00"/>
    <d v="2018-12-11T00:00:00"/>
    <s v="Convertible"/>
    <s v="Mitsubishi"/>
    <s v="CD-2-413"/>
    <n v="17782"/>
    <n v="0.11"/>
    <n v="71"/>
  </r>
  <r>
    <x v="14"/>
    <d v="2018-12-03T00:00:00"/>
    <d v="2019-01-08T00:00:00"/>
    <s v="Hardtop"/>
    <s v="Dodge"/>
    <s v="CD-16-414"/>
    <n v="17190"/>
    <n v="0.09"/>
    <n v="36"/>
  </r>
  <r>
    <x v="13"/>
    <d v="2018-12-23T00:00:00"/>
    <d v="2019-03-03T00:00:00"/>
    <s v="Sedan"/>
    <s v="Renault"/>
    <s v="CD-5-415"/>
    <n v="30211"/>
    <n v="0.09"/>
    <n v="70"/>
  </r>
  <r>
    <x v="12"/>
    <d v="2018-11-08T00:00:00"/>
    <d v="2019-01-02T00:00:00"/>
    <s v="Hardtop"/>
    <s v="Saab"/>
    <s v="CD-3-416"/>
    <n v="31488"/>
    <n v="0.16"/>
    <n v="55"/>
  </r>
  <r>
    <x v="17"/>
    <d v="2018-10-12T00:00:00"/>
    <d v="2018-11-12T00:00:00"/>
    <s v="Convertible"/>
    <s v="Peugeot"/>
    <s v="CD-18-417"/>
    <n v="29438"/>
    <n v="0.16"/>
    <n v="31"/>
  </r>
  <r>
    <x v="12"/>
    <d v="2018-10-04T00:00:00"/>
    <d v="2018-12-04T00:00:00"/>
    <s v="Hardtop"/>
    <s v="Isuzu"/>
    <s v="CD-3-418"/>
    <n v="16919"/>
    <n v="0.05"/>
    <n v="61"/>
  </r>
  <r>
    <x v="1"/>
    <d v="2018-10-30T00:00:00"/>
    <d v="2019-01-05T00:00:00"/>
    <s v="Convertible"/>
    <s v="Isuzu"/>
    <s v="CD-10-419"/>
    <n v="32078"/>
    <n v="0.09"/>
    <n v="67"/>
  </r>
  <r>
    <x v="16"/>
    <d v="2018-12-16T00:00:00"/>
    <d v="2019-02-05T00:00:00"/>
    <s v="Hatchback"/>
    <s v="Porsche"/>
    <s v="CD-13-420"/>
    <n v="28459"/>
    <n v="0.06"/>
    <n v="51"/>
  </r>
  <r>
    <x v="12"/>
    <d v="2018-10-14T00:00:00"/>
    <d v="2018-12-13T00:00:00"/>
    <s v="Convertible"/>
    <s v="Plymouth"/>
    <s v="CD-3-421"/>
    <n v="26323"/>
    <n v="7.0000000000000007E-2"/>
    <n v="60"/>
  </r>
  <r>
    <x v="14"/>
    <d v="2018-10-24T00:00:00"/>
    <d v="2018-12-25T00:00:00"/>
    <s v="Hatchback"/>
    <s v="Nissan"/>
    <s v="CD-16-422"/>
    <n v="28409"/>
    <n v="0.15"/>
    <n v="62"/>
  </r>
  <r>
    <x v="7"/>
    <d v="2018-12-28T00:00:00"/>
    <d v="2019-02-02T00:00:00"/>
    <s v="Hatchback"/>
    <s v="Isuzu"/>
    <s v="CD-19-423"/>
    <n v="18764"/>
    <n v="0.13"/>
    <n v="36"/>
  </r>
  <r>
    <x v="11"/>
    <d v="2018-10-16T00:00:00"/>
    <d v="2018-12-29T00:00:00"/>
    <s v="Wagon"/>
    <s v="Alfa-romero"/>
    <s v="CD-14-424"/>
    <n v="19037"/>
    <n v="0.15"/>
    <n v="74"/>
  </r>
  <r>
    <x v="8"/>
    <d v="2018-10-14T00:00:00"/>
    <d v="2018-12-22T00:00:00"/>
    <s v="Convertible"/>
    <s v="Porsche"/>
    <s v="CD-2-425"/>
    <n v="24565"/>
    <n v="0.17"/>
    <n v="69"/>
  </r>
  <r>
    <x v="15"/>
    <d v="2018-11-21T00:00:00"/>
    <d v="2019-01-04T00:00:00"/>
    <s v="Sedan"/>
    <s v="Porsche"/>
    <s v="CD-11-426"/>
    <n v="34837"/>
    <n v="0.06"/>
    <n v="44"/>
  </r>
  <r>
    <x v="8"/>
    <d v="2018-10-16T00:00:00"/>
    <d v="2018-12-08T00:00:00"/>
    <s v="Convertible"/>
    <s v="Subaru"/>
    <s v="CD-2-427"/>
    <n v="27960"/>
    <n v="7.0000000000000007E-2"/>
    <n v="53"/>
  </r>
  <r>
    <x v="11"/>
    <d v="2018-12-05T00:00:00"/>
    <d v="2019-02-11T00:00:00"/>
    <s v="Hatchback"/>
    <s v="Audi"/>
    <s v="CD-14-428"/>
    <n v="26718"/>
    <n v="0.1"/>
    <n v="68"/>
  </r>
  <r>
    <x v="14"/>
    <d v="2018-12-15T00:00:00"/>
    <d v="2019-02-05T00:00:00"/>
    <s v="Sedan"/>
    <s v="Alfa-romero"/>
    <s v="CD-16-429"/>
    <n v="33972"/>
    <n v="0.06"/>
    <n v="52"/>
  </r>
  <r>
    <x v="18"/>
    <d v="2018-10-21T00:00:00"/>
    <d v="2018-12-09T00:00:00"/>
    <s v="Hatchback"/>
    <s v="BMW"/>
    <s v="CD-8-430"/>
    <n v="31072"/>
    <n v="0.16"/>
    <n v="49"/>
  </r>
  <r>
    <x v="9"/>
    <d v="2018-10-02T00:00:00"/>
    <d v="2018-11-11T00:00:00"/>
    <s v="Hatchback"/>
    <s v="Mitsubishi"/>
    <s v="CD-7-431"/>
    <n v="32154"/>
    <n v="0.08"/>
    <n v="40"/>
  </r>
  <r>
    <x v="0"/>
    <d v="2018-11-14T00:00:00"/>
    <d v="2018-12-15T00:00:00"/>
    <s v="Hatchback"/>
    <s v="Peugeot"/>
    <s v="CD-15-432"/>
    <n v="19235"/>
    <n v="0.09"/>
    <n v="31"/>
  </r>
  <r>
    <x v="12"/>
    <d v="2018-10-01T00:00:00"/>
    <d v="2018-11-14T00:00:00"/>
    <s v="Sedan"/>
    <s v="Mercury"/>
    <s v="CD-3-433"/>
    <n v="20870"/>
    <n v="0.11"/>
    <n v="44"/>
  </r>
  <r>
    <x v="0"/>
    <d v="2018-10-15T00:00:00"/>
    <d v="2018-12-29T00:00:00"/>
    <s v="Hatchback"/>
    <s v="Mitsubishi"/>
    <s v="CD-15-434"/>
    <n v="18264"/>
    <n v="0.09"/>
    <n v="75"/>
  </r>
  <r>
    <x v="10"/>
    <d v="2018-12-21T00:00:00"/>
    <d v="2019-01-27T00:00:00"/>
    <s v="Wagon"/>
    <s v="Dodge"/>
    <s v="CD-9-435"/>
    <n v="23550"/>
    <n v="0.11"/>
    <n v="37"/>
  </r>
  <r>
    <x v="1"/>
    <d v="2018-11-26T00:00:00"/>
    <d v="2019-02-10T00:00:00"/>
    <s v="Sedan"/>
    <s v="Alfa-romero"/>
    <s v="CD-10-436"/>
    <n v="26191"/>
    <n v="0.11"/>
    <n v="76"/>
  </r>
  <r>
    <x v="9"/>
    <d v="2018-10-20T00:00:00"/>
    <d v="2018-11-21T00:00:00"/>
    <s v="Convertible"/>
    <s v="Toyota"/>
    <s v="CD-7-437"/>
    <n v="30363"/>
    <n v="0.13"/>
    <n v="32"/>
  </r>
  <r>
    <x v="3"/>
    <d v="2018-12-05T00:00:00"/>
    <d v="2019-01-30T00:00:00"/>
    <s v="Convertible"/>
    <s v="Mitsubishi"/>
    <s v="CD-17-438"/>
    <n v="23629"/>
    <n v="0.13"/>
    <n v="56"/>
  </r>
  <r>
    <x v="16"/>
    <d v="2018-12-09T00:00:00"/>
    <d v="2019-01-08T00:00:00"/>
    <s v="Sedan"/>
    <s v="Volvo"/>
    <s v="CD-13-439"/>
    <n v="23026"/>
    <n v="0.05"/>
    <n v="30"/>
  </r>
  <r>
    <x v="7"/>
    <d v="2018-11-05T00:00:00"/>
    <d v="2019-01-13T00:00:00"/>
    <s v="Wagon"/>
    <s v="Alfa-romero"/>
    <s v="CD-19-440"/>
    <n v="28004"/>
    <n v="0.08"/>
    <n v="69"/>
  </r>
  <r>
    <x v="9"/>
    <d v="2018-11-19T00:00:00"/>
    <d v="2018-12-24T00:00:00"/>
    <s v="Convertible"/>
    <s v="Peugeot"/>
    <s v="CD-7-441"/>
    <n v="24545"/>
    <n v="0.13"/>
    <n v="35"/>
  </r>
  <r>
    <x v="6"/>
    <d v="2018-11-09T00:00:00"/>
    <d v="2019-01-27T00:00:00"/>
    <s v="Convertible"/>
    <s v="Isuzu"/>
    <s v="CD-1-442"/>
    <n v="33213"/>
    <n v="0.15"/>
    <n v="79"/>
  </r>
  <r>
    <x v="17"/>
    <d v="2018-11-16T00:00:00"/>
    <d v="2019-01-28T00:00:00"/>
    <s v="Wagon"/>
    <s v="Dodge"/>
    <s v="CD-18-443"/>
    <n v="20359"/>
    <n v="0.16"/>
    <n v="73"/>
  </r>
  <r>
    <x v="17"/>
    <d v="2018-12-23T00:00:00"/>
    <d v="2019-01-31T00:00:00"/>
    <s v="Sedan"/>
    <s v="Dodge"/>
    <s v="CD-18-444"/>
    <n v="17735"/>
    <n v="7.0000000000000007E-2"/>
    <n v="39"/>
  </r>
  <r>
    <x v="11"/>
    <d v="2018-10-09T00:00:00"/>
    <d v="2018-11-22T00:00:00"/>
    <s v="Hatchback"/>
    <s v="Mercedes-benz"/>
    <s v="CD-14-445"/>
    <n v="16998"/>
    <n v="7.0000000000000007E-2"/>
    <n v="44"/>
  </r>
  <r>
    <x v="18"/>
    <d v="2018-10-25T00:00:00"/>
    <d v="2018-12-29T00:00:00"/>
    <s v="Wagon"/>
    <s v="Mercury"/>
    <s v="CD-8-446"/>
    <n v="30394"/>
    <n v="0.1"/>
    <n v="65"/>
  </r>
  <r>
    <x v="15"/>
    <d v="2018-11-19T00:00:00"/>
    <d v="2018-12-29T00:00:00"/>
    <s v="Hatchback"/>
    <s v="Jaguar"/>
    <s v="CD-11-447"/>
    <n v="31240"/>
    <n v="0.17"/>
    <n v="40"/>
  </r>
  <r>
    <x v="9"/>
    <d v="2018-10-29T00:00:00"/>
    <d v="2019-01-08T00:00:00"/>
    <s v="Wagon"/>
    <s v="Chevrolet"/>
    <s v="CD-7-448"/>
    <n v="16861"/>
    <n v="0.08"/>
    <n v="71"/>
  </r>
  <r>
    <x v="1"/>
    <d v="2018-11-26T00:00:00"/>
    <d v="2019-01-05T00:00:00"/>
    <s v="Hardtop"/>
    <s v="Mercury"/>
    <s v="CD-10-449"/>
    <n v="29972"/>
    <n v="0.11"/>
    <n v="40"/>
  </r>
  <r>
    <x v="6"/>
    <d v="2018-10-16T00:00:00"/>
    <d v="2018-11-19T00:00:00"/>
    <s v="Hardtop"/>
    <s v="Alfa-romero"/>
    <s v="CD-1-450"/>
    <n v="31034"/>
    <n v="0.12"/>
    <n v="34"/>
  </r>
  <r>
    <x v="7"/>
    <d v="2018-10-02T00:00:00"/>
    <d v="2018-11-13T00:00:00"/>
    <s v="Hatchback"/>
    <s v="Mazda"/>
    <s v="CD-19-451"/>
    <n v="21377"/>
    <n v="0.08"/>
    <n v="42"/>
  </r>
  <r>
    <x v="7"/>
    <d v="2018-10-11T00:00:00"/>
    <d v="2018-12-01T00:00:00"/>
    <s v="Hatchback"/>
    <s v="Mercedes-benz"/>
    <s v="CD-19-452"/>
    <n v="26406"/>
    <n v="0.1"/>
    <n v="51"/>
  </r>
  <r>
    <x v="11"/>
    <d v="2018-10-22T00:00:00"/>
    <d v="2019-01-10T00:00:00"/>
    <s v="Sedan"/>
    <s v="Porsche"/>
    <s v="CD-14-453"/>
    <n v="34722"/>
    <n v="0.17"/>
    <n v="80"/>
  </r>
  <r>
    <x v="3"/>
    <d v="2018-11-09T00:00:00"/>
    <d v="2019-01-03T00:00:00"/>
    <s v="Convertible"/>
    <s v="Peugeot"/>
    <s v="CD-17-454"/>
    <n v="23646"/>
    <n v="0.08"/>
    <n v="55"/>
  </r>
  <r>
    <x v="14"/>
    <d v="2018-11-14T00:00:00"/>
    <d v="2018-12-14T00:00:00"/>
    <s v="Wagon"/>
    <s v="Mazda"/>
    <s v="CD-16-455"/>
    <n v="17811"/>
    <n v="0.17"/>
    <n v="30"/>
  </r>
  <r>
    <x v="18"/>
    <d v="2018-12-30T00:00:00"/>
    <d v="2019-03-20T00:00:00"/>
    <s v="Hatchback"/>
    <s v="Dodge"/>
    <s v="CD-8-456"/>
    <n v="18237"/>
    <n v="0.17"/>
    <n v="80"/>
  </r>
  <r>
    <x v="8"/>
    <d v="2018-11-24T00:00:00"/>
    <d v="2019-02-06T00:00:00"/>
    <s v="Wagon"/>
    <s v="Alfa-romero"/>
    <s v="CD-2-457"/>
    <n v="29251"/>
    <n v="0.12"/>
    <n v="74"/>
  </r>
  <r>
    <x v="15"/>
    <d v="2018-12-03T00:00:00"/>
    <d v="2019-02-20T00:00:00"/>
    <s v="Wagon"/>
    <s v="Dodge"/>
    <s v="CD-11-458"/>
    <n v="21261"/>
    <n v="0.14000000000000001"/>
    <n v="79"/>
  </r>
  <r>
    <x v="2"/>
    <d v="2018-11-18T00:00:00"/>
    <d v="2019-01-24T00:00:00"/>
    <s v="Hatchback"/>
    <s v="Volvo"/>
    <s v="CD-4-459"/>
    <n v="23976"/>
    <n v="0.16"/>
    <n v="67"/>
  </r>
  <r>
    <x v="4"/>
    <d v="2018-10-30T00:00:00"/>
    <d v="2018-12-29T00:00:00"/>
    <s v="Hatchback"/>
    <s v="Mitsubishi"/>
    <s v="CD-6-460"/>
    <n v="26081"/>
    <n v="0.16"/>
    <n v="60"/>
  </r>
  <r>
    <x v="3"/>
    <d v="2018-10-04T00:00:00"/>
    <d v="2018-11-29T00:00:00"/>
    <s v="Sedan"/>
    <s v="Plymouth"/>
    <s v="CD-17-461"/>
    <n v="18753"/>
    <n v="0.09"/>
    <n v="56"/>
  </r>
  <r>
    <x v="6"/>
    <d v="2018-11-18T00:00:00"/>
    <d v="2019-01-20T00:00:00"/>
    <s v="Hatchback"/>
    <s v="Subaru"/>
    <s v="CD-1-462"/>
    <n v="32531"/>
    <n v="0.06"/>
    <n v="63"/>
  </r>
  <r>
    <x v="2"/>
    <d v="2018-10-24T00:00:00"/>
    <d v="2018-12-09T00:00:00"/>
    <s v="Wagon"/>
    <s v="Honda"/>
    <s v="CD-4-463"/>
    <n v="23121"/>
    <n v="0.14000000000000001"/>
    <n v="46"/>
  </r>
  <r>
    <x v="3"/>
    <d v="2018-11-25T00:00:00"/>
    <d v="2019-01-14T00:00:00"/>
    <s v="Convertible"/>
    <s v="Isuzu"/>
    <s v="CD-17-464"/>
    <n v="25235"/>
    <n v="0.05"/>
    <n v="50"/>
  </r>
  <r>
    <x v="12"/>
    <d v="2018-11-04T00:00:00"/>
    <d v="2019-01-23T00:00:00"/>
    <s v="Sedan"/>
    <s v="Jaguar"/>
    <s v="CD-3-465"/>
    <n v="18364"/>
    <n v="0.14000000000000001"/>
    <n v="80"/>
  </r>
  <r>
    <x v="7"/>
    <d v="2018-10-17T00:00:00"/>
    <d v="2018-12-04T00:00:00"/>
    <s v="Sedan"/>
    <s v="BMW"/>
    <s v="CD-19-466"/>
    <n v="23108"/>
    <n v="0.06"/>
    <n v="48"/>
  </r>
  <r>
    <x v="4"/>
    <d v="2018-10-27T00:00:00"/>
    <d v="2018-12-19T00:00:00"/>
    <s v="Wagon"/>
    <s v="Dodge"/>
    <s v="CD-6-467"/>
    <n v="29001"/>
    <n v="0.09"/>
    <n v="53"/>
  </r>
  <r>
    <x v="13"/>
    <d v="2018-11-17T00:00:00"/>
    <d v="2018-12-27T00:00:00"/>
    <s v="Hatchback"/>
    <s v="Volvo"/>
    <s v="CD-5-468"/>
    <n v="27382"/>
    <n v="0.06"/>
    <n v="40"/>
  </r>
  <r>
    <x v="13"/>
    <d v="2018-10-29T00:00:00"/>
    <d v="2019-01-11T00:00:00"/>
    <s v="Convertible"/>
    <s v="Volkswagen"/>
    <s v="CD-5-469"/>
    <n v="32355"/>
    <n v="0.13"/>
    <n v="74"/>
  </r>
  <r>
    <x v="2"/>
    <d v="2018-11-22T00:00:00"/>
    <d v="2019-02-09T00:00:00"/>
    <s v="Hardtop"/>
    <s v="Nissan"/>
    <s v="CD-4-470"/>
    <n v="19149"/>
    <n v="0.05"/>
    <n v="79"/>
  </r>
  <r>
    <x v="6"/>
    <d v="2018-10-27T00:00:00"/>
    <d v="2018-11-26T00:00:00"/>
    <s v="Convertible"/>
    <s v="Nissan"/>
    <s v="CD-1-471"/>
    <n v="23431"/>
    <n v="0.11"/>
    <n v="30"/>
  </r>
  <r>
    <x v="6"/>
    <d v="2018-12-06T00:00:00"/>
    <d v="2019-01-26T00:00:00"/>
    <s v="Hardtop"/>
    <s v="BMW"/>
    <s v="CD-1-472"/>
    <n v="29532"/>
    <n v="0.08"/>
    <n v="51"/>
  </r>
  <r>
    <x v="16"/>
    <d v="2018-10-01T00:00:00"/>
    <d v="2018-11-23T00:00:00"/>
    <s v="Wagon"/>
    <s v="Isuzu"/>
    <s v="CD-13-473"/>
    <n v="27859"/>
    <n v="0.1"/>
    <n v="53"/>
  </r>
  <r>
    <x v="5"/>
    <d v="2018-11-10T00:00:00"/>
    <d v="2018-12-20T00:00:00"/>
    <s v="Convertible"/>
    <s v="Dodge"/>
    <s v="CD-12-474"/>
    <n v="28366"/>
    <n v="0.09"/>
    <n v="40"/>
  </r>
  <r>
    <x v="6"/>
    <d v="2018-11-09T00:00:00"/>
    <d v="2019-01-01T00:00:00"/>
    <s v="Wagon"/>
    <s v="Mazda"/>
    <s v="CD-1-475"/>
    <n v="28489"/>
    <n v="0.08"/>
    <n v="53"/>
  </r>
  <r>
    <x v="5"/>
    <d v="2018-10-24T00:00:00"/>
    <d v="2018-12-13T00:00:00"/>
    <s v="Sedan"/>
    <s v="Dodge"/>
    <s v="CD-12-476"/>
    <n v="25963"/>
    <n v="0.11"/>
    <n v="50"/>
  </r>
  <r>
    <x v="11"/>
    <d v="2018-12-28T00:00:00"/>
    <d v="2019-02-20T00:00:00"/>
    <s v="Sedan"/>
    <s v="Subaru"/>
    <s v="CD-14-477"/>
    <n v="30904"/>
    <n v="0.08"/>
    <n v="54"/>
  </r>
  <r>
    <x v="0"/>
    <d v="2018-11-22T00:00:00"/>
    <d v="2019-01-26T00:00:00"/>
    <s v="Convertible"/>
    <s v="Subaru"/>
    <s v="CD-15-478"/>
    <n v="32700"/>
    <n v="0.16"/>
    <n v="65"/>
  </r>
  <r>
    <x v="6"/>
    <d v="2018-12-20T00:00:00"/>
    <d v="2019-01-19T00:00:00"/>
    <s v="Sedan"/>
    <s v="Peugeot"/>
    <s v="CD-1-479"/>
    <n v="22937"/>
    <n v="0.13"/>
    <n v="30"/>
  </r>
  <r>
    <x v="2"/>
    <d v="2018-10-03T00:00:00"/>
    <d v="2018-12-12T00:00:00"/>
    <s v="Sedan"/>
    <s v="Volvo"/>
    <s v="CD-4-480"/>
    <n v="20970"/>
    <n v="0.17"/>
    <n v="70"/>
  </r>
  <r>
    <x v="19"/>
    <d v="2018-11-10T00:00:00"/>
    <d v="2019-01-01T00:00:00"/>
    <s v="Hardtop"/>
    <s v="Plymouth"/>
    <s v="CD-20-481"/>
    <n v="23878"/>
    <n v="0.08"/>
    <n v="52"/>
  </r>
  <r>
    <x v="3"/>
    <d v="2018-11-28T00:00:00"/>
    <d v="2019-02-05T00:00:00"/>
    <s v="Wagon"/>
    <s v="BMW"/>
    <s v="CD-17-482"/>
    <n v="23983"/>
    <n v="0.14000000000000001"/>
    <n v="69"/>
  </r>
  <r>
    <x v="7"/>
    <d v="2018-10-07T00:00:00"/>
    <d v="2018-11-11T00:00:00"/>
    <s v="Hatchback"/>
    <s v="Volvo"/>
    <s v="CD-19-483"/>
    <n v="16935"/>
    <n v="0.11"/>
    <n v="35"/>
  </r>
  <r>
    <x v="17"/>
    <d v="2018-11-30T00:00:00"/>
    <d v="2019-01-22T00:00:00"/>
    <s v="Convertible"/>
    <s v="Porsche"/>
    <s v="CD-18-484"/>
    <n v="17484"/>
    <n v="0.05"/>
    <n v="53"/>
  </r>
  <r>
    <x v="10"/>
    <d v="2018-11-12T00:00:00"/>
    <d v="2018-12-27T00:00:00"/>
    <s v="Convertible"/>
    <s v="Mitsubishi"/>
    <s v="CD-9-485"/>
    <n v="30928"/>
    <n v="0.14000000000000001"/>
    <n v="45"/>
  </r>
  <r>
    <x v="1"/>
    <d v="2018-11-09T00:00:00"/>
    <d v="2019-01-21T00:00:00"/>
    <s v="Hardtop"/>
    <s v="Nissan"/>
    <s v="CD-10-486"/>
    <n v="30003"/>
    <n v="0.05"/>
    <n v="73"/>
  </r>
  <r>
    <x v="4"/>
    <d v="2018-12-20T00:00:00"/>
    <d v="2019-01-20T00:00:00"/>
    <s v="Hardtop"/>
    <s v="Honda"/>
    <s v="CD-6-487"/>
    <n v="16327"/>
    <n v="0.09"/>
    <n v="31"/>
  </r>
  <r>
    <x v="2"/>
    <d v="2018-10-14T00:00:00"/>
    <d v="2018-11-23T00:00:00"/>
    <s v="Hardtop"/>
    <s v="Mazda"/>
    <s v="CD-4-488"/>
    <n v="30954"/>
    <n v="0.08"/>
    <n v="40"/>
  </r>
  <r>
    <x v="13"/>
    <d v="2018-10-14T00:00:00"/>
    <d v="2018-12-25T00:00:00"/>
    <s v="Convertible"/>
    <s v="Volkswagen"/>
    <s v="CD-5-489"/>
    <n v="34133"/>
    <n v="0.08"/>
    <n v="72"/>
  </r>
  <r>
    <x v="14"/>
    <d v="2018-12-19T00:00:00"/>
    <d v="2019-02-04T00:00:00"/>
    <s v="Convertible"/>
    <s v="Alfa-romero"/>
    <s v="CD-16-490"/>
    <n v="33026"/>
    <n v="0.09"/>
    <n v="47"/>
  </r>
  <r>
    <x v="10"/>
    <d v="2018-12-19T00:00:00"/>
    <d v="2019-02-11T00:00:00"/>
    <s v="Convertible"/>
    <s v="Volvo"/>
    <s v="CD-9-491"/>
    <n v="31722"/>
    <n v="0.13"/>
    <n v="54"/>
  </r>
  <r>
    <x v="16"/>
    <d v="2018-11-15T00:00:00"/>
    <d v="2018-12-27T00:00:00"/>
    <s v="Sedan"/>
    <s v="Jaguar"/>
    <s v="CD-13-492"/>
    <n v="28239"/>
    <n v="0.12"/>
    <n v="42"/>
  </r>
  <r>
    <x v="12"/>
    <d v="2018-10-20T00:00:00"/>
    <d v="2018-12-01T00:00:00"/>
    <s v="Hardtop"/>
    <s v="Volvo"/>
    <s v="CD-3-493"/>
    <n v="32936"/>
    <n v="0.06"/>
    <n v="42"/>
  </r>
  <r>
    <x v="12"/>
    <d v="2018-10-19T00:00:00"/>
    <d v="2018-11-22T00:00:00"/>
    <s v="Hardtop"/>
    <s v="Alfa-romero"/>
    <s v="CD-3-494"/>
    <n v="31424"/>
    <n v="0.17"/>
    <n v="34"/>
  </r>
  <r>
    <x v="4"/>
    <d v="2018-10-12T00:00:00"/>
    <d v="2018-12-25T00:00:00"/>
    <s v="Hatchback"/>
    <s v="Chevrolet"/>
    <s v="CD-6-495"/>
    <n v="23422"/>
    <n v="0.11"/>
    <n v="74"/>
  </r>
  <r>
    <x v="10"/>
    <d v="2018-12-12T00:00:00"/>
    <d v="2019-02-24T00:00:00"/>
    <s v="Sedan"/>
    <s v="Nissan"/>
    <s v="CD-9-496"/>
    <n v="16388"/>
    <n v="0.05"/>
    <n v="74"/>
  </r>
  <r>
    <x v="8"/>
    <d v="2018-12-30T00:00:00"/>
    <d v="2019-02-18T00:00:00"/>
    <s v="Wagon"/>
    <s v="Alfa-romero"/>
    <s v="CD-2-497"/>
    <n v="16167"/>
    <n v="0.16"/>
    <n v="50"/>
  </r>
  <r>
    <x v="9"/>
    <d v="2018-11-08T00:00:00"/>
    <d v="2018-12-14T00:00:00"/>
    <s v="Hardtop"/>
    <s v="Mercedes-benz"/>
    <s v="CD-7-498"/>
    <n v="27502"/>
    <n v="7.0000000000000007E-2"/>
    <n v="36"/>
  </r>
  <r>
    <x v="11"/>
    <d v="2018-12-24T00:00:00"/>
    <d v="2019-02-05T00:00:00"/>
    <s v="Hardtop"/>
    <s v="Jaguar"/>
    <s v="CD-14-499"/>
    <n v="20179"/>
    <n v="0.08"/>
    <n v="43"/>
  </r>
  <r>
    <x v="8"/>
    <d v="2018-12-25T00:00:00"/>
    <d v="2019-02-05T00:00:00"/>
    <s v="Sedan"/>
    <s v="Isuzu"/>
    <s v="CD-2-500"/>
    <n v="16211"/>
    <n v="0.14000000000000001"/>
    <n v="42"/>
  </r>
  <r>
    <x v="18"/>
    <d v="2018-12-01T00:00:00"/>
    <d v="2019-01-04T00:00:00"/>
    <s v="Wagon"/>
    <s v="Mazda"/>
    <s v="CD-8-501"/>
    <n v="34302"/>
    <n v="0.13"/>
    <n v="34"/>
  </r>
  <r>
    <x v="8"/>
    <d v="2018-11-25T00:00:00"/>
    <d v="2019-01-08T00:00:00"/>
    <s v="Hatchback"/>
    <s v="Mercedes-benz"/>
    <s v="CD-2-502"/>
    <n v="26065"/>
    <n v="0.12"/>
    <n v="44"/>
  </r>
  <r>
    <x v="7"/>
    <d v="2018-10-20T00:00:00"/>
    <d v="2018-12-07T00:00:00"/>
    <s v="Hardtop"/>
    <s v="Volkswagen"/>
    <s v="CD-19-503"/>
    <n v="20188"/>
    <n v="0.1"/>
    <n v="48"/>
  </r>
  <r>
    <x v="12"/>
    <d v="2018-11-12T00:00:00"/>
    <d v="2019-01-20T00:00:00"/>
    <s v="Hardtop"/>
    <s v="Nissan"/>
    <s v="CD-3-504"/>
    <n v="27046"/>
    <n v="0.13"/>
    <n v="69"/>
  </r>
  <r>
    <x v="15"/>
    <d v="2018-12-10T00:00:00"/>
    <d v="2019-01-30T00:00:00"/>
    <s v="Hardtop"/>
    <s v="BMW"/>
    <s v="CD-11-505"/>
    <n v="26518"/>
    <n v="7.0000000000000007E-2"/>
    <n v="51"/>
  </r>
  <r>
    <x v="16"/>
    <d v="2018-11-27T00:00:00"/>
    <d v="2018-12-31T00:00:00"/>
    <s v="Hardtop"/>
    <s v="Volvo"/>
    <s v="CD-13-506"/>
    <n v="20186"/>
    <n v="0.14000000000000001"/>
    <n v="34"/>
  </r>
  <r>
    <x v="3"/>
    <d v="2018-10-31T00:00:00"/>
    <d v="2018-12-14T00:00:00"/>
    <s v="Convertible"/>
    <s v="Plymouth"/>
    <s v="CD-17-507"/>
    <n v="25891"/>
    <n v="0.08"/>
    <n v="44"/>
  </r>
  <r>
    <x v="14"/>
    <d v="2018-11-24T00:00:00"/>
    <d v="2019-01-25T00:00:00"/>
    <s v="Convertible"/>
    <s v="Renault"/>
    <s v="CD-16-508"/>
    <n v="17630"/>
    <n v="0.17"/>
    <n v="62"/>
  </r>
  <r>
    <x v="14"/>
    <d v="2018-12-07T00:00:00"/>
    <d v="2019-01-07T00:00:00"/>
    <s v="Wagon"/>
    <s v="Nissan"/>
    <s v="CD-16-509"/>
    <n v="34297"/>
    <n v="7.0000000000000007E-2"/>
    <n v="31"/>
  </r>
  <r>
    <x v="8"/>
    <d v="2018-12-17T00:00:00"/>
    <d v="2019-02-15T00:00:00"/>
    <s v="Sedan"/>
    <s v="Toyota"/>
    <s v="CD-2-510"/>
    <n v="24980"/>
    <n v="0.08"/>
    <n v="60"/>
  </r>
  <r>
    <x v="6"/>
    <d v="2018-10-30T00:00:00"/>
    <d v="2018-12-30T00:00:00"/>
    <s v="Hatchback"/>
    <s v="Toyota"/>
    <s v="CD-1-511"/>
    <n v="21556"/>
    <n v="0.06"/>
    <n v="61"/>
  </r>
  <r>
    <x v="19"/>
    <d v="2018-12-29T00:00:00"/>
    <d v="2019-02-26T00:00:00"/>
    <s v="Sedan"/>
    <s v="Renault"/>
    <s v="CD-20-512"/>
    <n v="32305"/>
    <n v="0.09"/>
    <n v="59"/>
  </r>
  <r>
    <x v="14"/>
    <d v="2018-11-09T00:00:00"/>
    <d v="2018-12-11T00:00:00"/>
    <s v="Convertible"/>
    <s v="Porsche"/>
    <s v="CD-16-513"/>
    <n v="18347"/>
    <n v="0.13"/>
    <n v="32"/>
  </r>
  <r>
    <x v="11"/>
    <d v="2018-10-22T00:00:00"/>
    <d v="2019-01-10T00:00:00"/>
    <s v="Hardtop"/>
    <s v="Audi"/>
    <s v="CD-14-514"/>
    <n v="20826"/>
    <n v="0.11"/>
    <n v="80"/>
  </r>
  <r>
    <x v="13"/>
    <d v="2018-12-12T00:00:00"/>
    <d v="2019-01-16T00:00:00"/>
    <s v="Hatchback"/>
    <s v="Saab"/>
    <s v="CD-5-515"/>
    <n v="24182"/>
    <n v="0.1"/>
    <n v="35"/>
  </r>
  <r>
    <x v="1"/>
    <d v="2018-11-20T00:00:00"/>
    <d v="2018-12-20T00:00:00"/>
    <s v="Convertible"/>
    <s v="Porsche"/>
    <s v="CD-10-516"/>
    <n v="30747"/>
    <n v="0.14000000000000001"/>
    <n v="30"/>
  </r>
  <r>
    <x v="4"/>
    <d v="2018-12-18T00:00:00"/>
    <d v="2019-02-14T00:00:00"/>
    <s v="Hardtop"/>
    <s v="Toyota"/>
    <s v="CD-6-517"/>
    <n v="33204"/>
    <n v="0.13"/>
    <n v="58"/>
  </r>
  <r>
    <x v="19"/>
    <d v="2018-12-23T00:00:00"/>
    <d v="2019-03-05T00:00:00"/>
    <s v="Hatchback"/>
    <s v="Mercury"/>
    <s v="CD-20-518"/>
    <n v="26863"/>
    <n v="0.15"/>
    <n v="72"/>
  </r>
  <r>
    <x v="14"/>
    <d v="2018-11-01T00:00:00"/>
    <d v="2018-12-10T00:00:00"/>
    <s v="Hatchback"/>
    <s v="Dodge"/>
    <s v="CD-16-519"/>
    <n v="18524"/>
    <n v="0.08"/>
    <n v="39"/>
  </r>
  <r>
    <x v="15"/>
    <d v="2018-12-14T00:00:00"/>
    <d v="2019-02-24T00:00:00"/>
    <s v="Hardtop"/>
    <s v="Mazda"/>
    <s v="CD-11-520"/>
    <n v="17480"/>
    <n v="0.15"/>
    <n v="72"/>
  </r>
  <r>
    <x v="15"/>
    <d v="2018-10-07T00:00:00"/>
    <d v="2018-11-12T00:00:00"/>
    <s v="Sedan"/>
    <s v="Mitsubishi"/>
    <s v="CD-11-521"/>
    <n v="34097"/>
    <n v="0.08"/>
    <n v="36"/>
  </r>
  <r>
    <x v="7"/>
    <d v="2018-10-20T00:00:00"/>
    <d v="2018-12-03T00:00:00"/>
    <s v="Convertible"/>
    <s v="Isuzu"/>
    <s v="CD-19-522"/>
    <n v="17628"/>
    <n v="0.13"/>
    <n v="44"/>
  </r>
  <r>
    <x v="0"/>
    <d v="2018-12-21T00:00:00"/>
    <d v="2019-01-27T00:00:00"/>
    <s v="Hatchback"/>
    <s v="Volkswagen"/>
    <s v="CD-15-523"/>
    <n v="29562"/>
    <n v="0.17"/>
    <n v="37"/>
  </r>
  <r>
    <x v="16"/>
    <d v="2018-12-20T00:00:00"/>
    <d v="2019-01-28T00:00:00"/>
    <s v="Wagon"/>
    <s v="Alfa-romero"/>
    <s v="CD-13-524"/>
    <n v="18678"/>
    <n v="0.13"/>
    <n v="39"/>
  </r>
  <r>
    <x v="9"/>
    <d v="2018-10-27T00:00:00"/>
    <d v="2018-12-05T00:00:00"/>
    <s v="Hardtop"/>
    <s v="Honda"/>
    <s v="CD-7-525"/>
    <n v="28799"/>
    <n v="0.16"/>
    <n v="39"/>
  </r>
  <r>
    <x v="5"/>
    <d v="2018-10-03T00:00:00"/>
    <d v="2018-12-08T00:00:00"/>
    <s v="Convertible"/>
    <s v="Mercedes-benz"/>
    <s v="CD-12-526"/>
    <n v="21575"/>
    <n v="0.08"/>
    <n v="66"/>
  </r>
  <r>
    <x v="2"/>
    <d v="2018-10-22T00:00:00"/>
    <d v="2018-11-26T00:00:00"/>
    <s v="Hardtop"/>
    <s v="Renault"/>
    <s v="CD-4-527"/>
    <n v="19842"/>
    <n v="0.17"/>
    <n v="35"/>
  </r>
  <r>
    <x v="13"/>
    <d v="2018-12-15T00:00:00"/>
    <d v="2019-01-22T00:00:00"/>
    <s v="Hardtop"/>
    <s v="Nissan"/>
    <s v="CD-5-528"/>
    <n v="17471"/>
    <n v="0.05"/>
    <n v="38"/>
  </r>
  <r>
    <x v="3"/>
    <d v="2018-10-20T00:00:00"/>
    <d v="2018-12-27T00:00:00"/>
    <s v="Hardtop"/>
    <s v="Toyota"/>
    <s v="CD-17-529"/>
    <n v="29083"/>
    <n v="7.0000000000000007E-2"/>
    <n v="68"/>
  </r>
  <r>
    <x v="6"/>
    <d v="2018-11-26T00:00:00"/>
    <d v="2019-01-08T00:00:00"/>
    <s v="Hardtop"/>
    <s v="Plymouth"/>
    <s v="CD-1-530"/>
    <n v="23015"/>
    <n v="0.15"/>
    <n v="43"/>
  </r>
  <r>
    <x v="14"/>
    <d v="2018-11-06T00:00:00"/>
    <d v="2018-12-27T00:00:00"/>
    <s v="Sedan"/>
    <s v="Porsche"/>
    <s v="CD-16-531"/>
    <n v="33272"/>
    <n v="0.14000000000000001"/>
    <n v="51"/>
  </r>
  <r>
    <x v="7"/>
    <d v="2018-11-04T00:00:00"/>
    <d v="2018-12-09T00:00:00"/>
    <s v="Hatchback"/>
    <s v="Saab"/>
    <s v="CD-19-532"/>
    <n v="30021"/>
    <n v="0.08"/>
    <n v="35"/>
  </r>
  <r>
    <x v="17"/>
    <d v="2018-11-07T00:00:00"/>
    <d v="2018-12-14T00:00:00"/>
    <s v="Hardtop"/>
    <s v="Volvo"/>
    <s v="CD-18-533"/>
    <n v="23784"/>
    <n v="0.13"/>
    <n v="37"/>
  </r>
  <r>
    <x v="17"/>
    <d v="2018-11-21T00:00:00"/>
    <d v="2019-01-05T00:00:00"/>
    <s v="Wagon"/>
    <s v="Mazda"/>
    <s v="CD-18-534"/>
    <n v="20243"/>
    <n v="7.0000000000000007E-2"/>
    <n v="45"/>
  </r>
  <r>
    <x v="11"/>
    <d v="2018-11-04T00:00:00"/>
    <d v="2018-12-25T00:00:00"/>
    <s v="Convertible"/>
    <s v="Alfa-romero"/>
    <s v="CD-14-535"/>
    <n v="34337"/>
    <n v="0.1"/>
    <n v="51"/>
  </r>
  <r>
    <x v="14"/>
    <d v="2018-11-16T00:00:00"/>
    <d v="2018-12-30T00:00:00"/>
    <s v="Hardtop"/>
    <s v="Renault"/>
    <s v="CD-16-536"/>
    <n v="33834"/>
    <n v="0.14000000000000001"/>
    <n v="44"/>
  </r>
  <r>
    <x v="13"/>
    <d v="2018-11-03T00:00:00"/>
    <d v="2019-01-02T00:00:00"/>
    <s v="Hatchback"/>
    <s v="Honda"/>
    <s v="CD-5-537"/>
    <n v="21681"/>
    <n v="0.16"/>
    <n v="60"/>
  </r>
  <r>
    <x v="11"/>
    <d v="2018-12-20T00:00:00"/>
    <d v="2019-01-19T00:00:00"/>
    <s v="Wagon"/>
    <s v="Porsche"/>
    <s v="CD-14-538"/>
    <n v="20174"/>
    <n v="0.05"/>
    <n v="30"/>
  </r>
  <r>
    <x v="18"/>
    <d v="2018-11-20T00:00:00"/>
    <d v="2018-12-28T00:00:00"/>
    <s v="Wagon"/>
    <s v="Saab"/>
    <s v="CD-8-539"/>
    <n v="27201"/>
    <n v="7.0000000000000007E-2"/>
    <n v="38"/>
  </r>
  <r>
    <x v="16"/>
    <d v="2018-12-26T00:00:00"/>
    <d v="2019-01-31T00:00:00"/>
    <s v="Hardtop"/>
    <s v="Alfa-romero"/>
    <s v="CD-13-540"/>
    <n v="33106"/>
    <n v="0.15"/>
    <n v="36"/>
  </r>
  <r>
    <x v="0"/>
    <d v="2018-11-01T00:00:00"/>
    <d v="2018-12-21T00:00:00"/>
    <s v="Wagon"/>
    <s v="Saab"/>
    <s v="CD-15-541"/>
    <n v="18575"/>
    <n v="0.13"/>
    <n v="50"/>
  </r>
  <r>
    <x v="16"/>
    <d v="2018-11-23T00:00:00"/>
    <d v="2019-02-04T00:00:00"/>
    <s v="Hardtop"/>
    <s v="Renault"/>
    <s v="CD-13-542"/>
    <n v="31636"/>
    <n v="0.13"/>
    <n v="73"/>
  </r>
  <r>
    <x v="0"/>
    <d v="2018-10-26T00:00:00"/>
    <d v="2019-01-02T00:00:00"/>
    <s v="Hardtop"/>
    <s v="Chevrolet"/>
    <s v="CD-15-543"/>
    <n v="18619"/>
    <n v="0.05"/>
    <n v="68"/>
  </r>
  <r>
    <x v="3"/>
    <d v="2018-11-14T00:00:00"/>
    <d v="2019-01-24T00:00:00"/>
    <s v="Hardtop"/>
    <s v="Isuzu"/>
    <s v="CD-17-544"/>
    <n v="21713"/>
    <n v="0.14000000000000001"/>
    <n v="71"/>
  </r>
  <r>
    <x v="1"/>
    <d v="2018-11-14T00:00:00"/>
    <d v="2019-01-21T00:00:00"/>
    <s v="Wagon"/>
    <s v="Mazda"/>
    <s v="CD-10-545"/>
    <n v="34338"/>
    <n v="0.1"/>
    <n v="68"/>
  </r>
  <r>
    <x v="11"/>
    <d v="2018-10-15T00:00:00"/>
    <d v="2018-12-21T00:00:00"/>
    <s v="Convertible"/>
    <s v="Isuzu"/>
    <s v="CD-14-546"/>
    <n v="18816"/>
    <n v="0.11"/>
    <n v="67"/>
  </r>
  <r>
    <x v="12"/>
    <d v="2018-11-03T00:00:00"/>
    <d v="2019-01-14T00:00:00"/>
    <s v="Sedan"/>
    <s v="Mercury"/>
    <s v="CD-3-547"/>
    <n v="32283"/>
    <n v="0.11"/>
    <n v="72"/>
  </r>
  <r>
    <x v="6"/>
    <d v="2018-11-18T00:00:00"/>
    <d v="2019-01-07T00:00:00"/>
    <s v="Convertible"/>
    <s v="Mazda"/>
    <s v="CD-1-548"/>
    <n v="19500"/>
    <n v="0.08"/>
    <n v="50"/>
  </r>
  <r>
    <x v="9"/>
    <d v="2018-11-24T00:00:00"/>
    <d v="2019-01-26T00:00:00"/>
    <s v="Convertible"/>
    <s v="Audi"/>
    <s v="CD-7-549"/>
    <n v="20826"/>
    <n v="0.14000000000000001"/>
    <n v="63"/>
  </r>
  <r>
    <x v="7"/>
    <d v="2018-12-18T00:00:00"/>
    <d v="2019-03-06T00:00:00"/>
    <s v="Convertible"/>
    <s v="Plymouth"/>
    <s v="CD-19-550"/>
    <n v="29359"/>
    <n v="0.13"/>
    <n v="78"/>
  </r>
  <r>
    <x v="12"/>
    <d v="2018-12-04T00:00:00"/>
    <d v="2019-01-08T00:00:00"/>
    <s v="Hardtop"/>
    <s v="Audi"/>
    <s v="CD-3-551"/>
    <n v="23711"/>
    <n v="0.15"/>
    <n v="35"/>
  </r>
  <r>
    <x v="16"/>
    <d v="2018-11-23T00:00:00"/>
    <d v="2019-01-21T00:00:00"/>
    <s v="Hatchback"/>
    <s v="Mercedes-benz"/>
    <s v="CD-13-552"/>
    <n v="20094"/>
    <n v="7.0000000000000007E-2"/>
    <n v="59"/>
  </r>
  <r>
    <x v="19"/>
    <d v="2018-12-13T00:00:00"/>
    <d v="2019-02-26T00:00:00"/>
    <s v="Hardtop"/>
    <s v="Jaguar"/>
    <s v="CD-20-553"/>
    <n v="20706"/>
    <n v="0.16"/>
    <n v="75"/>
  </r>
  <r>
    <x v="9"/>
    <d v="2018-10-22T00:00:00"/>
    <d v="2018-12-18T00:00:00"/>
    <s v="Wagon"/>
    <s v="Alfa-romero"/>
    <s v="CD-7-554"/>
    <n v="33615"/>
    <n v="0.15"/>
    <n v="57"/>
  </r>
  <r>
    <x v="12"/>
    <d v="2018-12-01T00:00:00"/>
    <d v="2019-01-20T00:00:00"/>
    <s v="Hardtop"/>
    <s v="Subaru"/>
    <s v="CD-3-555"/>
    <n v="17522"/>
    <n v="0.13"/>
    <n v="50"/>
  </r>
  <r>
    <x v="7"/>
    <d v="2018-12-20T00:00:00"/>
    <d v="2019-03-10T00:00:00"/>
    <s v="Convertible"/>
    <s v="Peugeot"/>
    <s v="CD-19-556"/>
    <n v="32519"/>
    <n v="0.13"/>
    <n v="80"/>
  </r>
  <r>
    <x v="13"/>
    <d v="2018-11-27T00:00:00"/>
    <d v="2019-01-15T00:00:00"/>
    <s v="Hardtop"/>
    <s v="Toyota"/>
    <s v="CD-5-557"/>
    <n v="23009"/>
    <n v="0.11"/>
    <n v="49"/>
  </r>
  <r>
    <x v="2"/>
    <d v="2018-11-08T00:00:00"/>
    <d v="2018-12-09T00:00:00"/>
    <s v="Wagon"/>
    <s v="Mercury"/>
    <s v="CD-4-558"/>
    <n v="25112"/>
    <n v="0.08"/>
    <n v="31"/>
  </r>
  <r>
    <x v="12"/>
    <d v="2018-10-30T00:00:00"/>
    <d v="2019-01-05T00:00:00"/>
    <s v="Hatchback"/>
    <s v="Dodge"/>
    <s v="CD-3-559"/>
    <n v="24880"/>
    <n v="0.15"/>
    <n v="67"/>
  </r>
  <r>
    <x v="18"/>
    <d v="2018-10-11T00:00:00"/>
    <d v="2018-12-06T00:00:00"/>
    <s v="Hardtop"/>
    <s v="Peugeot"/>
    <s v="CD-8-560"/>
    <n v="27471"/>
    <n v="0.11"/>
    <n v="56"/>
  </r>
  <r>
    <x v="13"/>
    <d v="2018-12-27T00:00:00"/>
    <d v="2019-02-22T00:00:00"/>
    <s v="Hatchback"/>
    <s v="Mercedes-benz"/>
    <s v="CD-5-561"/>
    <n v="27701"/>
    <n v="0.16"/>
    <n v="57"/>
  </r>
  <r>
    <x v="13"/>
    <d v="2018-11-22T00:00:00"/>
    <d v="2018-12-28T00:00:00"/>
    <s v="Hatchback"/>
    <s v="Mercury"/>
    <s v="CD-5-562"/>
    <n v="24077"/>
    <n v="0.11"/>
    <n v="36"/>
  </r>
  <r>
    <x v="12"/>
    <d v="2018-10-21T00:00:00"/>
    <d v="2018-12-11T00:00:00"/>
    <s v="Hardtop"/>
    <s v="Toyota"/>
    <s v="CD-3-563"/>
    <n v="28670"/>
    <n v="7.0000000000000007E-2"/>
    <n v="51"/>
  </r>
  <r>
    <x v="4"/>
    <d v="2018-12-30T00:00:00"/>
    <d v="2019-02-07T00:00:00"/>
    <s v="Hardtop"/>
    <s v="Porsche"/>
    <s v="CD-6-564"/>
    <n v="28048"/>
    <n v="7.0000000000000007E-2"/>
    <n v="39"/>
  </r>
  <r>
    <x v="5"/>
    <d v="2018-10-12T00:00:00"/>
    <d v="2018-12-09T00:00:00"/>
    <s v="Hatchback"/>
    <s v="Porsche"/>
    <s v="CD-12-565"/>
    <n v="16349"/>
    <n v="7.0000000000000007E-2"/>
    <n v="58"/>
  </r>
  <r>
    <x v="7"/>
    <d v="2018-12-07T00:00:00"/>
    <d v="2019-02-16T00:00:00"/>
    <s v="Wagon"/>
    <s v="Renault"/>
    <s v="CD-19-566"/>
    <n v="33896"/>
    <n v="0.12"/>
    <n v="71"/>
  </r>
  <r>
    <x v="14"/>
    <d v="2018-10-16T00:00:00"/>
    <d v="2018-12-15T00:00:00"/>
    <s v="Hardtop"/>
    <s v="Chevrolet"/>
    <s v="CD-16-567"/>
    <n v="27577"/>
    <n v="0.09"/>
    <n v="60"/>
  </r>
  <r>
    <x v="4"/>
    <d v="2018-12-29T00:00:00"/>
    <d v="2019-01-28T00:00:00"/>
    <s v="Sedan"/>
    <s v="Plymouth"/>
    <s v="CD-6-568"/>
    <n v="18225"/>
    <n v="0.11"/>
    <n v="30"/>
  </r>
  <r>
    <x v="3"/>
    <d v="2018-11-08T00:00:00"/>
    <d v="2018-12-21T00:00:00"/>
    <s v="Wagon"/>
    <s v="Volvo"/>
    <s v="CD-17-569"/>
    <n v="18677"/>
    <n v="0.11"/>
    <n v="43"/>
  </r>
  <r>
    <x v="6"/>
    <d v="2018-12-18T00:00:00"/>
    <d v="2019-03-06T00:00:00"/>
    <s v="Convertible"/>
    <s v="Plymouth"/>
    <s v="CD-1-570"/>
    <n v="26564"/>
    <n v="0.11"/>
    <n v="78"/>
  </r>
  <r>
    <x v="13"/>
    <d v="2018-12-14T00:00:00"/>
    <d v="2019-02-10T00:00:00"/>
    <s v="Sedan"/>
    <s v="Alfa-romero"/>
    <s v="CD-5-571"/>
    <n v="18367"/>
    <n v="0.05"/>
    <n v="58"/>
  </r>
  <r>
    <x v="11"/>
    <d v="2018-10-28T00:00:00"/>
    <d v="2019-01-05T00:00:00"/>
    <s v="Hatchback"/>
    <s v="Toyota"/>
    <s v="CD-14-572"/>
    <n v="24663"/>
    <n v="0.09"/>
    <n v="69"/>
  </r>
  <r>
    <x v="4"/>
    <d v="2018-12-26T00:00:00"/>
    <d v="2019-01-25T00:00:00"/>
    <s v="Hatchback"/>
    <s v="Nissan"/>
    <s v="CD-6-573"/>
    <n v="30436"/>
    <n v="0.09"/>
    <n v="30"/>
  </r>
  <r>
    <x v="9"/>
    <d v="2018-11-28T00:00:00"/>
    <d v="2018-12-29T00:00:00"/>
    <s v="Convertible"/>
    <s v="Nissan"/>
    <s v="CD-7-574"/>
    <n v="33275"/>
    <n v="0.08"/>
    <n v="31"/>
  </r>
  <r>
    <x v="4"/>
    <d v="2018-10-13T00:00:00"/>
    <d v="2018-12-01T00:00:00"/>
    <s v="Convertible"/>
    <s v="Volvo"/>
    <s v="CD-6-575"/>
    <n v="21138"/>
    <n v="0.14000000000000001"/>
    <n v="49"/>
  </r>
  <r>
    <x v="0"/>
    <d v="2018-11-01T00:00:00"/>
    <d v="2018-12-06T00:00:00"/>
    <s v="Convertible"/>
    <s v="Chevrolet"/>
    <s v="CD-15-576"/>
    <n v="26301"/>
    <n v="0.15"/>
    <n v="35"/>
  </r>
  <r>
    <x v="6"/>
    <d v="2018-10-16T00:00:00"/>
    <d v="2018-11-16T00:00:00"/>
    <s v="Sedan"/>
    <s v="BMW"/>
    <s v="CD-1-577"/>
    <n v="23758"/>
    <n v="7.0000000000000007E-2"/>
    <n v="31"/>
  </r>
  <r>
    <x v="18"/>
    <d v="2018-12-07T00:00:00"/>
    <d v="2019-02-22T00:00:00"/>
    <s v="Wagon"/>
    <s v="Jaguar"/>
    <s v="CD-8-578"/>
    <n v="18865"/>
    <n v="0.1"/>
    <n v="77"/>
  </r>
  <r>
    <x v="12"/>
    <d v="2018-12-29T00:00:00"/>
    <d v="2019-02-16T00:00:00"/>
    <s v="Hatchback"/>
    <s v="Peugeot"/>
    <s v="CD-3-579"/>
    <n v="31451"/>
    <n v="0.17"/>
    <n v="49"/>
  </r>
  <r>
    <x v="0"/>
    <d v="2018-10-20T00:00:00"/>
    <d v="2019-01-01T00:00:00"/>
    <s v="Sedan"/>
    <s v="Dodge"/>
    <s v="CD-15-580"/>
    <n v="26586"/>
    <n v="0.15"/>
    <n v="73"/>
  </r>
  <r>
    <x v="0"/>
    <d v="2018-12-24T00:00:00"/>
    <d v="2019-02-21T00:00:00"/>
    <s v="Wagon"/>
    <s v="Mercedes-benz"/>
    <s v="CD-15-581"/>
    <n v="29372"/>
    <n v="0.09"/>
    <n v="59"/>
  </r>
  <r>
    <x v="5"/>
    <d v="2018-11-27T00:00:00"/>
    <d v="2019-02-14T00:00:00"/>
    <s v="Convertible"/>
    <s v="Isuzu"/>
    <s v="CD-12-582"/>
    <n v="24201"/>
    <n v="0.13"/>
    <n v="79"/>
  </r>
  <r>
    <x v="7"/>
    <d v="2018-11-09T00:00:00"/>
    <d v="2019-01-28T00:00:00"/>
    <s v="Hatchback"/>
    <s v="Mercedes-benz"/>
    <s v="CD-19-583"/>
    <n v="28575"/>
    <n v="0.12"/>
    <n v="80"/>
  </r>
  <r>
    <x v="2"/>
    <d v="2018-10-20T00:00:00"/>
    <d v="2018-12-20T00:00:00"/>
    <s v="Hatchback"/>
    <s v="Jaguar"/>
    <s v="CD-4-584"/>
    <n v="19209"/>
    <n v="0.14000000000000001"/>
    <n v="61"/>
  </r>
  <r>
    <x v="6"/>
    <d v="2018-12-19T00:00:00"/>
    <d v="2019-02-12T00:00:00"/>
    <s v="Hatchback"/>
    <s v="Dodge"/>
    <s v="CD-1-585"/>
    <n v="34742"/>
    <n v="7.0000000000000007E-2"/>
    <n v="55"/>
  </r>
  <r>
    <x v="11"/>
    <d v="2018-12-05T00:00:00"/>
    <d v="2019-01-28T00:00:00"/>
    <s v="Hardtop"/>
    <s v="Nissan"/>
    <s v="CD-14-586"/>
    <n v="16600"/>
    <n v="0.13"/>
    <n v="54"/>
  </r>
  <r>
    <x v="6"/>
    <d v="2018-12-18T00:00:00"/>
    <d v="2019-02-09T00:00:00"/>
    <s v="Wagon"/>
    <s v="Alfa-romero"/>
    <s v="CD-1-587"/>
    <n v="16554"/>
    <n v="0.11"/>
    <n v="53"/>
  </r>
  <r>
    <x v="15"/>
    <d v="2018-11-18T00:00:00"/>
    <d v="2019-01-06T00:00:00"/>
    <s v="Hatchback"/>
    <s v="Renault"/>
    <s v="CD-11-588"/>
    <n v="23274"/>
    <n v="0.16"/>
    <n v="49"/>
  </r>
  <r>
    <x v="14"/>
    <d v="2018-12-11T00:00:00"/>
    <d v="2019-02-15T00:00:00"/>
    <s v="Hatchback"/>
    <s v="Volkswagen"/>
    <s v="CD-16-589"/>
    <n v="31491"/>
    <n v="0.08"/>
    <n v="66"/>
  </r>
  <r>
    <x v="12"/>
    <d v="2018-11-23T00:00:00"/>
    <d v="2019-02-01T00:00:00"/>
    <s v="Hardtop"/>
    <s v="Saab"/>
    <s v="CD-3-590"/>
    <n v="23848"/>
    <n v="7.0000000000000007E-2"/>
    <n v="70"/>
  </r>
  <r>
    <x v="18"/>
    <d v="2018-10-27T00:00:00"/>
    <d v="2018-12-28T00:00:00"/>
    <s v="Wagon"/>
    <s v="Mercury"/>
    <s v="CD-8-591"/>
    <n v="16676"/>
    <n v="0.09"/>
    <n v="62"/>
  </r>
  <r>
    <x v="19"/>
    <d v="2018-12-20T00:00:00"/>
    <d v="2019-02-17T00:00:00"/>
    <s v="Sedan"/>
    <s v="Mercedes-benz"/>
    <s v="CD-20-592"/>
    <n v="26567"/>
    <n v="0.08"/>
    <n v="59"/>
  </r>
  <r>
    <x v="13"/>
    <d v="2018-10-09T00:00:00"/>
    <d v="2018-11-16T00:00:00"/>
    <s v="Sedan"/>
    <s v="Mercury"/>
    <s v="CD-5-593"/>
    <n v="29133"/>
    <n v="0.1"/>
    <n v="38"/>
  </r>
  <r>
    <x v="0"/>
    <d v="2018-10-11T00:00:00"/>
    <d v="2018-12-18T00:00:00"/>
    <s v="Wagon"/>
    <s v="Mitsubishi"/>
    <s v="CD-15-594"/>
    <n v="29328"/>
    <n v="0.15"/>
    <n v="68"/>
  </r>
  <r>
    <x v="19"/>
    <d v="2018-11-24T00:00:00"/>
    <d v="2018-12-29T00:00:00"/>
    <s v="Convertible"/>
    <s v="Mercedes-benz"/>
    <s v="CD-20-595"/>
    <n v="32855"/>
    <n v="0.17"/>
    <n v="35"/>
  </r>
  <r>
    <x v="15"/>
    <d v="2018-10-30T00:00:00"/>
    <d v="2019-01-12T00:00:00"/>
    <s v="Hardtop"/>
    <s v="Saab"/>
    <s v="CD-11-596"/>
    <n v="20525"/>
    <n v="0.15"/>
    <n v="74"/>
  </r>
  <r>
    <x v="12"/>
    <d v="2018-11-22T00:00:00"/>
    <d v="2019-01-29T00:00:00"/>
    <s v="Sedan"/>
    <s v="Isuzu"/>
    <s v="CD-3-597"/>
    <n v="17973"/>
    <n v="0.14000000000000001"/>
    <n v="68"/>
  </r>
  <r>
    <x v="14"/>
    <d v="2018-10-08T00:00:00"/>
    <d v="2018-11-18T00:00:00"/>
    <s v="Hardtop"/>
    <s v="Nissan"/>
    <s v="CD-16-598"/>
    <n v="29171"/>
    <n v="0.14000000000000001"/>
    <n v="41"/>
  </r>
  <r>
    <x v="17"/>
    <d v="2018-11-16T00:00:00"/>
    <d v="2019-02-01T00:00:00"/>
    <s v="Convertible"/>
    <s v="Mercedes-benz"/>
    <s v="CD-18-599"/>
    <n v="21351"/>
    <n v="0.16"/>
    <n v="77"/>
  </r>
  <r>
    <x v="2"/>
    <d v="2018-12-16T00:00:00"/>
    <d v="2019-02-12T00:00:00"/>
    <s v="Convertible"/>
    <s v="Audi"/>
    <s v="CD-4-600"/>
    <n v="29087"/>
    <n v="0.08"/>
    <n v="58"/>
  </r>
  <r>
    <x v="7"/>
    <d v="2018-10-10T00:00:00"/>
    <d v="2018-11-14T00:00:00"/>
    <s v="Sedan"/>
    <s v="Alfa-romero"/>
    <s v="CD-19-601"/>
    <n v="27726"/>
    <n v="0.08"/>
    <n v="35"/>
  </r>
  <r>
    <x v="8"/>
    <d v="2018-11-07T00:00:00"/>
    <d v="2019-01-03T00:00:00"/>
    <s v="Hardtop"/>
    <s v="Nissan"/>
    <s v="CD-2-602"/>
    <n v="21280"/>
    <n v="0.09"/>
    <n v="57"/>
  </r>
  <r>
    <x v="18"/>
    <d v="2018-10-21T00:00:00"/>
    <d v="2018-12-28T00:00:00"/>
    <s v="Hardtop"/>
    <s v="Mazda"/>
    <s v="CD-8-603"/>
    <n v="16716"/>
    <n v="0.08"/>
    <n v="68"/>
  </r>
  <r>
    <x v="6"/>
    <d v="2018-11-08T00:00:00"/>
    <d v="2018-12-19T00:00:00"/>
    <s v="Wagon"/>
    <s v="Isuzu"/>
    <s v="CD-1-604"/>
    <n v="21425"/>
    <n v="0.16"/>
    <n v="41"/>
  </r>
  <r>
    <x v="1"/>
    <d v="2018-10-25T00:00:00"/>
    <d v="2018-12-20T00:00:00"/>
    <s v="Wagon"/>
    <s v="Saab"/>
    <s v="CD-10-605"/>
    <n v="25962"/>
    <n v="0.09"/>
    <n v="56"/>
  </r>
  <r>
    <x v="17"/>
    <d v="2018-12-12T00:00:00"/>
    <d v="2019-02-12T00:00:00"/>
    <s v="Wagon"/>
    <s v="Chevrolet"/>
    <s v="CD-18-606"/>
    <n v="26963"/>
    <n v="0.14000000000000001"/>
    <n v="62"/>
  </r>
  <r>
    <x v="15"/>
    <d v="2018-12-14T00:00:00"/>
    <d v="2019-02-17T00:00:00"/>
    <s v="Convertible"/>
    <s v="Volvo"/>
    <s v="CD-11-607"/>
    <n v="26196"/>
    <n v="0.17"/>
    <n v="65"/>
  </r>
  <r>
    <x v="17"/>
    <d v="2018-12-23T00:00:00"/>
    <d v="2019-01-26T00:00:00"/>
    <s v="Hatchback"/>
    <s v="BMW"/>
    <s v="CD-18-608"/>
    <n v="20731"/>
    <n v="0.1"/>
    <n v="34"/>
  </r>
  <r>
    <x v="14"/>
    <d v="2018-11-02T00:00:00"/>
    <d v="2019-01-14T00:00:00"/>
    <s v="Convertible"/>
    <s v="Isuzu"/>
    <s v="CD-16-609"/>
    <n v="18982"/>
    <n v="0.09"/>
    <n v="73"/>
  </r>
  <r>
    <x v="19"/>
    <d v="2018-12-27T00:00:00"/>
    <d v="2019-01-26T00:00:00"/>
    <s v="Sedan"/>
    <s v="Audi"/>
    <s v="CD-20-610"/>
    <n v="33251"/>
    <n v="0.06"/>
    <n v="30"/>
  </r>
  <r>
    <x v="12"/>
    <d v="2018-11-19T00:00:00"/>
    <d v="2018-12-31T00:00:00"/>
    <s v="Hardtop"/>
    <s v="Volkswagen"/>
    <s v="CD-3-611"/>
    <n v="23962"/>
    <n v="0.1"/>
    <n v="42"/>
  </r>
  <r>
    <x v="19"/>
    <d v="2018-11-05T00:00:00"/>
    <d v="2019-01-14T00:00:00"/>
    <s v="Sedan"/>
    <s v="Mercury"/>
    <s v="CD-20-612"/>
    <n v="28423"/>
    <n v="7.0000000000000007E-2"/>
    <n v="70"/>
  </r>
  <r>
    <x v="8"/>
    <d v="2018-12-30T00:00:00"/>
    <d v="2019-03-01T00:00:00"/>
    <s v="Sedan"/>
    <s v="Porsche"/>
    <s v="CD-2-613"/>
    <n v="24941"/>
    <n v="0.16"/>
    <n v="61"/>
  </r>
  <r>
    <x v="6"/>
    <d v="2018-10-27T00:00:00"/>
    <d v="2018-12-26T00:00:00"/>
    <s v="Convertible"/>
    <s v="Dodge"/>
    <s v="CD-1-614"/>
    <n v="32168"/>
    <n v="0.05"/>
    <n v="60"/>
  </r>
  <r>
    <x v="5"/>
    <d v="2018-10-31T00:00:00"/>
    <d v="2018-12-14T00:00:00"/>
    <s v="Wagon"/>
    <s v="Toyota"/>
    <s v="CD-12-615"/>
    <n v="26149"/>
    <n v="0.12"/>
    <n v="44"/>
  </r>
  <r>
    <x v="6"/>
    <d v="2018-12-01T00:00:00"/>
    <d v="2019-02-09T00:00:00"/>
    <s v="Hardtop"/>
    <s v="Subaru"/>
    <s v="CD-1-616"/>
    <n v="18983"/>
    <n v="0.06"/>
    <n v="70"/>
  </r>
  <r>
    <x v="12"/>
    <d v="2018-11-03T00:00:00"/>
    <d v="2018-12-04T00:00:00"/>
    <s v="Wagon"/>
    <s v="Volkswagen"/>
    <s v="CD-3-617"/>
    <n v="20346"/>
    <n v="7.0000000000000007E-2"/>
    <n v="31"/>
  </r>
  <r>
    <x v="14"/>
    <d v="2018-10-17T00:00:00"/>
    <d v="2018-11-25T00:00:00"/>
    <s v="Hatchback"/>
    <s v="Isuzu"/>
    <s v="CD-16-618"/>
    <n v="25228"/>
    <n v="0.05"/>
    <n v="39"/>
  </r>
  <r>
    <x v="18"/>
    <d v="2018-10-16T00:00:00"/>
    <d v="2018-12-27T00:00:00"/>
    <s v="Sedan"/>
    <s v="Porsche"/>
    <s v="CD-8-619"/>
    <n v="24791"/>
    <n v="0.11"/>
    <n v="72"/>
  </r>
  <r>
    <x v="6"/>
    <d v="2018-12-31T00:00:00"/>
    <d v="2019-02-10T00:00:00"/>
    <s v="Hardtop"/>
    <s v="Plymouth"/>
    <s v="CD-1-620"/>
    <n v="31987"/>
    <n v="0.12"/>
    <n v="41"/>
  </r>
  <r>
    <x v="15"/>
    <d v="2018-10-27T00:00:00"/>
    <d v="2018-11-30T00:00:00"/>
    <s v="Wagon"/>
    <s v="Plymouth"/>
    <s v="CD-11-621"/>
    <n v="18729"/>
    <n v="7.0000000000000007E-2"/>
    <n v="34"/>
  </r>
  <r>
    <x v="2"/>
    <d v="2018-10-18T00:00:00"/>
    <d v="2018-11-30T00:00:00"/>
    <s v="Hardtop"/>
    <s v="Isuzu"/>
    <s v="CD-4-622"/>
    <n v="30918"/>
    <n v="0.13"/>
    <n v="43"/>
  </r>
  <r>
    <x v="11"/>
    <d v="2018-12-08T00:00:00"/>
    <d v="2019-02-07T00:00:00"/>
    <s v="Hatchback"/>
    <s v="Renault"/>
    <s v="CD-14-623"/>
    <n v="33845"/>
    <n v="0.08"/>
    <n v="61"/>
  </r>
  <r>
    <x v="17"/>
    <d v="2018-11-02T00:00:00"/>
    <d v="2019-01-08T00:00:00"/>
    <s v="Hardtop"/>
    <s v="Plymouth"/>
    <s v="CD-18-624"/>
    <n v="31320"/>
    <n v="7.0000000000000007E-2"/>
    <n v="67"/>
  </r>
  <r>
    <x v="9"/>
    <d v="2018-10-20T00:00:00"/>
    <d v="2018-11-26T00:00:00"/>
    <s v="Sedan"/>
    <s v="Mazda"/>
    <s v="CD-7-625"/>
    <n v="26056"/>
    <n v="0.11"/>
    <n v="37"/>
  </r>
  <r>
    <x v="3"/>
    <d v="2018-10-19T00:00:00"/>
    <d v="2018-12-15T00:00:00"/>
    <s v="Sedan"/>
    <s v="Mazda"/>
    <s v="CD-17-626"/>
    <n v="19557"/>
    <n v="0.12"/>
    <n v="57"/>
  </r>
  <r>
    <x v="2"/>
    <d v="2018-11-30T00:00:00"/>
    <d v="2019-01-01T00:00:00"/>
    <s v="Sedan"/>
    <s v="Volvo"/>
    <s v="CD-4-627"/>
    <n v="16177"/>
    <n v="0.1"/>
    <n v="32"/>
  </r>
  <r>
    <x v="4"/>
    <d v="2018-10-21T00:00:00"/>
    <d v="2018-12-01T00:00:00"/>
    <s v="Convertible"/>
    <s v="Volvo"/>
    <s v="CD-6-628"/>
    <n v="30926"/>
    <n v="0.16"/>
    <n v="41"/>
  </r>
  <r>
    <x v="4"/>
    <d v="2018-10-31T00:00:00"/>
    <d v="2018-12-31T00:00:00"/>
    <s v="Wagon"/>
    <s v="Mercedes-benz"/>
    <s v="CD-6-629"/>
    <n v="31392"/>
    <n v="0.11"/>
    <n v="61"/>
  </r>
  <r>
    <x v="16"/>
    <d v="2018-12-03T00:00:00"/>
    <d v="2019-01-16T00:00:00"/>
    <s v="Wagon"/>
    <s v="Mitsubishi"/>
    <s v="CD-13-630"/>
    <n v="22232"/>
    <n v="7.0000000000000007E-2"/>
    <n v="44"/>
  </r>
  <r>
    <x v="0"/>
    <d v="2018-12-08T00:00:00"/>
    <d v="2019-02-18T00:00:00"/>
    <s v="Hardtop"/>
    <s v="Jaguar"/>
    <s v="CD-15-631"/>
    <n v="26983"/>
    <n v="0.11"/>
    <n v="72"/>
  </r>
  <r>
    <x v="0"/>
    <d v="2018-12-31T00:00:00"/>
    <d v="2019-03-07T00:00:00"/>
    <s v="Hardtop"/>
    <s v="BMW"/>
    <s v="CD-15-632"/>
    <n v="26270"/>
    <n v="0.16"/>
    <n v="66"/>
  </r>
  <r>
    <x v="18"/>
    <d v="2018-11-03T00:00:00"/>
    <d v="2018-12-11T00:00:00"/>
    <s v="Hatchback"/>
    <s v="Honda"/>
    <s v="CD-8-633"/>
    <n v="27458"/>
    <n v="7.0000000000000007E-2"/>
    <n v="38"/>
  </r>
  <r>
    <x v="18"/>
    <d v="2018-10-30T00:00:00"/>
    <d v="2018-12-04T00:00:00"/>
    <s v="Hatchback"/>
    <s v="Jaguar"/>
    <s v="CD-8-634"/>
    <n v="18348"/>
    <n v="0.05"/>
    <n v="35"/>
  </r>
  <r>
    <x v="13"/>
    <d v="2018-12-30T00:00:00"/>
    <d v="2019-02-20T00:00:00"/>
    <s v="Wagon"/>
    <s v="Alfa-romero"/>
    <s v="CD-5-635"/>
    <n v="26688"/>
    <n v="0.11"/>
    <n v="52"/>
  </r>
  <r>
    <x v="11"/>
    <d v="2018-11-27T00:00:00"/>
    <d v="2019-01-02T00:00:00"/>
    <s v="Wagon"/>
    <s v="Peugeot"/>
    <s v="CD-14-636"/>
    <n v="24473"/>
    <n v="0.16"/>
    <n v="36"/>
  </r>
  <r>
    <x v="17"/>
    <d v="2018-12-16T00:00:00"/>
    <d v="2019-03-05T00:00:00"/>
    <s v="Convertible"/>
    <s v="Chevrolet"/>
    <s v="CD-18-637"/>
    <n v="24489"/>
    <n v="0.06"/>
    <n v="79"/>
  </r>
  <r>
    <x v="2"/>
    <d v="2018-12-12T00:00:00"/>
    <d v="2019-02-22T00:00:00"/>
    <s v="Wagon"/>
    <s v="Dodge"/>
    <s v="CD-4-638"/>
    <n v="25180"/>
    <n v="0.09"/>
    <n v="72"/>
  </r>
  <r>
    <x v="13"/>
    <d v="2018-12-16T00:00:00"/>
    <d v="2019-01-16T00:00:00"/>
    <s v="Sedan"/>
    <s v="Saab"/>
    <s v="CD-5-639"/>
    <n v="27416"/>
    <n v="0.09"/>
    <n v="31"/>
  </r>
  <r>
    <x v="12"/>
    <d v="2018-10-08T00:00:00"/>
    <d v="2018-12-08T00:00:00"/>
    <s v="Convertible"/>
    <s v="Toyota"/>
    <s v="CD-3-640"/>
    <n v="25543"/>
    <n v="0.17"/>
    <n v="61"/>
  </r>
  <r>
    <x v="8"/>
    <d v="2018-11-01T00:00:00"/>
    <d v="2018-12-19T00:00:00"/>
    <s v="Sedan"/>
    <s v="Audi"/>
    <s v="CD-2-641"/>
    <n v="30000"/>
    <n v="0.09"/>
    <n v="48"/>
  </r>
  <r>
    <x v="1"/>
    <d v="2018-10-31T00:00:00"/>
    <d v="2018-12-10T00:00:00"/>
    <s v="Convertible"/>
    <s v="Isuzu"/>
    <s v="CD-10-642"/>
    <n v="28971"/>
    <n v="0.14000000000000001"/>
    <n v="40"/>
  </r>
  <r>
    <x v="18"/>
    <d v="2018-10-09T00:00:00"/>
    <d v="2018-12-05T00:00:00"/>
    <s v="Wagon"/>
    <s v="Alfa-romero"/>
    <s v="CD-8-643"/>
    <n v="28986"/>
    <n v="0.16"/>
    <n v="57"/>
  </r>
  <r>
    <x v="15"/>
    <d v="2018-11-08T00:00:00"/>
    <d v="2018-12-14T00:00:00"/>
    <s v="Sedan"/>
    <s v="Subaru"/>
    <s v="CD-11-644"/>
    <n v="34727"/>
    <n v="0.08"/>
    <n v="36"/>
  </r>
  <r>
    <x v="9"/>
    <d v="2018-10-15T00:00:00"/>
    <d v="2018-11-29T00:00:00"/>
    <s v="Sedan"/>
    <s v="Isuzu"/>
    <s v="CD-7-645"/>
    <n v="25821"/>
    <n v="0.09"/>
    <n v="45"/>
  </r>
  <r>
    <x v="7"/>
    <d v="2018-12-25T00:00:00"/>
    <d v="2019-02-26T00:00:00"/>
    <s v="Sedan"/>
    <s v="Jaguar"/>
    <s v="CD-19-646"/>
    <n v="33220"/>
    <n v="0.06"/>
    <n v="63"/>
  </r>
  <r>
    <x v="0"/>
    <d v="2018-11-16T00:00:00"/>
    <d v="2019-01-13T00:00:00"/>
    <s v="Sedan"/>
    <s v="Volkswagen"/>
    <s v="CD-15-647"/>
    <n v="26065"/>
    <n v="0.16"/>
    <n v="58"/>
  </r>
  <r>
    <x v="4"/>
    <d v="2018-10-06T00:00:00"/>
    <d v="2018-11-09T00:00:00"/>
    <s v="Hardtop"/>
    <s v="Mazda"/>
    <s v="CD-6-648"/>
    <n v="30394"/>
    <n v="0.13"/>
    <n v="34"/>
  </r>
  <r>
    <x v="16"/>
    <d v="2018-11-26T00:00:00"/>
    <d v="2019-01-21T00:00:00"/>
    <s v="Hatchback"/>
    <s v="Audi"/>
    <s v="CD-13-649"/>
    <n v="28176"/>
    <n v="7.0000000000000007E-2"/>
    <n v="56"/>
  </r>
  <r>
    <x v="16"/>
    <d v="2018-12-27T00:00:00"/>
    <d v="2019-01-28T00:00:00"/>
    <s v="Hatchback"/>
    <s v="Subaru"/>
    <s v="CD-13-650"/>
    <n v="32366"/>
    <n v="0.15"/>
    <n v="32"/>
  </r>
  <r>
    <x v="19"/>
    <d v="2018-11-07T00:00:00"/>
    <d v="2019-01-06T00:00:00"/>
    <s v="Hardtop"/>
    <s v="BMW"/>
    <s v="CD-20-651"/>
    <n v="30507"/>
    <n v="0.17"/>
    <n v="60"/>
  </r>
  <r>
    <x v="14"/>
    <d v="2018-10-14T00:00:00"/>
    <d v="2019-01-01T00:00:00"/>
    <s v="Convertible"/>
    <s v="Renault"/>
    <s v="CD-16-652"/>
    <n v="30221"/>
    <n v="0.05"/>
    <n v="79"/>
  </r>
  <r>
    <x v="16"/>
    <d v="2018-10-15T00:00:00"/>
    <d v="2018-12-28T00:00:00"/>
    <s v="Hatchback"/>
    <s v="Plymouth"/>
    <s v="CD-13-653"/>
    <n v="32939"/>
    <n v="0.11"/>
    <n v="74"/>
  </r>
  <r>
    <x v="5"/>
    <d v="2018-10-27T00:00:00"/>
    <d v="2019-01-12T00:00:00"/>
    <s v="Sedan"/>
    <s v="Mazda"/>
    <s v="CD-12-654"/>
    <n v="32012"/>
    <n v="0.08"/>
    <n v="77"/>
  </r>
  <r>
    <x v="19"/>
    <d v="2018-11-30T00:00:00"/>
    <d v="2019-01-03T00:00:00"/>
    <s v="Hardtop"/>
    <s v="BMW"/>
    <s v="CD-20-655"/>
    <n v="23543"/>
    <n v="0.05"/>
    <n v="34"/>
  </r>
  <r>
    <x v="3"/>
    <d v="2018-12-29T00:00:00"/>
    <d v="2019-02-06T00:00:00"/>
    <s v="Sedan"/>
    <s v="Mazda"/>
    <s v="CD-17-656"/>
    <n v="33166"/>
    <n v="0.15"/>
    <n v="39"/>
  </r>
  <r>
    <x v="1"/>
    <d v="2018-10-11T00:00:00"/>
    <d v="2018-12-10T00:00:00"/>
    <s v="Wagon"/>
    <s v="Volvo"/>
    <s v="CD-10-657"/>
    <n v="30379"/>
    <n v="0.17"/>
    <n v="60"/>
  </r>
  <r>
    <x v="13"/>
    <d v="2018-12-01T00:00:00"/>
    <d v="2019-01-05T00:00:00"/>
    <s v="Convertible"/>
    <s v="Toyota"/>
    <s v="CD-5-658"/>
    <n v="26717"/>
    <n v="0.15"/>
    <n v="35"/>
  </r>
  <r>
    <x v="1"/>
    <d v="2018-10-05T00:00:00"/>
    <d v="2018-11-16T00:00:00"/>
    <s v="Hatchback"/>
    <s v="Porsche"/>
    <s v="CD-10-659"/>
    <n v="18018"/>
    <n v="0.09"/>
    <n v="42"/>
  </r>
  <r>
    <x v="15"/>
    <d v="2018-12-13T00:00:00"/>
    <d v="2019-01-29T00:00:00"/>
    <s v="Wagon"/>
    <s v="Mitsubishi"/>
    <s v="CD-11-660"/>
    <n v="25572"/>
    <n v="0.14000000000000001"/>
    <n v="47"/>
  </r>
  <r>
    <x v="8"/>
    <d v="2018-12-22T00:00:00"/>
    <d v="2019-02-19T00:00:00"/>
    <s v="Sedan"/>
    <s v="Volkswagen"/>
    <s v="CD-2-661"/>
    <n v="26394"/>
    <n v="0.17"/>
    <n v="59"/>
  </r>
  <r>
    <x v="13"/>
    <d v="2018-10-21T00:00:00"/>
    <d v="2018-12-17T00:00:00"/>
    <s v="Sedan"/>
    <s v="Renault"/>
    <s v="CD-5-662"/>
    <n v="33768"/>
    <n v="0.12"/>
    <n v="57"/>
  </r>
  <r>
    <x v="15"/>
    <d v="2018-11-04T00:00:00"/>
    <d v="2019-01-18T00:00:00"/>
    <s v="Sedan"/>
    <s v="Toyota"/>
    <s v="CD-11-663"/>
    <n v="28818"/>
    <n v="0.05"/>
    <n v="75"/>
  </r>
  <r>
    <x v="12"/>
    <d v="2018-10-27T00:00:00"/>
    <d v="2019-01-04T00:00:00"/>
    <s v="Hatchback"/>
    <s v="Renault"/>
    <s v="CD-3-664"/>
    <n v="17462"/>
    <n v="0.11"/>
    <n v="69"/>
  </r>
  <r>
    <x v="0"/>
    <d v="2018-12-15T00:00:00"/>
    <d v="2019-01-19T00:00:00"/>
    <s v="Hardtop"/>
    <s v="Isuzu"/>
    <s v="CD-15-665"/>
    <n v="34196"/>
    <n v="0.06"/>
    <n v="35"/>
  </r>
  <r>
    <x v="16"/>
    <d v="2018-12-11T00:00:00"/>
    <d v="2019-01-17T00:00:00"/>
    <s v="Hatchback"/>
    <s v="Peugeot"/>
    <s v="CD-13-666"/>
    <n v="29797"/>
    <n v="7.0000000000000007E-2"/>
    <n v="37"/>
  </r>
  <r>
    <x v="1"/>
    <d v="2018-11-18T00:00:00"/>
    <d v="2019-01-28T00:00:00"/>
    <s v="Convertible"/>
    <s v="Jaguar"/>
    <s v="CD-10-667"/>
    <n v="27361"/>
    <n v="0.1"/>
    <n v="71"/>
  </r>
  <r>
    <x v="10"/>
    <d v="2018-12-08T00:00:00"/>
    <d v="2019-02-03T00:00:00"/>
    <s v="Sedan"/>
    <s v="Renault"/>
    <s v="CD-9-668"/>
    <n v="31752"/>
    <n v="0.17"/>
    <n v="57"/>
  </r>
  <r>
    <x v="2"/>
    <d v="2018-12-09T00:00:00"/>
    <d v="2019-02-09T00:00:00"/>
    <s v="Convertible"/>
    <s v="Dodge"/>
    <s v="CD-4-669"/>
    <n v="25475"/>
    <n v="0.13"/>
    <n v="62"/>
  </r>
  <r>
    <x v="2"/>
    <d v="2018-11-10T00:00:00"/>
    <d v="2019-01-06T00:00:00"/>
    <s v="Hatchback"/>
    <s v="Jaguar"/>
    <s v="CD-4-670"/>
    <n v="32606"/>
    <n v="0.12"/>
    <n v="57"/>
  </r>
  <r>
    <x v="14"/>
    <d v="2018-12-06T00:00:00"/>
    <d v="2019-01-17T00:00:00"/>
    <s v="Hardtop"/>
    <s v="Audi"/>
    <s v="CD-16-671"/>
    <n v="24095"/>
    <n v="0.05"/>
    <n v="42"/>
  </r>
  <r>
    <x v="16"/>
    <d v="2018-12-27T00:00:00"/>
    <d v="2019-02-12T00:00:00"/>
    <s v="Convertible"/>
    <s v="Toyota"/>
    <s v="CD-13-672"/>
    <n v="19308"/>
    <n v="0.13"/>
    <n v="47"/>
  </r>
  <r>
    <x v="15"/>
    <d v="2018-11-09T00:00:00"/>
    <d v="2018-12-11T00:00:00"/>
    <s v="Wagon"/>
    <s v="Renault"/>
    <s v="CD-11-673"/>
    <n v="32590"/>
    <n v="0.15"/>
    <n v="32"/>
  </r>
  <r>
    <x v="5"/>
    <d v="2018-12-08T00:00:00"/>
    <d v="2019-02-18T00:00:00"/>
    <s v="Convertible"/>
    <s v="Porsche"/>
    <s v="CD-12-674"/>
    <n v="34761"/>
    <n v="0.11"/>
    <n v="72"/>
  </r>
  <r>
    <x v="3"/>
    <d v="2018-10-27T00:00:00"/>
    <d v="2018-12-31T00:00:00"/>
    <s v="Sedan"/>
    <s v="Mazda"/>
    <s v="CD-17-675"/>
    <n v="34004"/>
    <n v="0.08"/>
    <n v="65"/>
  </r>
  <r>
    <x v="18"/>
    <d v="2018-11-04T00:00:00"/>
    <d v="2018-12-06T00:00:00"/>
    <s v="Hatchback"/>
    <s v="Mazda"/>
    <s v="CD-8-676"/>
    <n v="26298"/>
    <n v="0.1"/>
    <n v="32"/>
  </r>
  <r>
    <x v="10"/>
    <d v="2018-11-03T00:00:00"/>
    <d v="2018-12-19T00:00:00"/>
    <s v="Hardtop"/>
    <s v="Plymouth"/>
    <s v="CD-9-677"/>
    <n v="30839"/>
    <n v="0.12"/>
    <n v="46"/>
  </r>
  <r>
    <x v="12"/>
    <d v="2018-10-30T00:00:00"/>
    <d v="2019-01-13T00:00:00"/>
    <s v="Hardtop"/>
    <s v="Subaru"/>
    <s v="CD-3-678"/>
    <n v="32860"/>
    <n v="0.14000000000000001"/>
    <n v="75"/>
  </r>
  <r>
    <x v="18"/>
    <d v="2018-10-17T00:00:00"/>
    <d v="2018-11-29T00:00:00"/>
    <s v="Hatchback"/>
    <s v="Mercury"/>
    <s v="CD-8-679"/>
    <n v="33809"/>
    <n v="0.08"/>
    <n v="43"/>
  </r>
  <r>
    <x v="8"/>
    <d v="2018-10-14T00:00:00"/>
    <d v="2018-12-02T00:00:00"/>
    <s v="Hatchback"/>
    <s v="Saab"/>
    <s v="CD-2-680"/>
    <n v="19538"/>
    <n v="0.17"/>
    <n v="49"/>
  </r>
  <r>
    <x v="5"/>
    <d v="2018-11-05T00:00:00"/>
    <d v="2018-12-22T00:00:00"/>
    <s v="Convertible"/>
    <s v="Mercedes-benz"/>
    <s v="CD-12-681"/>
    <n v="19325"/>
    <n v="0.09"/>
    <n v="47"/>
  </r>
  <r>
    <x v="2"/>
    <d v="2018-12-27T00:00:00"/>
    <d v="2019-03-12T00:00:00"/>
    <s v="Hatchback"/>
    <s v="Nissan"/>
    <s v="CD-4-682"/>
    <n v="32558"/>
    <n v="0.14000000000000001"/>
    <n v="75"/>
  </r>
  <r>
    <x v="2"/>
    <d v="2018-11-21T00:00:00"/>
    <d v="2018-12-24T00:00:00"/>
    <s v="Sedan"/>
    <s v="Chevrolet"/>
    <s v="CD-4-683"/>
    <n v="20131"/>
    <n v="0.14000000000000001"/>
    <n v="33"/>
  </r>
  <r>
    <x v="2"/>
    <d v="2018-12-27T00:00:00"/>
    <d v="2019-03-08T00:00:00"/>
    <s v="Convertible"/>
    <s v="Mazda"/>
    <s v="CD-4-684"/>
    <n v="29010"/>
    <n v="7.0000000000000007E-2"/>
    <n v="71"/>
  </r>
  <r>
    <x v="18"/>
    <d v="2018-10-15T00:00:00"/>
    <d v="2018-12-21T00:00:00"/>
    <s v="Convertible"/>
    <s v="Mazda"/>
    <s v="CD-8-685"/>
    <n v="21917"/>
    <n v="0.16"/>
    <n v="67"/>
  </r>
  <r>
    <x v="15"/>
    <d v="2018-12-30T00:00:00"/>
    <d v="2019-01-29T00:00:00"/>
    <s v="Hatchback"/>
    <s v="Volkswagen"/>
    <s v="CD-11-686"/>
    <n v="23466"/>
    <n v="0.09"/>
    <n v="30"/>
  </r>
  <r>
    <x v="10"/>
    <d v="2018-10-17T00:00:00"/>
    <d v="2018-12-22T00:00:00"/>
    <s v="Sedan"/>
    <s v="Saab"/>
    <s v="CD-9-687"/>
    <n v="30383"/>
    <n v="0.14000000000000001"/>
    <n v="66"/>
  </r>
  <r>
    <x v="16"/>
    <d v="2018-10-17T00:00:00"/>
    <d v="2019-01-01T00:00:00"/>
    <s v="Wagon"/>
    <s v="Alfa-romero"/>
    <s v="CD-13-688"/>
    <n v="29507"/>
    <n v="0.08"/>
    <n v="76"/>
  </r>
  <r>
    <x v="10"/>
    <d v="2018-10-08T00:00:00"/>
    <d v="2018-12-03T00:00:00"/>
    <s v="Hatchback"/>
    <s v="Mitsubishi"/>
    <s v="CD-9-689"/>
    <n v="21411"/>
    <n v="7.0000000000000007E-2"/>
    <n v="56"/>
  </r>
  <r>
    <x v="0"/>
    <d v="2018-11-03T00:00:00"/>
    <d v="2018-12-04T00:00:00"/>
    <s v="Convertible"/>
    <s v="Nissan"/>
    <s v="CD-15-690"/>
    <n v="27263"/>
    <n v="7.0000000000000007E-2"/>
    <n v="31"/>
  </r>
  <r>
    <x v="7"/>
    <d v="2018-11-26T00:00:00"/>
    <d v="2018-12-29T00:00:00"/>
    <s v="Hatchback"/>
    <s v="Porsche"/>
    <s v="CD-19-691"/>
    <n v="20116"/>
    <n v="0.14000000000000001"/>
    <n v="33"/>
  </r>
  <r>
    <x v="3"/>
    <d v="2018-10-05T00:00:00"/>
    <d v="2018-12-07T00:00:00"/>
    <s v="Convertible"/>
    <s v="Isuzu"/>
    <s v="CD-17-692"/>
    <n v="34656"/>
    <n v="0.1"/>
    <n v="63"/>
  </r>
  <r>
    <x v="8"/>
    <d v="2018-12-20T00:00:00"/>
    <d v="2019-01-25T00:00:00"/>
    <s v="Hardtop"/>
    <s v="Peugeot"/>
    <s v="CD-2-693"/>
    <n v="19250"/>
    <n v="0.06"/>
    <n v="36"/>
  </r>
  <r>
    <x v="13"/>
    <d v="2018-10-21T00:00:00"/>
    <d v="2018-11-30T00:00:00"/>
    <s v="Hardtop"/>
    <s v="Nissan"/>
    <s v="CD-5-694"/>
    <n v="27813"/>
    <n v="0.09"/>
    <n v="40"/>
  </r>
  <r>
    <x v="18"/>
    <d v="2018-10-28T00:00:00"/>
    <d v="2018-11-27T00:00:00"/>
    <s v="Hardtop"/>
    <s v="Volvo"/>
    <s v="CD-8-695"/>
    <n v="28204"/>
    <n v="0.17"/>
    <n v="30"/>
  </r>
  <r>
    <x v="14"/>
    <d v="2018-12-19T00:00:00"/>
    <d v="2019-03-01T00:00:00"/>
    <s v="Wagon"/>
    <s v="Chevrolet"/>
    <s v="CD-16-696"/>
    <n v="19242"/>
    <n v="0.14000000000000001"/>
    <n v="72"/>
  </r>
  <r>
    <x v="6"/>
    <d v="2018-10-12T00:00:00"/>
    <d v="2018-12-14T00:00:00"/>
    <s v="Convertible"/>
    <s v="Saab"/>
    <s v="CD-1-697"/>
    <n v="22432"/>
    <n v="0.11"/>
    <n v="63"/>
  </r>
  <r>
    <x v="16"/>
    <d v="2018-10-03T00:00:00"/>
    <d v="2018-11-15T00:00:00"/>
    <s v="Hatchback"/>
    <s v="Isuzu"/>
    <s v="CD-13-698"/>
    <n v="17202"/>
    <n v="0.09"/>
    <n v="43"/>
  </r>
  <r>
    <x v="2"/>
    <d v="2018-10-14T00:00:00"/>
    <d v="2018-12-19T00:00:00"/>
    <s v="Hardtop"/>
    <s v="Porsche"/>
    <s v="CD-4-699"/>
    <n v="20706"/>
    <n v="0.17"/>
    <n v="66"/>
  </r>
  <r>
    <x v="1"/>
    <d v="2018-12-01T00:00:00"/>
    <d v="2019-01-27T00:00:00"/>
    <s v="Wagon"/>
    <s v="Dodge"/>
    <s v="CD-10-700"/>
    <n v="32703"/>
    <n v="0.15"/>
    <n v="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22" firstHeaderRow="1" firstDataRow="1" firstDataCol="1"/>
  <pivotFields count="3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</pivotFields>
  <rowFields count="2">
    <field x="1"/>
    <field x="2"/>
  </rowFields>
  <rowItems count="4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>
      <x v="1"/>
    </i>
    <i r="1">
      <x/>
    </i>
    <i r="1">
      <x v="2"/>
    </i>
    <i r="1">
      <x v="3"/>
    </i>
    <i r="1">
      <x v="5"/>
    </i>
    <i r="1">
      <x v="116"/>
    </i>
    <i r="1">
      <x v="7"/>
    </i>
    <i r="1">
      <x v="117"/>
    </i>
    <i r="1">
      <x v="8"/>
    </i>
    <i r="1">
      <x v="118"/>
    </i>
    <i r="1">
      <x v="119"/>
    </i>
    <i r="1">
      <x v="11"/>
    </i>
    <i r="1">
      <x v="120"/>
    </i>
    <i r="1">
      <x v="12"/>
    </i>
    <i r="1">
      <x v="13"/>
    </i>
    <i r="1">
      <x v="14"/>
    </i>
    <i r="1">
      <x v="15"/>
    </i>
    <i r="1">
      <x v="16"/>
    </i>
    <i r="1">
      <x v="121"/>
    </i>
    <i r="1">
      <x v="19"/>
    </i>
    <i r="1">
      <x v="20"/>
    </i>
    <i r="1">
      <x v="22"/>
    </i>
    <i r="1">
      <x v="23"/>
    </i>
    <i r="1">
      <x v="122"/>
    </i>
    <i r="1">
      <x v="123"/>
    </i>
    <i r="1">
      <x v="24"/>
    </i>
    <i r="1">
      <x v="28"/>
    </i>
    <i r="1">
      <x v="29"/>
    </i>
    <i r="1">
      <x v="30"/>
    </i>
    <i r="1">
      <x v="32"/>
    </i>
    <i r="1">
      <x v="124"/>
    </i>
    <i r="1">
      <x v="33"/>
    </i>
    <i r="1">
      <x v="34"/>
    </i>
    <i r="1">
      <x v="35"/>
    </i>
    <i r="1">
      <x v="36"/>
    </i>
    <i r="1">
      <x v="38"/>
    </i>
    <i r="1">
      <x v="125"/>
    </i>
    <i r="1">
      <x v="39"/>
    </i>
    <i r="1">
      <x v="126"/>
    </i>
    <i r="1">
      <x v="40"/>
    </i>
    <i r="1">
      <x v="41"/>
    </i>
    <i r="1">
      <x v="42"/>
    </i>
    <i r="1">
      <x v="43"/>
    </i>
    <i r="1">
      <x v="45"/>
    </i>
    <i r="1">
      <x v="127"/>
    </i>
    <i r="1">
      <x v="47"/>
    </i>
    <i r="1">
      <x v="48"/>
    </i>
    <i r="1">
      <x v="49"/>
    </i>
    <i r="1">
      <x v="50"/>
    </i>
    <i r="1">
      <x v="51"/>
    </i>
    <i r="1">
      <x v="54"/>
    </i>
    <i r="1">
      <x v="128"/>
    </i>
    <i r="1">
      <x v="129"/>
    </i>
    <i r="1">
      <x v="55"/>
    </i>
    <i r="1">
      <x v="56"/>
    </i>
    <i r="1">
      <x v="130"/>
    </i>
    <i r="1">
      <x v="57"/>
    </i>
    <i r="1">
      <x v="131"/>
    </i>
    <i r="1">
      <x v="59"/>
    </i>
    <i r="1">
      <x v="132"/>
    </i>
    <i r="1">
      <x v="61"/>
    </i>
    <i r="1">
      <x v="62"/>
    </i>
    <i r="1">
      <x v="64"/>
    </i>
    <i r="1">
      <x v="66"/>
    </i>
    <i r="1">
      <x v="68"/>
    </i>
    <i r="1">
      <x v="69"/>
    </i>
    <i r="1">
      <x v="70"/>
    </i>
    <i r="1">
      <x v="133"/>
    </i>
    <i r="1">
      <x v="72"/>
    </i>
    <i r="1">
      <x v="73"/>
    </i>
    <i r="1">
      <x v="134"/>
    </i>
    <i r="1">
      <x v="135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7"/>
    </i>
    <i r="1">
      <x v="88"/>
    </i>
    <i r="1">
      <x v="89"/>
    </i>
    <i r="1">
      <x v="136"/>
    </i>
    <i r="1">
      <x v="137"/>
    </i>
    <i r="1">
      <x v="91"/>
    </i>
    <i r="1">
      <x v="138"/>
    </i>
    <i r="1">
      <x v="92"/>
    </i>
    <i r="1">
      <x v="139"/>
    </i>
    <i r="1">
      <x v="140"/>
    </i>
    <i r="1">
      <x v="141"/>
    </i>
    <i r="1">
      <x v="94"/>
    </i>
    <i r="1">
      <x v="142"/>
    </i>
    <i r="1">
      <x v="143"/>
    </i>
    <i r="1">
      <x v="144"/>
    </i>
    <i r="1">
      <x v="97"/>
    </i>
    <i r="1">
      <x v="145"/>
    </i>
    <i r="1">
      <x v="146"/>
    </i>
    <i r="1">
      <x v="98"/>
    </i>
    <i r="1">
      <x v="99"/>
    </i>
    <i r="1">
      <x v="100"/>
    </i>
    <i r="1">
      <x v="147"/>
    </i>
    <i r="1">
      <x v="102"/>
    </i>
    <i r="1">
      <x v="148"/>
    </i>
    <i r="1">
      <x v="149"/>
    </i>
    <i r="1">
      <x v="103"/>
    </i>
    <i r="1">
      <x v="106"/>
    </i>
    <i r="1">
      <x v="107"/>
    </i>
    <i r="1">
      <x v="150"/>
    </i>
    <i r="1">
      <x v="108"/>
    </i>
    <i r="1">
      <x v="110"/>
    </i>
    <i r="1">
      <x v="111"/>
    </i>
    <i r="1">
      <x v="112"/>
    </i>
    <i r="1">
      <x v="151"/>
    </i>
    <i r="1">
      <x v="115"/>
    </i>
    <i>
      <x v="2"/>
    </i>
    <i r="1">
      <x/>
    </i>
    <i r="1">
      <x v="1"/>
    </i>
    <i r="1">
      <x v="3"/>
    </i>
    <i r="1">
      <x v="4"/>
    </i>
    <i r="1">
      <x v="5"/>
    </i>
    <i r="1">
      <x v="116"/>
    </i>
    <i r="1">
      <x v="7"/>
    </i>
    <i r="1">
      <x v="8"/>
    </i>
    <i r="1">
      <x v="9"/>
    </i>
    <i r="1">
      <x v="118"/>
    </i>
    <i r="1">
      <x v="152"/>
    </i>
    <i r="1">
      <x v="119"/>
    </i>
    <i r="1">
      <x v="120"/>
    </i>
    <i r="1">
      <x v="12"/>
    </i>
    <i r="1">
      <x v="13"/>
    </i>
    <i r="1">
      <x v="14"/>
    </i>
    <i r="1">
      <x v="15"/>
    </i>
    <i r="1">
      <x v="16"/>
    </i>
    <i r="1">
      <x v="121"/>
    </i>
    <i r="1">
      <x v="18"/>
    </i>
    <i r="1">
      <x v="19"/>
    </i>
    <i r="1">
      <x v="22"/>
    </i>
    <i r="1">
      <x v="23"/>
    </i>
    <i r="1">
      <x v="122"/>
    </i>
    <i r="1">
      <x v="25"/>
    </i>
    <i r="1">
      <x v="26"/>
    </i>
    <i r="1">
      <x v="27"/>
    </i>
    <i r="1">
      <x v="30"/>
    </i>
    <i r="1">
      <x v="32"/>
    </i>
    <i r="1">
      <x v="124"/>
    </i>
    <i r="1">
      <x v="33"/>
    </i>
    <i r="1">
      <x v="36"/>
    </i>
    <i r="1">
      <x v="37"/>
    </i>
    <i r="1">
      <x v="125"/>
    </i>
    <i r="1">
      <x v="39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127"/>
    </i>
    <i r="1">
      <x v="47"/>
    </i>
    <i r="1">
      <x v="50"/>
    </i>
    <i r="1">
      <x v="51"/>
    </i>
    <i r="1">
      <x v="52"/>
    </i>
    <i r="1">
      <x v="55"/>
    </i>
    <i r="1">
      <x v="153"/>
    </i>
    <i r="1">
      <x v="130"/>
    </i>
    <i r="1">
      <x v="58"/>
    </i>
    <i r="1">
      <x v="60"/>
    </i>
    <i r="1">
      <x v="132"/>
    </i>
    <i r="1">
      <x v="61"/>
    </i>
    <i r="1">
      <x v="62"/>
    </i>
    <i r="1">
      <x v="66"/>
    </i>
    <i r="1">
      <x v="69"/>
    </i>
    <i r="1">
      <x v="70"/>
    </i>
    <i r="1">
      <x v="133"/>
    </i>
    <i r="1">
      <x v="71"/>
    </i>
    <i r="1">
      <x v="72"/>
    </i>
    <i r="1">
      <x v="73"/>
    </i>
    <i r="1">
      <x v="74"/>
    </i>
    <i r="1">
      <x v="75"/>
    </i>
    <i r="1">
      <x v="77"/>
    </i>
    <i r="1">
      <x v="79"/>
    </i>
    <i r="1">
      <x v="81"/>
    </i>
    <i r="1">
      <x v="83"/>
    </i>
    <i r="1">
      <x v="87"/>
    </i>
    <i r="1">
      <x v="88"/>
    </i>
    <i r="1">
      <x v="90"/>
    </i>
    <i r="1">
      <x v="136"/>
    </i>
    <i r="1">
      <x v="137"/>
    </i>
    <i r="1">
      <x v="138"/>
    </i>
    <i r="1">
      <x v="92"/>
    </i>
    <i r="1">
      <x v="140"/>
    </i>
    <i r="1">
      <x v="141"/>
    </i>
    <i r="1">
      <x v="94"/>
    </i>
    <i r="1">
      <x v="142"/>
    </i>
    <i r="1">
      <x v="143"/>
    </i>
    <i r="1">
      <x v="95"/>
    </i>
    <i r="1">
      <x v="96"/>
    </i>
    <i r="1">
      <x v="97"/>
    </i>
    <i r="1">
      <x v="102"/>
    </i>
    <i r="1">
      <x v="149"/>
    </i>
    <i r="1">
      <x v="154"/>
    </i>
    <i r="1">
      <x v="104"/>
    </i>
    <i r="1">
      <x v="105"/>
    </i>
    <i r="1">
      <x v="106"/>
    </i>
    <i r="1">
      <x v="150"/>
    </i>
    <i r="1">
      <x v="108"/>
    </i>
    <i r="1">
      <x v="109"/>
    </i>
    <i r="1">
      <x v="110"/>
    </i>
    <i r="1">
      <x v="111"/>
    </i>
    <i r="1">
      <x v="151"/>
    </i>
    <i r="1">
      <x v="114"/>
    </i>
    <i>
      <x v="3"/>
    </i>
    <i r="1">
      <x v="1"/>
    </i>
    <i r="1">
      <x v="3"/>
    </i>
    <i r="1">
      <x v="4"/>
    </i>
    <i r="1">
      <x v="5"/>
    </i>
    <i r="1">
      <x v="116"/>
    </i>
    <i r="1">
      <x v="117"/>
    </i>
    <i r="1">
      <x v="118"/>
    </i>
    <i r="1">
      <x v="152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21"/>
    </i>
    <i r="1">
      <x v="17"/>
    </i>
    <i r="1">
      <x v="19"/>
    </i>
    <i r="1">
      <x v="23"/>
    </i>
    <i r="1">
      <x v="123"/>
    </i>
    <i r="1">
      <x v="25"/>
    </i>
    <i r="1">
      <x v="27"/>
    </i>
    <i r="1">
      <x v="28"/>
    </i>
    <i r="1">
      <x v="29"/>
    </i>
    <i r="1">
      <x v="124"/>
    </i>
    <i r="1">
      <x v="33"/>
    </i>
    <i r="1">
      <x v="34"/>
    </i>
    <i r="1">
      <x v="35"/>
    </i>
    <i r="1">
      <x v="37"/>
    </i>
    <i r="1">
      <x v="125"/>
    </i>
    <i r="1">
      <x v="126"/>
    </i>
    <i r="1">
      <x v="40"/>
    </i>
    <i r="1">
      <x v="42"/>
    </i>
    <i r="1">
      <x v="44"/>
    </i>
    <i r="1">
      <x v="45"/>
    </i>
    <i r="1">
      <x v="46"/>
    </i>
    <i r="1">
      <x v="127"/>
    </i>
    <i r="1">
      <x v="48"/>
    </i>
    <i r="1">
      <x v="50"/>
    </i>
    <i r="1">
      <x v="155"/>
    </i>
    <i r="1">
      <x v="51"/>
    </i>
    <i r="1">
      <x v="54"/>
    </i>
    <i r="1">
      <x v="128"/>
    </i>
    <i r="1">
      <x v="55"/>
    </i>
    <i r="1">
      <x v="130"/>
    </i>
    <i r="1">
      <x v="57"/>
    </i>
    <i r="1">
      <x v="59"/>
    </i>
    <i r="1">
      <x v="60"/>
    </i>
    <i r="1">
      <x v="62"/>
    </i>
    <i r="1">
      <x v="64"/>
    </i>
    <i r="1">
      <x v="66"/>
    </i>
    <i r="1">
      <x v="70"/>
    </i>
    <i r="1">
      <x v="133"/>
    </i>
    <i r="1">
      <x v="71"/>
    </i>
    <i r="1">
      <x v="72"/>
    </i>
    <i r="1">
      <x v="73"/>
    </i>
    <i r="1">
      <x v="156"/>
    </i>
    <i r="1">
      <x v="134"/>
    </i>
    <i r="1">
      <x v="76"/>
    </i>
    <i r="1">
      <x v="79"/>
    </i>
    <i r="1">
      <x v="84"/>
    </i>
    <i r="1">
      <x v="85"/>
    </i>
    <i r="1">
      <x v="86"/>
    </i>
    <i r="1">
      <x v="87"/>
    </i>
    <i r="1">
      <x v="88"/>
    </i>
    <i r="1">
      <x v="91"/>
    </i>
    <i r="1">
      <x v="93"/>
    </i>
    <i r="1">
      <x v="141"/>
    </i>
    <i r="1">
      <x v="142"/>
    </i>
    <i r="1">
      <x v="144"/>
    </i>
    <i r="1">
      <x v="96"/>
    </i>
    <i r="1">
      <x v="97"/>
    </i>
    <i r="1">
      <x v="145"/>
    </i>
    <i r="1">
      <x v="146"/>
    </i>
    <i r="1">
      <x v="98"/>
    </i>
    <i r="1">
      <x v="100"/>
    </i>
    <i r="1">
      <x v="147"/>
    </i>
    <i r="1">
      <x v="101"/>
    </i>
    <i r="1">
      <x v="102"/>
    </i>
    <i r="1">
      <x v="148"/>
    </i>
    <i r="1">
      <x v="105"/>
    </i>
    <i r="1">
      <x v="106"/>
    </i>
    <i r="1">
      <x v="107"/>
    </i>
    <i r="1">
      <x v="151"/>
    </i>
    <i r="1">
      <x v="113"/>
    </i>
    <i r="1">
      <x v="114"/>
    </i>
    <i r="1">
      <x v="115"/>
    </i>
    <i t="grand">
      <x/>
    </i>
  </rowItems>
  <colItems count="1">
    <i/>
  </colItems>
  <dataFields count="1">
    <dataField name="Sum of Net Revenue" fld="0" baseField="0" baseItem="0"/>
  </dataField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4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mbined sheet!$A$1:$Y$7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8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41">
  <location ref="A3:C10" firstHeaderRow="1" firstDataRow="2" firstDataCol="1"/>
  <pivotFields count="25">
    <pivotField showAll="0"/>
    <pivotField showAll="0"/>
    <pivotField axis="axisRow" showAll="0" measureFilter="1" sortType="ascending">
      <items count="21">
        <item x="6"/>
        <item x="1"/>
        <item x="15"/>
        <item x="5"/>
        <item x="16"/>
        <item x="11"/>
        <item x="0"/>
        <item x="14"/>
        <item x="3"/>
        <item x="17"/>
        <item x="7"/>
        <item x="8"/>
        <item x="19"/>
        <item x="12"/>
        <item x="2"/>
        <item x="13"/>
        <item x="4"/>
        <item x="9"/>
        <item x="18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axis="axisCol" numFmtId="1" showAll="0">
      <items count="4">
        <item h="1" x="2"/>
        <item x="1"/>
        <item h="1" x="0"/>
        <item t="default"/>
      </items>
    </pivotField>
    <pivotField numFmtId="14" showAll="0"/>
    <pivotField showAll="0"/>
    <pivotField numFmtId="165" showAll="0"/>
    <pivotField numFmtId="164" showAll="0"/>
    <pivotField dataField="1" numFmtId="164" showAll="0">
      <items count="701">
        <item x="294"/>
        <item x="96"/>
        <item x="496"/>
        <item x="394"/>
        <item x="4"/>
        <item x="97"/>
        <item x="499"/>
        <item x="375"/>
        <item x="100"/>
        <item x="212"/>
        <item x="302"/>
        <item x="65"/>
        <item x="336"/>
        <item x="167"/>
        <item x="350"/>
        <item x="585"/>
        <item x="191"/>
        <item x="30"/>
        <item x="3"/>
        <item x="626"/>
        <item x="507"/>
        <item x="257"/>
        <item x="111"/>
        <item x="181"/>
        <item x="586"/>
        <item x="454"/>
        <item x="486"/>
        <item x="519"/>
        <item x="157"/>
        <item x="348"/>
        <item x="482"/>
        <item x="358"/>
        <item x="455"/>
        <item x="285"/>
        <item x="590"/>
        <item x="299"/>
        <item x="564"/>
        <item x="554"/>
        <item x="156"/>
        <item x="99"/>
        <item x="521"/>
        <item x="602"/>
        <item x="409"/>
        <item x="596"/>
        <item x="170"/>
        <item x="447"/>
        <item x="663"/>
        <item x="201"/>
        <item x="252"/>
        <item x="359"/>
        <item x="495"/>
        <item x="289"/>
        <item x="168"/>
        <item x="110"/>
        <item x="200"/>
        <item x="413"/>
        <item x="697"/>
        <item x="372"/>
        <item x="93"/>
        <item x="383"/>
        <item x="210"/>
        <item x="464"/>
        <item x="444"/>
        <item x="412"/>
        <item x="264"/>
        <item x="131"/>
        <item x="204"/>
        <item x="313"/>
        <item x="62"/>
        <item x="344"/>
        <item x="512"/>
        <item x="88"/>
        <item x="113"/>
        <item x="417"/>
        <item x="114"/>
        <item x="368"/>
        <item x="267"/>
        <item x="176"/>
        <item x="540"/>
        <item x="260"/>
        <item x="188"/>
        <item x="241"/>
        <item x="423"/>
        <item x="81"/>
        <item x="679"/>
        <item x="567"/>
        <item x="523"/>
        <item x="381"/>
        <item x="2"/>
        <item x="422"/>
        <item x="195"/>
        <item x="367"/>
        <item x="658"/>
        <item x="347"/>
        <item x="341"/>
        <item x="526"/>
        <item x="443"/>
        <item x="583"/>
        <item x="695"/>
        <item x="366"/>
        <item x="126"/>
        <item x="388"/>
        <item x="527"/>
        <item x="483"/>
        <item x="433"/>
        <item x="568"/>
        <item x="545"/>
        <item x="119"/>
        <item x="671"/>
        <item x="66"/>
        <item x="284"/>
        <item x="7"/>
        <item x="276"/>
        <item x="390"/>
        <item x="95"/>
        <item x="577"/>
        <item x="251"/>
        <item x="518"/>
        <item x="460"/>
        <item x="193"/>
        <item x="442"/>
        <item x="55"/>
        <item x="18"/>
        <item x="698"/>
        <item x="625"/>
        <item x="20"/>
        <item x="608"/>
        <item x="690"/>
        <item x="682"/>
        <item x="203"/>
        <item x="505"/>
        <item x="346"/>
        <item x="21"/>
        <item x="288"/>
        <item x="552"/>
        <item x="479"/>
        <item x="620"/>
        <item x="633"/>
        <item x="48"/>
        <item x="63"/>
        <item x="595"/>
        <item x="570"/>
        <item x="206"/>
        <item x="431"/>
        <item x="61"/>
        <item x="179"/>
        <item x="680"/>
        <item x="343"/>
        <item x="78"/>
        <item x="233"/>
        <item x="363"/>
        <item x="192"/>
        <item x="542"/>
        <item x="230"/>
        <item x="121"/>
        <item x="615"/>
        <item x="331"/>
        <item x="380"/>
        <item x="143"/>
        <item x="141"/>
        <item x="246"/>
        <item x="548"/>
        <item x="89"/>
        <item x="154"/>
        <item x="598"/>
        <item x="547"/>
        <item x="401"/>
        <item x="293"/>
        <item x="109"/>
        <item x="603"/>
        <item x="692"/>
        <item x="502"/>
        <item x="574"/>
        <item x="469"/>
        <item x="536"/>
        <item x="58"/>
        <item x="457"/>
        <item x="250"/>
        <item x="301"/>
        <item x="684"/>
        <item x="134"/>
        <item x="282"/>
        <item x="377"/>
        <item x="513"/>
        <item x="208"/>
        <item x="305"/>
        <item x="498"/>
        <item x="64"/>
        <item x="432"/>
        <item x="11"/>
        <item x="378"/>
        <item x="5"/>
        <item x="248"/>
        <item x="374"/>
        <item x="607"/>
        <item x="543"/>
        <item x="136"/>
        <item x="551"/>
        <item x="397"/>
        <item x="196"/>
        <item x="189"/>
        <item x="36"/>
        <item x="533"/>
        <item x="616"/>
        <item x="178"/>
        <item x="325"/>
        <item x="147"/>
        <item x="149"/>
        <item x="362"/>
        <item x="339"/>
        <item x="175"/>
        <item x="537"/>
        <item x="333"/>
        <item x="70"/>
        <item x="105"/>
        <item x="314"/>
        <item x="214"/>
        <item x="72"/>
        <item x="73"/>
        <item x="223"/>
        <item x="601"/>
        <item x="258"/>
        <item x="274"/>
        <item x="270"/>
        <item x="34"/>
        <item x="47"/>
        <item x="269"/>
        <item x="217"/>
        <item x="256"/>
        <item x="295"/>
        <item x="310"/>
        <item x="232"/>
        <item x="587"/>
        <item x="529"/>
        <item x="43"/>
        <item x="450"/>
        <item x="373"/>
        <item x="68"/>
        <item x="290"/>
        <item x="396"/>
        <item x="249"/>
        <item x="525"/>
        <item x="239"/>
        <item x="462"/>
        <item x="688"/>
        <item x="190"/>
        <item x="15"/>
        <item x="478"/>
        <item x="696"/>
        <item x="324"/>
        <item x="37"/>
        <item x="28"/>
        <item x="142"/>
        <item x="458"/>
        <item x="550"/>
        <item x="345"/>
        <item x="94"/>
        <item x="177"/>
        <item x="17"/>
        <item x="510"/>
        <item x="38"/>
        <item x="120"/>
        <item x="371"/>
        <item x="407"/>
        <item x="199"/>
        <item x="424"/>
        <item x="216"/>
        <item x="84"/>
        <item x="104"/>
        <item x="556"/>
        <item x="46"/>
        <item x="353"/>
        <item x="6"/>
        <item x="437"/>
        <item x="635"/>
        <item x="342"/>
        <item x="218"/>
        <item x="481"/>
        <item x="150"/>
        <item x="629"/>
        <item x="532"/>
        <item x="13"/>
        <item x="54"/>
        <item x="245"/>
        <item x="494"/>
        <item x="470"/>
        <item x="268"/>
        <item x="83"/>
        <item x="410"/>
        <item x="612"/>
        <item x="434"/>
        <item x="102"/>
        <item x="182"/>
        <item x="581"/>
        <item x="44"/>
        <item x="197"/>
        <item x="173"/>
        <item x="316"/>
        <item x="558"/>
        <item x="307"/>
        <item x="639"/>
        <item x="132"/>
        <item x="242"/>
        <item x="108"/>
        <item x="404"/>
        <item x="685"/>
        <item x="440"/>
        <item x="292"/>
        <item x="253"/>
        <item x="561"/>
        <item x="90"/>
        <item x="354"/>
        <item x="146"/>
        <item x="224"/>
        <item x="610"/>
        <item x="169"/>
        <item x="106"/>
        <item x="283"/>
        <item x="465"/>
        <item x="127"/>
        <item x="606"/>
        <item x="453"/>
        <item x="514"/>
        <item x="261"/>
        <item x="438"/>
        <item x="304"/>
        <item x="646"/>
        <item x="194"/>
        <item x="660"/>
        <item x="459"/>
        <item x="213"/>
        <item x="480"/>
        <item x="408"/>
        <item x="659"/>
        <item x="618"/>
        <item x="631"/>
        <item x="226"/>
        <item x="576"/>
        <item x="287"/>
        <item x="668"/>
        <item x="589"/>
        <item x="125"/>
        <item x="400"/>
        <item x="575"/>
        <item x="654"/>
        <item x="297"/>
        <item x="318"/>
        <item x="306"/>
        <item x="185"/>
        <item x="571"/>
        <item x="158"/>
        <item x="579"/>
        <item x="379"/>
        <item x="312"/>
        <item x="657"/>
        <item x="184"/>
        <item x="273"/>
        <item x="517"/>
        <item x="303"/>
        <item x="80"/>
        <item x="275"/>
        <item x="670"/>
        <item x="637"/>
        <item x="501"/>
        <item x="137"/>
        <item x="509"/>
        <item x="145"/>
        <item x="614"/>
        <item x="636"/>
        <item x="12"/>
        <item x="557"/>
        <item x="475"/>
        <item x="220"/>
        <item x="322"/>
        <item x="605"/>
        <item x="395"/>
        <item x="624"/>
        <item x="323"/>
        <item x="103"/>
        <item x="361"/>
        <item x="560"/>
        <item x="31"/>
        <item x="435"/>
        <item x="352"/>
        <item x="172"/>
        <item x="369"/>
        <item x="186"/>
        <item x="349"/>
        <item x="91"/>
        <item x="694"/>
        <item x="386"/>
        <item x="23"/>
        <item x="644"/>
        <item x="503"/>
        <item x="272"/>
        <item x="392"/>
        <item x="384"/>
        <item x="281"/>
        <item x="604"/>
        <item x="159"/>
        <item x="569"/>
        <item x="266"/>
        <item x="122"/>
        <item x="675"/>
        <item x="235"/>
        <item x="280"/>
        <item x="151"/>
        <item x="115"/>
        <item x="634"/>
        <item x="451"/>
        <item x="101"/>
        <item x="506"/>
        <item x="59"/>
        <item x="128"/>
        <item x="617"/>
        <item x="463"/>
        <item x="337"/>
        <item x="630"/>
        <item x="279"/>
        <item x="427"/>
        <item x="8"/>
        <item x="231"/>
        <item x="421"/>
        <item x="355"/>
        <item x="42"/>
        <item x="19"/>
        <item x="524"/>
        <item x="148"/>
        <item x="51"/>
        <item x="117"/>
        <item x="130"/>
        <item x="389"/>
        <item x="14"/>
        <item x="370"/>
        <item x="642"/>
        <item x="591"/>
        <item x="45"/>
        <item x="559"/>
        <item x="240"/>
        <item x="420"/>
        <item x="522"/>
        <item x="56"/>
        <item x="321"/>
        <item x="138"/>
        <item x="85"/>
        <item x="666"/>
        <item x="26"/>
        <item x="504"/>
        <item x="320"/>
        <item x="416"/>
        <item x="403"/>
        <item x="215"/>
        <item x="491"/>
        <item x="174"/>
        <item x="641"/>
        <item x="593"/>
        <item x="263"/>
        <item x="638"/>
        <item x="153"/>
        <item x="10"/>
        <item x="472"/>
        <item x="597"/>
        <item x="566"/>
        <item x="582"/>
        <item x="69"/>
        <item x="656"/>
        <item x="32"/>
        <item x="538"/>
        <item x="693"/>
        <item x="650"/>
        <item x="319"/>
        <item x="689"/>
        <item x="162"/>
        <item x="221"/>
        <item x="328"/>
        <item x="22"/>
        <item x="152"/>
        <item x="600"/>
        <item x="632"/>
        <item x="549"/>
        <item x="497"/>
        <item x="237"/>
        <item x="139"/>
        <item x="243"/>
        <item x="467"/>
        <item x="456"/>
        <item x="79"/>
        <item x="439"/>
        <item x="473"/>
        <item x="160"/>
        <item x="74"/>
        <item x="446"/>
        <item x="627"/>
        <item x="426"/>
        <item x="27"/>
        <item x="399"/>
        <item x="211"/>
        <item x="493"/>
        <item x="563"/>
        <item x="429"/>
        <item x="578"/>
        <item x="686"/>
        <item x="391"/>
        <item x="77"/>
        <item x="648"/>
        <item x="474"/>
        <item x="592"/>
        <item x="236"/>
        <item x="385"/>
        <item x="667"/>
        <item x="466"/>
        <item x="209"/>
        <item x="436"/>
        <item x="611"/>
        <item x="515"/>
        <item x="647"/>
        <item x="415"/>
        <item x="49"/>
        <item x="57"/>
        <item x="244"/>
        <item x="484"/>
        <item x="50"/>
        <item x="278"/>
        <item x="229"/>
        <item x="562"/>
        <item x="448"/>
        <item x="580"/>
        <item x="419"/>
        <item x="599"/>
        <item x="311"/>
        <item x="402"/>
        <item x="365"/>
        <item x="376"/>
        <item x="92"/>
        <item x="621"/>
        <item x="29"/>
        <item x="326"/>
        <item x="277"/>
        <item x="683"/>
        <item x="528"/>
        <item x="140"/>
        <item x="676"/>
        <item x="687"/>
        <item x="202"/>
        <item x="393"/>
        <item x="471"/>
        <item x="329"/>
        <item x="309"/>
        <item x="254"/>
        <item x="33"/>
        <item x="594"/>
        <item x="640"/>
        <item x="449"/>
        <item x="445"/>
        <item x="662"/>
        <item x="227"/>
        <item x="477"/>
        <item x="414"/>
        <item x="649"/>
        <item x="541"/>
        <item x="490"/>
        <item x="531"/>
        <item x="265"/>
        <item x="572"/>
        <item x="672"/>
        <item x="665"/>
        <item x="699"/>
        <item x="163"/>
        <item x="124"/>
        <item x="327"/>
        <item x="0"/>
        <item x="116"/>
        <item x="382"/>
        <item x="41"/>
        <item x="628"/>
        <item x="681"/>
        <item x="75"/>
        <item x="539"/>
        <item x="619"/>
        <item x="468"/>
        <item x="655"/>
        <item x="296"/>
        <item x="308"/>
        <item x="441"/>
        <item x="207"/>
        <item x="677"/>
        <item x="25"/>
        <item x="555"/>
        <item x="219"/>
        <item x="86"/>
        <item x="155"/>
        <item x="60"/>
        <item x="87"/>
        <item x="476"/>
        <item x="71"/>
        <item x="487"/>
        <item x="485"/>
        <item x="356"/>
        <item x="553"/>
        <item x="16"/>
        <item x="171"/>
        <item x="530"/>
        <item x="183"/>
        <item x="669"/>
        <item x="651"/>
        <item x="364"/>
        <item x="546"/>
        <item x="317"/>
        <item x="228"/>
        <item x="452"/>
        <item x="53"/>
        <item x="516"/>
        <item x="82"/>
        <item x="360"/>
        <item x="588"/>
        <item x="205"/>
        <item x="234"/>
        <item x="238"/>
        <item x="52"/>
        <item x="535"/>
        <item x="334"/>
        <item x="623"/>
        <item x="418"/>
        <item x="39"/>
        <item x="24"/>
        <item x="652"/>
        <item x="338"/>
        <item x="511"/>
        <item x="135"/>
        <item x="187"/>
        <item x="653"/>
        <item x="164"/>
        <item x="271"/>
        <item x="286"/>
        <item x="430"/>
        <item x="40"/>
        <item x="661"/>
        <item x="123"/>
        <item x="332"/>
        <item x="565"/>
        <item x="500"/>
        <item x="300"/>
        <item x="180"/>
        <item x="98"/>
        <item x="489"/>
        <item x="222"/>
        <item x="259"/>
        <item x="406"/>
        <item x="1"/>
        <item x="387"/>
        <item x="76"/>
        <item x="129"/>
        <item x="165"/>
        <item x="613"/>
        <item x="461"/>
        <item x="573"/>
        <item x="340"/>
        <item x="107"/>
        <item x="198"/>
        <item x="335"/>
        <item x="357"/>
        <item x="118"/>
        <item x="534"/>
        <item x="544"/>
        <item x="673"/>
        <item x="492"/>
        <item x="291"/>
        <item x="330"/>
        <item x="678"/>
        <item x="622"/>
        <item x="298"/>
        <item x="691"/>
        <item x="645"/>
        <item x="609"/>
        <item x="674"/>
        <item x="255"/>
        <item x="520"/>
        <item x="315"/>
        <item x="488"/>
        <item x="405"/>
        <item x="67"/>
        <item x="144"/>
        <item x="161"/>
        <item x="351"/>
        <item x="133"/>
        <item x="225"/>
        <item x="508"/>
        <item x="428"/>
        <item x="643"/>
        <item x="411"/>
        <item x="398"/>
        <item x="35"/>
        <item x="664"/>
        <item x="112"/>
        <item x="584"/>
        <item x="166"/>
        <item x="247"/>
        <item x="425"/>
        <item x="9"/>
        <item x="262"/>
        <item t="default"/>
      </items>
    </pivotField>
    <pivotField showAll="0"/>
    <pivotField showAll="0"/>
    <pivotField showAll="0"/>
    <pivotField numFmtId="43" showAll="0"/>
    <pivotField numFmtId="2" showAll="0"/>
    <pivotField showAll="0"/>
    <pivotField numFmtId="2" showAll="0"/>
    <pivotField numFmtId="2" showAll="0"/>
    <pivotField numFmtId="10" showAll="0"/>
    <pivotField showAll="0"/>
    <pivotField showAll="0"/>
  </pivotFields>
  <rowFields count="1">
    <field x="2"/>
  </rowFields>
  <rowItems count="6">
    <i>
      <x v="11"/>
    </i>
    <i>
      <x v="13"/>
    </i>
    <i>
      <x v="10"/>
    </i>
    <i>
      <x v="2"/>
    </i>
    <i>
      <x v="1"/>
    </i>
    <i t="grand">
      <x/>
    </i>
  </rowItems>
  <colFields count="1">
    <field x="8"/>
  </colFields>
  <colItems count="2">
    <i>
      <x v="1"/>
    </i>
    <i t="grand">
      <x/>
    </i>
  </colItems>
  <dataFields count="1">
    <dataField name="Sum of Net Revenue" fld="13" baseField="2" baseItem="0"/>
  </dataFields>
  <chartFormats count="10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8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8"/>
          </reference>
          <reference field="8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6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8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0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62">
  <location ref="A131:B135" firstHeaderRow="1" firstDataRow="1" firstDataCol="1"/>
  <pivotFields count="25">
    <pivotField showAll="0"/>
    <pivotField showAll="0">
      <items count="701">
        <item x="112"/>
        <item x="118"/>
        <item x="119"/>
        <item x="154"/>
        <item x="15"/>
        <item x="185"/>
        <item x="196"/>
        <item x="231"/>
        <item x="242"/>
        <item x="243"/>
        <item x="267"/>
        <item x="271"/>
        <item x="273"/>
        <item x="1"/>
        <item x="300"/>
        <item x="303"/>
        <item x="314"/>
        <item x="321"/>
        <item x="322"/>
        <item x="343"/>
        <item x="384"/>
        <item x="388"/>
        <item x="397"/>
        <item x="405"/>
        <item x="418"/>
        <item x="435"/>
        <item x="448"/>
        <item x="485"/>
        <item x="515"/>
        <item x="544"/>
        <item x="604"/>
        <item x="641"/>
        <item x="656"/>
        <item x="658"/>
        <item x="666"/>
        <item x="699"/>
        <item x="75"/>
        <item x="105"/>
        <item x="113"/>
        <item x="125"/>
        <item x="135"/>
        <item x="145"/>
        <item x="153"/>
        <item x="199"/>
        <item x="219"/>
        <item x="252"/>
        <item x="254"/>
        <item x="302"/>
        <item x="315"/>
        <item x="323"/>
        <item x="331"/>
        <item x="347"/>
        <item x="349"/>
        <item x="134"/>
        <item x="363"/>
        <item x="380"/>
        <item x="387"/>
        <item x="12"/>
        <item x="139"/>
        <item x="411"/>
        <item sd="0" x="425"/>
        <item x="42"/>
        <item x="446"/>
        <item x="143"/>
        <item x="457"/>
        <item x="147"/>
        <item x="504"/>
        <item x="519"/>
        <item x="520"/>
        <item x="587"/>
        <item x="595"/>
        <item x="606"/>
        <item x="59"/>
        <item x="620"/>
        <item x="643"/>
        <item x="659"/>
        <item x="662"/>
        <item x="672"/>
        <item x="685"/>
        <item x="72"/>
        <item x="188"/>
        <item x="93"/>
        <item x="98"/>
        <item x="121"/>
        <item x="167"/>
        <item x="172"/>
        <item x="204"/>
        <item x="208"/>
        <item x="19"/>
        <item x="230"/>
        <item x="239"/>
        <item x="260"/>
        <item x="291"/>
        <item x="297"/>
        <item x="344"/>
        <item x="360"/>
        <item x="473"/>
        <item x="475"/>
        <item x="525"/>
        <item x="564"/>
        <item x="256"/>
        <item x="56"/>
        <item x="581"/>
        <item x="614"/>
        <item x="60"/>
        <item x="653"/>
        <item x="673"/>
        <item x="680"/>
        <item x="67"/>
        <item x="5"/>
        <item x="81"/>
        <item x="7"/>
        <item x="90"/>
        <item x="28"/>
        <item x="306"/>
        <item x="107"/>
        <item x="114"/>
        <item x="117"/>
        <item x="166"/>
        <item x="175"/>
        <item x="205"/>
        <item x="233"/>
        <item x="257"/>
        <item x="325"/>
        <item x="270"/>
        <item x="272"/>
        <item x="289"/>
        <item x="317"/>
        <item x="334"/>
        <item x="390"/>
        <item x="392"/>
        <item x="410"/>
        <item x="419"/>
        <item x="438"/>
        <item x="472"/>
        <item x="46"/>
        <item x="491"/>
        <item x="505"/>
        <item x="523"/>
        <item x="539"/>
        <item x="541"/>
        <item x="551"/>
        <item x="629"/>
        <item x="648"/>
        <item x="649"/>
        <item x="652"/>
        <item x="665"/>
        <item x="671"/>
        <item x="687"/>
        <item x="697"/>
        <item x="79"/>
        <item x="381"/>
        <item x="102"/>
        <item x="129"/>
        <item x="150"/>
        <item x="192"/>
        <item x="206"/>
        <item x="210"/>
        <item x="20"/>
        <item x="261"/>
        <item x="25"/>
        <item x="281"/>
        <item x="287"/>
        <item x="288"/>
        <item x="31"/>
        <item x="389"/>
        <item x="394"/>
        <item x="423"/>
        <item x="427"/>
        <item x="441"/>
        <item x="444"/>
        <item x="452"/>
        <item x="476"/>
        <item x="498"/>
        <item x="449"/>
        <item x="513"/>
        <item x="534"/>
        <item x="537"/>
        <item x="545"/>
        <item x="571"/>
        <item x="585"/>
        <item x="622"/>
        <item x="461"/>
        <item x="635"/>
        <item x="470"/>
        <item x="471"/>
        <item x="474"/>
        <item x="478"/>
        <item x="80"/>
        <item x="47"/>
        <item x="510"/>
        <item x="138"/>
        <item x="162"/>
        <item x="177"/>
        <item x="193"/>
        <item x="195"/>
        <item x="50"/>
        <item x="0"/>
        <item x="213"/>
        <item x="223"/>
        <item x="226"/>
        <item x="238"/>
        <item x="266"/>
        <item x="277"/>
        <item x="529"/>
        <item x="309"/>
        <item x="30"/>
        <item x="320"/>
        <item x="329"/>
        <item x="330"/>
        <item x="383"/>
        <item x="40"/>
        <item x="431"/>
        <item x="433"/>
        <item x="43"/>
        <item x="44"/>
        <item x="45"/>
        <item x="477"/>
        <item x="547"/>
        <item x="49"/>
        <item x="522"/>
        <item x="540"/>
        <item x="542"/>
        <item x="575"/>
        <item x="579"/>
        <item x="580"/>
        <item x="593"/>
        <item x="630"/>
        <item x="631"/>
        <item x="646"/>
        <item x="63"/>
        <item x="664"/>
        <item x="689"/>
        <item x="569"/>
        <item x="576"/>
        <item x="83"/>
        <item x="584"/>
        <item x="586"/>
        <item x="603"/>
        <item x="108"/>
        <item x="130"/>
        <item x="140"/>
        <item x="613"/>
        <item x="156"/>
        <item x="161"/>
        <item x="615"/>
        <item x="186"/>
        <item x="202"/>
        <item x="619"/>
        <item x="221"/>
        <item x="276"/>
        <item x="292"/>
        <item x="296"/>
        <item x="33"/>
        <item x="356"/>
        <item x="34"/>
        <item x="365"/>
        <item x="374"/>
        <item x="375"/>
        <item x="36"/>
        <item x="396"/>
        <item x="413"/>
        <item x="421"/>
        <item x="428"/>
        <item x="454"/>
        <item x="489"/>
        <item x="507"/>
        <item x="508"/>
        <item x="512"/>
        <item x="518"/>
        <item x="530"/>
        <item x="535"/>
        <item x="566"/>
        <item x="588"/>
        <item x="597"/>
        <item x="608"/>
        <item x="617"/>
        <item x="651"/>
        <item x="670"/>
        <item x="695"/>
        <item x="76"/>
        <item x="95"/>
        <item x="696"/>
        <item x="100"/>
        <item x="126"/>
        <item x="137"/>
        <item x="13"/>
        <item x="173"/>
        <item x="181"/>
        <item x="236"/>
        <item x="240"/>
        <item x="250"/>
        <item x="268"/>
        <item x="71"/>
        <item x="308"/>
        <item x="342"/>
        <item x="351"/>
        <item x="379"/>
        <item x="38"/>
        <item x="404"/>
        <item x="437"/>
        <item x="453"/>
        <item x="460"/>
        <item x="463"/>
        <item x="481"/>
        <item x="48"/>
        <item x="3"/>
        <item x="506"/>
        <item x="528"/>
        <item x="543"/>
        <item x="54"/>
        <item x="568"/>
        <item x="625"/>
        <item x="62"/>
        <item x="655"/>
        <item x="674"/>
        <item x="66"/>
        <item x="691"/>
        <item x="6"/>
        <item x="103"/>
        <item x="104"/>
        <item x="120"/>
        <item x="122"/>
        <item x="160"/>
        <item x="176"/>
        <item x="189"/>
        <item x="194"/>
        <item x="217"/>
        <item x="220"/>
        <item x="318"/>
        <item x="348"/>
        <item x="362"/>
        <item x="371"/>
        <item x="378"/>
        <item x="399"/>
        <item x="401"/>
        <item x="416"/>
        <item x="442"/>
        <item x="443"/>
        <item x="483"/>
        <item x="51"/>
        <item x="532"/>
        <item x="533"/>
        <item x="52"/>
        <item x="598"/>
        <item x="605"/>
        <item x="607"/>
        <item x="623"/>
        <item x="636"/>
        <item x="77"/>
        <item x="86"/>
        <item x="87"/>
        <item x="88"/>
        <item x="101"/>
        <item x="106"/>
        <item x="109"/>
        <item x="111"/>
        <item x="115"/>
        <item x="10"/>
        <item x="123"/>
        <item x="149"/>
        <item x="169"/>
        <item x="174"/>
        <item x="198"/>
        <item x="283"/>
        <item x="285"/>
        <item x="286"/>
        <item x="295"/>
        <item x="304"/>
        <item x="345"/>
        <item x="35"/>
        <item x="370"/>
        <item x="395"/>
        <item x="422"/>
        <item x="439"/>
        <item x="450"/>
        <item x="451"/>
        <item x="465"/>
        <item x="482"/>
        <item x="502"/>
        <item x="521"/>
        <item x="531"/>
        <item x="549"/>
        <item x="555"/>
        <item x="565"/>
        <item x="55"/>
        <item x="582"/>
        <item x="600"/>
        <item x="645"/>
        <item x="690"/>
        <item x="70"/>
        <item x="73"/>
        <item x="92"/>
        <item x="8"/>
        <item x="141"/>
        <item x="168"/>
        <item x="182"/>
        <item x="203"/>
        <item x="255"/>
        <item x="294"/>
        <item x="408"/>
        <item x="480"/>
        <item x="511"/>
        <item x="517"/>
        <item x="552"/>
        <item x="591"/>
        <item x="594"/>
        <item x="609"/>
        <item x="611"/>
        <item x="650"/>
        <item x="654"/>
        <item x="82"/>
        <item x="94"/>
        <item sd="0" x="9"/>
        <item x="110"/>
        <item x="11"/>
        <item x="131"/>
        <item x="142"/>
        <item x="146"/>
        <item x="163"/>
        <item x="171"/>
        <item x="183"/>
        <item x="187"/>
        <item x="18"/>
        <item x="209"/>
        <item x="215"/>
        <item x="235"/>
        <item x="237"/>
        <item x="23"/>
        <item x="263"/>
        <item x="299"/>
        <item x="319"/>
        <item x="338"/>
        <item x="32"/>
        <item x="350"/>
        <item x="366"/>
        <item x="368"/>
        <item x="369"/>
        <item x="412"/>
        <item x="424"/>
        <item x="426"/>
        <item x="456"/>
        <item x="496"/>
        <item x="499"/>
        <item x="501"/>
        <item x="509"/>
        <item x="601"/>
        <item x="612"/>
        <item x="640"/>
        <item x="660"/>
        <item x="679"/>
        <item x="692"/>
        <item x="85"/>
        <item x="89"/>
        <item x="91"/>
        <item x="96"/>
        <item x="124"/>
        <item x="164"/>
        <item x="197"/>
        <item x="200"/>
        <item x="229"/>
        <item x="22"/>
        <item x="249"/>
        <item x="258"/>
        <item x="282"/>
        <item x="290"/>
        <item x="311"/>
        <item x="353"/>
        <item x="359"/>
        <item x="393"/>
        <item x="403"/>
        <item x="39"/>
        <item x="415"/>
        <item x="417"/>
        <item x="420"/>
        <item x="432"/>
        <item x="464"/>
        <item x="492"/>
        <item x="493"/>
        <item x="503"/>
        <item x="546"/>
        <item x="550"/>
        <item x="554"/>
        <item x="558"/>
        <item x="562"/>
        <item x="578"/>
        <item x="589"/>
        <item x="596"/>
        <item x="58"/>
        <item x="610"/>
        <item x="616"/>
        <item x="639"/>
        <item x="663"/>
        <item x="677"/>
        <item x="68"/>
        <item x="155"/>
        <item x="158"/>
        <item x="16"/>
        <item x="227"/>
        <item x="21"/>
        <item x="246"/>
        <item x="253"/>
        <item x="24"/>
        <item x="26"/>
        <item x="312"/>
        <item x="339"/>
        <item x="341"/>
        <item x="357"/>
        <item x="364"/>
        <item x="367"/>
        <item x="377"/>
        <item x="398"/>
        <item x="2"/>
        <item x="409"/>
        <item x="458"/>
        <item x="462"/>
        <item x="469"/>
        <item x="479"/>
        <item x="487"/>
        <item x="526"/>
        <item x="557"/>
        <item x="583"/>
        <item x="599"/>
        <item x="621"/>
        <item x="626"/>
        <item x="637"/>
        <item x="668"/>
        <item x="669"/>
        <item x="681"/>
        <item x="682"/>
        <item x="683"/>
        <item x="698"/>
        <item x="74"/>
        <item x="84"/>
        <item x="144"/>
        <item x="184"/>
        <item x="201"/>
        <item x="216"/>
        <item x="224"/>
        <item x="232"/>
        <item x="244"/>
        <item x="245"/>
        <item x="274"/>
        <item x="280"/>
        <item x="27"/>
        <item x="333"/>
        <item x="346"/>
        <item x="372"/>
        <item x="373"/>
        <item x="376"/>
        <item x="386"/>
        <item x="37"/>
        <item x="414"/>
        <item x="467"/>
        <item x="468"/>
        <item x="488"/>
        <item x="514"/>
        <item x="527"/>
        <item x="536"/>
        <item x="556"/>
        <item x="560"/>
        <item x="561"/>
        <item x="570"/>
        <item x="592"/>
        <item x="634"/>
        <item x="638"/>
        <item x="657"/>
        <item x="661"/>
        <item x="693"/>
        <item x="99"/>
        <item x="132"/>
        <item x="151"/>
        <item x="178"/>
        <item x="212"/>
        <item x="222"/>
        <item x="225"/>
        <item x="228"/>
        <item x="241"/>
        <item x="247"/>
        <item x="248"/>
        <item x="251"/>
        <item x="264"/>
        <item x="284"/>
        <item x="293"/>
        <item x="298"/>
        <item x="307"/>
        <item x="310"/>
        <item x="316"/>
        <item x="324"/>
        <item x="382"/>
        <item x="459"/>
        <item x="466"/>
        <item x="486"/>
        <item x="494"/>
        <item x="516"/>
        <item x="563"/>
        <item x="567"/>
        <item x="572"/>
        <item x="574"/>
        <item x="4"/>
        <item x="627"/>
        <item x="628"/>
        <item x="647"/>
        <item x="64"/>
        <item x="97"/>
        <item x="116"/>
        <item x="127"/>
        <item x="136"/>
        <item x="148"/>
        <item x="157"/>
        <item x="14"/>
        <item x="159"/>
        <item x="170"/>
        <item x="218"/>
        <item x="301"/>
        <item x="29"/>
        <item x="313"/>
        <item x="327"/>
        <item x="340"/>
        <item x="358"/>
        <item x="391"/>
        <item x="402"/>
        <item x="41"/>
        <item x="430"/>
        <item x="436"/>
        <item x="440"/>
        <item x="447"/>
        <item x="497"/>
        <item x="524"/>
        <item x="548"/>
        <item x="553"/>
        <item x="573"/>
        <item x="624"/>
        <item x="61"/>
        <item x="644"/>
        <item x="69"/>
        <item x="78"/>
        <item x="133"/>
        <item x="152"/>
        <item x="165"/>
        <item x="180"/>
        <item x="190"/>
        <item x="191"/>
        <item x="207"/>
        <item x="234"/>
        <item sd="0" x="262"/>
        <item x="269"/>
        <item x="275"/>
        <item x="279"/>
        <item x="332"/>
        <item x="335"/>
        <item x="336"/>
        <item x="337"/>
        <item x="354"/>
        <item x="429"/>
        <item x="445"/>
        <item x="455"/>
        <item x="500"/>
        <item x="538"/>
        <item x="559"/>
        <item x="577"/>
        <item x="57"/>
        <item x="590"/>
        <item x="602"/>
        <item x="618"/>
        <item x="632"/>
        <item x="633"/>
        <item x="642"/>
        <item x="65"/>
        <item x="675"/>
        <item x="678"/>
        <item x="684"/>
        <item x="694"/>
        <item x="128"/>
        <item x="179"/>
        <item x="17"/>
        <item x="211"/>
        <item x="214"/>
        <item x="259"/>
        <item x="265"/>
        <item x="278"/>
        <item x="305"/>
        <item x="326"/>
        <item x="328"/>
        <item x="352"/>
        <item x="355"/>
        <item x="361"/>
        <item x="385"/>
        <item x="400"/>
        <item x="406"/>
        <item x="407"/>
        <item x="434"/>
        <item x="484"/>
        <item x="490"/>
        <item x="495"/>
        <item x="53"/>
        <item x="667"/>
        <item x="676"/>
        <item x="686"/>
        <item x="688"/>
        <item t="default"/>
      </items>
    </pivotField>
    <pivotField showAll="0">
      <items count="21">
        <item x="6"/>
        <item x="1"/>
        <item x="15"/>
        <item x="5"/>
        <item x="16"/>
        <item x="11"/>
        <item x="0"/>
        <item x="14"/>
        <item x="3"/>
        <item x="17"/>
        <item x="7"/>
        <item x="8"/>
        <item x="19"/>
        <item x="12"/>
        <item x="2"/>
        <item x="13"/>
        <item x="4"/>
        <item x="9"/>
        <item x="18"/>
        <item x="10"/>
        <item t="default"/>
      </items>
    </pivotField>
    <pivotField showAll="0"/>
    <pivotField showAll="0">
      <items count="158">
        <item x="17"/>
        <item x="105"/>
        <item x="130"/>
        <item x="139"/>
        <item x="73"/>
        <item x="38"/>
        <item x="99"/>
        <item x="153"/>
        <item x="78"/>
        <item x="18"/>
        <item x="120"/>
        <item x="131"/>
        <item x="27"/>
        <item x="128"/>
        <item x="104"/>
        <item x="90"/>
        <item x="133"/>
        <item x="49"/>
        <item x="14"/>
        <item x="28"/>
        <item x="21"/>
        <item x="55"/>
        <item x="76"/>
        <item x="11"/>
        <item x="103"/>
        <item x="146"/>
        <item x="13"/>
        <item x="67"/>
        <item x="66"/>
        <item x="87"/>
        <item x="53"/>
        <item x="154"/>
        <item x="24"/>
        <item x="117"/>
        <item x="138"/>
        <item x="54"/>
        <item x="51"/>
        <item x="88"/>
        <item x="7"/>
        <item x="0"/>
        <item x="71"/>
        <item x="16"/>
        <item x="101"/>
        <item x="114"/>
        <item x="94"/>
        <item x="35"/>
        <item x="69"/>
        <item x="61"/>
        <item x="30"/>
        <item x="125"/>
        <item x="147"/>
        <item x="97"/>
        <item x="34"/>
        <item x="122"/>
        <item x="47"/>
        <item x="4"/>
        <item x="1"/>
        <item x="33"/>
        <item x="135"/>
        <item x="91"/>
        <item x="80"/>
        <item x="89"/>
        <item x="25"/>
        <item x="19"/>
        <item x="148"/>
        <item x="23"/>
        <item x="85"/>
        <item x="155"/>
        <item x="121"/>
        <item x="107"/>
        <item x="143"/>
        <item x="113"/>
        <item x="86"/>
        <item x="77"/>
        <item x="31"/>
        <item x="44"/>
        <item x="108"/>
        <item x="116"/>
        <item x="137"/>
        <item x="22"/>
        <item x="62"/>
        <item x="8"/>
        <item x="45"/>
        <item x="152"/>
        <item x="36"/>
        <item x="58"/>
        <item x="111"/>
        <item x="142"/>
        <item x="124"/>
        <item x="132"/>
        <item x="109"/>
        <item x="9"/>
        <item x="52"/>
        <item x="82"/>
        <item x="12"/>
        <item x="95"/>
        <item x="96"/>
        <item x="150"/>
        <item x="41"/>
        <item x="79"/>
        <item x="151"/>
        <item x="123"/>
        <item x="84"/>
        <item x="68"/>
        <item x="145"/>
        <item x="112"/>
        <item x="50"/>
        <item x="140"/>
        <item x="65"/>
        <item x="81"/>
        <item x="70"/>
        <item x="10"/>
        <item x="57"/>
        <item x="129"/>
        <item x="134"/>
        <item x="100"/>
        <item x="102"/>
        <item x="98"/>
        <item x="63"/>
        <item x="92"/>
        <item x="149"/>
        <item x="136"/>
        <item x="127"/>
        <item x="29"/>
        <item x="43"/>
        <item x="39"/>
        <item x="3"/>
        <item x="144"/>
        <item x="60"/>
        <item x="37"/>
        <item x="20"/>
        <item x="72"/>
        <item x="64"/>
        <item x="110"/>
        <item x="106"/>
        <item x="6"/>
        <item x="118"/>
        <item x="59"/>
        <item x="5"/>
        <item x="126"/>
        <item x="141"/>
        <item x="156"/>
        <item x="15"/>
        <item x="75"/>
        <item x="48"/>
        <item x="2"/>
        <item x="83"/>
        <item x="56"/>
        <item x="93"/>
        <item x="119"/>
        <item x="46"/>
        <item x="40"/>
        <item x="42"/>
        <item x="74"/>
        <item x="26"/>
        <item x="32"/>
        <item x="115"/>
        <item t="default"/>
      </items>
    </pivotField>
    <pivotField showAll="0"/>
    <pivotField showAll="0"/>
    <pivotField numFmtId="14" showAll="0"/>
    <pivotField axis="axisRow" numFmtId="1" showAll="0">
      <items count="4">
        <item sd="0" x="2"/>
        <item sd="0" x="1"/>
        <item sd="0" x="0"/>
        <item t="default"/>
      </items>
    </pivotField>
    <pivotField numFmtId="14" showAll="0"/>
    <pivotField showAll="0"/>
    <pivotField numFmtId="165" showAll="0"/>
    <pivotField numFmtId="164" showAll="0"/>
    <pivotField numFmtId="164" showAll="0"/>
    <pivotField showAll="0"/>
    <pivotField showAll="0"/>
    <pivotField showAll="0"/>
    <pivotField numFmtId="43" showAll="0"/>
    <pivotField numFmtId="2" showAll="0"/>
    <pivotField showAll="0"/>
    <pivotField numFmtId="2" showAll="0"/>
    <pivotField dataField="1" numFmtId="2" showAll="0"/>
    <pivotField numFmtId="10" showAll="0"/>
    <pivotField showAll="0"/>
    <pivotField axis="axisRow" showAll="0">
      <items count="5">
        <item sd="0" x="1"/>
        <item h="1" sd="0" x="0"/>
        <item h="1" sd="0" x="3"/>
        <item h="1" sd="0" x="2"/>
        <item t="default"/>
      </items>
    </pivotField>
  </pivotFields>
  <rowFields count="2">
    <field x="8"/>
    <field x="2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Bank Profit" fld="21" baseField="0" baseItem="0"/>
  </dataFields>
  <chartFormats count="4"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4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63">
  <location ref="A115:B119" firstHeaderRow="1" firstDataRow="1" firstDataCol="1"/>
  <pivotFields count="25">
    <pivotField showAll="0"/>
    <pivotField showAll="0">
      <items count="701">
        <item x="112"/>
        <item x="118"/>
        <item x="119"/>
        <item x="154"/>
        <item x="15"/>
        <item x="185"/>
        <item x="196"/>
        <item x="231"/>
        <item x="242"/>
        <item x="243"/>
        <item x="267"/>
        <item x="271"/>
        <item x="273"/>
        <item x="1"/>
        <item x="300"/>
        <item x="303"/>
        <item x="314"/>
        <item x="321"/>
        <item x="322"/>
        <item x="343"/>
        <item x="384"/>
        <item x="388"/>
        <item x="397"/>
        <item x="405"/>
        <item x="418"/>
        <item x="435"/>
        <item x="448"/>
        <item x="485"/>
        <item x="515"/>
        <item x="544"/>
        <item x="604"/>
        <item x="641"/>
        <item x="656"/>
        <item x="658"/>
        <item x="666"/>
        <item x="699"/>
        <item x="75"/>
        <item x="105"/>
        <item x="113"/>
        <item x="125"/>
        <item x="135"/>
        <item x="145"/>
        <item x="153"/>
        <item x="199"/>
        <item x="219"/>
        <item x="252"/>
        <item x="254"/>
        <item x="302"/>
        <item x="315"/>
        <item x="323"/>
        <item x="331"/>
        <item x="347"/>
        <item x="349"/>
        <item x="134"/>
        <item x="363"/>
        <item x="380"/>
        <item x="387"/>
        <item x="12"/>
        <item x="139"/>
        <item x="411"/>
        <item sd="0" x="425"/>
        <item x="42"/>
        <item x="446"/>
        <item x="143"/>
        <item x="457"/>
        <item x="147"/>
        <item x="504"/>
        <item x="519"/>
        <item x="520"/>
        <item x="587"/>
        <item x="595"/>
        <item x="606"/>
        <item x="59"/>
        <item x="620"/>
        <item x="643"/>
        <item x="659"/>
        <item x="662"/>
        <item x="672"/>
        <item x="685"/>
        <item x="72"/>
        <item x="188"/>
        <item x="93"/>
        <item x="98"/>
        <item x="121"/>
        <item x="167"/>
        <item x="172"/>
        <item x="204"/>
        <item x="208"/>
        <item x="19"/>
        <item x="230"/>
        <item x="239"/>
        <item x="260"/>
        <item x="291"/>
        <item x="297"/>
        <item x="344"/>
        <item x="360"/>
        <item x="473"/>
        <item x="475"/>
        <item x="525"/>
        <item x="564"/>
        <item x="256"/>
        <item x="56"/>
        <item x="581"/>
        <item x="614"/>
        <item x="60"/>
        <item x="653"/>
        <item x="673"/>
        <item x="680"/>
        <item x="67"/>
        <item x="5"/>
        <item x="81"/>
        <item x="7"/>
        <item x="90"/>
        <item x="28"/>
        <item x="306"/>
        <item x="107"/>
        <item x="114"/>
        <item x="117"/>
        <item x="166"/>
        <item x="175"/>
        <item x="205"/>
        <item x="233"/>
        <item x="257"/>
        <item x="325"/>
        <item x="270"/>
        <item x="272"/>
        <item x="289"/>
        <item x="317"/>
        <item x="334"/>
        <item x="390"/>
        <item x="392"/>
        <item x="410"/>
        <item x="419"/>
        <item x="438"/>
        <item x="472"/>
        <item x="46"/>
        <item x="491"/>
        <item x="505"/>
        <item x="523"/>
        <item x="539"/>
        <item x="541"/>
        <item x="551"/>
        <item x="629"/>
        <item x="648"/>
        <item x="649"/>
        <item x="652"/>
        <item x="665"/>
        <item x="671"/>
        <item x="687"/>
        <item x="697"/>
        <item x="79"/>
        <item x="381"/>
        <item x="102"/>
        <item x="129"/>
        <item x="150"/>
        <item x="192"/>
        <item x="206"/>
        <item x="210"/>
        <item x="20"/>
        <item x="261"/>
        <item x="25"/>
        <item x="281"/>
        <item x="287"/>
        <item x="288"/>
        <item x="31"/>
        <item x="389"/>
        <item x="394"/>
        <item x="423"/>
        <item x="427"/>
        <item x="441"/>
        <item x="444"/>
        <item x="452"/>
        <item x="476"/>
        <item x="498"/>
        <item x="449"/>
        <item x="513"/>
        <item x="534"/>
        <item x="537"/>
        <item x="545"/>
        <item x="571"/>
        <item x="585"/>
        <item x="622"/>
        <item x="461"/>
        <item x="635"/>
        <item x="470"/>
        <item x="471"/>
        <item x="474"/>
        <item x="478"/>
        <item x="80"/>
        <item x="47"/>
        <item x="510"/>
        <item x="138"/>
        <item x="162"/>
        <item x="177"/>
        <item x="193"/>
        <item x="195"/>
        <item x="50"/>
        <item x="0"/>
        <item x="213"/>
        <item x="223"/>
        <item x="226"/>
        <item x="238"/>
        <item x="266"/>
        <item x="277"/>
        <item x="529"/>
        <item x="309"/>
        <item x="30"/>
        <item x="320"/>
        <item x="329"/>
        <item x="330"/>
        <item x="383"/>
        <item x="40"/>
        <item x="431"/>
        <item x="433"/>
        <item x="43"/>
        <item x="44"/>
        <item x="45"/>
        <item x="477"/>
        <item x="547"/>
        <item x="49"/>
        <item x="522"/>
        <item x="540"/>
        <item x="542"/>
        <item x="575"/>
        <item x="579"/>
        <item x="580"/>
        <item x="593"/>
        <item x="630"/>
        <item x="631"/>
        <item x="646"/>
        <item x="63"/>
        <item x="664"/>
        <item x="689"/>
        <item x="569"/>
        <item x="576"/>
        <item x="83"/>
        <item x="584"/>
        <item x="586"/>
        <item x="603"/>
        <item x="108"/>
        <item x="130"/>
        <item x="140"/>
        <item x="613"/>
        <item x="156"/>
        <item x="161"/>
        <item x="615"/>
        <item x="186"/>
        <item x="202"/>
        <item x="619"/>
        <item x="221"/>
        <item x="276"/>
        <item x="292"/>
        <item x="296"/>
        <item x="33"/>
        <item x="356"/>
        <item x="34"/>
        <item x="365"/>
        <item x="374"/>
        <item x="375"/>
        <item x="36"/>
        <item x="396"/>
        <item x="413"/>
        <item x="421"/>
        <item x="428"/>
        <item x="454"/>
        <item x="489"/>
        <item x="507"/>
        <item x="508"/>
        <item x="512"/>
        <item x="518"/>
        <item x="530"/>
        <item x="535"/>
        <item x="566"/>
        <item x="588"/>
        <item x="597"/>
        <item x="608"/>
        <item x="617"/>
        <item x="651"/>
        <item x="670"/>
        <item x="695"/>
        <item x="76"/>
        <item x="95"/>
        <item x="696"/>
        <item x="100"/>
        <item x="126"/>
        <item x="137"/>
        <item x="13"/>
        <item x="173"/>
        <item x="181"/>
        <item x="236"/>
        <item x="240"/>
        <item x="250"/>
        <item x="268"/>
        <item x="71"/>
        <item x="308"/>
        <item x="342"/>
        <item x="351"/>
        <item x="379"/>
        <item x="38"/>
        <item x="404"/>
        <item x="437"/>
        <item x="453"/>
        <item x="460"/>
        <item x="463"/>
        <item x="481"/>
        <item x="48"/>
        <item x="3"/>
        <item x="506"/>
        <item x="528"/>
        <item x="543"/>
        <item x="54"/>
        <item x="568"/>
        <item x="625"/>
        <item x="62"/>
        <item x="655"/>
        <item x="674"/>
        <item x="66"/>
        <item x="691"/>
        <item x="6"/>
        <item x="103"/>
        <item x="104"/>
        <item x="120"/>
        <item x="122"/>
        <item x="160"/>
        <item x="176"/>
        <item x="189"/>
        <item x="194"/>
        <item x="217"/>
        <item x="220"/>
        <item x="318"/>
        <item x="348"/>
        <item x="362"/>
        <item x="371"/>
        <item x="378"/>
        <item x="399"/>
        <item x="401"/>
        <item x="416"/>
        <item x="442"/>
        <item x="443"/>
        <item x="483"/>
        <item x="51"/>
        <item x="532"/>
        <item x="533"/>
        <item x="52"/>
        <item x="598"/>
        <item x="605"/>
        <item x="607"/>
        <item x="623"/>
        <item x="636"/>
        <item x="77"/>
        <item x="86"/>
        <item x="87"/>
        <item x="88"/>
        <item x="101"/>
        <item x="106"/>
        <item x="109"/>
        <item x="111"/>
        <item x="115"/>
        <item x="10"/>
        <item x="123"/>
        <item x="149"/>
        <item x="169"/>
        <item x="174"/>
        <item x="198"/>
        <item x="283"/>
        <item x="285"/>
        <item x="286"/>
        <item x="295"/>
        <item x="304"/>
        <item x="345"/>
        <item x="35"/>
        <item x="370"/>
        <item x="395"/>
        <item x="422"/>
        <item x="439"/>
        <item x="450"/>
        <item x="451"/>
        <item x="465"/>
        <item x="482"/>
        <item x="502"/>
        <item x="521"/>
        <item x="531"/>
        <item x="549"/>
        <item x="555"/>
        <item x="565"/>
        <item x="55"/>
        <item x="582"/>
        <item x="600"/>
        <item x="645"/>
        <item x="690"/>
        <item x="70"/>
        <item x="73"/>
        <item x="92"/>
        <item x="8"/>
        <item x="141"/>
        <item x="168"/>
        <item x="182"/>
        <item x="203"/>
        <item x="255"/>
        <item x="294"/>
        <item x="408"/>
        <item x="480"/>
        <item x="511"/>
        <item x="517"/>
        <item x="552"/>
        <item x="591"/>
        <item x="594"/>
        <item x="609"/>
        <item x="611"/>
        <item x="650"/>
        <item x="654"/>
        <item x="82"/>
        <item x="94"/>
        <item sd="0" x="9"/>
        <item x="110"/>
        <item x="11"/>
        <item x="131"/>
        <item x="142"/>
        <item x="146"/>
        <item x="163"/>
        <item x="171"/>
        <item x="183"/>
        <item x="187"/>
        <item x="18"/>
        <item x="209"/>
        <item x="215"/>
        <item x="235"/>
        <item x="237"/>
        <item x="23"/>
        <item x="263"/>
        <item x="299"/>
        <item x="319"/>
        <item x="338"/>
        <item x="32"/>
        <item x="350"/>
        <item x="366"/>
        <item x="368"/>
        <item x="369"/>
        <item x="412"/>
        <item x="424"/>
        <item x="426"/>
        <item x="456"/>
        <item x="496"/>
        <item x="499"/>
        <item x="501"/>
        <item x="509"/>
        <item x="601"/>
        <item x="612"/>
        <item x="640"/>
        <item x="660"/>
        <item x="679"/>
        <item x="692"/>
        <item x="85"/>
        <item x="89"/>
        <item x="91"/>
        <item x="96"/>
        <item x="124"/>
        <item x="164"/>
        <item x="197"/>
        <item x="200"/>
        <item x="229"/>
        <item x="22"/>
        <item x="249"/>
        <item x="258"/>
        <item x="282"/>
        <item x="290"/>
        <item x="311"/>
        <item x="353"/>
        <item x="359"/>
        <item x="393"/>
        <item x="403"/>
        <item x="39"/>
        <item x="415"/>
        <item x="417"/>
        <item x="420"/>
        <item x="432"/>
        <item x="464"/>
        <item x="492"/>
        <item x="493"/>
        <item x="503"/>
        <item x="546"/>
        <item x="550"/>
        <item x="554"/>
        <item x="558"/>
        <item x="562"/>
        <item x="578"/>
        <item x="589"/>
        <item x="596"/>
        <item x="58"/>
        <item x="610"/>
        <item x="616"/>
        <item x="639"/>
        <item x="663"/>
        <item x="677"/>
        <item x="68"/>
        <item x="155"/>
        <item x="158"/>
        <item x="16"/>
        <item x="227"/>
        <item x="21"/>
        <item x="246"/>
        <item x="253"/>
        <item x="24"/>
        <item x="26"/>
        <item x="312"/>
        <item x="339"/>
        <item x="341"/>
        <item x="357"/>
        <item x="364"/>
        <item x="367"/>
        <item x="377"/>
        <item x="398"/>
        <item x="2"/>
        <item x="409"/>
        <item x="458"/>
        <item x="462"/>
        <item x="469"/>
        <item x="479"/>
        <item x="487"/>
        <item x="526"/>
        <item x="557"/>
        <item x="583"/>
        <item x="599"/>
        <item x="621"/>
        <item x="626"/>
        <item x="637"/>
        <item x="668"/>
        <item x="669"/>
        <item x="681"/>
        <item x="682"/>
        <item x="683"/>
        <item x="698"/>
        <item x="74"/>
        <item x="84"/>
        <item x="144"/>
        <item x="184"/>
        <item x="201"/>
        <item x="216"/>
        <item x="224"/>
        <item x="232"/>
        <item x="244"/>
        <item x="245"/>
        <item x="274"/>
        <item x="280"/>
        <item x="27"/>
        <item x="333"/>
        <item x="346"/>
        <item x="372"/>
        <item x="373"/>
        <item x="376"/>
        <item x="386"/>
        <item x="37"/>
        <item x="414"/>
        <item x="467"/>
        <item x="468"/>
        <item x="488"/>
        <item x="514"/>
        <item x="527"/>
        <item x="536"/>
        <item x="556"/>
        <item x="560"/>
        <item x="561"/>
        <item x="570"/>
        <item x="592"/>
        <item x="634"/>
        <item x="638"/>
        <item x="657"/>
        <item x="661"/>
        <item x="693"/>
        <item x="99"/>
        <item x="132"/>
        <item x="151"/>
        <item x="178"/>
        <item x="212"/>
        <item x="222"/>
        <item x="225"/>
        <item x="228"/>
        <item x="241"/>
        <item x="247"/>
        <item x="248"/>
        <item x="251"/>
        <item x="264"/>
        <item x="284"/>
        <item x="293"/>
        <item x="298"/>
        <item x="307"/>
        <item x="310"/>
        <item x="316"/>
        <item x="324"/>
        <item x="382"/>
        <item x="459"/>
        <item x="466"/>
        <item x="486"/>
        <item x="494"/>
        <item x="516"/>
        <item x="563"/>
        <item x="567"/>
        <item x="572"/>
        <item x="574"/>
        <item x="4"/>
        <item x="627"/>
        <item x="628"/>
        <item x="647"/>
        <item x="64"/>
        <item x="97"/>
        <item x="116"/>
        <item x="127"/>
        <item x="136"/>
        <item x="148"/>
        <item x="157"/>
        <item x="14"/>
        <item x="159"/>
        <item x="170"/>
        <item x="218"/>
        <item x="301"/>
        <item x="29"/>
        <item x="313"/>
        <item x="327"/>
        <item x="340"/>
        <item x="358"/>
        <item x="391"/>
        <item x="402"/>
        <item x="41"/>
        <item x="430"/>
        <item x="436"/>
        <item x="440"/>
        <item x="447"/>
        <item x="497"/>
        <item x="524"/>
        <item x="548"/>
        <item x="553"/>
        <item x="573"/>
        <item x="624"/>
        <item x="61"/>
        <item x="644"/>
        <item x="69"/>
        <item x="78"/>
        <item x="133"/>
        <item x="152"/>
        <item x="165"/>
        <item x="180"/>
        <item x="190"/>
        <item x="191"/>
        <item x="207"/>
        <item x="234"/>
        <item sd="0" x="262"/>
        <item x="269"/>
        <item x="275"/>
        <item x="279"/>
        <item x="332"/>
        <item x="335"/>
        <item x="336"/>
        <item x="337"/>
        <item x="354"/>
        <item x="429"/>
        <item x="445"/>
        <item x="455"/>
        <item x="500"/>
        <item x="538"/>
        <item x="559"/>
        <item x="577"/>
        <item x="57"/>
        <item x="590"/>
        <item x="602"/>
        <item x="618"/>
        <item x="632"/>
        <item x="633"/>
        <item x="642"/>
        <item x="65"/>
        <item x="675"/>
        <item x="678"/>
        <item x="684"/>
        <item x="694"/>
        <item x="128"/>
        <item x="179"/>
        <item x="17"/>
        <item x="211"/>
        <item x="214"/>
        <item x="259"/>
        <item x="265"/>
        <item x="278"/>
        <item x="305"/>
        <item x="326"/>
        <item x="328"/>
        <item x="352"/>
        <item x="355"/>
        <item x="361"/>
        <item x="385"/>
        <item x="400"/>
        <item x="406"/>
        <item x="407"/>
        <item x="434"/>
        <item x="484"/>
        <item x="490"/>
        <item x="495"/>
        <item x="53"/>
        <item x="667"/>
        <item x="676"/>
        <item x="686"/>
        <item x="688"/>
        <item t="default"/>
      </items>
    </pivotField>
    <pivotField showAll="0">
      <items count="21">
        <item x="6"/>
        <item x="1"/>
        <item x="15"/>
        <item x="5"/>
        <item x="16"/>
        <item x="11"/>
        <item x="0"/>
        <item x="14"/>
        <item x="3"/>
        <item x="17"/>
        <item x="7"/>
        <item x="8"/>
        <item x="19"/>
        <item x="12"/>
        <item x="2"/>
        <item x="13"/>
        <item x="4"/>
        <item x="9"/>
        <item x="18"/>
        <item x="10"/>
        <item t="default"/>
      </items>
    </pivotField>
    <pivotField showAll="0"/>
    <pivotField showAll="0">
      <items count="158">
        <item x="17"/>
        <item x="105"/>
        <item x="130"/>
        <item x="139"/>
        <item x="73"/>
        <item x="38"/>
        <item x="99"/>
        <item x="153"/>
        <item x="78"/>
        <item x="18"/>
        <item x="120"/>
        <item x="131"/>
        <item x="27"/>
        <item x="128"/>
        <item x="104"/>
        <item x="90"/>
        <item x="133"/>
        <item x="49"/>
        <item x="14"/>
        <item x="28"/>
        <item x="21"/>
        <item x="55"/>
        <item x="76"/>
        <item x="11"/>
        <item x="103"/>
        <item x="146"/>
        <item x="13"/>
        <item x="67"/>
        <item x="66"/>
        <item x="87"/>
        <item x="53"/>
        <item x="154"/>
        <item x="24"/>
        <item x="117"/>
        <item x="138"/>
        <item x="54"/>
        <item x="51"/>
        <item x="88"/>
        <item x="7"/>
        <item x="0"/>
        <item x="71"/>
        <item x="16"/>
        <item x="101"/>
        <item x="114"/>
        <item x="94"/>
        <item x="35"/>
        <item x="69"/>
        <item x="61"/>
        <item x="30"/>
        <item x="125"/>
        <item x="147"/>
        <item x="97"/>
        <item x="34"/>
        <item x="122"/>
        <item x="47"/>
        <item x="4"/>
        <item x="1"/>
        <item x="33"/>
        <item x="135"/>
        <item x="91"/>
        <item x="80"/>
        <item x="89"/>
        <item x="25"/>
        <item x="19"/>
        <item x="148"/>
        <item x="23"/>
        <item x="85"/>
        <item x="155"/>
        <item x="121"/>
        <item x="107"/>
        <item x="143"/>
        <item x="113"/>
        <item x="86"/>
        <item x="77"/>
        <item x="31"/>
        <item x="44"/>
        <item x="108"/>
        <item x="116"/>
        <item x="137"/>
        <item x="22"/>
        <item x="62"/>
        <item x="8"/>
        <item x="45"/>
        <item x="152"/>
        <item x="36"/>
        <item x="58"/>
        <item x="111"/>
        <item x="142"/>
        <item x="124"/>
        <item x="132"/>
        <item x="109"/>
        <item x="9"/>
        <item x="52"/>
        <item x="82"/>
        <item x="12"/>
        <item x="95"/>
        <item x="96"/>
        <item x="150"/>
        <item x="41"/>
        <item x="79"/>
        <item x="151"/>
        <item x="123"/>
        <item x="84"/>
        <item x="68"/>
        <item x="145"/>
        <item x="112"/>
        <item x="50"/>
        <item x="140"/>
        <item x="65"/>
        <item x="81"/>
        <item x="70"/>
        <item x="10"/>
        <item x="57"/>
        <item x="129"/>
        <item x="134"/>
        <item x="100"/>
        <item x="102"/>
        <item x="98"/>
        <item x="63"/>
        <item x="92"/>
        <item x="149"/>
        <item x="136"/>
        <item x="127"/>
        <item x="29"/>
        <item x="43"/>
        <item x="39"/>
        <item x="3"/>
        <item x="144"/>
        <item x="60"/>
        <item x="37"/>
        <item x="20"/>
        <item x="72"/>
        <item x="64"/>
        <item x="110"/>
        <item x="106"/>
        <item x="6"/>
        <item x="118"/>
        <item x="59"/>
        <item x="5"/>
        <item x="126"/>
        <item x="141"/>
        <item x="156"/>
        <item x="15"/>
        <item x="75"/>
        <item x="48"/>
        <item x="2"/>
        <item x="83"/>
        <item x="56"/>
        <item x="93"/>
        <item x="119"/>
        <item x="46"/>
        <item x="40"/>
        <item x="42"/>
        <item x="74"/>
        <item x="26"/>
        <item x="32"/>
        <item x="115"/>
        <item t="default"/>
      </items>
    </pivotField>
    <pivotField showAll="0"/>
    <pivotField showAll="0"/>
    <pivotField numFmtId="14" showAll="0"/>
    <pivotField axis="axisRow" numFmtId="1" showAll="0">
      <items count="4">
        <item sd="0" x="2"/>
        <item sd="0" x="1"/>
        <item sd="0" x="0"/>
        <item t="default"/>
      </items>
    </pivotField>
    <pivotField numFmtId="14" showAll="0"/>
    <pivotField showAll="0"/>
    <pivotField numFmtId="165" showAll="0"/>
    <pivotField numFmtId="164" showAll="0"/>
    <pivotField numFmtId="164" showAll="0"/>
    <pivotField showAll="0"/>
    <pivotField showAll="0"/>
    <pivotField showAll="0"/>
    <pivotField numFmtId="43" showAll="0"/>
    <pivotField dataField="1" numFmtId="2" showAll="0"/>
    <pivotField showAll="0"/>
    <pivotField numFmtId="2" showAll="0"/>
    <pivotField numFmtId="2" showAll="0"/>
    <pivotField numFmtId="10" showAll="0"/>
    <pivotField showAll="0"/>
    <pivotField showAll="0">
      <items count="5">
        <item sd="0" x="1"/>
        <item sd="0" x="0"/>
        <item sd="0" x="3"/>
        <item sd="0"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ar Profit " fld="18" baseField="0" baseItem="0"/>
  </dataFields>
  <chartFormats count="11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2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8">
  <location ref="D45:O50" firstHeaderRow="1" firstDataRow="2" firstDataCol="1"/>
  <pivotFields count="25">
    <pivotField showAll="0"/>
    <pivotField showAll="0"/>
    <pivotField showAll="0">
      <items count="21">
        <item x="6"/>
        <item x="1"/>
        <item x="15"/>
        <item x="5"/>
        <item x="16"/>
        <item x="11"/>
        <item x="0"/>
        <item x="14"/>
        <item x="3"/>
        <item x="17"/>
        <item x="7"/>
        <item x="8"/>
        <item x="19"/>
        <item x="12"/>
        <item x="2"/>
        <item x="13"/>
        <item x="4"/>
        <item x="9"/>
        <item x="18"/>
        <item x="10"/>
        <item t="default"/>
      </items>
    </pivotField>
    <pivotField showAll="0"/>
    <pivotField showAll="0"/>
    <pivotField showAll="0"/>
    <pivotField showAll="0"/>
    <pivotField numFmtId="14" showAll="0"/>
    <pivotField axis="axisRow"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5" showAll="0"/>
    <pivotField numFmtId="164" showAll="0"/>
    <pivotField numFmtId="164" showAll="0"/>
    <pivotField showAll="0"/>
    <pivotField showAll="0"/>
    <pivotField showAll="0"/>
    <pivotField numFmtId="43" showAll="0"/>
    <pivotField numFmtId="2" showAll="0"/>
    <pivotField showAll="0"/>
    <pivotField numFmtId="2" showAll="0"/>
    <pivotField numFmtId="2" showAll="0"/>
    <pivotField dataField="1" numFmtId="10" showAll="0"/>
    <pivotField axis="axisCol" showAll="0">
      <items count="11">
        <item x="8"/>
        <item x="6"/>
        <item x="2"/>
        <item x="1"/>
        <item x="9"/>
        <item x="5"/>
        <item x="3"/>
        <item x="4"/>
        <item x="0"/>
        <item x="7"/>
        <item t="default"/>
      </items>
    </pivotField>
    <pivotField showAll="0">
      <items count="5">
        <item x="1"/>
        <item x="0"/>
        <item x="3"/>
        <item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2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Average of Bank Interest" fld="22" subtotal="average" baseField="0" baseItem="0"/>
  </dataFields>
  <formats count="1">
    <format dxfId="6">
      <pivotArea collapsedLevelsAreSubtotals="1" fieldPosition="0">
        <references count="1">
          <reference field="8" count="0"/>
        </references>
      </pivotArea>
    </format>
  </formats>
  <chartFormats count="180"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1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1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1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3"/>
          </reference>
        </references>
      </pivotArea>
    </chartFormat>
    <chartFormat chart="21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4"/>
          </reference>
        </references>
      </pivotArea>
    </chartFormat>
    <chartFormat chart="21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5"/>
          </reference>
        </references>
      </pivotArea>
    </chartFormat>
    <chartFormat chart="21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6"/>
          </reference>
        </references>
      </pivotArea>
    </chartFormat>
    <chartFormat chart="21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7"/>
          </reference>
        </references>
      </pivotArea>
    </chartFormat>
    <chartFormat chart="21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8"/>
          </reference>
        </references>
      </pivotArea>
    </chartFormat>
    <chartFormat chart="21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9"/>
          </reference>
        </references>
      </pivotArea>
    </chartFormat>
    <chartFormat chart="21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0"/>
          </reference>
        </references>
      </pivotArea>
    </chartFormat>
    <chartFormat chart="21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1"/>
          </reference>
        </references>
      </pivotArea>
    </chartFormat>
    <chartFormat chart="21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2"/>
          </reference>
        </references>
      </pivotArea>
    </chartFormat>
    <chartFormat chart="21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3"/>
          </reference>
        </references>
      </pivotArea>
    </chartFormat>
    <chartFormat chart="21" format="2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4"/>
          </reference>
        </references>
      </pivotArea>
    </chartFormat>
    <chartFormat chart="21" format="2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5"/>
          </reference>
        </references>
      </pivotArea>
    </chartFormat>
    <chartFormat chart="21" format="2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6"/>
          </reference>
        </references>
      </pivotArea>
    </chartFormat>
    <chartFormat chart="21" format="2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7"/>
          </reference>
        </references>
      </pivotArea>
    </chartFormat>
    <chartFormat chart="21" format="3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8"/>
          </reference>
        </references>
      </pivotArea>
    </chartFormat>
    <chartFormat chart="21" format="3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9"/>
          </reference>
        </references>
      </pivotArea>
    </chartFormat>
    <chartFormat chart="21" format="3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0"/>
          </reference>
        </references>
      </pivotArea>
    </chartFormat>
    <chartFormat chart="21" format="3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1"/>
          </reference>
        </references>
      </pivotArea>
    </chartFormat>
    <chartFormat chart="21" format="3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2"/>
          </reference>
        </references>
      </pivotArea>
    </chartFormat>
    <chartFormat chart="21" format="3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3"/>
          </reference>
        </references>
      </pivotArea>
    </chartFormat>
    <chartFormat chart="21" format="3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4"/>
          </reference>
        </references>
      </pivotArea>
    </chartFormat>
    <chartFormat chart="21" format="3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5"/>
          </reference>
        </references>
      </pivotArea>
    </chartFormat>
    <chartFormat chart="21" format="3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6"/>
          </reference>
        </references>
      </pivotArea>
    </chartFormat>
    <chartFormat chart="21" format="3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7"/>
          </reference>
        </references>
      </pivotArea>
    </chartFormat>
    <chartFormat chart="21" format="4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8"/>
          </reference>
        </references>
      </pivotArea>
    </chartFormat>
    <chartFormat chart="21" format="4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9"/>
          </reference>
        </references>
      </pivotArea>
    </chartFormat>
    <chartFormat chart="20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3"/>
          </reference>
        </references>
      </pivotArea>
    </chartFormat>
    <chartFormat chart="20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4"/>
          </reference>
        </references>
      </pivotArea>
    </chartFormat>
    <chartFormat chart="20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5"/>
          </reference>
        </references>
      </pivotArea>
    </chartFormat>
    <chartFormat chart="20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6"/>
          </reference>
        </references>
      </pivotArea>
    </chartFormat>
    <chartFormat chart="20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7"/>
          </reference>
        </references>
      </pivotArea>
    </chartFormat>
    <chartFormat chart="20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8"/>
          </reference>
        </references>
      </pivotArea>
    </chartFormat>
    <chartFormat chart="20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9"/>
          </reference>
        </references>
      </pivotArea>
    </chartFormat>
    <chartFormat chart="20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0"/>
          </reference>
        </references>
      </pivotArea>
    </chartFormat>
    <chartFormat chart="20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1"/>
          </reference>
        </references>
      </pivotArea>
    </chartFormat>
    <chartFormat chart="20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2"/>
          </reference>
        </references>
      </pivotArea>
    </chartFormat>
    <chartFormat chart="20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3"/>
          </reference>
        </references>
      </pivotArea>
    </chartFormat>
    <chartFormat chart="20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4"/>
          </reference>
        </references>
      </pivotArea>
    </chartFormat>
    <chartFormat chart="20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5"/>
          </reference>
        </references>
      </pivotArea>
    </chartFormat>
    <chartFormat chart="20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6"/>
          </reference>
        </references>
      </pivotArea>
    </chartFormat>
    <chartFormat chart="20" format="2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7"/>
          </reference>
        </references>
      </pivotArea>
    </chartFormat>
    <chartFormat chart="20" format="2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8"/>
          </reference>
        </references>
      </pivotArea>
    </chartFormat>
    <chartFormat chart="20" format="2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9"/>
          </reference>
        </references>
      </pivotArea>
    </chartFormat>
    <chartFormat chart="20" format="2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0"/>
          </reference>
        </references>
      </pivotArea>
    </chartFormat>
    <chartFormat chart="20" format="3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1"/>
          </reference>
        </references>
      </pivotArea>
    </chartFormat>
    <chartFormat chart="20" format="3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2"/>
          </reference>
        </references>
      </pivotArea>
    </chartFormat>
    <chartFormat chart="20" format="3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3"/>
          </reference>
        </references>
      </pivotArea>
    </chartFormat>
    <chartFormat chart="20" format="3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4"/>
          </reference>
        </references>
      </pivotArea>
    </chartFormat>
    <chartFormat chart="20" format="3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5"/>
          </reference>
        </references>
      </pivotArea>
    </chartFormat>
    <chartFormat chart="20" format="3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6"/>
          </reference>
        </references>
      </pivotArea>
    </chartFormat>
    <chartFormat chart="20" format="3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7"/>
          </reference>
        </references>
      </pivotArea>
    </chartFormat>
    <chartFormat chart="20" format="3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8"/>
          </reference>
        </references>
      </pivotArea>
    </chartFormat>
    <chartFormat chart="20" format="3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9"/>
          </reference>
        </references>
      </pivotArea>
    </chartFormat>
    <chartFormat chart="17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3"/>
          </reference>
        </references>
      </pivotArea>
    </chartFormat>
    <chartFormat chart="17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4"/>
          </reference>
        </references>
      </pivotArea>
    </chartFormat>
    <chartFormat chart="17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5"/>
          </reference>
        </references>
      </pivotArea>
    </chartFormat>
    <chartFormat chart="17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6"/>
          </reference>
        </references>
      </pivotArea>
    </chartFormat>
    <chartFormat chart="17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7"/>
          </reference>
        </references>
      </pivotArea>
    </chartFormat>
    <chartFormat chart="17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8"/>
          </reference>
        </references>
      </pivotArea>
    </chartFormat>
    <chartFormat chart="17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9"/>
          </reference>
        </references>
      </pivotArea>
    </chartFormat>
    <chartFormat chart="17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0"/>
          </reference>
        </references>
      </pivotArea>
    </chartFormat>
    <chartFormat chart="17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1"/>
          </reference>
        </references>
      </pivotArea>
    </chartFormat>
    <chartFormat chart="17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2"/>
          </reference>
        </references>
      </pivotArea>
    </chartFormat>
    <chartFormat chart="17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3"/>
          </reference>
        </references>
      </pivotArea>
    </chartFormat>
    <chartFormat chart="17" format="2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4"/>
          </reference>
        </references>
      </pivotArea>
    </chartFormat>
    <chartFormat chart="17" format="2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5"/>
          </reference>
        </references>
      </pivotArea>
    </chartFormat>
    <chartFormat chart="17" format="2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6"/>
          </reference>
        </references>
      </pivotArea>
    </chartFormat>
    <chartFormat chart="17" format="2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7"/>
          </reference>
        </references>
      </pivotArea>
    </chartFormat>
    <chartFormat chart="17" format="3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8"/>
          </reference>
        </references>
      </pivotArea>
    </chartFormat>
    <chartFormat chart="17" format="3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9"/>
          </reference>
        </references>
      </pivotArea>
    </chartFormat>
    <chartFormat chart="17" format="3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0"/>
          </reference>
        </references>
      </pivotArea>
    </chartFormat>
    <chartFormat chart="17" format="3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1"/>
          </reference>
        </references>
      </pivotArea>
    </chartFormat>
    <chartFormat chart="17" format="3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2"/>
          </reference>
        </references>
      </pivotArea>
    </chartFormat>
    <chartFormat chart="17" format="3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3"/>
          </reference>
        </references>
      </pivotArea>
    </chartFormat>
    <chartFormat chart="17" format="3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4"/>
          </reference>
        </references>
      </pivotArea>
    </chartFormat>
    <chartFormat chart="17" format="3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5"/>
          </reference>
        </references>
      </pivotArea>
    </chartFormat>
    <chartFormat chart="17" format="3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6"/>
          </reference>
        </references>
      </pivotArea>
    </chartFormat>
    <chartFormat chart="17" format="3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7"/>
          </reference>
        </references>
      </pivotArea>
    </chartFormat>
    <chartFormat chart="17" format="4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8"/>
          </reference>
        </references>
      </pivotArea>
    </chartFormat>
    <chartFormat chart="17" format="4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9"/>
          </reference>
        </references>
      </pivotArea>
    </chartFormat>
    <chartFormat chart="15" format="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3"/>
          </reference>
        </references>
      </pivotArea>
    </chartFormat>
    <chartFormat chart="15" format="1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4"/>
          </reference>
        </references>
      </pivotArea>
    </chartFormat>
    <chartFormat chart="15" format="1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5"/>
          </reference>
        </references>
      </pivotArea>
    </chartFormat>
    <chartFormat chart="15" format="1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6"/>
          </reference>
        </references>
      </pivotArea>
    </chartFormat>
    <chartFormat chart="15" format="1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7"/>
          </reference>
        </references>
      </pivotArea>
    </chartFormat>
    <chartFormat chart="15" format="1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8"/>
          </reference>
        </references>
      </pivotArea>
    </chartFormat>
    <chartFormat chart="15" format="1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3" count="1" selected="0">
            <x v="9"/>
          </reference>
        </references>
      </pivotArea>
    </chartFormat>
    <chartFormat chart="15" format="1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0"/>
          </reference>
        </references>
      </pivotArea>
    </chartFormat>
    <chartFormat chart="15" format="1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1"/>
          </reference>
        </references>
      </pivotArea>
    </chartFormat>
    <chartFormat chart="15" format="1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2"/>
          </reference>
        </references>
      </pivotArea>
    </chartFormat>
    <chartFormat chart="15" format="1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3"/>
          </reference>
        </references>
      </pivotArea>
    </chartFormat>
    <chartFormat chart="15" format="2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4"/>
          </reference>
        </references>
      </pivotArea>
    </chartFormat>
    <chartFormat chart="15" format="2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5"/>
          </reference>
        </references>
      </pivotArea>
    </chartFormat>
    <chartFormat chart="15" format="2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6"/>
          </reference>
        </references>
      </pivotArea>
    </chartFormat>
    <chartFormat chart="15" format="2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7"/>
          </reference>
        </references>
      </pivotArea>
    </chartFormat>
    <chartFormat chart="15" format="2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8"/>
          </reference>
        </references>
      </pivotArea>
    </chartFormat>
    <chartFormat chart="15" format="2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3" count="1" selected="0">
            <x v="9"/>
          </reference>
        </references>
      </pivotArea>
    </chartFormat>
    <chartFormat chart="15" format="26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0"/>
          </reference>
        </references>
      </pivotArea>
    </chartFormat>
    <chartFormat chart="15" format="27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1"/>
          </reference>
        </references>
      </pivotArea>
    </chartFormat>
    <chartFormat chart="15" format="28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2"/>
          </reference>
        </references>
      </pivotArea>
    </chartFormat>
    <chartFormat chart="15" format="29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3"/>
          </reference>
        </references>
      </pivotArea>
    </chartFormat>
    <chartFormat chart="15" format="3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4"/>
          </reference>
        </references>
      </pivotArea>
    </chartFormat>
    <chartFormat chart="15" format="3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5"/>
          </reference>
        </references>
      </pivotArea>
    </chartFormat>
    <chartFormat chart="15" format="3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6"/>
          </reference>
        </references>
      </pivotArea>
    </chartFormat>
    <chartFormat chart="15" format="3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7"/>
          </reference>
        </references>
      </pivotArea>
    </chartFormat>
    <chartFormat chart="15" format="3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8"/>
          </reference>
        </references>
      </pivotArea>
    </chartFormat>
    <chartFormat chart="15" format="3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3" count="1" selected="0">
            <x v="9"/>
          </reference>
        </references>
      </pivotArea>
    </chartFormat>
    <chartFormat chart="21" format="4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21" format="4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21" format="4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21" format="4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21" format="4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21" format="4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21" format="48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  <chartFormat chart="21" format="49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7"/>
          </reference>
        </references>
      </pivotArea>
    </chartFormat>
    <chartFormat chart="21" format="5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21" format="5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9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20" format="4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20" format="4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20" format="4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20" format="4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20" format="4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20" format="4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  <chartFormat chart="20" format="4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7"/>
          </reference>
        </references>
      </pivotArea>
    </chartFormat>
    <chartFormat chart="20" format="4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20" format="48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9"/>
          </reference>
        </references>
      </pivotArea>
    </chartFormat>
    <chartFormat chart="17" format="4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7" format="4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7" format="4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17" format="4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17" format="4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17" format="4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17" format="48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  <chartFormat chart="17" format="49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7"/>
          </reference>
        </references>
      </pivotArea>
    </chartFormat>
    <chartFormat chart="17" format="5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17" format="5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9"/>
          </reference>
        </references>
      </pivotArea>
    </chartFormat>
    <chartFormat chart="15" format="3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15" format="3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15" format="38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15" format="39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15" format="4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15" format="4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15" format="4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  <chartFormat chart="15" format="4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7"/>
          </reference>
        </references>
      </pivotArea>
    </chartFormat>
    <chartFormat chart="15" format="4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15" format="4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9"/>
          </reference>
        </references>
      </pivotArea>
    </chartFormat>
    <chartFormat chart="25" format="6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25" format="6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25" format="6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25" format="6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25" format="6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25" format="6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25" format="68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  <chartFormat chart="25" format="69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7"/>
          </reference>
        </references>
      </pivotArea>
    </chartFormat>
    <chartFormat chart="25" format="7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25" format="7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9"/>
          </reference>
        </references>
      </pivotArea>
    </chartFormat>
    <chartFormat chart="27" format="82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chartFormat>
    <chartFormat chart="27" format="83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chartFormat>
    <chartFormat chart="27" format="84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2"/>
          </reference>
        </references>
      </pivotArea>
    </chartFormat>
    <chartFormat chart="27" format="85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3"/>
          </reference>
        </references>
      </pivotArea>
    </chartFormat>
    <chartFormat chart="27" format="86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4"/>
          </reference>
        </references>
      </pivotArea>
    </chartFormat>
    <chartFormat chart="27" format="87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5"/>
          </reference>
        </references>
      </pivotArea>
    </chartFormat>
    <chartFormat chart="27" format="88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6"/>
          </reference>
        </references>
      </pivotArea>
    </chartFormat>
    <chartFormat chart="27" format="89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7"/>
          </reference>
        </references>
      </pivotArea>
    </chartFormat>
    <chartFormat chart="27" format="90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8"/>
          </reference>
        </references>
      </pivotArea>
    </chartFormat>
    <chartFormat chart="27" format="91" series="1">
      <pivotArea type="data" outline="0" fieldPosition="0">
        <references count="2">
          <reference field="4294967294" count="1" selected="0">
            <x v="0"/>
          </reference>
          <reference field="2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Values" updatedVersion="3" minRefreshableVersion="3" useAutoFormatting="1" itemPrintTitles="1" createdVersion="5" indent="0" outline="1" outlineData="1" multipleFieldFilters="0" chartFormat="16">
  <location ref="A3:B9" firstHeaderRow="1" firstDataRow="1" firstDataCol="1"/>
  <pivotFields count="9">
    <pivotField axis="axisRow" showAll="0" measureFilter="1" sortType="descending">
      <items count="21">
        <item x="10"/>
        <item x="18"/>
        <item x="9"/>
        <item x="4"/>
        <item x="13"/>
        <item x="2"/>
        <item x="12"/>
        <item x="19"/>
        <item x="8"/>
        <item x="7"/>
        <item x="17"/>
        <item x="3"/>
        <item x="14"/>
        <item x="0"/>
        <item x="11"/>
        <item x="16"/>
        <item x="5"/>
        <item x="15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showAll="0"/>
    <pivotField showAll="0"/>
    <pivotField showAll="0"/>
    <pivotField numFmtId="165" showAll="0"/>
    <pivotField numFmtId="164" showAll="0"/>
    <pivotField dataField="1" showAll="0"/>
  </pivotFields>
  <rowFields count="1">
    <field x="0"/>
  </rowFields>
  <rowItems count="6">
    <i>
      <x v="16"/>
    </i>
    <i>
      <x v="8"/>
    </i>
    <i>
      <x v="18"/>
    </i>
    <i>
      <x v="5"/>
    </i>
    <i>
      <x v="12"/>
    </i>
    <i t="grand">
      <x/>
    </i>
  </rowItems>
  <colItems count="1">
    <i/>
  </colItems>
  <dataFields count="1">
    <dataField name="Average of Waiting time" fld="8" subtotal="average" baseField="0" baseItem="0" numFmtId="2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5" filterVal="5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7" cacheId="29" applyNumberFormats="0" applyBorderFormats="0" applyFontFormats="0" applyPatternFormats="0" applyAlignmentFormats="0" applyWidthHeightFormats="1" dataCaption="Values" updatedVersion="3" minRefreshableVersion="3" useAutoFormatting="1" itemPrintTitles="1" createdVersion="5" indent="0" outline="1" outlineData="1" multipleFieldFilters="0" chartFormat="11">
  <location ref="A13:B19" firstHeaderRow="1" firstDataRow="1" firstDataCol="1"/>
  <pivotFields count="9">
    <pivotField axis="axisRow" showAll="0" measureFilter="1" sortType="descending">
      <items count="21">
        <item x="10"/>
        <item x="18"/>
        <item x="9"/>
        <item x="4"/>
        <item x="13"/>
        <item x="2"/>
        <item x="12"/>
        <item x="19"/>
        <item x="8"/>
        <item x="7"/>
        <item x="17"/>
        <item x="3"/>
        <item x="14"/>
        <item x="0"/>
        <item x="11"/>
        <item x="16"/>
        <item x="5"/>
        <item x="15"/>
        <item x="1"/>
        <item x="6"/>
        <item t="default"/>
      </items>
    </pivotField>
    <pivotField numFmtId="14" showAll="0"/>
    <pivotField numFmtId="14" showAll="0"/>
    <pivotField showAll="0"/>
    <pivotField showAll="0"/>
    <pivotField showAll="0"/>
    <pivotField numFmtId="165" showAll="0"/>
    <pivotField numFmtId="164" showAll="0"/>
    <pivotField dataField="1" showAll="0"/>
  </pivotFields>
  <rowFields count="1">
    <field x="0"/>
  </rowFields>
  <rowItems count="6">
    <i>
      <x v="2"/>
    </i>
    <i>
      <x v="7"/>
    </i>
    <i>
      <x v="10"/>
    </i>
    <i>
      <x v="14"/>
    </i>
    <i>
      <x v="17"/>
    </i>
    <i t="grand">
      <x/>
    </i>
  </rowItems>
  <colItems count="1">
    <i/>
  </colItems>
  <dataFields count="1">
    <dataField name="Average of Waiting time" fld="8" subtotal="average" baseField="0" baseItem="0" numFmtId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5" filterVal="5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2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9">
  <location ref="H135:I139" firstHeaderRow="1" firstDataRow="1" firstDataCol="1"/>
  <pivotFields count="25">
    <pivotField showAll="0"/>
    <pivotField showAll="0">
      <items count="701">
        <item x="112"/>
        <item x="118"/>
        <item x="119"/>
        <item x="154"/>
        <item x="15"/>
        <item x="185"/>
        <item x="196"/>
        <item x="231"/>
        <item x="242"/>
        <item x="243"/>
        <item x="267"/>
        <item x="271"/>
        <item x="273"/>
        <item x="1"/>
        <item x="300"/>
        <item x="303"/>
        <item x="314"/>
        <item x="321"/>
        <item x="322"/>
        <item x="343"/>
        <item x="384"/>
        <item x="388"/>
        <item x="397"/>
        <item x="405"/>
        <item x="418"/>
        <item x="435"/>
        <item x="448"/>
        <item x="485"/>
        <item x="515"/>
        <item x="544"/>
        <item x="604"/>
        <item x="641"/>
        <item x="656"/>
        <item x="658"/>
        <item x="666"/>
        <item x="699"/>
        <item x="75"/>
        <item x="105"/>
        <item x="113"/>
        <item x="125"/>
        <item x="135"/>
        <item x="145"/>
        <item x="153"/>
        <item x="199"/>
        <item x="219"/>
        <item x="252"/>
        <item x="254"/>
        <item x="302"/>
        <item x="315"/>
        <item x="323"/>
        <item x="331"/>
        <item x="347"/>
        <item x="349"/>
        <item x="134"/>
        <item x="363"/>
        <item x="380"/>
        <item x="387"/>
        <item x="12"/>
        <item x="139"/>
        <item x="411"/>
        <item sd="0" x="425"/>
        <item x="42"/>
        <item x="446"/>
        <item x="143"/>
        <item x="457"/>
        <item x="147"/>
        <item x="504"/>
        <item x="519"/>
        <item x="520"/>
        <item x="587"/>
        <item x="595"/>
        <item x="606"/>
        <item x="59"/>
        <item x="620"/>
        <item x="643"/>
        <item x="659"/>
        <item x="662"/>
        <item x="672"/>
        <item x="685"/>
        <item x="72"/>
        <item x="188"/>
        <item x="93"/>
        <item x="98"/>
        <item x="121"/>
        <item x="167"/>
        <item x="172"/>
        <item x="204"/>
        <item x="208"/>
        <item x="19"/>
        <item x="230"/>
        <item x="239"/>
        <item x="260"/>
        <item x="291"/>
        <item x="297"/>
        <item x="344"/>
        <item x="360"/>
        <item x="473"/>
        <item x="475"/>
        <item x="525"/>
        <item x="564"/>
        <item x="256"/>
        <item x="56"/>
        <item x="581"/>
        <item x="614"/>
        <item x="60"/>
        <item x="653"/>
        <item x="673"/>
        <item x="680"/>
        <item x="67"/>
        <item x="5"/>
        <item x="81"/>
        <item x="7"/>
        <item x="90"/>
        <item x="28"/>
        <item x="306"/>
        <item x="107"/>
        <item x="114"/>
        <item x="117"/>
        <item x="166"/>
        <item x="175"/>
        <item x="205"/>
        <item x="233"/>
        <item x="257"/>
        <item x="325"/>
        <item x="270"/>
        <item x="272"/>
        <item x="289"/>
        <item x="317"/>
        <item x="334"/>
        <item x="390"/>
        <item x="392"/>
        <item x="410"/>
        <item x="419"/>
        <item x="438"/>
        <item x="472"/>
        <item x="46"/>
        <item x="491"/>
        <item x="505"/>
        <item x="523"/>
        <item x="539"/>
        <item x="541"/>
        <item x="551"/>
        <item x="629"/>
        <item x="648"/>
        <item x="649"/>
        <item x="652"/>
        <item x="665"/>
        <item x="671"/>
        <item x="687"/>
        <item x="697"/>
        <item x="79"/>
        <item x="381"/>
        <item x="102"/>
        <item x="129"/>
        <item x="150"/>
        <item x="192"/>
        <item x="206"/>
        <item x="210"/>
        <item x="20"/>
        <item x="261"/>
        <item x="25"/>
        <item x="281"/>
        <item x="287"/>
        <item x="288"/>
        <item x="31"/>
        <item x="389"/>
        <item x="394"/>
        <item x="423"/>
        <item x="427"/>
        <item x="441"/>
        <item x="444"/>
        <item x="452"/>
        <item x="476"/>
        <item x="498"/>
        <item x="449"/>
        <item x="513"/>
        <item x="534"/>
        <item x="537"/>
        <item x="545"/>
        <item x="571"/>
        <item x="585"/>
        <item x="622"/>
        <item x="461"/>
        <item x="635"/>
        <item x="470"/>
        <item x="471"/>
        <item x="474"/>
        <item x="478"/>
        <item x="80"/>
        <item x="47"/>
        <item x="510"/>
        <item x="138"/>
        <item x="162"/>
        <item x="177"/>
        <item x="193"/>
        <item x="195"/>
        <item x="50"/>
        <item x="0"/>
        <item x="213"/>
        <item x="223"/>
        <item x="226"/>
        <item x="238"/>
        <item x="266"/>
        <item x="277"/>
        <item x="529"/>
        <item x="309"/>
        <item x="30"/>
        <item x="320"/>
        <item x="329"/>
        <item x="330"/>
        <item x="383"/>
        <item x="40"/>
        <item x="431"/>
        <item x="433"/>
        <item x="43"/>
        <item x="44"/>
        <item x="45"/>
        <item x="477"/>
        <item x="547"/>
        <item x="49"/>
        <item x="522"/>
        <item x="540"/>
        <item x="542"/>
        <item x="575"/>
        <item x="579"/>
        <item x="580"/>
        <item x="593"/>
        <item x="630"/>
        <item x="631"/>
        <item x="646"/>
        <item x="63"/>
        <item x="664"/>
        <item x="689"/>
        <item x="569"/>
        <item x="576"/>
        <item x="83"/>
        <item x="584"/>
        <item x="586"/>
        <item x="603"/>
        <item x="108"/>
        <item x="130"/>
        <item x="140"/>
        <item x="613"/>
        <item x="156"/>
        <item x="161"/>
        <item x="615"/>
        <item x="186"/>
        <item x="202"/>
        <item x="619"/>
        <item x="221"/>
        <item x="276"/>
        <item x="292"/>
        <item x="296"/>
        <item x="33"/>
        <item x="356"/>
        <item x="34"/>
        <item x="365"/>
        <item x="374"/>
        <item x="375"/>
        <item x="36"/>
        <item x="396"/>
        <item x="413"/>
        <item x="421"/>
        <item x="428"/>
        <item x="454"/>
        <item x="489"/>
        <item x="507"/>
        <item x="508"/>
        <item x="512"/>
        <item x="518"/>
        <item x="530"/>
        <item x="535"/>
        <item x="566"/>
        <item x="588"/>
        <item x="597"/>
        <item x="608"/>
        <item x="617"/>
        <item x="651"/>
        <item x="670"/>
        <item x="695"/>
        <item x="76"/>
        <item x="95"/>
        <item x="696"/>
        <item x="100"/>
        <item x="126"/>
        <item x="137"/>
        <item x="13"/>
        <item x="173"/>
        <item x="181"/>
        <item x="236"/>
        <item x="240"/>
        <item x="250"/>
        <item x="268"/>
        <item x="71"/>
        <item x="308"/>
        <item x="342"/>
        <item x="351"/>
        <item x="379"/>
        <item x="38"/>
        <item x="404"/>
        <item x="437"/>
        <item x="453"/>
        <item x="460"/>
        <item x="463"/>
        <item x="481"/>
        <item x="48"/>
        <item x="3"/>
        <item x="506"/>
        <item x="528"/>
        <item x="543"/>
        <item x="54"/>
        <item x="568"/>
        <item x="625"/>
        <item x="62"/>
        <item x="655"/>
        <item x="674"/>
        <item x="66"/>
        <item x="691"/>
        <item x="6"/>
        <item x="103"/>
        <item x="104"/>
        <item x="120"/>
        <item x="122"/>
        <item x="160"/>
        <item x="176"/>
        <item x="189"/>
        <item x="194"/>
        <item x="217"/>
        <item x="220"/>
        <item x="318"/>
        <item x="348"/>
        <item x="362"/>
        <item x="371"/>
        <item x="378"/>
        <item x="399"/>
        <item x="401"/>
        <item x="416"/>
        <item x="442"/>
        <item x="443"/>
        <item x="483"/>
        <item x="51"/>
        <item x="532"/>
        <item x="533"/>
        <item x="52"/>
        <item x="598"/>
        <item x="605"/>
        <item x="607"/>
        <item x="623"/>
        <item x="636"/>
        <item x="77"/>
        <item x="86"/>
        <item x="87"/>
        <item x="88"/>
        <item x="101"/>
        <item x="106"/>
        <item x="109"/>
        <item x="111"/>
        <item x="115"/>
        <item x="10"/>
        <item x="123"/>
        <item x="149"/>
        <item x="169"/>
        <item x="174"/>
        <item x="198"/>
        <item x="283"/>
        <item x="285"/>
        <item x="286"/>
        <item x="295"/>
        <item x="304"/>
        <item x="345"/>
        <item x="35"/>
        <item x="370"/>
        <item x="395"/>
        <item x="422"/>
        <item x="439"/>
        <item x="450"/>
        <item x="451"/>
        <item x="465"/>
        <item x="482"/>
        <item x="502"/>
        <item x="521"/>
        <item x="531"/>
        <item x="549"/>
        <item x="555"/>
        <item x="565"/>
        <item x="55"/>
        <item x="582"/>
        <item x="600"/>
        <item x="645"/>
        <item x="690"/>
        <item x="70"/>
        <item x="73"/>
        <item x="92"/>
        <item x="8"/>
        <item x="141"/>
        <item x="168"/>
        <item x="182"/>
        <item x="203"/>
        <item x="255"/>
        <item x="294"/>
        <item x="408"/>
        <item x="480"/>
        <item x="511"/>
        <item x="517"/>
        <item x="552"/>
        <item x="591"/>
        <item x="594"/>
        <item x="609"/>
        <item x="611"/>
        <item x="650"/>
        <item x="654"/>
        <item x="82"/>
        <item x="94"/>
        <item sd="0" x="9"/>
        <item x="110"/>
        <item x="11"/>
        <item x="131"/>
        <item x="142"/>
        <item x="146"/>
        <item x="163"/>
        <item x="171"/>
        <item x="183"/>
        <item x="187"/>
        <item x="18"/>
        <item x="209"/>
        <item x="215"/>
        <item x="235"/>
        <item x="237"/>
        <item x="23"/>
        <item x="263"/>
        <item x="299"/>
        <item x="319"/>
        <item x="338"/>
        <item x="32"/>
        <item x="350"/>
        <item x="366"/>
        <item x="368"/>
        <item x="369"/>
        <item x="412"/>
        <item x="424"/>
        <item x="426"/>
        <item x="456"/>
        <item x="496"/>
        <item x="499"/>
        <item x="501"/>
        <item x="509"/>
        <item x="601"/>
        <item x="612"/>
        <item x="640"/>
        <item x="660"/>
        <item x="679"/>
        <item x="692"/>
        <item x="85"/>
        <item x="89"/>
        <item x="91"/>
        <item x="96"/>
        <item x="124"/>
        <item x="164"/>
        <item x="197"/>
        <item x="200"/>
        <item x="229"/>
        <item x="22"/>
        <item x="249"/>
        <item x="258"/>
        <item x="282"/>
        <item x="290"/>
        <item x="311"/>
        <item x="353"/>
        <item x="359"/>
        <item x="393"/>
        <item x="403"/>
        <item x="39"/>
        <item x="415"/>
        <item x="417"/>
        <item x="420"/>
        <item x="432"/>
        <item x="464"/>
        <item x="492"/>
        <item x="493"/>
        <item x="503"/>
        <item x="546"/>
        <item x="550"/>
        <item x="554"/>
        <item x="558"/>
        <item x="562"/>
        <item x="578"/>
        <item x="589"/>
        <item x="596"/>
        <item x="58"/>
        <item x="610"/>
        <item x="616"/>
        <item x="639"/>
        <item x="663"/>
        <item x="677"/>
        <item x="68"/>
        <item x="155"/>
        <item x="158"/>
        <item x="16"/>
        <item x="227"/>
        <item x="21"/>
        <item x="246"/>
        <item x="253"/>
        <item x="24"/>
        <item x="26"/>
        <item x="312"/>
        <item x="339"/>
        <item x="341"/>
        <item x="357"/>
        <item x="364"/>
        <item x="367"/>
        <item x="377"/>
        <item x="398"/>
        <item x="2"/>
        <item x="409"/>
        <item x="458"/>
        <item x="462"/>
        <item x="469"/>
        <item x="479"/>
        <item x="487"/>
        <item x="526"/>
        <item x="557"/>
        <item x="583"/>
        <item x="599"/>
        <item x="621"/>
        <item x="626"/>
        <item x="637"/>
        <item x="668"/>
        <item x="669"/>
        <item x="681"/>
        <item x="682"/>
        <item x="683"/>
        <item x="698"/>
        <item x="74"/>
        <item x="84"/>
        <item x="144"/>
        <item x="184"/>
        <item x="201"/>
        <item x="216"/>
        <item x="224"/>
        <item x="232"/>
        <item x="244"/>
        <item x="245"/>
        <item x="274"/>
        <item x="280"/>
        <item x="27"/>
        <item x="333"/>
        <item x="346"/>
        <item x="372"/>
        <item x="373"/>
        <item x="376"/>
        <item x="386"/>
        <item x="37"/>
        <item x="414"/>
        <item x="467"/>
        <item x="468"/>
        <item x="488"/>
        <item x="514"/>
        <item x="527"/>
        <item x="536"/>
        <item x="556"/>
        <item x="560"/>
        <item x="561"/>
        <item x="570"/>
        <item x="592"/>
        <item x="634"/>
        <item x="638"/>
        <item x="657"/>
        <item x="661"/>
        <item x="693"/>
        <item x="99"/>
        <item x="132"/>
        <item x="151"/>
        <item x="178"/>
        <item x="212"/>
        <item x="222"/>
        <item x="225"/>
        <item x="228"/>
        <item x="241"/>
        <item x="247"/>
        <item x="248"/>
        <item x="251"/>
        <item x="264"/>
        <item x="284"/>
        <item x="293"/>
        <item x="298"/>
        <item x="307"/>
        <item x="310"/>
        <item x="316"/>
        <item x="324"/>
        <item x="382"/>
        <item x="459"/>
        <item x="466"/>
        <item x="486"/>
        <item x="494"/>
        <item x="516"/>
        <item x="563"/>
        <item x="567"/>
        <item x="572"/>
        <item x="574"/>
        <item x="4"/>
        <item x="627"/>
        <item x="628"/>
        <item x="647"/>
        <item x="64"/>
        <item x="97"/>
        <item x="116"/>
        <item x="127"/>
        <item x="136"/>
        <item x="148"/>
        <item x="157"/>
        <item x="14"/>
        <item x="159"/>
        <item x="170"/>
        <item x="218"/>
        <item x="301"/>
        <item x="29"/>
        <item x="313"/>
        <item x="327"/>
        <item x="340"/>
        <item x="358"/>
        <item x="391"/>
        <item x="402"/>
        <item x="41"/>
        <item x="430"/>
        <item x="436"/>
        <item x="440"/>
        <item x="447"/>
        <item x="497"/>
        <item x="524"/>
        <item x="548"/>
        <item x="553"/>
        <item x="573"/>
        <item x="624"/>
        <item x="61"/>
        <item x="644"/>
        <item x="69"/>
        <item x="78"/>
        <item x="133"/>
        <item x="152"/>
        <item x="165"/>
        <item x="180"/>
        <item x="190"/>
        <item x="191"/>
        <item x="207"/>
        <item x="234"/>
        <item sd="0" x="262"/>
        <item x="269"/>
        <item x="275"/>
        <item x="279"/>
        <item x="332"/>
        <item x="335"/>
        <item x="336"/>
        <item x="337"/>
        <item x="354"/>
        <item x="429"/>
        <item x="445"/>
        <item x="455"/>
        <item x="500"/>
        <item x="538"/>
        <item x="559"/>
        <item x="577"/>
        <item x="57"/>
        <item x="590"/>
        <item x="602"/>
        <item x="618"/>
        <item x="632"/>
        <item x="633"/>
        <item x="642"/>
        <item x="65"/>
        <item x="675"/>
        <item x="678"/>
        <item x="684"/>
        <item x="694"/>
        <item x="128"/>
        <item x="179"/>
        <item x="17"/>
        <item x="211"/>
        <item x="214"/>
        <item x="259"/>
        <item x="265"/>
        <item x="278"/>
        <item x="305"/>
        <item x="326"/>
        <item x="328"/>
        <item x="352"/>
        <item x="355"/>
        <item x="361"/>
        <item x="385"/>
        <item x="400"/>
        <item x="406"/>
        <item x="407"/>
        <item x="434"/>
        <item x="484"/>
        <item x="490"/>
        <item x="495"/>
        <item x="53"/>
        <item x="667"/>
        <item x="676"/>
        <item x="686"/>
        <item x="688"/>
        <item t="default"/>
      </items>
    </pivotField>
    <pivotField showAll="0">
      <items count="21">
        <item x="6"/>
        <item x="1"/>
        <item x="15"/>
        <item x="5"/>
        <item x="16"/>
        <item x="11"/>
        <item x="0"/>
        <item x="14"/>
        <item x="3"/>
        <item x="17"/>
        <item x="7"/>
        <item x="8"/>
        <item x="19"/>
        <item x="12"/>
        <item x="2"/>
        <item x="13"/>
        <item x="4"/>
        <item x="9"/>
        <item x="18"/>
        <item x="10"/>
        <item t="default"/>
      </items>
    </pivotField>
    <pivotField showAll="0"/>
    <pivotField axis="axisRow" showAll="0" measureFilter="1">
      <items count="158">
        <item x="17"/>
        <item x="105"/>
        <item x="130"/>
        <item x="139"/>
        <item x="73"/>
        <item x="38"/>
        <item x="99"/>
        <item x="153"/>
        <item x="78"/>
        <item x="18"/>
        <item x="120"/>
        <item x="131"/>
        <item x="27"/>
        <item x="128"/>
        <item x="104"/>
        <item x="90"/>
        <item x="133"/>
        <item x="49"/>
        <item x="14"/>
        <item x="28"/>
        <item x="21"/>
        <item x="55"/>
        <item x="76"/>
        <item x="11"/>
        <item x="103"/>
        <item x="146"/>
        <item x="13"/>
        <item x="67"/>
        <item x="66"/>
        <item x="87"/>
        <item x="53"/>
        <item x="154"/>
        <item x="24"/>
        <item x="117"/>
        <item x="138"/>
        <item x="54"/>
        <item x="51"/>
        <item x="88"/>
        <item x="7"/>
        <item x="0"/>
        <item x="71"/>
        <item x="16"/>
        <item x="101"/>
        <item x="114"/>
        <item x="94"/>
        <item x="35"/>
        <item x="69"/>
        <item x="61"/>
        <item x="30"/>
        <item x="125"/>
        <item x="147"/>
        <item x="97"/>
        <item x="34"/>
        <item x="122"/>
        <item x="47"/>
        <item x="4"/>
        <item x="1"/>
        <item x="33"/>
        <item x="135"/>
        <item x="91"/>
        <item x="80"/>
        <item x="89"/>
        <item x="25"/>
        <item x="19"/>
        <item x="148"/>
        <item x="23"/>
        <item x="85"/>
        <item x="155"/>
        <item x="121"/>
        <item x="107"/>
        <item x="143"/>
        <item x="113"/>
        <item x="86"/>
        <item x="77"/>
        <item x="31"/>
        <item x="44"/>
        <item x="108"/>
        <item x="116"/>
        <item x="137"/>
        <item x="22"/>
        <item x="62"/>
        <item x="8"/>
        <item x="45"/>
        <item x="152"/>
        <item x="36"/>
        <item x="58"/>
        <item x="111"/>
        <item x="142"/>
        <item x="124"/>
        <item x="132"/>
        <item x="109"/>
        <item x="9"/>
        <item x="52"/>
        <item x="82"/>
        <item x="12"/>
        <item x="95"/>
        <item x="96"/>
        <item x="150"/>
        <item x="41"/>
        <item x="79"/>
        <item x="151"/>
        <item x="123"/>
        <item x="84"/>
        <item x="68"/>
        <item x="145"/>
        <item x="112"/>
        <item x="50"/>
        <item x="140"/>
        <item x="65"/>
        <item x="81"/>
        <item x="70"/>
        <item x="10"/>
        <item x="57"/>
        <item x="129"/>
        <item x="134"/>
        <item x="100"/>
        <item x="102"/>
        <item x="98"/>
        <item x="63"/>
        <item x="92"/>
        <item x="149"/>
        <item x="136"/>
        <item x="127"/>
        <item x="29"/>
        <item x="43"/>
        <item x="39"/>
        <item x="3"/>
        <item x="144"/>
        <item x="60"/>
        <item x="37"/>
        <item x="20"/>
        <item x="72"/>
        <item x="64"/>
        <item x="110"/>
        <item x="106"/>
        <item x="6"/>
        <item x="118"/>
        <item x="59"/>
        <item x="5"/>
        <item x="126"/>
        <item x="141"/>
        <item x="156"/>
        <item x="15"/>
        <item x="75"/>
        <item x="48"/>
        <item x="2"/>
        <item x="83"/>
        <item x="56"/>
        <item x="93"/>
        <item x="119"/>
        <item x="46"/>
        <item x="40"/>
        <item x="42"/>
        <item x="74"/>
        <item x="26"/>
        <item x="32"/>
        <item x="115"/>
        <item t="default"/>
      </items>
    </pivotField>
    <pivotField showAll="0"/>
    <pivotField showAll="0"/>
    <pivotField numFmtId="14" showAll="0"/>
    <pivotField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5" showAll="0"/>
    <pivotField numFmtId="164" showAll="0"/>
    <pivotField numFmtId="164" showAll="0"/>
    <pivotField showAll="0"/>
    <pivotField showAll="0"/>
    <pivotField showAll="0"/>
    <pivotField numFmtId="43" showAll="0"/>
    <pivotField dataField="1" numFmtId="2" showAll="0"/>
    <pivotField showAll="0"/>
    <pivotField numFmtId="2" showAll="0"/>
    <pivotField numFmtId="2" showAll="0"/>
    <pivotField numFmtId="10" showAll="0"/>
    <pivotField showAll="0"/>
    <pivotField showAll="0">
      <items count="5">
        <item sd="0" x="1"/>
        <item sd="0" x="0"/>
        <item sd="0" x="3"/>
        <item sd="0" x="2"/>
        <item t="default"/>
      </items>
    </pivotField>
  </pivotFields>
  <rowFields count="1">
    <field x="4"/>
  </rowFields>
  <rowItems count="4">
    <i>
      <x v="18"/>
    </i>
    <i>
      <x v="21"/>
    </i>
    <i>
      <x v="23"/>
    </i>
    <i t="grand">
      <x/>
    </i>
  </rowItems>
  <colItems count="1">
    <i/>
  </colItems>
  <dataFields count="1">
    <dataField name="Sum of Car Profit " fld="18" baseField="0" baseItem="0"/>
  </dataFields>
  <chartFormats count="7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9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E3:I25" firstHeaderRow="1" firstDataRow="2" firstDataCol="1"/>
  <pivotFields count="25">
    <pivotField showAll="0"/>
    <pivotField showAll="0"/>
    <pivotField axis="axisRow" showAll="0">
      <items count="21">
        <item x="6"/>
        <item x="1"/>
        <item x="15"/>
        <item x="5"/>
        <item x="16"/>
        <item x="11"/>
        <item x="0"/>
        <item x="14"/>
        <item x="3"/>
        <item x="17"/>
        <item x="7"/>
        <item x="8"/>
        <item x="19"/>
        <item x="12"/>
        <item x="2"/>
        <item x="13"/>
        <item x="4"/>
        <item x="9"/>
        <item x="18"/>
        <item x="10"/>
        <item t="default"/>
      </items>
    </pivotField>
    <pivotField showAll="0"/>
    <pivotField showAll="0"/>
    <pivotField showAll="0"/>
    <pivotField showAll="0"/>
    <pivotField numFmtId="14" showAll="0"/>
    <pivotField axis="axisCol"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5" showAll="0"/>
    <pivotField numFmtId="164" showAll="0"/>
    <pivotField numFmtId="164" showAll="0"/>
    <pivotField showAll="0"/>
    <pivotField showAll="0"/>
    <pivotField showAll="0"/>
    <pivotField numFmtId="43" showAll="0"/>
    <pivotField dataField="1" numFmtId="2" showAll="0"/>
    <pivotField showAll="0"/>
    <pivotField numFmtId="2" showAll="0"/>
    <pivotField numFmtId="2" showAll="0"/>
    <pivotField numFmtId="10" showAll="0"/>
    <pivotField showAl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Car Profit " fld="18" baseField="0" baseItem="0"/>
  </dataFields>
  <formats count="5">
    <format dxfId="4">
      <pivotArea dataOnly="0" labelOnly="1" fieldPosition="0">
        <references count="1">
          <reference field="8" count="1">
            <x v="0"/>
          </reference>
        </references>
      </pivotArea>
    </format>
    <format dxfId="3">
      <pivotArea dataOnly="0" labelOnly="1" fieldPosition="0">
        <references count="1">
          <reference field="8" count="1">
            <x v="0"/>
          </reference>
        </references>
      </pivotArea>
    </format>
    <format dxfId="2">
      <pivotArea field="2" type="button" dataOnly="0" labelOnly="1" outline="0" axis="axisRow" fieldPosition="0"/>
    </format>
    <format dxfId="1">
      <pivotArea dataOnly="0" labelOnly="1" fieldPosition="0">
        <references count="1">
          <reference field="8" count="1">
            <x v="2"/>
          </reference>
        </references>
      </pivotArea>
    </format>
    <format dxfId="0">
      <pivotArea dataOnly="0" labelOnly="1" grandCol="1" outline="0" fieldPosition="0"/>
    </format>
  </formats>
  <chartFormats count="12"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6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6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6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0">
  <location ref="A92:D97" firstHeaderRow="1" firstDataRow="2" firstDataCol="1"/>
  <pivotFields count="25">
    <pivotField showAll="0"/>
    <pivotField showAll="0" measureFilter="1">
      <items count="701">
        <item x="112"/>
        <item x="118"/>
        <item x="119"/>
        <item x="154"/>
        <item x="15"/>
        <item x="185"/>
        <item x="196"/>
        <item x="231"/>
        <item x="242"/>
        <item x="243"/>
        <item x="267"/>
        <item x="271"/>
        <item x="273"/>
        <item x="1"/>
        <item x="300"/>
        <item x="303"/>
        <item x="314"/>
        <item x="321"/>
        <item x="322"/>
        <item x="343"/>
        <item x="384"/>
        <item x="388"/>
        <item x="397"/>
        <item x="405"/>
        <item x="418"/>
        <item x="435"/>
        <item x="448"/>
        <item x="485"/>
        <item x="515"/>
        <item x="544"/>
        <item x="604"/>
        <item x="641"/>
        <item x="656"/>
        <item x="658"/>
        <item x="666"/>
        <item x="699"/>
        <item x="75"/>
        <item x="105"/>
        <item x="113"/>
        <item x="125"/>
        <item x="135"/>
        <item x="145"/>
        <item x="153"/>
        <item x="199"/>
        <item x="219"/>
        <item x="252"/>
        <item x="254"/>
        <item x="302"/>
        <item x="315"/>
        <item x="323"/>
        <item x="331"/>
        <item x="347"/>
        <item x="349"/>
        <item x="134"/>
        <item x="363"/>
        <item x="380"/>
        <item x="387"/>
        <item x="12"/>
        <item x="139"/>
        <item x="411"/>
        <item sd="0" x="425"/>
        <item x="42"/>
        <item x="446"/>
        <item x="143"/>
        <item x="457"/>
        <item x="147"/>
        <item x="504"/>
        <item x="519"/>
        <item x="520"/>
        <item x="587"/>
        <item x="595"/>
        <item x="606"/>
        <item x="59"/>
        <item x="620"/>
        <item x="643"/>
        <item x="659"/>
        <item x="662"/>
        <item x="672"/>
        <item x="685"/>
        <item x="72"/>
        <item x="188"/>
        <item x="93"/>
        <item x="98"/>
        <item x="121"/>
        <item x="167"/>
        <item x="172"/>
        <item x="204"/>
        <item x="208"/>
        <item x="19"/>
        <item x="230"/>
        <item x="239"/>
        <item x="260"/>
        <item x="291"/>
        <item x="297"/>
        <item x="344"/>
        <item x="360"/>
        <item x="473"/>
        <item x="475"/>
        <item x="525"/>
        <item x="564"/>
        <item x="256"/>
        <item x="56"/>
        <item x="581"/>
        <item x="614"/>
        <item x="60"/>
        <item x="653"/>
        <item x="673"/>
        <item x="680"/>
        <item x="67"/>
        <item x="5"/>
        <item x="81"/>
        <item x="7"/>
        <item x="90"/>
        <item x="28"/>
        <item x="306"/>
        <item x="107"/>
        <item x="114"/>
        <item x="117"/>
        <item x="166"/>
        <item x="175"/>
        <item x="205"/>
        <item x="233"/>
        <item x="257"/>
        <item x="325"/>
        <item x="270"/>
        <item x="272"/>
        <item x="289"/>
        <item x="317"/>
        <item x="334"/>
        <item x="390"/>
        <item x="392"/>
        <item x="410"/>
        <item x="419"/>
        <item x="438"/>
        <item x="472"/>
        <item x="46"/>
        <item x="491"/>
        <item x="505"/>
        <item x="523"/>
        <item x="539"/>
        <item x="541"/>
        <item x="551"/>
        <item x="629"/>
        <item x="648"/>
        <item x="649"/>
        <item x="652"/>
        <item x="665"/>
        <item x="671"/>
        <item x="687"/>
        <item x="697"/>
        <item x="79"/>
        <item x="381"/>
        <item x="102"/>
        <item x="129"/>
        <item x="150"/>
        <item x="192"/>
        <item x="206"/>
        <item x="210"/>
        <item x="20"/>
        <item x="261"/>
        <item x="25"/>
        <item x="281"/>
        <item x="287"/>
        <item x="288"/>
        <item x="31"/>
        <item x="389"/>
        <item x="394"/>
        <item x="423"/>
        <item x="427"/>
        <item x="441"/>
        <item x="444"/>
        <item x="452"/>
        <item x="476"/>
        <item x="498"/>
        <item x="449"/>
        <item x="513"/>
        <item x="534"/>
        <item x="537"/>
        <item x="545"/>
        <item x="571"/>
        <item x="585"/>
        <item x="622"/>
        <item x="461"/>
        <item x="635"/>
        <item x="470"/>
        <item x="471"/>
        <item x="474"/>
        <item x="478"/>
        <item x="80"/>
        <item x="47"/>
        <item x="510"/>
        <item x="138"/>
        <item x="162"/>
        <item x="177"/>
        <item x="193"/>
        <item x="195"/>
        <item x="50"/>
        <item x="0"/>
        <item x="213"/>
        <item x="223"/>
        <item x="226"/>
        <item x="238"/>
        <item x="266"/>
        <item x="277"/>
        <item x="529"/>
        <item x="309"/>
        <item x="30"/>
        <item x="320"/>
        <item x="329"/>
        <item x="330"/>
        <item x="383"/>
        <item x="40"/>
        <item x="431"/>
        <item x="433"/>
        <item x="43"/>
        <item x="44"/>
        <item x="45"/>
        <item x="477"/>
        <item x="547"/>
        <item x="49"/>
        <item x="522"/>
        <item x="540"/>
        <item x="542"/>
        <item x="575"/>
        <item x="579"/>
        <item x="580"/>
        <item x="593"/>
        <item x="630"/>
        <item x="631"/>
        <item x="646"/>
        <item x="63"/>
        <item x="664"/>
        <item x="689"/>
        <item x="569"/>
        <item x="576"/>
        <item x="83"/>
        <item x="584"/>
        <item x="586"/>
        <item x="603"/>
        <item x="108"/>
        <item x="130"/>
        <item x="140"/>
        <item x="613"/>
        <item x="156"/>
        <item x="161"/>
        <item x="615"/>
        <item x="186"/>
        <item x="202"/>
        <item x="619"/>
        <item x="221"/>
        <item x="276"/>
        <item x="292"/>
        <item x="296"/>
        <item x="33"/>
        <item x="356"/>
        <item x="34"/>
        <item x="365"/>
        <item x="374"/>
        <item x="375"/>
        <item x="36"/>
        <item x="396"/>
        <item x="413"/>
        <item x="421"/>
        <item x="428"/>
        <item x="454"/>
        <item x="489"/>
        <item x="507"/>
        <item x="508"/>
        <item x="512"/>
        <item x="518"/>
        <item x="530"/>
        <item x="535"/>
        <item x="566"/>
        <item x="588"/>
        <item x="597"/>
        <item x="608"/>
        <item x="617"/>
        <item x="651"/>
        <item x="670"/>
        <item x="695"/>
        <item x="76"/>
        <item x="95"/>
        <item x="696"/>
        <item x="100"/>
        <item x="126"/>
        <item x="137"/>
        <item x="13"/>
        <item x="173"/>
        <item x="181"/>
        <item x="236"/>
        <item x="240"/>
        <item x="250"/>
        <item x="268"/>
        <item x="71"/>
        <item x="308"/>
        <item x="342"/>
        <item x="351"/>
        <item x="379"/>
        <item x="38"/>
        <item x="404"/>
        <item x="437"/>
        <item x="453"/>
        <item x="460"/>
        <item x="463"/>
        <item x="481"/>
        <item x="48"/>
        <item x="3"/>
        <item x="506"/>
        <item x="528"/>
        <item x="543"/>
        <item x="54"/>
        <item x="568"/>
        <item x="625"/>
        <item x="62"/>
        <item x="655"/>
        <item x="674"/>
        <item x="66"/>
        <item x="691"/>
        <item x="6"/>
        <item x="103"/>
        <item x="104"/>
        <item x="120"/>
        <item x="122"/>
        <item x="160"/>
        <item x="176"/>
        <item x="189"/>
        <item x="194"/>
        <item x="217"/>
        <item x="220"/>
        <item x="318"/>
        <item x="348"/>
        <item x="362"/>
        <item x="371"/>
        <item x="378"/>
        <item x="399"/>
        <item x="401"/>
        <item x="416"/>
        <item x="442"/>
        <item x="443"/>
        <item x="483"/>
        <item x="51"/>
        <item x="532"/>
        <item x="533"/>
        <item x="52"/>
        <item x="598"/>
        <item x="605"/>
        <item x="607"/>
        <item x="623"/>
        <item x="636"/>
        <item x="77"/>
        <item x="86"/>
        <item x="87"/>
        <item x="88"/>
        <item x="101"/>
        <item x="106"/>
        <item x="109"/>
        <item x="111"/>
        <item x="115"/>
        <item x="10"/>
        <item x="123"/>
        <item x="149"/>
        <item x="169"/>
        <item x="174"/>
        <item x="198"/>
        <item x="283"/>
        <item x="285"/>
        <item x="286"/>
        <item x="295"/>
        <item x="304"/>
        <item x="345"/>
        <item x="35"/>
        <item x="370"/>
        <item x="395"/>
        <item x="422"/>
        <item x="439"/>
        <item x="450"/>
        <item x="451"/>
        <item x="465"/>
        <item x="482"/>
        <item x="502"/>
        <item x="521"/>
        <item x="531"/>
        <item x="549"/>
        <item x="555"/>
        <item x="565"/>
        <item x="55"/>
        <item x="582"/>
        <item x="600"/>
        <item x="645"/>
        <item x="690"/>
        <item x="70"/>
        <item x="73"/>
        <item x="92"/>
        <item x="8"/>
        <item x="141"/>
        <item x="168"/>
        <item x="182"/>
        <item x="203"/>
        <item x="255"/>
        <item x="294"/>
        <item x="408"/>
        <item x="480"/>
        <item x="511"/>
        <item x="517"/>
        <item x="552"/>
        <item x="591"/>
        <item x="594"/>
        <item x="609"/>
        <item x="611"/>
        <item x="650"/>
        <item x="654"/>
        <item x="82"/>
        <item x="94"/>
        <item sd="0" x="9"/>
        <item x="110"/>
        <item x="11"/>
        <item x="131"/>
        <item x="142"/>
        <item x="146"/>
        <item x="163"/>
        <item x="171"/>
        <item x="183"/>
        <item x="187"/>
        <item x="18"/>
        <item x="209"/>
        <item x="215"/>
        <item x="235"/>
        <item x="237"/>
        <item x="23"/>
        <item x="263"/>
        <item x="299"/>
        <item x="319"/>
        <item x="338"/>
        <item x="32"/>
        <item x="350"/>
        <item x="366"/>
        <item x="368"/>
        <item x="369"/>
        <item x="412"/>
        <item x="424"/>
        <item x="426"/>
        <item x="456"/>
        <item x="496"/>
        <item x="499"/>
        <item x="501"/>
        <item x="509"/>
        <item x="601"/>
        <item x="612"/>
        <item x="640"/>
        <item x="660"/>
        <item x="679"/>
        <item x="692"/>
        <item x="85"/>
        <item x="89"/>
        <item x="91"/>
        <item x="96"/>
        <item x="124"/>
        <item x="164"/>
        <item x="197"/>
        <item x="200"/>
        <item x="229"/>
        <item x="22"/>
        <item x="249"/>
        <item x="258"/>
        <item x="282"/>
        <item x="290"/>
        <item x="311"/>
        <item x="353"/>
        <item x="359"/>
        <item x="393"/>
        <item x="403"/>
        <item x="39"/>
        <item x="415"/>
        <item x="417"/>
        <item x="420"/>
        <item x="432"/>
        <item x="464"/>
        <item x="492"/>
        <item x="493"/>
        <item x="503"/>
        <item x="546"/>
        <item x="550"/>
        <item x="554"/>
        <item x="558"/>
        <item x="562"/>
        <item x="578"/>
        <item x="589"/>
        <item x="596"/>
        <item x="58"/>
        <item x="610"/>
        <item x="616"/>
        <item x="639"/>
        <item x="663"/>
        <item x="677"/>
        <item x="68"/>
        <item x="155"/>
        <item x="158"/>
        <item x="16"/>
        <item x="227"/>
        <item x="21"/>
        <item x="246"/>
        <item x="253"/>
        <item x="24"/>
        <item x="26"/>
        <item x="312"/>
        <item x="339"/>
        <item x="341"/>
        <item x="357"/>
        <item x="364"/>
        <item x="367"/>
        <item x="377"/>
        <item x="398"/>
        <item x="2"/>
        <item x="409"/>
        <item x="458"/>
        <item x="462"/>
        <item x="469"/>
        <item x="479"/>
        <item x="487"/>
        <item x="526"/>
        <item x="557"/>
        <item x="583"/>
        <item x="599"/>
        <item x="621"/>
        <item x="626"/>
        <item x="637"/>
        <item x="668"/>
        <item x="669"/>
        <item x="681"/>
        <item x="682"/>
        <item x="683"/>
        <item x="698"/>
        <item x="74"/>
        <item x="84"/>
        <item x="144"/>
        <item x="184"/>
        <item x="201"/>
        <item x="216"/>
        <item x="224"/>
        <item x="232"/>
        <item x="244"/>
        <item x="245"/>
        <item x="274"/>
        <item x="280"/>
        <item x="27"/>
        <item x="333"/>
        <item x="346"/>
        <item x="372"/>
        <item x="373"/>
        <item x="376"/>
        <item x="386"/>
        <item x="37"/>
        <item x="414"/>
        <item x="467"/>
        <item x="468"/>
        <item x="488"/>
        <item x="514"/>
        <item x="527"/>
        <item x="536"/>
        <item x="556"/>
        <item x="560"/>
        <item x="561"/>
        <item x="570"/>
        <item x="592"/>
        <item x="634"/>
        <item x="638"/>
        <item x="657"/>
        <item x="661"/>
        <item x="693"/>
        <item x="99"/>
        <item x="132"/>
        <item x="151"/>
        <item x="178"/>
        <item x="212"/>
        <item x="222"/>
        <item x="225"/>
        <item x="228"/>
        <item x="241"/>
        <item x="247"/>
        <item x="248"/>
        <item x="251"/>
        <item x="264"/>
        <item x="284"/>
        <item x="293"/>
        <item x="298"/>
        <item x="307"/>
        <item x="310"/>
        <item x="316"/>
        <item x="324"/>
        <item x="382"/>
        <item x="459"/>
        <item x="466"/>
        <item x="486"/>
        <item x="494"/>
        <item x="516"/>
        <item x="563"/>
        <item x="567"/>
        <item x="572"/>
        <item x="574"/>
        <item x="4"/>
        <item x="627"/>
        <item x="628"/>
        <item x="647"/>
        <item x="64"/>
        <item x="97"/>
        <item x="116"/>
        <item x="127"/>
        <item x="136"/>
        <item x="148"/>
        <item x="157"/>
        <item x="14"/>
        <item x="159"/>
        <item x="170"/>
        <item x="218"/>
        <item x="301"/>
        <item x="29"/>
        <item x="313"/>
        <item x="327"/>
        <item x="340"/>
        <item x="358"/>
        <item x="391"/>
        <item x="402"/>
        <item x="41"/>
        <item x="430"/>
        <item x="436"/>
        <item x="440"/>
        <item x="447"/>
        <item x="497"/>
        <item x="524"/>
        <item x="548"/>
        <item x="553"/>
        <item x="573"/>
        <item x="624"/>
        <item x="61"/>
        <item x="644"/>
        <item x="69"/>
        <item x="78"/>
        <item x="133"/>
        <item x="152"/>
        <item x="165"/>
        <item x="180"/>
        <item x="190"/>
        <item x="191"/>
        <item x="207"/>
        <item x="234"/>
        <item sd="0" x="262"/>
        <item x="269"/>
        <item x="275"/>
        <item x="279"/>
        <item x="332"/>
        <item x="335"/>
        <item x="336"/>
        <item x="337"/>
        <item x="354"/>
        <item x="429"/>
        <item x="445"/>
        <item x="455"/>
        <item x="500"/>
        <item x="538"/>
        <item x="559"/>
        <item x="577"/>
        <item x="57"/>
        <item x="590"/>
        <item x="602"/>
        <item x="618"/>
        <item x="632"/>
        <item x="633"/>
        <item x="642"/>
        <item x="65"/>
        <item x="675"/>
        <item x="678"/>
        <item x="684"/>
        <item x="694"/>
        <item x="128"/>
        <item x="179"/>
        <item x="17"/>
        <item x="211"/>
        <item x="214"/>
        <item x="259"/>
        <item x="265"/>
        <item x="278"/>
        <item x="305"/>
        <item x="326"/>
        <item x="328"/>
        <item x="352"/>
        <item x="355"/>
        <item x="361"/>
        <item x="385"/>
        <item x="400"/>
        <item x="406"/>
        <item x="407"/>
        <item x="434"/>
        <item x="484"/>
        <item x="490"/>
        <item x="495"/>
        <item x="53"/>
        <item x="667"/>
        <item x="676"/>
        <item x="686"/>
        <item x="688"/>
        <item t="default"/>
      </items>
    </pivotField>
    <pivotField showAll="0">
      <items count="21">
        <item x="6"/>
        <item x="1"/>
        <item x="15"/>
        <item x="5"/>
        <item x="16"/>
        <item x="11"/>
        <item x="0"/>
        <item x="14"/>
        <item x="3"/>
        <item x="17"/>
        <item x="7"/>
        <item x="8"/>
        <item x="19"/>
        <item x="12"/>
        <item x="2"/>
        <item x="13"/>
        <item x="4"/>
        <item x="9"/>
        <item x="18"/>
        <item x="10"/>
        <item t="default"/>
      </items>
    </pivotField>
    <pivotField showAll="0"/>
    <pivotField showAll="0">
      <items count="158">
        <item x="17"/>
        <item x="105"/>
        <item x="130"/>
        <item x="139"/>
        <item x="73"/>
        <item x="38"/>
        <item x="99"/>
        <item x="153"/>
        <item x="78"/>
        <item x="18"/>
        <item x="120"/>
        <item x="131"/>
        <item x="27"/>
        <item x="128"/>
        <item x="104"/>
        <item x="90"/>
        <item x="133"/>
        <item x="49"/>
        <item x="14"/>
        <item x="28"/>
        <item x="21"/>
        <item x="55"/>
        <item x="76"/>
        <item x="11"/>
        <item x="103"/>
        <item x="146"/>
        <item x="13"/>
        <item x="67"/>
        <item x="66"/>
        <item x="87"/>
        <item x="53"/>
        <item x="154"/>
        <item x="24"/>
        <item x="117"/>
        <item x="138"/>
        <item x="54"/>
        <item x="51"/>
        <item x="88"/>
        <item x="7"/>
        <item x="0"/>
        <item x="71"/>
        <item x="16"/>
        <item x="101"/>
        <item x="114"/>
        <item x="94"/>
        <item x="35"/>
        <item x="69"/>
        <item x="61"/>
        <item x="30"/>
        <item x="125"/>
        <item x="147"/>
        <item x="97"/>
        <item x="34"/>
        <item x="122"/>
        <item x="47"/>
        <item x="4"/>
        <item x="1"/>
        <item x="33"/>
        <item x="135"/>
        <item x="91"/>
        <item x="80"/>
        <item x="89"/>
        <item x="25"/>
        <item x="19"/>
        <item x="148"/>
        <item x="23"/>
        <item x="85"/>
        <item x="155"/>
        <item x="121"/>
        <item x="107"/>
        <item x="143"/>
        <item x="113"/>
        <item x="86"/>
        <item x="77"/>
        <item x="31"/>
        <item x="44"/>
        <item x="108"/>
        <item x="116"/>
        <item x="137"/>
        <item x="22"/>
        <item x="62"/>
        <item x="8"/>
        <item x="45"/>
        <item x="152"/>
        <item x="36"/>
        <item x="58"/>
        <item x="111"/>
        <item x="142"/>
        <item x="124"/>
        <item x="132"/>
        <item x="109"/>
        <item x="9"/>
        <item x="52"/>
        <item x="82"/>
        <item x="12"/>
        <item x="95"/>
        <item x="96"/>
        <item x="150"/>
        <item x="41"/>
        <item x="79"/>
        <item x="151"/>
        <item x="123"/>
        <item x="84"/>
        <item x="68"/>
        <item x="145"/>
        <item x="112"/>
        <item x="50"/>
        <item x="140"/>
        <item x="65"/>
        <item x="81"/>
        <item x="70"/>
        <item x="10"/>
        <item x="57"/>
        <item x="129"/>
        <item x="134"/>
        <item x="100"/>
        <item x="102"/>
        <item x="98"/>
        <item x="63"/>
        <item x="92"/>
        <item x="149"/>
        <item x="136"/>
        <item x="127"/>
        <item x="29"/>
        <item x="43"/>
        <item x="39"/>
        <item x="3"/>
        <item x="144"/>
        <item x="60"/>
        <item x="37"/>
        <item x="20"/>
        <item x="72"/>
        <item x="64"/>
        <item x="110"/>
        <item x="106"/>
        <item x="6"/>
        <item x="118"/>
        <item x="59"/>
        <item x="5"/>
        <item x="126"/>
        <item x="141"/>
        <item x="156"/>
        <item x="15"/>
        <item x="75"/>
        <item x="48"/>
        <item x="2"/>
        <item x="83"/>
        <item x="56"/>
        <item x="93"/>
        <item x="119"/>
        <item x="46"/>
        <item x="40"/>
        <item x="42"/>
        <item x="74"/>
        <item x="26"/>
        <item x="32"/>
        <item x="115"/>
        <item t="default"/>
      </items>
    </pivotField>
    <pivotField showAll="0"/>
    <pivotField showAll="0"/>
    <pivotField numFmtId="14" showAll="0"/>
    <pivotField axis="axisRow"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5" showAll="0"/>
    <pivotField numFmtId="164" showAll="0"/>
    <pivotField dataField="1" numFmtId="164" showAll="0"/>
    <pivotField showAll="0"/>
    <pivotField showAll="0"/>
    <pivotField showAll="0"/>
    <pivotField dataField="1" numFmtId="43" showAll="0"/>
    <pivotField dataField="1" numFmtId="2" showAll="0"/>
    <pivotField showAll="0"/>
    <pivotField numFmtId="2" showAll="0"/>
    <pivotField numFmtId="2" showAll="0"/>
    <pivotField numFmtId="10" showAll="0"/>
    <pivotField showAll="0"/>
    <pivotField showAll="0" measureFilter="1">
      <items count="5">
        <item sd="0" x="1"/>
        <item sd="0" x="0"/>
        <item sd="0" x="3"/>
        <item sd="0" x="2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Net Revenue" fld="13" baseField="0" baseItem="0"/>
    <dataField name="Total Car Costs" fld="17" baseField="0" baseItem="0"/>
    <dataField name="Total Car Profit " fld="18" baseField="0" baseItem="0"/>
  </dataFields>
  <chartFormats count="14"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6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8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8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2" iMeasureFld="0">
      <autoFilter ref="A1">
        <filterColumn colId="0">
          <top10 val="3" filterVal="3"/>
        </filterColumn>
      </autoFilter>
    </filter>
    <filter fld="24" type="count" evalOrder="-1" id="1" iMeasureFld="0">
      <autoFilter ref="A1">
        <filterColumn colId="0">
          <top10 val="3" filterVal="3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4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8">
  <location ref="D71:E75" firstHeaderRow="1" firstDataRow="1" firstDataCol="1"/>
  <pivotFields count="25">
    <pivotField showAll="0"/>
    <pivotField showAll="0" measureFilter="1">
      <items count="701">
        <item x="112"/>
        <item x="118"/>
        <item x="119"/>
        <item x="154"/>
        <item x="15"/>
        <item x="185"/>
        <item x="196"/>
        <item x="231"/>
        <item x="242"/>
        <item x="243"/>
        <item x="267"/>
        <item x="271"/>
        <item x="273"/>
        <item x="1"/>
        <item x="300"/>
        <item x="303"/>
        <item x="314"/>
        <item x="321"/>
        <item x="322"/>
        <item x="343"/>
        <item x="384"/>
        <item x="388"/>
        <item x="397"/>
        <item x="405"/>
        <item x="418"/>
        <item x="435"/>
        <item x="448"/>
        <item x="485"/>
        <item x="515"/>
        <item x="544"/>
        <item x="604"/>
        <item x="641"/>
        <item x="656"/>
        <item x="658"/>
        <item x="666"/>
        <item x="699"/>
        <item x="75"/>
        <item x="105"/>
        <item x="113"/>
        <item x="125"/>
        <item x="135"/>
        <item x="145"/>
        <item x="153"/>
        <item x="199"/>
        <item x="219"/>
        <item x="252"/>
        <item x="254"/>
        <item x="302"/>
        <item x="315"/>
        <item x="323"/>
        <item x="331"/>
        <item x="347"/>
        <item x="349"/>
        <item x="134"/>
        <item x="363"/>
        <item x="380"/>
        <item x="387"/>
        <item x="12"/>
        <item x="139"/>
        <item x="411"/>
        <item sd="0" x="425"/>
        <item x="42"/>
        <item x="446"/>
        <item x="143"/>
        <item x="457"/>
        <item x="147"/>
        <item x="504"/>
        <item x="519"/>
        <item x="520"/>
        <item x="587"/>
        <item x="595"/>
        <item x="606"/>
        <item x="59"/>
        <item x="620"/>
        <item x="643"/>
        <item x="659"/>
        <item x="662"/>
        <item x="672"/>
        <item x="685"/>
        <item x="72"/>
        <item x="188"/>
        <item x="93"/>
        <item x="98"/>
        <item x="121"/>
        <item x="167"/>
        <item x="172"/>
        <item x="204"/>
        <item x="208"/>
        <item x="19"/>
        <item x="230"/>
        <item x="239"/>
        <item x="260"/>
        <item x="291"/>
        <item x="297"/>
        <item x="344"/>
        <item x="360"/>
        <item x="473"/>
        <item x="475"/>
        <item x="525"/>
        <item x="564"/>
        <item x="256"/>
        <item x="56"/>
        <item x="581"/>
        <item x="614"/>
        <item x="60"/>
        <item x="653"/>
        <item x="673"/>
        <item x="680"/>
        <item x="67"/>
        <item x="5"/>
        <item x="81"/>
        <item x="7"/>
        <item x="90"/>
        <item x="28"/>
        <item x="306"/>
        <item x="107"/>
        <item x="114"/>
        <item x="117"/>
        <item x="166"/>
        <item x="175"/>
        <item x="205"/>
        <item x="233"/>
        <item x="257"/>
        <item x="325"/>
        <item x="270"/>
        <item x="272"/>
        <item x="289"/>
        <item x="317"/>
        <item x="334"/>
        <item x="390"/>
        <item x="392"/>
        <item x="410"/>
        <item x="419"/>
        <item x="438"/>
        <item x="472"/>
        <item x="46"/>
        <item x="491"/>
        <item x="505"/>
        <item x="523"/>
        <item x="539"/>
        <item x="541"/>
        <item x="551"/>
        <item x="629"/>
        <item x="648"/>
        <item x="649"/>
        <item x="652"/>
        <item x="665"/>
        <item x="671"/>
        <item x="687"/>
        <item x="697"/>
        <item x="79"/>
        <item x="381"/>
        <item x="102"/>
        <item x="129"/>
        <item x="150"/>
        <item x="192"/>
        <item x="206"/>
        <item x="210"/>
        <item x="20"/>
        <item x="261"/>
        <item x="25"/>
        <item x="281"/>
        <item x="287"/>
        <item x="288"/>
        <item x="31"/>
        <item x="389"/>
        <item x="394"/>
        <item x="423"/>
        <item x="427"/>
        <item x="441"/>
        <item x="444"/>
        <item x="452"/>
        <item x="476"/>
        <item x="498"/>
        <item x="449"/>
        <item x="513"/>
        <item x="534"/>
        <item x="537"/>
        <item x="545"/>
        <item x="571"/>
        <item x="585"/>
        <item x="622"/>
        <item x="461"/>
        <item x="635"/>
        <item x="470"/>
        <item x="471"/>
        <item x="474"/>
        <item x="478"/>
        <item x="80"/>
        <item x="47"/>
        <item x="510"/>
        <item x="138"/>
        <item x="162"/>
        <item x="177"/>
        <item x="193"/>
        <item x="195"/>
        <item x="50"/>
        <item x="0"/>
        <item x="213"/>
        <item x="223"/>
        <item x="226"/>
        <item x="238"/>
        <item x="266"/>
        <item x="277"/>
        <item x="529"/>
        <item x="309"/>
        <item x="30"/>
        <item x="320"/>
        <item x="329"/>
        <item x="330"/>
        <item x="383"/>
        <item x="40"/>
        <item x="431"/>
        <item x="433"/>
        <item x="43"/>
        <item x="44"/>
        <item x="45"/>
        <item x="477"/>
        <item x="547"/>
        <item x="49"/>
        <item x="522"/>
        <item x="540"/>
        <item x="542"/>
        <item x="575"/>
        <item x="579"/>
        <item x="580"/>
        <item x="593"/>
        <item x="630"/>
        <item x="631"/>
        <item x="646"/>
        <item x="63"/>
        <item x="664"/>
        <item x="689"/>
        <item x="569"/>
        <item x="576"/>
        <item x="83"/>
        <item x="584"/>
        <item x="586"/>
        <item x="603"/>
        <item x="108"/>
        <item x="130"/>
        <item x="140"/>
        <item x="613"/>
        <item x="156"/>
        <item x="161"/>
        <item x="615"/>
        <item x="186"/>
        <item x="202"/>
        <item x="619"/>
        <item x="221"/>
        <item x="276"/>
        <item x="292"/>
        <item x="296"/>
        <item x="33"/>
        <item x="356"/>
        <item x="34"/>
        <item x="365"/>
        <item x="374"/>
        <item x="375"/>
        <item x="36"/>
        <item x="396"/>
        <item x="413"/>
        <item x="421"/>
        <item x="428"/>
        <item x="454"/>
        <item x="489"/>
        <item x="507"/>
        <item x="508"/>
        <item x="512"/>
        <item x="518"/>
        <item x="530"/>
        <item x="535"/>
        <item x="566"/>
        <item x="588"/>
        <item x="597"/>
        <item x="608"/>
        <item x="617"/>
        <item x="651"/>
        <item x="670"/>
        <item x="695"/>
        <item x="76"/>
        <item x="95"/>
        <item x="696"/>
        <item x="100"/>
        <item x="126"/>
        <item x="137"/>
        <item x="13"/>
        <item x="173"/>
        <item x="181"/>
        <item x="236"/>
        <item x="240"/>
        <item x="250"/>
        <item x="268"/>
        <item x="71"/>
        <item x="308"/>
        <item x="342"/>
        <item x="351"/>
        <item x="379"/>
        <item x="38"/>
        <item x="404"/>
        <item x="437"/>
        <item x="453"/>
        <item x="460"/>
        <item x="463"/>
        <item x="481"/>
        <item x="48"/>
        <item x="3"/>
        <item x="506"/>
        <item x="528"/>
        <item x="543"/>
        <item x="54"/>
        <item x="568"/>
        <item x="625"/>
        <item x="62"/>
        <item x="655"/>
        <item x="674"/>
        <item x="66"/>
        <item x="691"/>
        <item x="6"/>
        <item x="103"/>
        <item x="104"/>
        <item x="120"/>
        <item x="122"/>
        <item x="160"/>
        <item x="176"/>
        <item x="189"/>
        <item x="194"/>
        <item x="217"/>
        <item x="220"/>
        <item x="318"/>
        <item x="348"/>
        <item x="362"/>
        <item x="371"/>
        <item x="378"/>
        <item x="399"/>
        <item x="401"/>
        <item x="416"/>
        <item x="442"/>
        <item x="443"/>
        <item x="483"/>
        <item x="51"/>
        <item x="532"/>
        <item x="533"/>
        <item x="52"/>
        <item x="598"/>
        <item x="605"/>
        <item x="607"/>
        <item x="623"/>
        <item x="636"/>
        <item x="77"/>
        <item x="86"/>
        <item x="87"/>
        <item x="88"/>
        <item x="101"/>
        <item x="106"/>
        <item x="109"/>
        <item x="111"/>
        <item x="115"/>
        <item x="10"/>
        <item x="123"/>
        <item x="149"/>
        <item x="169"/>
        <item x="174"/>
        <item x="198"/>
        <item x="283"/>
        <item x="285"/>
        <item x="286"/>
        <item x="295"/>
        <item x="304"/>
        <item x="345"/>
        <item x="35"/>
        <item x="370"/>
        <item x="395"/>
        <item x="422"/>
        <item x="439"/>
        <item x="450"/>
        <item x="451"/>
        <item x="465"/>
        <item x="482"/>
        <item x="502"/>
        <item x="521"/>
        <item x="531"/>
        <item x="549"/>
        <item x="555"/>
        <item x="565"/>
        <item x="55"/>
        <item x="582"/>
        <item x="600"/>
        <item x="645"/>
        <item x="690"/>
        <item x="70"/>
        <item x="73"/>
        <item x="92"/>
        <item x="8"/>
        <item x="141"/>
        <item x="168"/>
        <item x="182"/>
        <item x="203"/>
        <item x="255"/>
        <item x="294"/>
        <item x="408"/>
        <item x="480"/>
        <item x="511"/>
        <item x="517"/>
        <item x="552"/>
        <item x="591"/>
        <item x="594"/>
        <item x="609"/>
        <item x="611"/>
        <item x="650"/>
        <item x="654"/>
        <item x="82"/>
        <item x="94"/>
        <item sd="0" x="9"/>
        <item x="110"/>
        <item x="11"/>
        <item x="131"/>
        <item x="142"/>
        <item x="146"/>
        <item x="163"/>
        <item x="171"/>
        <item x="183"/>
        <item x="187"/>
        <item x="18"/>
        <item x="209"/>
        <item x="215"/>
        <item x="235"/>
        <item x="237"/>
        <item x="23"/>
        <item x="263"/>
        <item x="299"/>
        <item x="319"/>
        <item x="338"/>
        <item x="32"/>
        <item x="350"/>
        <item x="366"/>
        <item x="368"/>
        <item x="369"/>
        <item x="412"/>
        <item x="424"/>
        <item x="426"/>
        <item x="456"/>
        <item x="496"/>
        <item x="499"/>
        <item x="501"/>
        <item x="509"/>
        <item x="601"/>
        <item x="612"/>
        <item x="640"/>
        <item x="660"/>
        <item x="679"/>
        <item x="692"/>
        <item x="85"/>
        <item x="89"/>
        <item x="91"/>
        <item x="96"/>
        <item x="124"/>
        <item x="164"/>
        <item x="197"/>
        <item x="200"/>
        <item x="229"/>
        <item x="22"/>
        <item x="249"/>
        <item x="258"/>
        <item x="282"/>
        <item x="290"/>
        <item x="311"/>
        <item x="353"/>
        <item x="359"/>
        <item x="393"/>
        <item x="403"/>
        <item x="39"/>
        <item x="415"/>
        <item x="417"/>
        <item x="420"/>
        <item x="432"/>
        <item x="464"/>
        <item x="492"/>
        <item x="493"/>
        <item x="503"/>
        <item x="546"/>
        <item x="550"/>
        <item x="554"/>
        <item x="558"/>
        <item x="562"/>
        <item x="578"/>
        <item x="589"/>
        <item x="596"/>
        <item x="58"/>
        <item x="610"/>
        <item x="616"/>
        <item x="639"/>
        <item x="663"/>
        <item x="677"/>
        <item x="68"/>
        <item x="155"/>
        <item x="158"/>
        <item x="16"/>
        <item x="227"/>
        <item x="21"/>
        <item x="246"/>
        <item x="253"/>
        <item x="24"/>
        <item x="26"/>
        <item x="312"/>
        <item x="339"/>
        <item x="341"/>
        <item x="357"/>
        <item x="364"/>
        <item x="367"/>
        <item x="377"/>
        <item x="398"/>
        <item x="2"/>
        <item x="409"/>
        <item x="458"/>
        <item x="462"/>
        <item x="469"/>
        <item x="479"/>
        <item x="487"/>
        <item x="526"/>
        <item x="557"/>
        <item x="583"/>
        <item x="599"/>
        <item x="621"/>
        <item x="626"/>
        <item x="637"/>
        <item x="668"/>
        <item x="669"/>
        <item x="681"/>
        <item x="682"/>
        <item x="683"/>
        <item x="698"/>
        <item x="74"/>
        <item x="84"/>
        <item x="144"/>
        <item x="184"/>
        <item x="201"/>
        <item x="216"/>
        <item x="224"/>
        <item x="232"/>
        <item x="244"/>
        <item x="245"/>
        <item x="274"/>
        <item x="280"/>
        <item x="27"/>
        <item x="333"/>
        <item x="346"/>
        <item x="372"/>
        <item x="373"/>
        <item x="376"/>
        <item x="386"/>
        <item x="37"/>
        <item x="414"/>
        <item x="467"/>
        <item x="468"/>
        <item x="488"/>
        <item x="514"/>
        <item x="527"/>
        <item x="536"/>
        <item x="556"/>
        <item x="560"/>
        <item x="561"/>
        <item x="570"/>
        <item x="592"/>
        <item x="634"/>
        <item x="638"/>
        <item x="657"/>
        <item x="661"/>
        <item x="693"/>
        <item x="99"/>
        <item x="132"/>
        <item x="151"/>
        <item x="178"/>
        <item x="212"/>
        <item x="222"/>
        <item x="225"/>
        <item x="228"/>
        <item x="241"/>
        <item x="247"/>
        <item x="248"/>
        <item x="251"/>
        <item x="264"/>
        <item x="284"/>
        <item x="293"/>
        <item x="298"/>
        <item x="307"/>
        <item x="310"/>
        <item x="316"/>
        <item x="324"/>
        <item x="382"/>
        <item x="459"/>
        <item x="466"/>
        <item x="486"/>
        <item x="494"/>
        <item x="516"/>
        <item x="563"/>
        <item x="567"/>
        <item x="572"/>
        <item x="574"/>
        <item x="4"/>
        <item x="627"/>
        <item x="628"/>
        <item x="647"/>
        <item x="64"/>
        <item x="97"/>
        <item x="116"/>
        <item x="127"/>
        <item x="136"/>
        <item x="148"/>
        <item x="157"/>
        <item x="14"/>
        <item x="159"/>
        <item x="170"/>
        <item x="218"/>
        <item x="301"/>
        <item x="29"/>
        <item x="313"/>
        <item x="327"/>
        <item x="340"/>
        <item x="358"/>
        <item x="391"/>
        <item x="402"/>
        <item x="41"/>
        <item x="430"/>
        <item x="436"/>
        <item x="440"/>
        <item x="447"/>
        <item x="497"/>
        <item x="524"/>
        <item x="548"/>
        <item x="553"/>
        <item x="573"/>
        <item x="624"/>
        <item x="61"/>
        <item x="644"/>
        <item x="69"/>
        <item x="78"/>
        <item x="133"/>
        <item x="152"/>
        <item x="165"/>
        <item x="180"/>
        <item x="190"/>
        <item x="191"/>
        <item x="207"/>
        <item x="234"/>
        <item sd="0" x="262"/>
        <item x="269"/>
        <item x="275"/>
        <item x="279"/>
        <item x="332"/>
        <item x="335"/>
        <item x="336"/>
        <item x="337"/>
        <item x="354"/>
        <item x="429"/>
        <item x="445"/>
        <item x="455"/>
        <item x="500"/>
        <item x="538"/>
        <item x="559"/>
        <item x="577"/>
        <item x="57"/>
        <item x="590"/>
        <item x="602"/>
        <item x="618"/>
        <item x="632"/>
        <item x="633"/>
        <item x="642"/>
        <item x="65"/>
        <item x="675"/>
        <item x="678"/>
        <item x="684"/>
        <item x="694"/>
        <item x="128"/>
        <item x="179"/>
        <item x="17"/>
        <item x="211"/>
        <item x="214"/>
        <item x="259"/>
        <item x="265"/>
        <item x="278"/>
        <item x="305"/>
        <item x="326"/>
        <item x="328"/>
        <item x="352"/>
        <item x="355"/>
        <item x="361"/>
        <item x="385"/>
        <item x="400"/>
        <item x="406"/>
        <item x="407"/>
        <item x="434"/>
        <item x="484"/>
        <item x="490"/>
        <item x="495"/>
        <item x="53"/>
        <item x="667"/>
        <item x="676"/>
        <item x="686"/>
        <item x="688"/>
        <item t="default"/>
      </items>
    </pivotField>
    <pivotField showAll="0">
      <items count="21">
        <item x="6"/>
        <item x="1"/>
        <item x="15"/>
        <item x="5"/>
        <item x="16"/>
        <item x="11"/>
        <item x="0"/>
        <item x="14"/>
        <item x="3"/>
        <item x="17"/>
        <item x="7"/>
        <item x="8"/>
        <item x="19"/>
        <item x="12"/>
        <item x="2"/>
        <item x="13"/>
        <item x="4"/>
        <item x="9"/>
        <item x="18"/>
        <item x="10"/>
        <item t="default"/>
      </items>
    </pivotField>
    <pivotField showAll="0"/>
    <pivotField axis="axisRow" showAll="0" measureFilter="1">
      <items count="158">
        <item x="17"/>
        <item x="105"/>
        <item x="130"/>
        <item x="139"/>
        <item x="73"/>
        <item x="38"/>
        <item x="99"/>
        <item x="153"/>
        <item x="78"/>
        <item x="18"/>
        <item x="120"/>
        <item x="131"/>
        <item x="27"/>
        <item x="128"/>
        <item x="104"/>
        <item x="90"/>
        <item x="133"/>
        <item x="49"/>
        <item x="14"/>
        <item x="28"/>
        <item x="21"/>
        <item x="55"/>
        <item x="76"/>
        <item x="11"/>
        <item x="103"/>
        <item x="146"/>
        <item x="13"/>
        <item x="67"/>
        <item x="66"/>
        <item x="87"/>
        <item x="53"/>
        <item x="154"/>
        <item x="24"/>
        <item x="117"/>
        <item x="138"/>
        <item x="54"/>
        <item x="51"/>
        <item x="88"/>
        <item x="7"/>
        <item x="0"/>
        <item x="71"/>
        <item x="16"/>
        <item x="101"/>
        <item x="114"/>
        <item x="94"/>
        <item x="35"/>
        <item x="69"/>
        <item x="61"/>
        <item x="30"/>
        <item x="125"/>
        <item x="147"/>
        <item x="97"/>
        <item x="34"/>
        <item x="122"/>
        <item x="47"/>
        <item x="4"/>
        <item x="1"/>
        <item x="33"/>
        <item x="135"/>
        <item x="91"/>
        <item x="80"/>
        <item x="89"/>
        <item x="25"/>
        <item x="19"/>
        <item x="148"/>
        <item x="23"/>
        <item x="85"/>
        <item x="155"/>
        <item x="121"/>
        <item x="107"/>
        <item x="143"/>
        <item x="113"/>
        <item x="86"/>
        <item x="77"/>
        <item x="31"/>
        <item x="44"/>
        <item x="108"/>
        <item x="116"/>
        <item x="137"/>
        <item x="22"/>
        <item x="62"/>
        <item x="8"/>
        <item x="45"/>
        <item x="152"/>
        <item x="36"/>
        <item x="58"/>
        <item x="111"/>
        <item x="142"/>
        <item x="124"/>
        <item x="132"/>
        <item x="109"/>
        <item x="9"/>
        <item x="52"/>
        <item x="82"/>
        <item x="12"/>
        <item x="95"/>
        <item x="96"/>
        <item x="150"/>
        <item x="41"/>
        <item x="79"/>
        <item x="151"/>
        <item x="123"/>
        <item x="84"/>
        <item x="68"/>
        <item x="145"/>
        <item x="112"/>
        <item x="50"/>
        <item x="140"/>
        <item x="65"/>
        <item x="81"/>
        <item x="70"/>
        <item x="10"/>
        <item x="57"/>
        <item x="129"/>
        <item x="134"/>
        <item x="100"/>
        <item x="102"/>
        <item x="98"/>
        <item x="63"/>
        <item x="92"/>
        <item x="149"/>
        <item x="136"/>
        <item x="127"/>
        <item x="29"/>
        <item x="43"/>
        <item x="39"/>
        <item x="3"/>
        <item x="144"/>
        <item x="60"/>
        <item x="37"/>
        <item x="20"/>
        <item x="72"/>
        <item x="64"/>
        <item x="110"/>
        <item x="106"/>
        <item x="6"/>
        <item x="118"/>
        <item x="59"/>
        <item x="5"/>
        <item x="126"/>
        <item x="141"/>
        <item x="156"/>
        <item x="15"/>
        <item x="75"/>
        <item x="48"/>
        <item x="2"/>
        <item x="83"/>
        <item x="56"/>
        <item x="93"/>
        <item x="119"/>
        <item x="46"/>
        <item x="40"/>
        <item x="42"/>
        <item x="74"/>
        <item x="26"/>
        <item x="32"/>
        <item x="115"/>
        <item t="default"/>
      </items>
    </pivotField>
    <pivotField showAll="0"/>
    <pivotField showAll="0"/>
    <pivotField numFmtId="14" showAll="0"/>
    <pivotField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5" showAll="0"/>
    <pivotField numFmtId="164" showAll="0"/>
    <pivotField dataField="1" numFmtId="164" showAll="0"/>
    <pivotField showAll="0"/>
    <pivotField showAll="0"/>
    <pivotField showAll="0"/>
    <pivotField numFmtId="43" showAll="0"/>
    <pivotField numFmtId="2" showAll="0"/>
    <pivotField showAll="0"/>
    <pivotField numFmtId="2" showAll="0"/>
    <pivotField numFmtId="2" showAll="0"/>
    <pivotField numFmtId="10" showAll="0"/>
    <pivotField showAll="0"/>
    <pivotField showAll="0">
      <items count="5">
        <item sd="0" x="1"/>
        <item sd="0" x="0"/>
        <item sd="0" x="3"/>
        <item sd="0" x="2"/>
        <item t="default"/>
      </items>
    </pivotField>
  </pivotFields>
  <rowFields count="1">
    <field x="4"/>
  </rowFields>
  <rowItems count="4">
    <i>
      <x v="18"/>
    </i>
    <i>
      <x v="21"/>
    </i>
    <i>
      <x v="23"/>
    </i>
    <i t="grand">
      <x/>
    </i>
  </rowItems>
  <colItems count="1">
    <i/>
  </colItems>
  <dataFields count="1">
    <dataField name="Sum of Net Revenue" fld="13" baseField="0" baseItem="0"/>
  </dataFields>
  <chartFormats count="5"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2" iMeasureFld="0">
      <autoFilter ref="A1">
        <filterColumn colId="0">
          <top10 val="3" filterVal="3"/>
        </filterColumn>
      </autoFilter>
    </filter>
    <filter fld="4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3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8">
  <location ref="G71:H75" firstHeaderRow="1" firstDataRow="1" firstDataCol="1"/>
  <pivotFields count="25">
    <pivotField showAll="0"/>
    <pivotField showAll="0">
      <items count="701">
        <item x="112"/>
        <item x="118"/>
        <item x="119"/>
        <item x="154"/>
        <item x="15"/>
        <item x="185"/>
        <item x="196"/>
        <item x="231"/>
        <item x="242"/>
        <item x="243"/>
        <item x="267"/>
        <item x="271"/>
        <item x="273"/>
        <item x="1"/>
        <item x="300"/>
        <item x="303"/>
        <item x="314"/>
        <item x="321"/>
        <item x="322"/>
        <item x="343"/>
        <item x="384"/>
        <item x="388"/>
        <item x="397"/>
        <item x="405"/>
        <item x="418"/>
        <item x="435"/>
        <item x="448"/>
        <item x="485"/>
        <item x="515"/>
        <item x="544"/>
        <item x="604"/>
        <item x="641"/>
        <item x="656"/>
        <item x="658"/>
        <item x="666"/>
        <item x="699"/>
        <item x="75"/>
        <item x="105"/>
        <item x="113"/>
        <item x="125"/>
        <item x="135"/>
        <item x="145"/>
        <item x="153"/>
        <item x="199"/>
        <item x="219"/>
        <item x="252"/>
        <item x="254"/>
        <item x="302"/>
        <item x="315"/>
        <item x="323"/>
        <item x="331"/>
        <item x="347"/>
        <item x="349"/>
        <item x="134"/>
        <item x="363"/>
        <item x="380"/>
        <item x="387"/>
        <item x="12"/>
        <item x="139"/>
        <item x="411"/>
        <item sd="0" x="425"/>
        <item x="42"/>
        <item x="446"/>
        <item x="143"/>
        <item x="457"/>
        <item x="147"/>
        <item x="504"/>
        <item x="519"/>
        <item x="520"/>
        <item x="587"/>
        <item x="595"/>
        <item x="606"/>
        <item x="59"/>
        <item x="620"/>
        <item x="643"/>
        <item x="659"/>
        <item x="662"/>
        <item x="672"/>
        <item x="685"/>
        <item x="72"/>
        <item x="188"/>
        <item x="93"/>
        <item x="98"/>
        <item x="121"/>
        <item x="167"/>
        <item x="172"/>
        <item x="204"/>
        <item x="208"/>
        <item x="19"/>
        <item x="230"/>
        <item x="239"/>
        <item x="260"/>
        <item x="291"/>
        <item x="297"/>
        <item x="344"/>
        <item x="360"/>
        <item x="473"/>
        <item x="475"/>
        <item x="525"/>
        <item x="564"/>
        <item x="256"/>
        <item x="56"/>
        <item x="581"/>
        <item x="614"/>
        <item x="60"/>
        <item x="653"/>
        <item x="673"/>
        <item x="680"/>
        <item x="67"/>
        <item x="5"/>
        <item x="81"/>
        <item x="7"/>
        <item x="90"/>
        <item x="28"/>
        <item x="306"/>
        <item x="107"/>
        <item x="114"/>
        <item x="117"/>
        <item x="166"/>
        <item x="175"/>
        <item x="205"/>
        <item x="233"/>
        <item x="257"/>
        <item x="325"/>
        <item x="270"/>
        <item x="272"/>
        <item x="289"/>
        <item x="317"/>
        <item x="334"/>
        <item x="390"/>
        <item x="392"/>
        <item x="410"/>
        <item x="419"/>
        <item x="438"/>
        <item x="472"/>
        <item x="46"/>
        <item x="491"/>
        <item x="505"/>
        <item x="523"/>
        <item x="539"/>
        <item x="541"/>
        <item x="551"/>
        <item x="629"/>
        <item x="648"/>
        <item x="649"/>
        <item x="652"/>
        <item x="665"/>
        <item x="671"/>
        <item x="687"/>
        <item x="697"/>
        <item x="79"/>
        <item x="381"/>
        <item x="102"/>
        <item x="129"/>
        <item x="150"/>
        <item x="192"/>
        <item x="206"/>
        <item x="210"/>
        <item x="20"/>
        <item x="261"/>
        <item x="25"/>
        <item x="281"/>
        <item x="287"/>
        <item x="288"/>
        <item x="31"/>
        <item x="389"/>
        <item x="394"/>
        <item x="423"/>
        <item x="427"/>
        <item x="441"/>
        <item x="444"/>
        <item x="452"/>
        <item x="476"/>
        <item x="498"/>
        <item x="449"/>
        <item x="513"/>
        <item x="534"/>
        <item x="537"/>
        <item x="545"/>
        <item x="571"/>
        <item x="585"/>
        <item x="622"/>
        <item x="461"/>
        <item x="635"/>
        <item x="470"/>
        <item x="471"/>
        <item x="474"/>
        <item x="478"/>
        <item x="80"/>
        <item x="47"/>
        <item x="510"/>
        <item x="138"/>
        <item x="162"/>
        <item x="177"/>
        <item x="193"/>
        <item x="195"/>
        <item x="50"/>
        <item x="0"/>
        <item x="213"/>
        <item x="223"/>
        <item x="226"/>
        <item x="238"/>
        <item x="266"/>
        <item x="277"/>
        <item x="529"/>
        <item x="309"/>
        <item x="30"/>
        <item x="320"/>
        <item x="329"/>
        <item x="330"/>
        <item x="383"/>
        <item x="40"/>
        <item x="431"/>
        <item x="433"/>
        <item x="43"/>
        <item x="44"/>
        <item x="45"/>
        <item x="477"/>
        <item x="547"/>
        <item x="49"/>
        <item x="522"/>
        <item x="540"/>
        <item x="542"/>
        <item x="575"/>
        <item x="579"/>
        <item x="580"/>
        <item x="593"/>
        <item x="630"/>
        <item x="631"/>
        <item x="646"/>
        <item x="63"/>
        <item x="664"/>
        <item x="689"/>
        <item x="569"/>
        <item x="576"/>
        <item x="83"/>
        <item x="584"/>
        <item x="586"/>
        <item x="603"/>
        <item x="108"/>
        <item x="130"/>
        <item x="140"/>
        <item x="613"/>
        <item x="156"/>
        <item x="161"/>
        <item x="615"/>
        <item x="186"/>
        <item x="202"/>
        <item x="619"/>
        <item x="221"/>
        <item x="276"/>
        <item x="292"/>
        <item x="296"/>
        <item x="33"/>
        <item x="356"/>
        <item x="34"/>
        <item x="365"/>
        <item x="374"/>
        <item x="375"/>
        <item x="36"/>
        <item x="396"/>
        <item x="413"/>
        <item x="421"/>
        <item x="428"/>
        <item x="454"/>
        <item x="489"/>
        <item x="507"/>
        <item x="508"/>
        <item x="512"/>
        <item x="518"/>
        <item x="530"/>
        <item x="535"/>
        <item x="566"/>
        <item x="588"/>
        <item x="597"/>
        <item x="608"/>
        <item x="617"/>
        <item x="651"/>
        <item x="670"/>
        <item x="695"/>
        <item x="76"/>
        <item x="95"/>
        <item x="696"/>
        <item x="100"/>
        <item x="126"/>
        <item x="137"/>
        <item x="13"/>
        <item x="173"/>
        <item x="181"/>
        <item x="236"/>
        <item x="240"/>
        <item x="250"/>
        <item x="268"/>
        <item x="71"/>
        <item x="308"/>
        <item x="342"/>
        <item x="351"/>
        <item x="379"/>
        <item x="38"/>
        <item x="404"/>
        <item x="437"/>
        <item x="453"/>
        <item x="460"/>
        <item x="463"/>
        <item x="481"/>
        <item x="48"/>
        <item x="3"/>
        <item x="506"/>
        <item x="528"/>
        <item x="543"/>
        <item x="54"/>
        <item x="568"/>
        <item x="625"/>
        <item x="62"/>
        <item x="655"/>
        <item x="674"/>
        <item x="66"/>
        <item x="691"/>
        <item x="6"/>
        <item x="103"/>
        <item x="104"/>
        <item x="120"/>
        <item x="122"/>
        <item x="160"/>
        <item x="176"/>
        <item x="189"/>
        <item x="194"/>
        <item x="217"/>
        <item x="220"/>
        <item x="318"/>
        <item x="348"/>
        <item x="362"/>
        <item x="371"/>
        <item x="378"/>
        <item x="399"/>
        <item x="401"/>
        <item x="416"/>
        <item x="442"/>
        <item x="443"/>
        <item x="483"/>
        <item x="51"/>
        <item x="532"/>
        <item x="533"/>
        <item x="52"/>
        <item x="598"/>
        <item x="605"/>
        <item x="607"/>
        <item x="623"/>
        <item x="636"/>
        <item x="77"/>
        <item x="86"/>
        <item x="87"/>
        <item x="88"/>
        <item x="101"/>
        <item x="106"/>
        <item x="109"/>
        <item x="111"/>
        <item x="115"/>
        <item x="10"/>
        <item x="123"/>
        <item x="149"/>
        <item x="169"/>
        <item x="174"/>
        <item x="198"/>
        <item x="283"/>
        <item x="285"/>
        <item x="286"/>
        <item x="295"/>
        <item x="304"/>
        <item x="345"/>
        <item x="35"/>
        <item x="370"/>
        <item x="395"/>
        <item x="422"/>
        <item x="439"/>
        <item x="450"/>
        <item x="451"/>
        <item x="465"/>
        <item x="482"/>
        <item x="502"/>
        <item x="521"/>
        <item x="531"/>
        <item x="549"/>
        <item x="555"/>
        <item x="565"/>
        <item x="55"/>
        <item x="582"/>
        <item x="600"/>
        <item x="645"/>
        <item x="690"/>
        <item x="70"/>
        <item x="73"/>
        <item x="92"/>
        <item x="8"/>
        <item x="141"/>
        <item x="168"/>
        <item x="182"/>
        <item x="203"/>
        <item x="255"/>
        <item x="294"/>
        <item x="408"/>
        <item x="480"/>
        <item x="511"/>
        <item x="517"/>
        <item x="552"/>
        <item x="591"/>
        <item x="594"/>
        <item x="609"/>
        <item x="611"/>
        <item x="650"/>
        <item x="654"/>
        <item x="82"/>
        <item x="94"/>
        <item sd="0" x="9"/>
        <item x="110"/>
        <item x="11"/>
        <item x="131"/>
        <item x="142"/>
        <item x="146"/>
        <item x="163"/>
        <item x="171"/>
        <item x="183"/>
        <item x="187"/>
        <item x="18"/>
        <item x="209"/>
        <item x="215"/>
        <item x="235"/>
        <item x="237"/>
        <item x="23"/>
        <item x="263"/>
        <item x="299"/>
        <item x="319"/>
        <item x="338"/>
        <item x="32"/>
        <item x="350"/>
        <item x="366"/>
        <item x="368"/>
        <item x="369"/>
        <item x="412"/>
        <item x="424"/>
        <item x="426"/>
        <item x="456"/>
        <item x="496"/>
        <item x="499"/>
        <item x="501"/>
        <item x="509"/>
        <item x="601"/>
        <item x="612"/>
        <item x="640"/>
        <item x="660"/>
        <item x="679"/>
        <item x="692"/>
        <item x="85"/>
        <item x="89"/>
        <item x="91"/>
        <item x="96"/>
        <item x="124"/>
        <item x="164"/>
        <item x="197"/>
        <item x="200"/>
        <item x="229"/>
        <item x="22"/>
        <item x="249"/>
        <item x="258"/>
        <item x="282"/>
        <item x="290"/>
        <item x="311"/>
        <item x="353"/>
        <item x="359"/>
        <item x="393"/>
        <item x="403"/>
        <item x="39"/>
        <item x="415"/>
        <item x="417"/>
        <item x="420"/>
        <item x="432"/>
        <item x="464"/>
        <item x="492"/>
        <item x="493"/>
        <item x="503"/>
        <item x="546"/>
        <item x="550"/>
        <item x="554"/>
        <item x="558"/>
        <item x="562"/>
        <item x="578"/>
        <item x="589"/>
        <item x="596"/>
        <item x="58"/>
        <item x="610"/>
        <item x="616"/>
        <item x="639"/>
        <item x="663"/>
        <item x="677"/>
        <item x="68"/>
        <item x="155"/>
        <item x="158"/>
        <item x="16"/>
        <item x="227"/>
        <item x="21"/>
        <item x="246"/>
        <item x="253"/>
        <item x="24"/>
        <item x="26"/>
        <item x="312"/>
        <item x="339"/>
        <item x="341"/>
        <item x="357"/>
        <item x="364"/>
        <item x="367"/>
        <item x="377"/>
        <item x="398"/>
        <item x="2"/>
        <item x="409"/>
        <item x="458"/>
        <item x="462"/>
        <item x="469"/>
        <item x="479"/>
        <item x="487"/>
        <item x="526"/>
        <item x="557"/>
        <item x="583"/>
        <item x="599"/>
        <item x="621"/>
        <item x="626"/>
        <item x="637"/>
        <item x="668"/>
        <item x="669"/>
        <item x="681"/>
        <item x="682"/>
        <item x="683"/>
        <item x="698"/>
        <item x="74"/>
        <item x="84"/>
        <item x="144"/>
        <item x="184"/>
        <item x="201"/>
        <item x="216"/>
        <item x="224"/>
        <item x="232"/>
        <item x="244"/>
        <item x="245"/>
        <item x="274"/>
        <item x="280"/>
        <item x="27"/>
        <item x="333"/>
        <item x="346"/>
        <item x="372"/>
        <item x="373"/>
        <item x="376"/>
        <item x="386"/>
        <item x="37"/>
        <item x="414"/>
        <item x="467"/>
        <item x="468"/>
        <item x="488"/>
        <item x="514"/>
        <item x="527"/>
        <item x="536"/>
        <item x="556"/>
        <item x="560"/>
        <item x="561"/>
        <item x="570"/>
        <item x="592"/>
        <item x="634"/>
        <item x="638"/>
        <item x="657"/>
        <item x="661"/>
        <item x="693"/>
        <item x="99"/>
        <item x="132"/>
        <item x="151"/>
        <item x="178"/>
        <item x="212"/>
        <item x="222"/>
        <item x="225"/>
        <item x="228"/>
        <item x="241"/>
        <item x="247"/>
        <item x="248"/>
        <item x="251"/>
        <item x="264"/>
        <item x="284"/>
        <item x="293"/>
        <item x="298"/>
        <item x="307"/>
        <item x="310"/>
        <item x="316"/>
        <item x="324"/>
        <item x="382"/>
        <item x="459"/>
        <item x="466"/>
        <item x="486"/>
        <item x="494"/>
        <item x="516"/>
        <item x="563"/>
        <item x="567"/>
        <item x="572"/>
        <item x="574"/>
        <item x="4"/>
        <item x="627"/>
        <item x="628"/>
        <item x="647"/>
        <item x="64"/>
        <item x="97"/>
        <item x="116"/>
        <item x="127"/>
        <item x="136"/>
        <item x="148"/>
        <item x="157"/>
        <item x="14"/>
        <item x="159"/>
        <item x="170"/>
        <item x="218"/>
        <item x="301"/>
        <item x="29"/>
        <item x="313"/>
        <item x="327"/>
        <item x="340"/>
        <item x="358"/>
        <item x="391"/>
        <item x="402"/>
        <item x="41"/>
        <item x="430"/>
        <item x="436"/>
        <item x="440"/>
        <item x="447"/>
        <item x="497"/>
        <item x="524"/>
        <item x="548"/>
        <item x="553"/>
        <item x="573"/>
        <item x="624"/>
        <item x="61"/>
        <item x="644"/>
        <item x="69"/>
        <item x="78"/>
        <item x="133"/>
        <item x="152"/>
        <item x="165"/>
        <item x="180"/>
        <item x="190"/>
        <item x="191"/>
        <item x="207"/>
        <item x="234"/>
        <item sd="0" x="262"/>
        <item x="269"/>
        <item x="275"/>
        <item x="279"/>
        <item x="332"/>
        <item x="335"/>
        <item x="336"/>
        <item x="337"/>
        <item x="354"/>
        <item x="429"/>
        <item x="445"/>
        <item x="455"/>
        <item x="500"/>
        <item x="538"/>
        <item x="559"/>
        <item x="577"/>
        <item x="57"/>
        <item x="590"/>
        <item x="602"/>
        <item x="618"/>
        <item x="632"/>
        <item x="633"/>
        <item x="642"/>
        <item x="65"/>
        <item x="675"/>
        <item x="678"/>
        <item x="684"/>
        <item x="694"/>
        <item x="128"/>
        <item x="179"/>
        <item x="17"/>
        <item x="211"/>
        <item x="214"/>
        <item x="259"/>
        <item x="265"/>
        <item x="278"/>
        <item x="305"/>
        <item x="326"/>
        <item x="328"/>
        <item x="352"/>
        <item x="355"/>
        <item x="361"/>
        <item x="385"/>
        <item x="400"/>
        <item x="406"/>
        <item x="407"/>
        <item x="434"/>
        <item x="484"/>
        <item x="490"/>
        <item x="495"/>
        <item x="53"/>
        <item x="667"/>
        <item x="676"/>
        <item x="686"/>
        <item x="688"/>
        <item t="default"/>
      </items>
    </pivotField>
    <pivotField showAll="0">
      <items count="21">
        <item x="6"/>
        <item x="1"/>
        <item x="15"/>
        <item x="5"/>
        <item x="16"/>
        <item x="11"/>
        <item x="0"/>
        <item x="14"/>
        <item x="3"/>
        <item x="17"/>
        <item x="7"/>
        <item x="8"/>
        <item x="19"/>
        <item x="12"/>
        <item x="2"/>
        <item x="13"/>
        <item x="4"/>
        <item x="9"/>
        <item x="18"/>
        <item x="10"/>
        <item t="default"/>
      </items>
    </pivotField>
    <pivotField showAll="0"/>
    <pivotField axis="axisRow" showAll="0" measureFilter="1">
      <items count="158">
        <item x="17"/>
        <item x="105"/>
        <item x="130"/>
        <item x="139"/>
        <item x="73"/>
        <item x="38"/>
        <item x="99"/>
        <item x="153"/>
        <item x="78"/>
        <item x="18"/>
        <item x="120"/>
        <item x="131"/>
        <item x="27"/>
        <item x="128"/>
        <item x="104"/>
        <item x="90"/>
        <item x="133"/>
        <item x="49"/>
        <item x="14"/>
        <item x="28"/>
        <item x="21"/>
        <item x="55"/>
        <item x="76"/>
        <item x="11"/>
        <item x="103"/>
        <item x="146"/>
        <item x="13"/>
        <item x="67"/>
        <item x="66"/>
        <item x="87"/>
        <item x="53"/>
        <item x="154"/>
        <item x="24"/>
        <item x="117"/>
        <item x="138"/>
        <item x="54"/>
        <item x="51"/>
        <item x="88"/>
        <item x="7"/>
        <item x="0"/>
        <item x="71"/>
        <item x="16"/>
        <item x="101"/>
        <item x="114"/>
        <item x="94"/>
        <item x="35"/>
        <item x="69"/>
        <item x="61"/>
        <item x="30"/>
        <item x="125"/>
        <item x="147"/>
        <item x="97"/>
        <item x="34"/>
        <item x="122"/>
        <item x="47"/>
        <item x="4"/>
        <item x="1"/>
        <item x="33"/>
        <item x="135"/>
        <item x="91"/>
        <item x="80"/>
        <item x="89"/>
        <item x="25"/>
        <item x="19"/>
        <item x="148"/>
        <item x="23"/>
        <item x="85"/>
        <item x="155"/>
        <item x="121"/>
        <item x="107"/>
        <item x="143"/>
        <item x="113"/>
        <item x="86"/>
        <item x="77"/>
        <item x="31"/>
        <item x="44"/>
        <item x="108"/>
        <item x="116"/>
        <item x="137"/>
        <item x="22"/>
        <item x="62"/>
        <item x="8"/>
        <item x="45"/>
        <item x="152"/>
        <item x="36"/>
        <item x="58"/>
        <item x="111"/>
        <item x="142"/>
        <item x="124"/>
        <item x="132"/>
        <item x="109"/>
        <item x="9"/>
        <item x="52"/>
        <item x="82"/>
        <item x="12"/>
        <item x="95"/>
        <item x="96"/>
        <item x="150"/>
        <item x="41"/>
        <item x="79"/>
        <item x="151"/>
        <item x="123"/>
        <item x="84"/>
        <item x="68"/>
        <item x="145"/>
        <item x="112"/>
        <item x="50"/>
        <item x="140"/>
        <item x="65"/>
        <item x="81"/>
        <item x="70"/>
        <item x="10"/>
        <item x="57"/>
        <item x="129"/>
        <item x="134"/>
        <item x="100"/>
        <item x="102"/>
        <item x="98"/>
        <item x="63"/>
        <item x="92"/>
        <item x="149"/>
        <item x="136"/>
        <item x="127"/>
        <item x="29"/>
        <item x="43"/>
        <item x="39"/>
        <item x="3"/>
        <item x="144"/>
        <item x="60"/>
        <item x="37"/>
        <item x="20"/>
        <item x="72"/>
        <item x="64"/>
        <item x="110"/>
        <item x="106"/>
        <item x="6"/>
        <item x="118"/>
        <item x="59"/>
        <item x="5"/>
        <item x="126"/>
        <item x="141"/>
        <item x="156"/>
        <item x="15"/>
        <item x="75"/>
        <item x="48"/>
        <item x="2"/>
        <item x="83"/>
        <item x="56"/>
        <item x="93"/>
        <item x="119"/>
        <item x="46"/>
        <item x="40"/>
        <item x="42"/>
        <item x="74"/>
        <item x="26"/>
        <item x="32"/>
        <item x="115"/>
        <item t="default"/>
      </items>
    </pivotField>
    <pivotField showAll="0"/>
    <pivotField showAll="0"/>
    <pivotField numFmtId="14" showAll="0"/>
    <pivotField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5" showAll="0"/>
    <pivotField numFmtId="164" showAll="0"/>
    <pivotField numFmtId="164" showAll="0"/>
    <pivotField showAll="0"/>
    <pivotField showAll="0"/>
    <pivotField showAll="0"/>
    <pivotField numFmtId="43" showAll="0"/>
    <pivotField dataField="1" numFmtId="2" showAll="0"/>
    <pivotField showAll="0"/>
    <pivotField numFmtId="2" showAll="0"/>
    <pivotField numFmtId="2" showAll="0"/>
    <pivotField numFmtId="10" showAll="0"/>
    <pivotField showAll="0"/>
    <pivotField showAll="0">
      <items count="5">
        <item sd="0" x="1"/>
        <item sd="0" x="0"/>
        <item sd="0" x="3"/>
        <item sd="0" x="2"/>
        <item t="default"/>
      </items>
    </pivotField>
  </pivotFields>
  <rowFields count="1">
    <field x="4"/>
  </rowFields>
  <rowItems count="4">
    <i>
      <x v="18"/>
    </i>
    <i>
      <x v="21"/>
    </i>
    <i>
      <x v="23"/>
    </i>
    <i t="grand">
      <x/>
    </i>
  </rowItems>
  <colItems count="1">
    <i/>
  </colItems>
  <dataFields count="1">
    <dataField name="Sum of Car Profit " fld="18" baseField="0" baseItem="0"/>
  </dataFields>
  <chartFormats count="2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6">
  <location ref="F92:I113" firstHeaderRow="0" firstDataRow="1" firstDataCol="1"/>
  <pivotFields count="25">
    <pivotField showAll="0"/>
    <pivotField showAll="0" measureFilter="1">
      <items count="701">
        <item x="112"/>
        <item x="118"/>
        <item x="119"/>
        <item x="154"/>
        <item x="15"/>
        <item x="185"/>
        <item x="196"/>
        <item x="231"/>
        <item x="242"/>
        <item x="243"/>
        <item x="267"/>
        <item x="271"/>
        <item x="273"/>
        <item x="1"/>
        <item x="300"/>
        <item x="303"/>
        <item x="314"/>
        <item x="321"/>
        <item x="322"/>
        <item x="343"/>
        <item x="384"/>
        <item x="388"/>
        <item x="397"/>
        <item x="405"/>
        <item x="418"/>
        <item x="435"/>
        <item x="448"/>
        <item x="485"/>
        <item x="515"/>
        <item x="544"/>
        <item x="604"/>
        <item x="641"/>
        <item x="656"/>
        <item x="658"/>
        <item x="666"/>
        <item x="699"/>
        <item x="75"/>
        <item x="105"/>
        <item x="113"/>
        <item x="125"/>
        <item x="135"/>
        <item x="145"/>
        <item x="153"/>
        <item x="199"/>
        <item x="219"/>
        <item x="252"/>
        <item x="254"/>
        <item x="302"/>
        <item x="315"/>
        <item x="323"/>
        <item x="331"/>
        <item x="347"/>
        <item x="349"/>
        <item x="134"/>
        <item x="363"/>
        <item x="380"/>
        <item x="387"/>
        <item x="12"/>
        <item x="139"/>
        <item x="411"/>
        <item sd="0" x="425"/>
        <item x="42"/>
        <item x="446"/>
        <item x="143"/>
        <item x="457"/>
        <item x="147"/>
        <item x="504"/>
        <item x="519"/>
        <item x="520"/>
        <item x="587"/>
        <item x="595"/>
        <item x="606"/>
        <item x="59"/>
        <item x="620"/>
        <item x="643"/>
        <item x="659"/>
        <item x="662"/>
        <item x="672"/>
        <item x="685"/>
        <item x="72"/>
        <item x="188"/>
        <item x="93"/>
        <item x="98"/>
        <item x="121"/>
        <item x="167"/>
        <item x="172"/>
        <item x="204"/>
        <item x="208"/>
        <item x="19"/>
        <item x="230"/>
        <item x="239"/>
        <item x="260"/>
        <item x="291"/>
        <item x="297"/>
        <item x="344"/>
        <item x="360"/>
        <item x="473"/>
        <item x="475"/>
        <item x="525"/>
        <item x="564"/>
        <item x="256"/>
        <item x="56"/>
        <item x="581"/>
        <item x="614"/>
        <item x="60"/>
        <item x="653"/>
        <item x="673"/>
        <item x="680"/>
        <item x="67"/>
        <item x="5"/>
        <item x="81"/>
        <item x="7"/>
        <item x="90"/>
        <item x="28"/>
        <item x="306"/>
        <item x="107"/>
        <item x="114"/>
        <item x="117"/>
        <item x="166"/>
        <item x="175"/>
        <item x="205"/>
        <item x="233"/>
        <item x="257"/>
        <item x="325"/>
        <item x="270"/>
        <item x="272"/>
        <item x="289"/>
        <item x="317"/>
        <item x="334"/>
        <item x="390"/>
        <item x="392"/>
        <item x="410"/>
        <item x="419"/>
        <item x="438"/>
        <item x="472"/>
        <item x="46"/>
        <item x="491"/>
        <item x="505"/>
        <item x="523"/>
        <item x="539"/>
        <item x="541"/>
        <item x="551"/>
        <item x="629"/>
        <item x="648"/>
        <item x="649"/>
        <item x="652"/>
        <item x="665"/>
        <item x="671"/>
        <item x="687"/>
        <item x="697"/>
        <item x="79"/>
        <item x="381"/>
        <item x="102"/>
        <item x="129"/>
        <item x="150"/>
        <item x="192"/>
        <item x="206"/>
        <item x="210"/>
        <item x="20"/>
        <item x="261"/>
        <item x="25"/>
        <item x="281"/>
        <item x="287"/>
        <item x="288"/>
        <item x="31"/>
        <item x="389"/>
        <item x="394"/>
        <item x="423"/>
        <item x="427"/>
        <item x="441"/>
        <item x="444"/>
        <item x="452"/>
        <item x="476"/>
        <item x="498"/>
        <item x="449"/>
        <item x="513"/>
        <item x="534"/>
        <item x="537"/>
        <item x="545"/>
        <item x="571"/>
        <item x="585"/>
        <item x="622"/>
        <item x="461"/>
        <item x="635"/>
        <item x="470"/>
        <item x="471"/>
        <item x="474"/>
        <item x="478"/>
        <item x="80"/>
        <item x="47"/>
        <item x="510"/>
        <item x="138"/>
        <item x="162"/>
        <item x="177"/>
        <item x="193"/>
        <item x="195"/>
        <item x="50"/>
        <item x="0"/>
        <item x="213"/>
        <item x="223"/>
        <item x="226"/>
        <item x="238"/>
        <item x="266"/>
        <item x="277"/>
        <item x="529"/>
        <item x="309"/>
        <item x="30"/>
        <item x="320"/>
        <item x="329"/>
        <item x="330"/>
        <item x="383"/>
        <item x="40"/>
        <item x="431"/>
        <item x="433"/>
        <item x="43"/>
        <item x="44"/>
        <item x="45"/>
        <item x="477"/>
        <item x="547"/>
        <item x="49"/>
        <item x="522"/>
        <item x="540"/>
        <item x="542"/>
        <item x="575"/>
        <item x="579"/>
        <item x="580"/>
        <item x="593"/>
        <item x="630"/>
        <item x="631"/>
        <item x="646"/>
        <item x="63"/>
        <item x="664"/>
        <item x="689"/>
        <item x="569"/>
        <item x="576"/>
        <item x="83"/>
        <item x="584"/>
        <item x="586"/>
        <item x="603"/>
        <item x="108"/>
        <item x="130"/>
        <item x="140"/>
        <item x="613"/>
        <item x="156"/>
        <item x="161"/>
        <item x="615"/>
        <item x="186"/>
        <item x="202"/>
        <item x="619"/>
        <item x="221"/>
        <item x="276"/>
        <item x="292"/>
        <item x="296"/>
        <item x="33"/>
        <item x="356"/>
        <item x="34"/>
        <item x="365"/>
        <item x="374"/>
        <item x="375"/>
        <item x="36"/>
        <item x="396"/>
        <item x="413"/>
        <item x="421"/>
        <item x="428"/>
        <item x="454"/>
        <item x="489"/>
        <item x="507"/>
        <item x="508"/>
        <item x="512"/>
        <item x="518"/>
        <item x="530"/>
        <item x="535"/>
        <item x="566"/>
        <item x="588"/>
        <item x="597"/>
        <item x="608"/>
        <item x="617"/>
        <item x="651"/>
        <item x="670"/>
        <item x="695"/>
        <item x="76"/>
        <item x="95"/>
        <item x="696"/>
        <item x="100"/>
        <item x="126"/>
        <item x="137"/>
        <item x="13"/>
        <item x="173"/>
        <item x="181"/>
        <item x="236"/>
        <item x="240"/>
        <item x="250"/>
        <item x="268"/>
        <item x="71"/>
        <item x="308"/>
        <item x="342"/>
        <item x="351"/>
        <item x="379"/>
        <item x="38"/>
        <item x="404"/>
        <item x="437"/>
        <item x="453"/>
        <item x="460"/>
        <item x="463"/>
        <item x="481"/>
        <item x="48"/>
        <item x="3"/>
        <item x="506"/>
        <item x="528"/>
        <item x="543"/>
        <item x="54"/>
        <item x="568"/>
        <item x="625"/>
        <item x="62"/>
        <item x="655"/>
        <item x="674"/>
        <item x="66"/>
        <item x="691"/>
        <item x="6"/>
        <item x="103"/>
        <item x="104"/>
        <item x="120"/>
        <item x="122"/>
        <item x="160"/>
        <item x="176"/>
        <item x="189"/>
        <item x="194"/>
        <item x="217"/>
        <item x="220"/>
        <item x="318"/>
        <item x="348"/>
        <item x="362"/>
        <item x="371"/>
        <item x="378"/>
        <item x="399"/>
        <item x="401"/>
        <item x="416"/>
        <item x="442"/>
        <item x="443"/>
        <item x="483"/>
        <item x="51"/>
        <item x="532"/>
        <item x="533"/>
        <item x="52"/>
        <item x="598"/>
        <item x="605"/>
        <item x="607"/>
        <item x="623"/>
        <item x="636"/>
        <item x="77"/>
        <item x="86"/>
        <item x="87"/>
        <item x="88"/>
        <item x="101"/>
        <item x="106"/>
        <item x="109"/>
        <item x="111"/>
        <item x="115"/>
        <item x="10"/>
        <item x="123"/>
        <item x="149"/>
        <item x="169"/>
        <item x="174"/>
        <item x="198"/>
        <item x="283"/>
        <item x="285"/>
        <item x="286"/>
        <item x="295"/>
        <item x="304"/>
        <item x="345"/>
        <item x="35"/>
        <item x="370"/>
        <item x="395"/>
        <item x="422"/>
        <item x="439"/>
        <item x="450"/>
        <item x="451"/>
        <item x="465"/>
        <item x="482"/>
        <item x="502"/>
        <item x="521"/>
        <item x="531"/>
        <item x="549"/>
        <item x="555"/>
        <item x="565"/>
        <item x="55"/>
        <item x="582"/>
        <item x="600"/>
        <item x="645"/>
        <item x="690"/>
        <item x="70"/>
        <item x="73"/>
        <item x="92"/>
        <item x="8"/>
        <item x="141"/>
        <item x="168"/>
        <item x="182"/>
        <item x="203"/>
        <item x="255"/>
        <item x="294"/>
        <item x="408"/>
        <item x="480"/>
        <item x="511"/>
        <item x="517"/>
        <item x="552"/>
        <item x="591"/>
        <item x="594"/>
        <item x="609"/>
        <item x="611"/>
        <item x="650"/>
        <item x="654"/>
        <item x="82"/>
        <item x="94"/>
        <item sd="0" x="9"/>
        <item x="110"/>
        <item x="11"/>
        <item x="131"/>
        <item x="142"/>
        <item x="146"/>
        <item x="163"/>
        <item x="171"/>
        <item x="183"/>
        <item x="187"/>
        <item x="18"/>
        <item x="209"/>
        <item x="215"/>
        <item x="235"/>
        <item x="237"/>
        <item x="23"/>
        <item x="263"/>
        <item x="299"/>
        <item x="319"/>
        <item x="338"/>
        <item x="32"/>
        <item x="350"/>
        <item x="366"/>
        <item x="368"/>
        <item x="369"/>
        <item x="412"/>
        <item x="424"/>
        <item x="426"/>
        <item x="456"/>
        <item x="496"/>
        <item x="499"/>
        <item x="501"/>
        <item x="509"/>
        <item x="601"/>
        <item x="612"/>
        <item x="640"/>
        <item x="660"/>
        <item x="679"/>
        <item x="692"/>
        <item x="85"/>
        <item x="89"/>
        <item x="91"/>
        <item x="96"/>
        <item x="124"/>
        <item x="164"/>
        <item x="197"/>
        <item x="200"/>
        <item x="229"/>
        <item x="22"/>
        <item x="249"/>
        <item x="258"/>
        <item x="282"/>
        <item x="290"/>
        <item x="311"/>
        <item x="353"/>
        <item x="359"/>
        <item x="393"/>
        <item x="403"/>
        <item x="39"/>
        <item x="415"/>
        <item x="417"/>
        <item x="420"/>
        <item x="432"/>
        <item x="464"/>
        <item x="492"/>
        <item x="493"/>
        <item x="503"/>
        <item x="546"/>
        <item x="550"/>
        <item x="554"/>
        <item x="558"/>
        <item x="562"/>
        <item x="578"/>
        <item x="589"/>
        <item x="596"/>
        <item x="58"/>
        <item x="610"/>
        <item x="616"/>
        <item x="639"/>
        <item x="663"/>
        <item x="677"/>
        <item x="68"/>
        <item x="155"/>
        <item x="158"/>
        <item x="16"/>
        <item x="227"/>
        <item x="21"/>
        <item x="246"/>
        <item x="253"/>
        <item x="24"/>
        <item x="26"/>
        <item x="312"/>
        <item x="339"/>
        <item x="341"/>
        <item x="357"/>
        <item x="364"/>
        <item x="367"/>
        <item x="377"/>
        <item x="398"/>
        <item x="2"/>
        <item x="409"/>
        <item x="458"/>
        <item x="462"/>
        <item x="469"/>
        <item x="479"/>
        <item x="487"/>
        <item x="526"/>
        <item x="557"/>
        <item x="583"/>
        <item x="599"/>
        <item x="621"/>
        <item x="626"/>
        <item x="637"/>
        <item x="668"/>
        <item x="669"/>
        <item x="681"/>
        <item x="682"/>
        <item x="683"/>
        <item x="698"/>
        <item x="74"/>
        <item x="84"/>
        <item x="144"/>
        <item x="184"/>
        <item x="201"/>
        <item x="216"/>
        <item x="224"/>
        <item x="232"/>
        <item x="244"/>
        <item x="245"/>
        <item x="274"/>
        <item x="280"/>
        <item x="27"/>
        <item x="333"/>
        <item x="346"/>
        <item x="372"/>
        <item x="373"/>
        <item x="376"/>
        <item x="386"/>
        <item x="37"/>
        <item x="414"/>
        <item x="467"/>
        <item x="468"/>
        <item x="488"/>
        <item x="514"/>
        <item x="527"/>
        <item x="536"/>
        <item x="556"/>
        <item x="560"/>
        <item x="561"/>
        <item x="570"/>
        <item x="592"/>
        <item x="634"/>
        <item x="638"/>
        <item x="657"/>
        <item x="661"/>
        <item x="693"/>
        <item x="99"/>
        <item x="132"/>
        <item x="151"/>
        <item x="178"/>
        <item x="212"/>
        <item x="222"/>
        <item x="225"/>
        <item x="228"/>
        <item x="241"/>
        <item x="247"/>
        <item x="248"/>
        <item x="251"/>
        <item x="264"/>
        <item x="284"/>
        <item x="293"/>
        <item x="298"/>
        <item x="307"/>
        <item x="310"/>
        <item x="316"/>
        <item x="324"/>
        <item x="382"/>
        <item x="459"/>
        <item x="466"/>
        <item x="486"/>
        <item x="494"/>
        <item x="516"/>
        <item x="563"/>
        <item x="567"/>
        <item x="572"/>
        <item x="574"/>
        <item x="4"/>
        <item x="627"/>
        <item x="628"/>
        <item x="647"/>
        <item x="64"/>
        <item x="97"/>
        <item x="116"/>
        <item x="127"/>
        <item x="136"/>
        <item x="148"/>
        <item x="157"/>
        <item x="14"/>
        <item x="159"/>
        <item x="170"/>
        <item x="218"/>
        <item x="301"/>
        <item x="29"/>
        <item x="313"/>
        <item x="327"/>
        <item x="340"/>
        <item x="358"/>
        <item x="391"/>
        <item x="402"/>
        <item x="41"/>
        <item x="430"/>
        <item x="436"/>
        <item x="440"/>
        <item x="447"/>
        <item x="497"/>
        <item x="524"/>
        <item x="548"/>
        <item x="553"/>
        <item x="573"/>
        <item x="624"/>
        <item x="61"/>
        <item x="644"/>
        <item x="69"/>
        <item x="78"/>
        <item x="133"/>
        <item x="152"/>
        <item x="165"/>
        <item x="180"/>
        <item x="190"/>
        <item x="191"/>
        <item x="207"/>
        <item x="234"/>
        <item sd="0" x="262"/>
        <item x="269"/>
        <item x="275"/>
        <item x="279"/>
        <item x="332"/>
        <item x="335"/>
        <item x="336"/>
        <item x="337"/>
        <item x="354"/>
        <item x="429"/>
        <item x="445"/>
        <item x="455"/>
        <item x="500"/>
        <item x="538"/>
        <item x="559"/>
        <item x="577"/>
        <item x="57"/>
        <item x="590"/>
        <item x="602"/>
        <item x="618"/>
        <item x="632"/>
        <item x="633"/>
        <item x="642"/>
        <item x="65"/>
        <item x="675"/>
        <item x="678"/>
        <item x="684"/>
        <item x="694"/>
        <item x="128"/>
        <item x="179"/>
        <item x="17"/>
        <item x="211"/>
        <item x="214"/>
        <item x="259"/>
        <item x="265"/>
        <item x="278"/>
        <item x="305"/>
        <item x="326"/>
        <item x="328"/>
        <item x="352"/>
        <item x="355"/>
        <item x="361"/>
        <item x="385"/>
        <item x="400"/>
        <item x="406"/>
        <item x="407"/>
        <item x="434"/>
        <item x="484"/>
        <item x="490"/>
        <item x="495"/>
        <item x="53"/>
        <item x="667"/>
        <item x="676"/>
        <item x="686"/>
        <item x="688"/>
        <item t="default"/>
      </items>
    </pivotField>
    <pivotField axis="axisRow" showAll="0">
      <items count="21">
        <item x="6"/>
        <item x="1"/>
        <item x="15"/>
        <item x="5"/>
        <item x="16"/>
        <item x="11"/>
        <item x="0"/>
        <item x="14"/>
        <item x="3"/>
        <item x="17"/>
        <item x="7"/>
        <item x="8"/>
        <item x="19"/>
        <item x="12"/>
        <item x="2"/>
        <item x="13"/>
        <item x="4"/>
        <item x="9"/>
        <item x="18"/>
        <item x="10"/>
        <item t="default"/>
      </items>
    </pivotField>
    <pivotField showAll="0"/>
    <pivotField showAll="0">
      <items count="158">
        <item x="17"/>
        <item x="105"/>
        <item x="130"/>
        <item x="139"/>
        <item x="73"/>
        <item x="38"/>
        <item x="99"/>
        <item x="153"/>
        <item x="78"/>
        <item x="18"/>
        <item x="120"/>
        <item x="131"/>
        <item x="27"/>
        <item x="128"/>
        <item x="104"/>
        <item x="90"/>
        <item x="133"/>
        <item x="49"/>
        <item x="14"/>
        <item x="28"/>
        <item x="21"/>
        <item x="55"/>
        <item x="76"/>
        <item x="11"/>
        <item x="103"/>
        <item x="146"/>
        <item x="13"/>
        <item x="67"/>
        <item x="66"/>
        <item x="87"/>
        <item x="53"/>
        <item x="154"/>
        <item x="24"/>
        <item x="117"/>
        <item x="138"/>
        <item x="54"/>
        <item x="51"/>
        <item x="88"/>
        <item x="7"/>
        <item x="0"/>
        <item x="71"/>
        <item x="16"/>
        <item x="101"/>
        <item x="114"/>
        <item x="94"/>
        <item x="35"/>
        <item x="69"/>
        <item x="61"/>
        <item x="30"/>
        <item x="125"/>
        <item x="147"/>
        <item x="97"/>
        <item x="34"/>
        <item x="122"/>
        <item x="47"/>
        <item x="4"/>
        <item x="1"/>
        <item x="33"/>
        <item x="135"/>
        <item x="91"/>
        <item x="80"/>
        <item x="89"/>
        <item x="25"/>
        <item x="19"/>
        <item x="148"/>
        <item x="23"/>
        <item x="85"/>
        <item x="155"/>
        <item x="121"/>
        <item x="107"/>
        <item x="143"/>
        <item x="113"/>
        <item x="86"/>
        <item x="77"/>
        <item x="31"/>
        <item x="44"/>
        <item x="108"/>
        <item x="116"/>
        <item x="137"/>
        <item x="22"/>
        <item x="62"/>
        <item x="8"/>
        <item x="45"/>
        <item x="152"/>
        <item x="36"/>
        <item x="58"/>
        <item x="111"/>
        <item x="142"/>
        <item x="124"/>
        <item x="132"/>
        <item x="109"/>
        <item x="9"/>
        <item x="52"/>
        <item x="82"/>
        <item x="12"/>
        <item x="95"/>
        <item x="96"/>
        <item x="150"/>
        <item x="41"/>
        <item x="79"/>
        <item x="151"/>
        <item x="123"/>
        <item x="84"/>
        <item x="68"/>
        <item x="145"/>
        <item x="112"/>
        <item x="50"/>
        <item x="140"/>
        <item x="65"/>
        <item x="81"/>
        <item x="70"/>
        <item x="10"/>
        <item x="57"/>
        <item x="129"/>
        <item x="134"/>
        <item x="100"/>
        <item x="102"/>
        <item x="98"/>
        <item x="63"/>
        <item x="92"/>
        <item x="149"/>
        <item x="136"/>
        <item x="127"/>
        <item x="29"/>
        <item x="43"/>
        <item x="39"/>
        <item x="3"/>
        <item x="144"/>
        <item x="60"/>
        <item x="37"/>
        <item x="20"/>
        <item x="72"/>
        <item x="64"/>
        <item x="110"/>
        <item x="106"/>
        <item x="6"/>
        <item x="118"/>
        <item x="59"/>
        <item x="5"/>
        <item x="126"/>
        <item x="141"/>
        <item x="156"/>
        <item x="15"/>
        <item x="75"/>
        <item x="48"/>
        <item x="2"/>
        <item x="83"/>
        <item x="56"/>
        <item x="93"/>
        <item x="119"/>
        <item x="46"/>
        <item x="40"/>
        <item x="42"/>
        <item x="74"/>
        <item x="26"/>
        <item x="32"/>
        <item x="115"/>
        <item t="default"/>
      </items>
    </pivotField>
    <pivotField showAll="0"/>
    <pivotField showAll="0"/>
    <pivotField numFmtId="14" showAll="0"/>
    <pivotField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5" showAll="0"/>
    <pivotField numFmtId="164" showAll="0"/>
    <pivotField dataField="1" numFmtId="164" showAll="0"/>
    <pivotField showAll="0"/>
    <pivotField showAll="0"/>
    <pivotField showAll="0"/>
    <pivotField dataField="1" numFmtId="43" showAll="0"/>
    <pivotField dataField="1" numFmtId="2" showAll="0"/>
    <pivotField showAll="0"/>
    <pivotField numFmtId="2" showAll="0"/>
    <pivotField numFmtId="2" showAll="0"/>
    <pivotField numFmtId="10" showAll="0"/>
    <pivotField showAll="0"/>
    <pivotField showAll="0" measureFilter="1">
      <items count="5">
        <item sd="0" x="1"/>
        <item sd="0" x="0"/>
        <item sd="0" x="3"/>
        <item sd="0" x="2"/>
        <item t="default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Net Revenue" fld="13" baseField="2" baseItem="11"/>
    <dataField name="Total Car Costs" fld="17" baseField="2" baseItem="11"/>
    <dataField name="Total Car Profit " fld="18" baseField="2" baseItem="11"/>
  </dataFields>
  <chartFormats count="19"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2" iMeasureFld="0">
      <autoFilter ref="A1">
        <filterColumn colId="0">
          <top10 val="3" filterVal="3"/>
        </filterColumn>
      </autoFilter>
    </filter>
    <filter fld="24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4">
  <location ref="A45:B56" firstHeaderRow="1" firstDataRow="1" firstDataCol="1"/>
  <pivotFields count="25">
    <pivotField showAll="0"/>
    <pivotField showAll="0"/>
    <pivotField showAll="0">
      <items count="21">
        <item x="6"/>
        <item x="1"/>
        <item x="15"/>
        <item x="5"/>
        <item x="16"/>
        <item x="11"/>
        <item x="0"/>
        <item x="14"/>
        <item x="3"/>
        <item x="17"/>
        <item x="7"/>
        <item x="8"/>
        <item x="19"/>
        <item x="12"/>
        <item x="2"/>
        <item x="13"/>
        <item x="4"/>
        <item x="9"/>
        <item x="18"/>
        <item x="10"/>
        <item t="default"/>
      </items>
    </pivotField>
    <pivotField showAll="0"/>
    <pivotField showAll="0"/>
    <pivotField showAll="0"/>
    <pivotField showAll="0"/>
    <pivotField numFmtId="14" showAll="0"/>
    <pivotField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5" showAll="0"/>
    <pivotField numFmtId="164" showAll="0"/>
    <pivotField numFmtId="164" showAll="0"/>
    <pivotField showAll="0"/>
    <pivotField showAll="0"/>
    <pivotField showAll="0"/>
    <pivotField numFmtId="43" showAll="0"/>
    <pivotField numFmtId="2" showAll="0"/>
    <pivotField showAll="0"/>
    <pivotField numFmtId="2" showAll="0"/>
    <pivotField numFmtId="2" showAll="0"/>
    <pivotField dataField="1" numFmtId="10" showAll="0"/>
    <pivotField axis="axisRow" showAll="0">
      <items count="11">
        <item x="8"/>
        <item x="6"/>
        <item x="2"/>
        <item x="1"/>
        <item x="9"/>
        <item x="5"/>
        <item x="3"/>
        <item x="4"/>
        <item x="0"/>
        <item x="7"/>
        <item t="default"/>
      </items>
    </pivotField>
    <pivotField showAll="0">
      <items count="5">
        <item x="1"/>
        <item x="0"/>
        <item x="3"/>
        <item x="2"/>
        <item t="default"/>
      </items>
    </pivotField>
  </pivotFields>
  <rowFields count="1">
    <field x="2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Bank Interest" fld="22" subtotal="average" baseField="23" baseItem="0" numFmtId="10"/>
  </dataFields>
  <formats count="1">
    <format dxfId="5">
      <pivotArea outline="0" collapsedLevelsAreSubtotals="1" fieldPosition="0"/>
    </format>
  </formats>
  <chartFormats count="6">
    <chartFormat chart="1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1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9">
  <location ref="E135:F139" firstHeaderRow="1" firstDataRow="1" firstDataCol="1"/>
  <pivotFields count="25">
    <pivotField showAll="0"/>
    <pivotField showAll="0" measureFilter="1">
      <items count="701">
        <item x="112"/>
        <item x="118"/>
        <item x="119"/>
        <item x="154"/>
        <item x="15"/>
        <item x="185"/>
        <item x="196"/>
        <item x="231"/>
        <item x="242"/>
        <item x="243"/>
        <item x="267"/>
        <item x="271"/>
        <item x="273"/>
        <item x="1"/>
        <item x="300"/>
        <item x="303"/>
        <item x="314"/>
        <item x="321"/>
        <item x="322"/>
        <item x="343"/>
        <item x="384"/>
        <item x="388"/>
        <item x="397"/>
        <item x="405"/>
        <item x="418"/>
        <item x="435"/>
        <item x="448"/>
        <item x="485"/>
        <item x="515"/>
        <item x="544"/>
        <item x="604"/>
        <item x="641"/>
        <item x="656"/>
        <item x="658"/>
        <item x="666"/>
        <item x="699"/>
        <item x="75"/>
        <item x="105"/>
        <item x="113"/>
        <item x="125"/>
        <item x="135"/>
        <item x="145"/>
        <item x="153"/>
        <item x="199"/>
        <item x="219"/>
        <item x="252"/>
        <item x="254"/>
        <item x="302"/>
        <item x="315"/>
        <item x="323"/>
        <item x="331"/>
        <item x="347"/>
        <item x="349"/>
        <item x="134"/>
        <item x="363"/>
        <item x="380"/>
        <item x="387"/>
        <item x="12"/>
        <item x="139"/>
        <item x="411"/>
        <item sd="0" x="425"/>
        <item x="42"/>
        <item x="446"/>
        <item x="143"/>
        <item x="457"/>
        <item x="147"/>
        <item x="504"/>
        <item x="519"/>
        <item x="520"/>
        <item x="587"/>
        <item x="595"/>
        <item x="606"/>
        <item x="59"/>
        <item x="620"/>
        <item x="643"/>
        <item x="659"/>
        <item x="662"/>
        <item x="672"/>
        <item x="685"/>
        <item x="72"/>
        <item x="188"/>
        <item x="93"/>
        <item x="98"/>
        <item x="121"/>
        <item x="167"/>
        <item x="172"/>
        <item x="204"/>
        <item x="208"/>
        <item x="19"/>
        <item x="230"/>
        <item x="239"/>
        <item x="260"/>
        <item x="291"/>
        <item x="297"/>
        <item x="344"/>
        <item x="360"/>
        <item x="473"/>
        <item x="475"/>
        <item x="525"/>
        <item x="564"/>
        <item x="256"/>
        <item x="56"/>
        <item x="581"/>
        <item x="614"/>
        <item x="60"/>
        <item x="653"/>
        <item x="673"/>
        <item x="680"/>
        <item x="67"/>
        <item x="5"/>
        <item x="81"/>
        <item x="7"/>
        <item x="90"/>
        <item x="28"/>
        <item x="306"/>
        <item x="107"/>
        <item x="114"/>
        <item x="117"/>
        <item x="166"/>
        <item x="175"/>
        <item x="205"/>
        <item x="233"/>
        <item x="257"/>
        <item x="325"/>
        <item x="270"/>
        <item x="272"/>
        <item x="289"/>
        <item x="317"/>
        <item x="334"/>
        <item x="390"/>
        <item x="392"/>
        <item x="410"/>
        <item x="419"/>
        <item x="438"/>
        <item x="472"/>
        <item x="46"/>
        <item x="491"/>
        <item x="505"/>
        <item x="523"/>
        <item x="539"/>
        <item x="541"/>
        <item x="551"/>
        <item x="629"/>
        <item x="648"/>
        <item x="649"/>
        <item x="652"/>
        <item x="665"/>
        <item x="671"/>
        <item x="687"/>
        <item x="697"/>
        <item x="79"/>
        <item x="381"/>
        <item x="102"/>
        <item x="129"/>
        <item x="150"/>
        <item x="192"/>
        <item x="206"/>
        <item x="210"/>
        <item x="20"/>
        <item x="261"/>
        <item x="25"/>
        <item x="281"/>
        <item x="287"/>
        <item x="288"/>
        <item x="31"/>
        <item x="389"/>
        <item x="394"/>
        <item x="423"/>
        <item x="427"/>
        <item x="441"/>
        <item x="444"/>
        <item x="452"/>
        <item x="476"/>
        <item x="498"/>
        <item x="449"/>
        <item x="513"/>
        <item x="534"/>
        <item x="537"/>
        <item x="545"/>
        <item x="571"/>
        <item x="585"/>
        <item x="622"/>
        <item x="461"/>
        <item x="635"/>
        <item x="470"/>
        <item x="471"/>
        <item x="474"/>
        <item x="478"/>
        <item x="80"/>
        <item x="47"/>
        <item x="510"/>
        <item x="138"/>
        <item x="162"/>
        <item x="177"/>
        <item x="193"/>
        <item x="195"/>
        <item x="50"/>
        <item x="0"/>
        <item x="213"/>
        <item x="223"/>
        <item x="226"/>
        <item x="238"/>
        <item x="266"/>
        <item x="277"/>
        <item x="529"/>
        <item x="309"/>
        <item x="30"/>
        <item x="320"/>
        <item x="329"/>
        <item x="330"/>
        <item x="383"/>
        <item x="40"/>
        <item x="431"/>
        <item x="433"/>
        <item x="43"/>
        <item x="44"/>
        <item x="45"/>
        <item x="477"/>
        <item x="547"/>
        <item x="49"/>
        <item x="522"/>
        <item x="540"/>
        <item x="542"/>
        <item x="575"/>
        <item x="579"/>
        <item x="580"/>
        <item x="593"/>
        <item x="630"/>
        <item x="631"/>
        <item x="646"/>
        <item x="63"/>
        <item x="664"/>
        <item x="689"/>
        <item x="569"/>
        <item x="576"/>
        <item x="83"/>
        <item x="584"/>
        <item x="586"/>
        <item x="603"/>
        <item x="108"/>
        <item x="130"/>
        <item x="140"/>
        <item x="613"/>
        <item x="156"/>
        <item x="161"/>
        <item x="615"/>
        <item x="186"/>
        <item x="202"/>
        <item x="619"/>
        <item x="221"/>
        <item x="276"/>
        <item x="292"/>
        <item x="296"/>
        <item x="33"/>
        <item x="356"/>
        <item x="34"/>
        <item x="365"/>
        <item x="374"/>
        <item x="375"/>
        <item x="36"/>
        <item x="396"/>
        <item x="413"/>
        <item x="421"/>
        <item x="428"/>
        <item x="454"/>
        <item x="489"/>
        <item x="507"/>
        <item x="508"/>
        <item x="512"/>
        <item x="518"/>
        <item x="530"/>
        <item x="535"/>
        <item x="566"/>
        <item x="588"/>
        <item x="597"/>
        <item x="608"/>
        <item x="617"/>
        <item x="651"/>
        <item x="670"/>
        <item x="695"/>
        <item x="76"/>
        <item x="95"/>
        <item x="696"/>
        <item x="100"/>
        <item x="126"/>
        <item x="137"/>
        <item x="13"/>
        <item x="173"/>
        <item x="181"/>
        <item x="236"/>
        <item x="240"/>
        <item x="250"/>
        <item x="268"/>
        <item x="71"/>
        <item x="308"/>
        <item x="342"/>
        <item x="351"/>
        <item x="379"/>
        <item x="38"/>
        <item x="404"/>
        <item x="437"/>
        <item x="453"/>
        <item x="460"/>
        <item x="463"/>
        <item x="481"/>
        <item x="48"/>
        <item x="3"/>
        <item x="506"/>
        <item x="528"/>
        <item x="543"/>
        <item x="54"/>
        <item x="568"/>
        <item x="625"/>
        <item x="62"/>
        <item x="655"/>
        <item x="674"/>
        <item x="66"/>
        <item x="691"/>
        <item x="6"/>
        <item x="103"/>
        <item x="104"/>
        <item x="120"/>
        <item x="122"/>
        <item x="160"/>
        <item x="176"/>
        <item x="189"/>
        <item x="194"/>
        <item x="217"/>
        <item x="220"/>
        <item x="318"/>
        <item x="348"/>
        <item x="362"/>
        <item x="371"/>
        <item x="378"/>
        <item x="399"/>
        <item x="401"/>
        <item x="416"/>
        <item x="442"/>
        <item x="443"/>
        <item x="483"/>
        <item x="51"/>
        <item x="532"/>
        <item x="533"/>
        <item x="52"/>
        <item x="598"/>
        <item x="605"/>
        <item x="607"/>
        <item x="623"/>
        <item x="636"/>
        <item x="77"/>
        <item x="86"/>
        <item x="87"/>
        <item x="88"/>
        <item x="101"/>
        <item x="106"/>
        <item x="109"/>
        <item x="111"/>
        <item x="115"/>
        <item x="10"/>
        <item x="123"/>
        <item x="149"/>
        <item x="169"/>
        <item x="174"/>
        <item x="198"/>
        <item x="283"/>
        <item x="285"/>
        <item x="286"/>
        <item x="295"/>
        <item x="304"/>
        <item x="345"/>
        <item x="35"/>
        <item x="370"/>
        <item x="395"/>
        <item x="422"/>
        <item x="439"/>
        <item x="450"/>
        <item x="451"/>
        <item x="465"/>
        <item x="482"/>
        <item x="502"/>
        <item x="521"/>
        <item x="531"/>
        <item x="549"/>
        <item x="555"/>
        <item x="565"/>
        <item x="55"/>
        <item x="582"/>
        <item x="600"/>
        <item x="645"/>
        <item x="690"/>
        <item x="70"/>
        <item x="73"/>
        <item x="92"/>
        <item x="8"/>
        <item x="141"/>
        <item x="168"/>
        <item x="182"/>
        <item x="203"/>
        <item x="255"/>
        <item x="294"/>
        <item x="408"/>
        <item x="480"/>
        <item x="511"/>
        <item x="517"/>
        <item x="552"/>
        <item x="591"/>
        <item x="594"/>
        <item x="609"/>
        <item x="611"/>
        <item x="650"/>
        <item x="654"/>
        <item x="82"/>
        <item x="94"/>
        <item sd="0" x="9"/>
        <item x="110"/>
        <item x="11"/>
        <item x="131"/>
        <item x="142"/>
        <item x="146"/>
        <item x="163"/>
        <item x="171"/>
        <item x="183"/>
        <item x="187"/>
        <item x="18"/>
        <item x="209"/>
        <item x="215"/>
        <item x="235"/>
        <item x="237"/>
        <item x="23"/>
        <item x="263"/>
        <item x="299"/>
        <item x="319"/>
        <item x="338"/>
        <item x="32"/>
        <item x="350"/>
        <item x="366"/>
        <item x="368"/>
        <item x="369"/>
        <item x="412"/>
        <item x="424"/>
        <item x="426"/>
        <item x="456"/>
        <item x="496"/>
        <item x="499"/>
        <item x="501"/>
        <item x="509"/>
        <item x="601"/>
        <item x="612"/>
        <item x="640"/>
        <item x="660"/>
        <item x="679"/>
        <item x="692"/>
        <item x="85"/>
        <item x="89"/>
        <item x="91"/>
        <item x="96"/>
        <item x="124"/>
        <item x="164"/>
        <item x="197"/>
        <item x="200"/>
        <item x="229"/>
        <item x="22"/>
        <item x="249"/>
        <item x="258"/>
        <item x="282"/>
        <item x="290"/>
        <item x="311"/>
        <item x="353"/>
        <item x="359"/>
        <item x="393"/>
        <item x="403"/>
        <item x="39"/>
        <item x="415"/>
        <item x="417"/>
        <item x="420"/>
        <item x="432"/>
        <item x="464"/>
        <item x="492"/>
        <item x="493"/>
        <item x="503"/>
        <item x="546"/>
        <item x="550"/>
        <item x="554"/>
        <item x="558"/>
        <item x="562"/>
        <item x="578"/>
        <item x="589"/>
        <item x="596"/>
        <item x="58"/>
        <item x="610"/>
        <item x="616"/>
        <item x="639"/>
        <item x="663"/>
        <item x="677"/>
        <item x="68"/>
        <item x="155"/>
        <item x="158"/>
        <item x="16"/>
        <item x="227"/>
        <item x="21"/>
        <item x="246"/>
        <item x="253"/>
        <item x="24"/>
        <item x="26"/>
        <item x="312"/>
        <item x="339"/>
        <item x="341"/>
        <item x="357"/>
        <item x="364"/>
        <item x="367"/>
        <item x="377"/>
        <item x="398"/>
        <item x="2"/>
        <item x="409"/>
        <item x="458"/>
        <item x="462"/>
        <item x="469"/>
        <item x="479"/>
        <item x="487"/>
        <item x="526"/>
        <item x="557"/>
        <item x="583"/>
        <item x="599"/>
        <item x="621"/>
        <item x="626"/>
        <item x="637"/>
        <item x="668"/>
        <item x="669"/>
        <item x="681"/>
        <item x="682"/>
        <item x="683"/>
        <item x="698"/>
        <item x="74"/>
        <item x="84"/>
        <item x="144"/>
        <item x="184"/>
        <item x="201"/>
        <item x="216"/>
        <item x="224"/>
        <item x="232"/>
        <item x="244"/>
        <item x="245"/>
        <item x="274"/>
        <item x="280"/>
        <item x="27"/>
        <item x="333"/>
        <item x="346"/>
        <item x="372"/>
        <item x="373"/>
        <item x="376"/>
        <item x="386"/>
        <item x="37"/>
        <item x="414"/>
        <item x="467"/>
        <item x="468"/>
        <item x="488"/>
        <item x="514"/>
        <item x="527"/>
        <item x="536"/>
        <item x="556"/>
        <item x="560"/>
        <item x="561"/>
        <item x="570"/>
        <item x="592"/>
        <item x="634"/>
        <item x="638"/>
        <item x="657"/>
        <item x="661"/>
        <item x="693"/>
        <item x="99"/>
        <item x="132"/>
        <item x="151"/>
        <item x="178"/>
        <item x="212"/>
        <item x="222"/>
        <item x="225"/>
        <item x="228"/>
        <item x="241"/>
        <item x="247"/>
        <item x="248"/>
        <item x="251"/>
        <item x="264"/>
        <item x="284"/>
        <item x="293"/>
        <item x="298"/>
        <item x="307"/>
        <item x="310"/>
        <item x="316"/>
        <item x="324"/>
        <item x="382"/>
        <item x="459"/>
        <item x="466"/>
        <item x="486"/>
        <item x="494"/>
        <item x="516"/>
        <item x="563"/>
        <item x="567"/>
        <item x="572"/>
        <item x="574"/>
        <item x="4"/>
        <item x="627"/>
        <item x="628"/>
        <item x="647"/>
        <item x="64"/>
        <item x="97"/>
        <item x="116"/>
        <item x="127"/>
        <item x="136"/>
        <item x="148"/>
        <item x="157"/>
        <item x="14"/>
        <item x="159"/>
        <item x="170"/>
        <item x="218"/>
        <item x="301"/>
        <item x="29"/>
        <item x="313"/>
        <item x="327"/>
        <item x="340"/>
        <item x="358"/>
        <item x="391"/>
        <item x="402"/>
        <item x="41"/>
        <item x="430"/>
        <item x="436"/>
        <item x="440"/>
        <item x="447"/>
        <item x="497"/>
        <item x="524"/>
        <item x="548"/>
        <item x="553"/>
        <item x="573"/>
        <item x="624"/>
        <item x="61"/>
        <item x="644"/>
        <item x="69"/>
        <item x="78"/>
        <item x="133"/>
        <item x="152"/>
        <item x="165"/>
        <item x="180"/>
        <item x="190"/>
        <item x="191"/>
        <item x="207"/>
        <item x="234"/>
        <item sd="0" x="262"/>
        <item x="269"/>
        <item x="275"/>
        <item x="279"/>
        <item x="332"/>
        <item x="335"/>
        <item x="336"/>
        <item x="337"/>
        <item x="354"/>
        <item x="429"/>
        <item x="445"/>
        <item x="455"/>
        <item x="500"/>
        <item x="538"/>
        <item x="559"/>
        <item x="577"/>
        <item x="57"/>
        <item x="590"/>
        <item x="602"/>
        <item x="618"/>
        <item x="632"/>
        <item x="633"/>
        <item x="642"/>
        <item x="65"/>
        <item x="675"/>
        <item x="678"/>
        <item x="684"/>
        <item x="694"/>
        <item x="128"/>
        <item x="179"/>
        <item x="17"/>
        <item x="211"/>
        <item x="214"/>
        <item x="259"/>
        <item x="265"/>
        <item x="278"/>
        <item x="305"/>
        <item x="326"/>
        <item x="328"/>
        <item x="352"/>
        <item x="355"/>
        <item x="361"/>
        <item x="385"/>
        <item x="400"/>
        <item x="406"/>
        <item x="407"/>
        <item x="434"/>
        <item x="484"/>
        <item x="490"/>
        <item x="495"/>
        <item x="53"/>
        <item x="667"/>
        <item x="676"/>
        <item x="686"/>
        <item x="688"/>
        <item t="default"/>
      </items>
    </pivotField>
    <pivotField showAll="0">
      <items count="21">
        <item x="6"/>
        <item x="1"/>
        <item x="15"/>
        <item x="5"/>
        <item x="16"/>
        <item x="11"/>
        <item x="0"/>
        <item x="14"/>
        <item x="3"/>
        <item x="17"/>
        <item x="7"/>
        <item x="8"/>
        <item x="19"/>
        <item x="12"/>
        <item x="2"/>
        <item x="13"/>
        <item x="4"/>
        <item x="9"/>
        <item x="18"/>
        <item x="10"/>
        <item t="default"/>
      </items>
    </pivotField>
    <pivotField showAll="0"/>
    <pivotField axis="axisRow" showAll="0" measureFilter="1">
      <items count="158">
        <item x="17"/>
        <item x="105"/>
        <item x="130"/>
        <item x="139"/>
        <item x="73"/>
        <item x="38"/>
        <item x="99"/>
        <item x="153"/>
        <item x="78"/>
        <item x="18"/>
        <item x="120"/>
        <item x="131"/>
        <item x="27"/>
        <item x="128"/>
        <item x="104"/>
        <item x="90"/>
        <item x="133"/>
        <item x="49"/>
        <item x="14"/>
        <item x="28"/>
        <item x="21"/>
        <item x="55"/>
        <item x="76"/>
        <item x="11"/>
        <item x="103"/>
        <item x="146"/>
        <item x="13"/>
        <item x="67"/>
        <item x="66"/>
        <item x="87"/>
        <item x="53"/>
        <item x="154"/>
        <item x="24"/>
        <item x="117"/>
        <item x="138"/>
        <item x="54"/>
        <item x="51"/>
        <item x="88"/>
        <item x="7"/>
        <item x="0"/>
        <item x="71"/>
        <item x="16"/>
        <item x="101"/>
        <item x="114"/>
        <item x="94"/>
        <item x="35"/>
        <item x="69"/>
        <item x="61"/>
        <item x="30"/>
        <item x="125"/>
        <item x="147"/>
        <item x="97"/>
        <item x="34"/>
        <item x="122"/>
        <item x="47"/>
        <item x="4"/>
        <item x="1"/>
        <item x="33"/>
        <item x="135"/>
        <item x="91"/>
        <item x="80"/>
        <item x="89"/>
        <item x="25"/>
        <item x="19"/>
        <item x="148"/>
        <item x="23"/>
        <item x="85"/>
        <item x="155"/>
        <item x="121"/>
        <item x="107"/>
        <item x="143"/>
        <item x="113"/>
        <item x="86"/>
        <item x="77"/>
        <item x="31"/>
        <item x="44"/>
        <item x="108"/>
        <item x="116"/>
        <item x="137"/>
        <item x="22"/>
        <item x="62"/>
        <item x="8"/>
        <item x="45"/>
        <item x="152"/>
        <item x="36"/>
        <item x="58"/>
        <item x="111"/>
        <item x="142"/>
        <item x="124"/>
        <item x="132"/>
        <item x="109"/>
        <item x="9"/>
        <item x="52"/>
        <item x="82"/>
        <item x="12"/>
        <item x="95"/>
        <item x="96"/>
        <item x="150"/>
        <item x="41"/>
        <item x="79"/>
        <item x="151"/>
        <item x="123"/>
        <item x="84"/>
        <item x="68"/>
        <item x="145"/>
        <item x="112"/>
        <item x="50"/>
        <item x="140"/>
        <item x="65"/>
        <item x="81"/>
        <item x="70"/>
        <item x="10"/>
        <item x="57"/>
        <item x="129"/>
        <item x="134"/>
        <item x="100"/>
        <item x="102"/>
        <item x="98"/>
        <item x="63"/>
        <item x="92"/>
        <item x="149"/>
        <item x="136"/>
        <item x="127"/>
        <item x="29"/>
        <item x="43"/>
        <item x="39"/>
        <item x="3"/>
        <item x="144"/>
        <item x="60"/>
        <item x="37"/>
        <item x="20"/>
        <item x="72"/>
        <item x="64"/>
        <item x="110"/>
        <item x="106"/>
        <item x="6"/>
        <item x="118"/>
        <item x="59"/>
        <item x="5"/>
        <item x="126"/>
        <item x="141"/>
        <item x="156"/>
        <item x="15"/>
        <item x="75"/>
        <item x="48"/>
        <item x="2"/>
        <item x="83"/>
        <item x="56"/>
        <item x="93"/>
        <item x="119"/>
        <item x="46"/>
        <item x="40"/>
        <item x="42"/>
        <item x="74"/>
        <item x="26"/>
        <item x="32"/>
        <item x="115"/>
        <item t="default"/>
      </items>
    </pivotField>
    <pivotField showAll="0"/>
    <pivotField showAll="0"/>
    <pivotField numFmtId="14" showAll="0"/>
    <pivotField numFmtId="1" showAll="0">
      <items count="4">
        <item x="2"/>
        <item x="1"/>
        <item x="0"/>
        <item t="default"/>
      </items>
    </pivotField>
    <pivotField numFmtId="14" showAll="0"/>
    <pivotField showAll="0"/>
    <pivotField numFmtId="165" showAll="0"/>
    <pivotField numFmtId="164" showAll="0"/>
    <pivotField dataField="1" numFmtId="164" showAll="0"/>
    <pivotField showAll="0"/>
    <pivotField showAll="0"/>
    <pivotField showAll="0"/>
    <pivotField numFmtId="43" showAll="0"/>
    <pivotField numFmtId="2" showAll="0"/>
    <pivotField showAll="0"/>
    <pivotField numFmtId="2" showAll="0"/>
    <pivotField numFmtId="2" showAll="0"/>
    <pivotField numFmtId="10" showAll="0"/>
    <pivotField showAll="0"/>
    <pivotField showAll="0">
      <items count="5">
        <item sd="0" x="1"/>
        <item sd="0" x="0"/>
        <item sd="0" x="3"/>
        <item sd="0" x="2"/>
        <item t="default"/>
      </items>
    </pivotField>
  </pivotFields>
  <rowFields count="1">
    <field x="4"/>
  </rowFields>
  <rowItems count="4">
    <i>
      <x v="18"/>
    </i>
    <i>
      <x v="21"/>
    </i>
    <i>
      <x v="23"/>
    </i>
    <i t="grand">
      <x/>
    </i>
  </rowItems>
  <colItems count="1">
    <i/>
  </colItems>
  <dataFields count="1">
    <dataField name="Sum of Net Revenue" fld="13" baseField="0" baseItem="0"/>
  </dataFields>
  <chartFormats count="10"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2" iMeasureFld="0">
      <autoFilter ref="A1">
        <filterColumn colId="0">
          <top10 val="3" filterVal="3"/>
        </filterColumn>
      </autoFilter>
    </filter>
    <filter fld="4" type="count" evalOrder="-1" id="3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13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12" Type="http://schemas.openxmlformats.org/officeDocument/2006/relationships/pivotTable" Target="../pivotTables/pivotTable1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Relationship Id="rId1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1:Y122"/>
  <sheetViews>
    <sheetView topLeftCell="A16" zoomScale="70" zoomScaleNormal="70" workbookViewId="0">
      <selection activeCell="Y12" sqref="Y12"/>
    </sheetView>
  </sheetViews>
  <sheetFormatPr defaultRowHeight="15" x14ac:dyDescent="0.25"/>
  <cols>
    <col min="4" max="4" width="23.28515625" customWidth="1"/>
    <col min="5" max="7" width="8.85546875" customWidth="1"/>
  </cols>
  <sheetData>
    <row r="1" spans="2:21" x14ac:dyDescent="0.25">
      <c r="B1" s="3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2:21" ht="14.45" customHeight="1" x14ac:dyDescent="0.25">
      <c r="B2" s="32"/>
      <c r="C2" s="48" t="s">
        <v>959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27"/>
    </row>
    <row r="3" spans="2:21" ht="14.45" customHeight="1" x14ac:dyDescent="0.25">
      <c r="B3" s="32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27"/>
    </row>
    <row r="4" spans="2:21" x14ac:dyDescent="0.25">
      <c r="B4" s="32"/>
      <c r="C4" s="26"/>
      <c r="D4" s="26"/>
      <c r="E4" s="26"/>
      <c r="F4" s="26"/>
      <c r="G4" s="26"/>
      <c r="H4" s="26"/>
      <c r="I4" s="26"/>
      <c r="J4" s="26"/>
      <c r="K4" s="26"/>
      <c r="L4" s="32"/>
      <c r="M4" s="32"/>
      <c r="N4" s="32"/>
      <c r="O4" s="32"/>
      <c r="P4" s="32"/>
      <c r="Q4" s="32"/>
      <c r="R4" s="32"/>
      <c r="S4" s="32"/>
      <c r="T4" s="32"/>
      <c r="U4" s="32"/>
    </row>
    <row r="5" spans="2:21" ht="14.45" customHeight="1" x14ac:dyDescent="0.25">
      <c r="B5" s="32"/>
      <c r="C5" s="50" t="s">
        <v>962</v>
      </c>
      <c r="D5" s="50"/>
      <c r="E5" s="50"/>
      <c r="F5" s="50"/>
      <c r="G5" s="50"/>
      <c r="H5" s="50" t="s">
        <v>963</v>
      </c>
      <c r="I5" s="50"/>
      <c r="J5" s="50"/>
      <c r="K5" s="50"/>
      <c r="L5" s="50"/>
      <c r="M5" s="50"/>
      <c r="N5" s="50" t="s">
        <v>973</v>
      </c>
      <c r="O5" s="50"/>
      <c r="P5" s="50"/>
      <c r="Q5" s="50"/>
      <c r="R5" s="50"/>
      <c r="S5" s="50"/>
      <c r="T5" s="50"/>
      <c r="U5" s="50"/>
    </row>
    <row r="6" spans="2:21" ht="14.45" customHeight="1" x14ac:dyDescent="0.25">
      <c r="B6" s="32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</row>
    <row r="7" spans="2:21" x14ac:dyDescent="0.25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2:21" x14ac:dyDescent="0.25">
      <c r="B8" s="32"/>
      <c r="C8" s="28"/>
      <c r="D8" s="29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2:21" x14ac:dyDescent="0.25">
      <c r="B9" s="32"/>
      <c r="C9" s="28"/>
      <c r="D9" s="29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2:21" x14ac:dyDescent="0.25">
      <c r="B10" s="32"/>
      <c r="C10" s="28"/>
      <c r="D10" s="29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2:21" x14ac:dyDescent="0.25">
      <c r="B11" s="32"/>
      <c r="C11" s="28"/>
      <c r="D11" s="29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2:21" x14ac:dyDescent="0.25">
      <c r="B12" s="32"/>
      <c r="C12" s="28"/>
      <c r="D12" s="29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2:21" x14ac:dyDescent="0.25">
      <c r="B13" s="32"/>
      <c r="C13" s="28"/>
      <c r="D13" s="29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2:21" x14ac:dyDescent="0.25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2:21" x14ac:dyDescent="0.25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2:21" x14ac:dyDescent="0.25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2:21" x14ac:dyDescent="0.25"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2:21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2:21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2:21" ht="14.45" customHeight="1" x14ac:dyDescent="0.25">
      <c r="B20" s="32"/>
      <c r="C20" s="49" t="s">
        <v>960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32"/>
    </row>
    <row r="21" spans="2:21" ht="14.45" customHeight="1" x14ac:dyDescent="0.25">
      <c r="B21" s="32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32"/>
    </row>
    <row r="22" spans="2:21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</row>
    <row r="23" spans="2:21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2:21" ht="14.45" customHeight="1" x14ac:dyDescent="0.25">
      <c r="B24" s="32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2"/>
      <c r="N24" s="32"/>
      <c r="O24" s="32"/>
      <c r="P24" s="32"/>
      <c r="Q24" s="32"/>
      <c r="R24" s="32"/>
      <c r="S24" s="32"/>
      <c r="T24" s="32"/>
      <c r="U24" s="32"/>
    </row>
    <row r="25" spans="2:21" ht="14.45" customHeight="1" x14ac:dyDescent="0.25">
      <c r="B25" s="32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2"/>
      <c r="N25" s="32"/>
      <c r="O25" s="32"/>
      <c r="P25" s="32"/>
      <c r="Q25" s="32"/>
      <c r="R25" s="32"/>
      <c r="S25" s="32"/>
      <c r="T25" s="32"/>
      <c r="U25" s="32"/>
    </row>
    <row r="26" spans="2:21" x14ac:dyDescent="0.25">
      <c r="B26" s="32"/>
      <c r="C26" s="32"/>
      <c r="D26" s="32"/>
      <c r="E26" s="32"/>
      <c r="F26" s="32"/>
      <c r="G26" s="26" t="s">
        <v>964</v>
      </c>
      <c r="H26" s="26"/>
      <c r="I26" s="26"/>
      <c r="J26" s="26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</row>
    <row r="27" spans="2:21" x14ac:dyDescent="0.25">
      <c r="B27" s="32"/>
      <c r="C27" s="32"/>
      <c r="D27" s="32"/>
      <c r="E27" s="32"/>
      <c r="F27" s="32"/>
      <c r="G27" s="26"/>
      <c r="H27" s="26"/>
      <c r="I27" s="26"/>
      <c r="J27" s="26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</row>
    <row r="28" spans="2:21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</row>
    <row r="29" spans="2:2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</row>
    <row r="30" spans="2:21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</row>
    <row r="31" spans="2:21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</row>
    <row r="32" spans="2:21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</row>
    <row r="33" spans="2:21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</row>
    <row r="34" spans="2:21" x14ac:dyDescent="0.2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</row>
    <row r="35" spans="2:21" x14ac:dyDescent="0.25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</row>
    <row r="36" spans="2:21" x14ac:dyDescent="0.25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 spans="2:21" x14ac:dyDescent="0.25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2:21" ht="14.45" customHeight="1" x14ac:dyDescent="0.25">
      <c r="B38" s="32"/>
      <c r="C38" s="50" t="s">
        <v>969</v>
      </c>
      <c r="D38" s="50"/>
      <c r="E38" s="50"/>
      <c r="F38" s="50"/>
      <c r="G38" s="50"/>
      <c r="H38" s="50"/>
      <c r="I38" s="50"/>
      <c r="J38" s="50" t="s">
        <v>978</v>
      </c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32"/>
    </row>
    <row r="39" spans="2:21" ht="14.45" customHeight="1" x14ac:dyDescent="0.25">
      <c r="B39" s="32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32"/>
    </row>
    <row r="40" spans="2:21" ht="15" customHeight="1" x14ac:dyDescent="0.25">
      <c r="B40" s="32"/>
      <c r="C40" s="32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32"/>
      <c r="U40" s="32"/>
    </row>
    <row r="41" spans="2:21" ht="14.45" customHeight="1" x14ac:dyDescent="0.3">
      <c r="B41" s="32"/>
      <c r="C41" s="32"/>
      <c r="D41" s="32"/>
      <c r="E41" s="32"/>
      <c r="F41" s="32"/>
      <c r="G41" s="32"/>
      <c r="H41" s="32"/>
      <c r="I41" s="32"/>
      <c r="J41" s="32"/>
      <c r="K41" s="31"/>
      <c r="L41" s="31"/>
      <c r="M41" s="31"/>
      <c r="N41" s="31"/>
      <c r="O41" s="31"/>
      <c r="P41" s="31"/>
      <c r="Q41" s="31"/>
      <c r="R41" s="31"/>
      <c r="S41" s="31"/>
      <c r="T41" s="32"/>
      <c r="U41" s="32"/>
    </row>
    <row r="42" spans="2:21" ht="14.45" customHeight="1" x14ac:dyDescent="0.3">
      <c r="B42" s="32"/>
      <c r="C42" s="32"/>
      <c r="D42" s="32"/>
      <c r="E42" s="32"/>
      <c r="F42" s="32"/>
      <c r="G42" s="32"/>
      <c r="H42" s="32"/>
      <c r="I42" s="32"/>
      <c r="J42" s="32"/>
      <c r="K42" s="31"/>
      <c r="L42" s="31"/>
      <c r="M42" s="31"/>
      <c r="N42" s="31"/>
      <c r="O42" s="31"/>
      <c r="P42" s="31"/>
      <c r="Q42" s="31"/>
      <c r="R42" s="31"/>
      <c r="S42" s="31"/>
      <c r="T42" s="32"/>
      <c r="U42" s="32"/>
    </row>
    <row r="43" spans="2:21" x14ac:dyDescent="0.25"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</row>
    <row r="44" spans="2:21" x14ac:dyDescent="0.25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</row>
    <row r="45" spans="2:21" ht="14.45" customHeight="1" x14ac:dyDescent="0.25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</row>
    <row r="46" spans="2:21" ht="14.45" customHeight="1" x14ac:dyDescent="0.25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</row>
    <row r="47" spans="2:21" x14ac:dyDescent="0.25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</row>
    <row r="48" spans="2:21" x14ac:dyDescent="0.25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</row>
    <row r="49" spans="2:21" x14ac:dyDescent="0.2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</row>
    <row r="50" spans="2:21" x14ac:dyDescent="0.25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</row>
    <row r="51" spans="2:21" x14ac:dyDescent="0.25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spans="2:21" x14ac:dyDescent="0.25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</row>
    <row r="53" spans="2:21" x14ac:dyDescent="0.25"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</row>
    <row r="54" spans="2:21" x14ac:dyDescent="0.25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spans="2:21" ht="14.45" customHeight="1" x14ac:dyDescent="0.25">
      <c r="B55" s="32"/>
      <c r="C55" s="49" t="s">
        <v>961</v>
      </c>
      <c r="D55" s="49"/>
      <c r="E55" s="49"/>
      <c r="F55" s="49"/>
      <c r="G55" s="49"/>
      <c r="H55" s="49"/>
      <c r="I55" s="49"/>
      <c r="J55" s="49"/>
      <c r="K55" s="49" t="s">
        <v>965</v>
      </c>
      <c r="L55" s="49"/>
      <c r="M55" s="49"/>
      <c r="N55" s="49"/>
      <c r="O55" s="49"/>
      <c r="P55" s="49"/>
      <c r="Q55" s="49"/>
      <c r="R55" s="49"/>
      <c r="S55" s="49"/>
      <c r="T55" s="49"/>
      <c r="U55" s="32"/>
    </row>
    <row r="56" spans="2:21" ht="14.45" customHeight="1" x14ac:dyDescent="0.25">
      <c r="B56" s="32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32"/>
    </row>
    <row r="57" spans="2:21" x14ac:dyDescent="0.25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</row>
    <row r="58" spans="2:21" x14ac:dyDescent="0.25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</row>
    <row r="59" spans="2:21" x14ac:dyDescent="0.25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</row>
    <row r="60" spans="2:21" x14ac:dyDescent="0.25"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</row>
    <row r="61" spans="2:21" x14ac:dyDescent="0.25"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</row>
    <row r="62" spans="2:21" x14ac:dyDescent="0.25"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</row>
    <row r="63" spans="2:21" x14ac:dyDescent="0.25"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spans="2:21" ht="14.45" customHeight="1" x14ac:dyDescent="0.25">
      <c r="B64" s="32"/>
      <c r="C64" s="50"/>
      <c r="D64" s="50"/>
      <c r="E64" s="50"/>
      <c r="F64" s="50"/>
      <c r="G64" s="50"/>
      <c r="H64" s="50"/>
      <c r="I64" s="50"/>
      <c r="J64" s="49"/>
      <c r="K64" s="51"/>
      <c r="L64" s="51"/>
      <c r="M64" s="51"/>
      <c r="N64" s="51"/>
      <c r="O64" s="51"/>
      <c r="P64" s="51"/>
      <c r="Q64" s="51"/>
      <c r="R64" s="51"/>
      <c r="S64" s="32"/>
      <c r="T64" s="32"/>
      <c r="U64" s="32"/>
    </row>
    <row r="65" spans="2:21" ht="14.45" customHeight="1" x14ac:dyDescent="0.25">
      <c r="B65" s="32"/>
      <c r="C65" s="50"/>
      <c r="D65" s="50"/>
      <c r="E65" s="50"/>
      <c r="F65" s="50"/>
      <c r="G65" s="50"/>
      <c r="H65" s="50"/>
      <c r="I65" s="50"/>
      <c r="J65" s="51"/>
      <c r="K65" s="51"/>
      <c r="L65" s="51"/>
      <c r="M65" s="51"/>
      <c r="N65" s="51"/>
      <c r="O65" s="51"/>
      <c r="P65" s="51"/>
      <c r="Q65" s="51"/>
      <c r="R65" s="51"/>
      <c r="S65" s="32"/>
      <c r="T65" s="32"/>
      <c r="U65" s="32"/>
    </row>
    <row r="66" spans="2:21" x14ac:dyDescent="0.25"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</row>
    <row r="67" spans="2:21" x14ac:dyDescent="0.25"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 spans="2:21" x14ac:dyDescent="0.25"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</row>
    <row r="69" spans="2:21" x14ac:dyDescent="0.25"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spans="2:21" x14ac:dyDescent="0.25"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spans="2:21" ht="14.45" customHeight="1" x14ac:dyDescent="0.25">
      <c r="B71" s="32"/>
      <c r="C71" s="49" t="s">
        <v>966</v>
      </c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32"/>
    </row>
    <row r="72" spans="2:21" ht="14.45" customHeight="1" x14ac:dyDescent="0.25">
      <c r="B72" s="32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32"/>
    </row>
    <row r="73" spans="2:21" x14ac:dyDescent="0.25"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spans="2:21" x14ac:dyDescent="0.25"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</row>
    <row r="75" spans="2:21" x14ac:dyDescent="0.25"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</row>
    <row r="76" spans="2:21" x14ac:dyDescent="0.25"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</row>
    <row r="77" spans="2:21" x14ac:dyDescent="0.25"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</row>
    <row r="78" spans="2:21" x14ac:dyDescent="0.25"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</row>
    <row r="79" spans="2:21" x14ac:dyDescent="0.25"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</row>
    <row r="80" spans="2:21" x14ac:dyDescent="0.25"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</row>
    <row r="81" spans="2:21" x14ac:dyDescent="0.25"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</row>
    <row r="82" spans="2:21" x14ac:dyDescent="0.25"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</row>
    <row r="83" spans="2:21" x14ac:dyDescent="0.25"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</row>
    <row r="84" spans="2:21" x14ac:dyDescent="0.25"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</row>
    <row r="85" spans="2:21" x14ac:dyDescent="0.25"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</row>
    <row r="86" spans="2:21" x14ac:dyDescent="0.25"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spans="2:21" x14ac:dyDescent="0.25"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spans="2:21" ht="14.45" customHeight="1" x14ac:dyDescent="0.25">
      <c r="B88" s="32"/>
      <c r="C88" s="50" t="s">
        <v>967</v>
      </c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32"/>
    </row>
    <row r="89" spans="2:21" ht="14.45" customHeight="1" x14ac:dyDescent="0.25">
      <c r="B89" s="32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32"/>
    </row>
    <row r="90" spans="2:21" x14ac:dyDescent="0.25"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</row>
    <row r="91" spans="2:21" x14ac:dyDescent="0.25"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</row>
    <row r="92" spans="2:21" x14ac:dyDescent="0.25"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</row>
    <row r="93" spans="2:21" x14ac:dyDescent="0.25"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</row>
    <row r="94" spans="2:21" x14ac:dyDescent="0.25"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</row>
    <row r="95" spans="2:21" x14ac:dyDescent="0.25"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spans="2:21" x14ac:dyDescent="0.25"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</row>
    <row r="97" spans="2:25" x14ac:dyDescent="0.25"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</row>
    <row r="98" spans="2:25" ht="14.45" customHeight="1" x14ac:dyDescent="0.25">
      <c r="B98" s="32"/>
      <c r="C98" s="32"/>
      <c r="D98" s="32"/>
      <c r="E98" s="32"/>
      <c r="F98" s="32"/>
      <c r="G98" s="32"/>
      <c r="H98" s="32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25"/>
      <c r="W98" s="25"/>
      <c r="X98" s="25"/>
      <c r="Y98" s="25"/>
    </row>
    <row r="99" spans="2:25" ht="14.45" customHeight="1" x14ac:dyDescent="0.25">
      <c r="B99" s="32"/>
      <c r="C99" s="32"/>
      <c r="D99" s="32"/>
      <c r="E99" s="32"/>
      <c r="F99" s="32"/>
      <c r="G99" s="32"/>
      <c r="H99" s="32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25"/>
      <c r="W99" s="25"/>
      <c r="X99" s="25"/>
      <c r="Y99" s="25"/>
    </row>
    <row r="100" spans="2:25" x14ac:dyDescent="0.25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</row>
    <row r="101" spans="2:25" x14ac:dyDescent="0.25"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</row>
    <row r="102" spans="2:25" x14ac:dyDescent="0.25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</row>
    <row r="103" spans="2:25" x14ac:dyDescent="0.25"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</row>
    <row r="104" spans="2:25" x14ac:dyDescent="0.25">
      <c r="B104" s="32"/>
      <c r="C104" s="50" t="s">
        <v>971</v>
      </c>
      <c r="D104" s="50"/>
      <c r="E104" s="50"/>
      <c r="F104" s="50"/>
      <c r="G104" s="50"/>
      <c r="H104" s="50"/>
      <c r="I104" s="50"/>
      <c r="J104" s="50"/>
      <c r="K104" s="50" t="s">
        <v>972</v>
      </c>
      <c r="L104" s="50"/>
      <c r="M104" s="50"/>
      <c r="N104" s="50"/>
      <c r="O104" s="50"/>
      <c r="P104" s="50"/>
      <c r="Q104" s="50"/>
      <c r="R104" s="50"/>
      <c r="S104" s="50"/>
      <c r="T104" s="50"/>
      <c r="U104" s="32"/>
    </row>
    <row r="105" spans="2:25" x14ac:dyDescent="0.25">
      <c r="B105" s="32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32"/>
    </row>
    <row r="106" spans="2:25" x14ac:dyDescent="0.25"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</row>
    <row r="107" spans="2:25" x14ac:dyDescent="0.25"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</row>
    <row r="108" spans="2:25" x14ac:dyDescent="0.25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</row>
    <row r="109" spans="2:25" x14ac:dyDescent="0.25"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</row>
    <row r="110" spans="2:25" x14ac:dyDescent="0.25"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</row>
    <row r="111" spans="2:25" x14ac:dyDescent="0.25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</row>
    <row r="112" spans="2:25" x14ac:dyDescent="0.25"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</row>
    <row r="113" spans="2:21" x14ac:dyDescent="0.25"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spans="2:21" x14ac:dyDescent="0.25"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spans="2:21" x14ac:dyDescent="0.25"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</row>
    <row r="116" spans="2:21" x14ac:dyDescent="0.25"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spans="2:21" x14ac:dyDescent="0.25"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</row>
    <row r="118" spans="2:21" x14ac:dyDescent="0.25"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</row>
    <row r="119" spans="2:21" x14ac:dyDescent="0.25"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</row>
    <row r="120" spans="2:21" x14ac:dyDescent="0.25"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</row>
    <row r="121" spans="2:21" x14ac:dyDescent="0.25"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</row>
    <row r="122" spans="2:21" x14ac:dyDescent="0.25"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</row>
  </sheetData>
  <mergeCells count="15">
    <mergeCell ref="C104:J105"/>
    <mergeCell ref="K104:T105"/>
    <mergeCell ref="C71:T72"/>
    <mergeCell ref="C88:T89"/>
    <mergeCell ref="H5:M6"/>
    <mergeCell ref="C2:T3"/>
    <mergeCell ref="C20:T21"/>
    <mergeCell ref="C64:I65"/>
    <mergeCell ref="J64:R65"/>
    <mergeCell ref="C55:J56"/>
    <mergeCell ref="K55:T56"/>
    <mergeCell ref="N5:U6"/>
    <mergeCell ref="C5:G6"/>
    <mergeCell ref="J38:T39"/>
    <mergeCell ref="C38:I39"/>
  </mergeCells>
  <pageMargins left="0.7" right="0.7" top="0.75" bottom="0.75" header="0.3" footer="0.3"/>
  <pageSetup paperSize="5" scale="25" orientation="landscape" blackAndWhite="1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9:A243"/>
  <sheetViews>
    <sheetView topLeftCell="A9" zoomScale="30" zoomScaleNormal="30" workbookViewId="0">
      <selection activeCell="AF128" sqref="AF128"/>
    </sheetView>
  </sheetViews>
  <sheetFormatPr defaultRowHeight="15" x14ac:dyDescent="0.25"/>
  <sheetData>
    <row r="139" ht="15" customHeight="1" x14ac:dyDescent="0.25"/>
    <row r="140" ht="15" customHeight="1" x14ac:dyDescent="0.25"/>
    <row r="142" ht="15" customHeight="1" x14ac:dyDescent="0.25"/>
    <row r="143" ht="15" customHeight="1" x14ac:dyDescent="0.25"/>
    <row r="157" ht="15" customHeight="1" x14ac:dyDescent="0.25"/>
    <row r="158" ht="15" customHeight="1" x14ac:dyDescent="0.25"/>
    <row r="175" ht="15" customHeight="1" x14ac:dyDescent="0.25"/>
    <row r="176" ht="15" customHeight="1" x14ac:dyDescent="0.25"/>
    <row r="192" ht="15" customHeight="1" x14ac:dyDescent="0.25"/>
    <row r="193" ht="15" customHeight="1" x14ac:dyDescent="0.25"/>
    <row r="201" ht="15" customHeight="1" x14ac:dyDescent="0.25"/>
    <row r="202" ht="15" customHeight="1" x14ac:dyDescent="0.25"/>
    <row r="208" ht="15" customHeight="1" x14ac:dyDescent="0.25"/>
    <row r="209" ht="15" customHeight="1" x14ac:dyDescent="0.25"/>
    <row r="225" ht="15" customHeight="1" x14ac:dyDescent="0.25"/>
    <row r="226" ht="15" customHeight="1" x14ac:dyDescent="0.25"/>
    <row r="242" ht="15" customHeight="1" x14ac:dyDescent="0.25"/>
    <row r="243" ht="15" customHeight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6" sqref="A6"/>
    </sheetView>
  </sheetViews>
  <sheetFormatPr defaultRowHeight="15" x14ac:dyDescent="0.25"/>
  <cols>
    <col min="1" max="1" width="21.28515625" bestFit="1" customWidth="1"/>
    <col min="2" max="2" width="9.42578125" bestFit="1" customWidth="1"/>
  </cols>
  <sheetData>
    <row r="1" spans="1:2" x14ac:dyDescent="0.25">
      <c r="A1" s="3" t="s">
        <v>2</v>
      </c>
      <c r="B1" s="3" t="s">
        <v>4</v>
      </c>
    </row>
    <row r="2" spans="1:2" x14ac:dyDescent="0.25">
      <c r="A2" t="s">
        <v>6</v>
      </c>
      <c r="B2" t="s">
        <v>16</v>
      </c>
    </row>
    <row r="3" spans="1:2" x14ac:dyDescent="0.25">
      <c r="A3" t="s">
        <v>13</v>
      </c>
      <c r="B3" t="s">
        <v>18</v>
      </c>
    </row>
    <row r="4" spans="1:2" x14ac:dyDescent="0.25">
      <c r="A4" t="s">
        <v>20</v>
      </c>
      <c r="B4" t="s">
        <v>19</v>
      </c>
    </row>
    <row r="5" spans="1:2" x14ac:dyDescent="0.25">
      <c r="A5" t="s">
        <v>9</v>
      </c>
      <c r="B5" t="s">
        <v>17</v>
      </c>
    </row>
    <row r="6" spans="1:2" x14ac:dyDescent="0.25">
      <c r="A6" t="s">
        <v>12</v>
      </c>
      <c r="B6" t="s">
        <v>18</v>
      </c>
    </row>
    <row r="7" spans="1:2" x14ac:dyDescent="0.25">
      <c r="A7" t="s">
        <v>7</v>
      </c>
      <c r="B7" t="s">
        <v>16</v>
      </c>
    </row>
    <row r="8" spans="1:2" x14ac:dyDescent="0.25">
      <c r="A8" t="s">
        <v>10</v>
      </c>
      <c r="B8" t="s">
        <v>17</v>
      </c>
    </row>
    <row r="9" spans="1:2" x14ac:dyDescent="0.25">
      <c r="A9" t="s">
        <v>14</v>
      </c>
      <c r="B9" t="s">
        <v>19</v>
      </c>
    </row>
    <row r="10" spans="1:2" x14ac:dyDescent="0.25">
      <c r="A10" t="s">
        <v>11</v>
      </c>
      <c r="B10" t="s">
        <v>17</v>
      </c>
    </row>
    <row r="11" spans="1:2" x14ac:dyDescent="0.25">
      <c r="A11" t="s">
        <v>8</v>
      </c>
      <c r="B1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2:V123"/>
  <sheetViews>
    <sheetView tabSelected="1" topLeftCell="A88" zoomScale="60" zoomScaleNormal="60" workbookViewId="0">
      <selection activeCell="X18" sqref="X18"/>
    </sheetView>
  </sheetViews>
  <sheetFormatPr defaultRowHeight="15" x14ac:dyDescent="0.25"/>
  <cols>
    <col min="6" max="6" width="17.140625" customWidth="1"/>
    <col min="7" max="7" width="21.28515625" customWidth="1"/>
    <col min="11" max="11" width="18.42578125" customWidth="1"/>
    <col min="13" max="13" width="9.140625" customWidth="1"/>
    <col min="20" max="20" width="9.140625" customWidth="1"/>
    <col min="21" max="21" width="15.5703125" customWidth="1"/>
  </cols>
  <sheetData>
    <row r="2" spans="2:22" x14ac:dyDescent="0.25"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1"/>
    </row>
    <row r="3" spans="2:22" ht="15" customHeight="1" x14ac:dyDescent="0.25">
      <c r="B3" s="41"/>
      <c r="C3" s="54" t="s">
        <v>959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41"/>
    </row>
    <row r="4" spans="2:22" ht="15" customHeight="1" x14ac:dyDescent="0.25">
      <c r="B4" s="41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41"/>
    </row>
    <row r="5" spans="2:22" x14ac:dyDescent="0.25">
      <c r="B5" s="41"/>
      <c r="C5" s="42"/>
      <c r="D5" s="42"/>
      <c r="E5" s="42"/>
      <c r="F5" s="42"/>
      <c r="G5" s="42"/>
      <c r="H5" s="42"/>
      <c r="I5" s="42"/>
      <c r="J5" s="42"/>
      <c r="K5" s="42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</row>
    <row r="6" spans="2:22" ht="15" customHeight="1" x14ac:dyDescent="0.25">
      <c r="B6" s="41"/>
      <c r="C6" s="55" t="s">
        <v>962</v>
      </c>
      <c r="D6" s="55"/>
      <c r="E6" s="55"/>
      <c r="F6" s="55"/>
      <c r="G6" s="55"/>
      <c r="H6" s="55" t="s">
        <v>979</v>
      </c>
      <c r="I6" s="55"/>
      <c r="J6" s="55"/>
      <c r="K6" s="55"/>
      <c r="L6" s="55"/>
      <c r="M6" s="55"/>
      <c r="N6" s="55" t="s">
        <v>980</v>
      </c>
      <c r="O6" s="55"/>
      <c r="P6" s="55"/>
      <c r="Q6" s="55"/>
      <c r="R6" s="55"/>
      <c r="S6" s="55"/>
      <c r="T6" s="55"/>
      <c r="U6" s="55"/>
      <c r="V6" s="41"/>
    </row>
    <row r="7" spans="2:22" ht="15" customHeight="1" x14ac:dyDescent="0.25">
      <c r="B7" s="41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41"/>
    </row>
    <row r="8" spans="2:22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</row>
    <row r="9" spans="2:22" x14ac:dyDescent="0.25">
      <c r="B9" s="41"/>
      <c r="C9" s="43"/>
      <c r="D9" s="44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</row>
    <row r="10" spans="2:22" x14ac:dyDescent="0.25">
      <c r="B10" s="41"/>
      <c r="C10" s="43"/>
      <c r="D10" s="44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</row>
    <row r="11" spans="2:22" x14ac:dyDescent="0.25">
      <c r="B11" s="41"/>
      <c r="C11" s="43"/>
      <c r="D11" s="44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spans="2:22" x14ac:dyDescent="0.25">
      <c r="B12" s="41"/>
      <c r="C12" s="43"/>
      <c r="D12" s="44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spans="2:22" x14ac:dyDescent="0.25">
      <c r="B13" s="41"/>
      <c r="C13" s="43"/>
      <c r="D13" s="44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2:22" x14ac:dyDescent="0.25">
      <c r="B14" s="41"/>
      <c r="C14" s="43"/>
      <c r="D14" s="44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2:22" x14ac:dyDescent="0.25"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2:22" x14ac:dyDescent="0.25"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2:22" x14ac:dyDescent="0.25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2:22" x14ac:dyDescent="0.25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2:22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2:22" x14ac:dyDescent="0.25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2:22" ht="15" customHeight="1" x14ac:dyDescent="0.25">
      <c r="B21" s="41"/>
      <c r="C21" s="52" t="s">
        <v>960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41"/>
    </row>
    <row r="22" spans="2:22" ht="15" customHeight="1" x14ac:dyDescent="0.25">
      <c r="B22" s="41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41"/>
    </row>
    <row r="23" spans="2:22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spans="2:22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</row>
    <row r="25" spans="2:22" ht="18.75" x14ac:dyDescent="0.25">
      <c r="B25" s="41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1"/>
      <c r="N25" s="41"/>
      <c r="O25" s="41"/>
      <c r="P25" s="41"/>
      <c r="Q25" s="41"/>
      <c r="R25" s="41"/>
      <c r="S25" s="41"/>
      <c r="T25" s="41"/>
      <c r="U25" s="41"/>
      <c r="V25" s="41"/>
    </row>
    <row r="26" spans="2:22" ht="18.75" x14ac:dyDescent="0.25">
      <c r="B26" s="41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1"/>
      <c r="N26" s="41"/>
      <c r="O26" s="41"/>
      <c r="P26" s="41"/>
      <c r="Q26" s="41"/>
      <c r="R26" s="41"/>
      <c r="S26" s="41"/>
      <c r="T26" s="41"/>
      <c r="U26" s="41"/>
      <c r="V26" s="41"/>
    </row>
    <row r="27" spans="2:22" x14ac:dyDescent="0.25">
      <c r="B27" s="41"/>
      <c r="C27" s="41"/>
      <c r="D27" s="41"/>
      <c r="E27" s="41"/>
      <c r="F27" s="41"/>
      <c r="G27" s="42" t="s">
        <v>964</v>
      </c>
      <c r="H27" s="42"/>
      <c r="I27" s="42"/>
      <c r="J27" s="42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</row>
    <row r="28" spans="2:22" x14ac:dyDescent="0.25">
      <c r="B28" s="41"/>
      <c r="C28" s="41"/>
      <c r="D28" s="41"/>
      <c r="E28" s="41"/>
      <c r="F28" s="41"/>
      <c r="G28" s="42"/>
      <c r="H28" s="42"/>
      <c r="I28" s="42"/>
      <c r="J28" s="42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</row>
    <row r="29" spans="2:22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</row>
    <row r="30" spans="2:22" x14ac:dyDescent="0.25"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</row>
    <row r="31" spans="2:22" x14ac:dyDescent="0.25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</row>
    <row r="32" spans="2:22" x14ac:dyDescent="0.25"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spans="2:22" x14ac:dyDescent="0.25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</row>
    <row r="34" spans="2:22" x14ac:dyDescent="0.25"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</row>
    <row r="35" spans="2:22" x14ac:dyDescent="0.25"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</row>
    <row r="36" spans="2:22" ht="15" customHeight="1" x14ac:dyDescent="0.25"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</row>
    <row r="37" spans="2:22" ht="15" customHeight="1" x14ac:dyDescent="0.25"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</row>
    <row r="38" spans="2:22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</row>
    <row r="39" spans="2:22" ht="15" customHeight="1" x14ac:dyDescent="0.25">
      <c r="B39" s="41"/>
      <c r="C39" s="53" t="s">
        <v>969</v>
      </c>
      <c r="D39" s="53"/>
      <c r="E39" s="53"/>
      <c r="F39" s="53"/>
      <c r="G39" s="53"/>
      <c r="H39" s="53"/>
      <c r="I39" s="53"/>
      <c r="J39" s="53"/>
      <c r="K39" s="53"/>
      <c r="L39" s="53" t="s">
        <v>970</v>
      </c>
      <c r="M39" s="53"/>
      <c r="N39" s="53"/>
      <c r="O39" s="53"/>
      <c r="P39" s="53"/>
      <c r="Q39" s="53"/>
      <c r="R39" s="53"/>
      <c r="S39" s="53"/>
      <c r="T39" s="53"/>
      <c r="U39" s="53"/>
      <c r="V39" s="41"/>
    </row>
    <row r="40" spans="2:22" ht="15" customHeight="1" x14ac:dyDescent="0.25">
      <c r="B40" s="41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41"/>
    </row>
    <row r="41" spans="2:22" x14ac:dyDescent="0.25">
      <c r="B41" s="41"/>
      <c r="C41" s="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1"/>
      <c r="U41" s="41"/>
      <c r="V41" s="41"/>
    </row>
    <row r="42" spans="2:22" ht="18.75" x14ac:dyDescent="0.3">
      <c r="B42" s="41"/>
      <c r="C42" s="41"/>
      <c r="D42" s="41"/>
      <c r="E42" s="41"/>
      <c r="F42" s="41"/>
      <c r="G42" s="41"/>
      <c r="H42" s="41"/>
      <c r="I42" s="41"/>
      <c r="J42" s="41"/>
      <c r="K42" s="46"/>
      <c r="L42" s="46"/>
      <c r="M42" s="46"/>
      <c r="N42" s="46"/>
      <c r="O42" s="46"/>
      <c r="P42" s="46"/>
      <c r="Q42" s="46"/>
      <c r="R42" s="46"/>
      <c r="S42" s="46"/>
      <c r="T42" s="41"/>
      <c r="U42" s="41"/>
      <c r="V42" s="41"/>
    </row>
    <row r="43" spans="2:22" ht="18.75" x14ac:dyDescent="0.3">
      <c r="B43" s="41"/>
      <c r="C43" s="41"/>
      <c r="D43" s="41"/>
      <c r="E43" s="41"/>
      <c r="F43" s="41"/>
      <c r="G43" s="41"/>
      <c r="H43" s="41"/>
      <c r="I43" s="41"/>
      <c r="J43" s="41"/>
      <c r="K43" s="46"/>
      <c r="L43" s="46"/>
      <c r="M43" s="46"/>
      <c r="N43" s="46"/>
      <c r="O43" s="46"/>
      <c r="P43" s="46"/>
      <c r="Q43" s="46"/>
      <c r="R43" s="46"/>
      <c r="S43" s="46"/>
      <c r="T43" s="41"/>
      <c r="U43" s="41"/>
      <c r="V43" s="41"/>
    </row>
    <row r="44" spans="2:22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</row>
    <row r="45" spans="2:22" x14ac:dyDescent="0.25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</row>
    <row r="46" spans="2:22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</row>
    <row r="47" spans="2:22" x14ac:dyDescent="0.25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</row>
    <row r="48" spans="2:22" x14ac:dyDescent="0.25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</row>
    <row r="49" spans="2:22" ht="15" customHeight="1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</row>
    <row r="50" spans="2:22" ht="15" customHeight="1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</row>
    <row r="51" spans="2:22" x14ac:dyDescent="0.25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</row>
    <row r="52" spans="2:22" x14ac:dyDescent="0.25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</row>
    <row r="53" spans="2:22" x14ac:dyDescent="0.25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</row>
    <row r="54" spans="2:22" x14ac:dyDescent="0.25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</row>
    <row r="55" spans="2:22" x14ac:dyDescent="0.2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</row>
    <row r="56" spans="2:22" ht="15" customHeight="1" x14ac:dyDescent="0.25">
      <c r="B56" s="41"/>
      <c r="C56" s="52" t="s">
        <v>961</v>
      </c>
      <c r="D56" s="52"/>
      <c r="E56" s="52"/>
      <c r="F56" s="52"/>
      <c r="G56" s="52"/>
      <c r="H56" s="52"/>
      <c r="I56" s="52"/>
      <c r="J56" s="52"/>
      <c r="K56" s="53" t="s">
        <v>981</v>
      </c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41"/>
    </row>
    <row r="57" spans="2:22" ht="15" customHeight="1" x14ac:dyDescent="0.25">
      <c r="B57" s="41"/>
      <c r="C57" s="52"/>
      <c r="D57" s="52"/>
      <c r="E57" s="52"/>
      <c r="F57" s="52"/>
      <c r="G57" s="52"/>
      <c r="H57" s="52"/>
      <c r="I57" s="52"/>
      <c r="J57" s="52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41"/>
    </row>
    <row r="58" spans="2:22" x14ac:dyDescent="0.25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</row>
    <row r="59" spans="2:22" x14ac:dyDescent="0.25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</row>
    <row r="60" spans="2:22" x14ac:dyDescent="0.2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2:22" x14ac:dyDescent="0.2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</row>
    <row r="62" spans="2:22" x14ac:dyDescent="0.2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</row>
    <row r="63" spans="2:22" x14ac:dyDescent="0.2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</row>
    <row r="64" spans="2:22" x14ac:dyDescent="0.2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</row>
    <row r="65" spans="2:22" x14ac:dyDescent="0.25">
      <c r="B65" s="41"/>
      <c r="C65" s="56"/>
      <c r="D65" s="56"/>
      <c r="E65" s="56"/>
      <c r="F65" s="56"/>
      <c r="G65" s="56"/>
      <c r="H65" s="56"/>
      <c r="I65" s="56"/>
      <c r="J65" s="57"/>
      <c r="K65" s="58"/>
      <c r="L65" s="58"/>
      <c r="M65" s="58"/>
      <c r="N65" s="58"/>
      <c r="O65" s="58"/>
      <c r="P65" s="58"/>
      <c r="Q65" s="58"/>
      <c r="R65" s="58"/>
      <c r="S65" s="41"/>
      <c r="T65" s="41"/>
      <c r="U65" s="41"/>
      <c r="V65" s="41"/>
    </row>
    <row r="66" spans="2:22" x14ac:dyDescent="0.25">
      <c r="B66" s="41"/>
      <c r="C66" s="56"/>
      <c r="D66" s="56"/>
      <c r="E66" s="56"/>
      <c r="F66" s="56"/>
      <c r="G66" s="56"/>
      <c r="H66" s="56"/>
      <c r="I66" s="56"/>
      <c r="J66" s="58"/>
      <c r="K66" s="58"/>
      <c r="L66" s="58"/>
      <c r="M66" s="58"/>
      <c r="N66" s="58"/>
      <c r="O66" s="58"/>
      <c r="P66" s="58"/>
      <c r="Q66" s="58"/>
      <c r="R66" s="58"/>
      <c r="S66" s="41"/>
      <c r="T66" s="41"/>
      <c r="U66" s="41"/>
      <c r="V66" s="41"/>
    </row>
    <row r="67" spans="2:22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</row>
    <row r="68" spans="2:22" x14ac:dyDescent="0.25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</row>
    <row r="69" spans="2:22" x14ac:dyDescent="0.25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</row>
    <row r="70" spans="2:22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</row>
    <row r="71" spans="2:22" x14ac:dyDescent="0.25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</row>
    <row r="72" spans="2:22" ht="15" customHeight="1" x14ac:dyDescent="0.25">
      <c r="B72" s="41"/>
      <c r="C72" s="52" t="s">
        <v>966</v>
      </c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41"/>
    </row>
    <row r="73" spans="2:22" ht="15" customHeight="1" x14ac:dyDescent="0.25">
      <c r="B73" s="41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41"/>
    </row>
    <row r="74" spans="2:22" x14ac:dyDescent="0.25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</row>
    <row r="75" spans="2:22" x14ac:dyDescent="0.2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</row>
    <row r="76" spans="2:22" x14ac:dyDescent="0.25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</row>
    <row r="77" spans="2:22" x14ac:dyDescent="0.25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</row>
    <row r="78" spans="2:22" x14ac:dyDescent="0.25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</row>
    <row r="79" spans="2:22" x14ac:dyDescent="0.25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</row>
    <row r="80" spans="2:22" x14ac:dyDescent="0.25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</row>
    <row r="81" spans="2:22" x14ac:dyDescent="0.25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</row>
    <row r="82" spans="2:22" x14ac:dyDescent="0.25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</row>
    <row r="83" spans="2:22" x14ac:dyDescent="0.25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</row>
    <row r="84" spans="2:22" x14ac:dyDescent="0.25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</row>
    <row r="85" spans="2:22" x14ac:dyDescent="0.2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</row>
    <row r="86" spans="2:22" x14ac:dyDescent="0.25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</row>
    <row r="87" spans="2:22" x14ac:dyDescent="0.25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</row>
    <row r="88" spans="2:22" x14ac:dyDescent="0.25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</row>
    <row r="89" spans="2:22" ht="15" customHeight="1" x14ac:dyDescent="0.25">
      <c r="B89" s="41"/>
      <c r="C89" s="53" t="s">
        <v>967</v>
      </c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41"/>
    </row>
    <row r="90" spans="2:22" ht="15" customHeight="1" x14ac:dyDescent="0.25">
      <c r="B90" s="41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41"/>
    </row>
    <row r="91" spans="2:22" x14ac:dyDescent="0.25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</row>
    <row r="92" spans="2:22" x14ac:dyDescent="0.25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</row>
    <row r="93" spans="2:22" x14ac:dyDescent="0.25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</row>
    <row r="94" spans="2:22" x14ac:dyDescent="0.25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</row>
    <row r="95" spans="2:22" x14ac:dyDescent="0.2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</row>
    <row r="96" spans="2:22" x14ac:dyDescent="0.25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</row>
    <row r="97" spans="2:22" x14ac:dyDescent="0.25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</row>
    <row r="98" spans="2:22" x14ac:dyDescent="0.25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</row>
    <row r="99" spans="2:22" ht="24.75" x14ac:dyDescent="0.25">
      <c r="B99" s="41"/>
      <c r="C99" s="41"/>
      <c r="D99" s="41"/>
      <c r="E99" s="41"/>
      <c r="F99" s="41"/>
      <c r="G99" s="41"/>
      <c r="H99" s="41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1"/>
    </row>
    <row r="100" spans="2:22" ht="24.75" x14ac:dyDescent="0.25">
      <c r="B100" s="41"/>
      <c r="C100" s="41"/>
      <c r="D100" s="41"/>
      <c r="E100" s="41"/>
      <c r="F100" s="41"/>
      <c r="G100" s="41"/>
      <c r="H100" s="41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1"/>
    </row>
    <row r="101" spans="2:22" x14ac:dyDescent="0.25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2:22" x14ac:dyDescent="0.25"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2:22" x14ac:dyDescent="0.25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2:22" x14ac:dyDescent="0.25"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2:22" ht="15" customHeight="1" x14ac:dyDescent="0.25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2:22" ht="15" customHeight="1" x14ac:dyDescent="0.25">
      <c r="B106" s="41"/>
      <c r="C106" s="53" t="s">
        <v>971</v>
      </c>
      <c r="D106" s="53"/>
      <c r="E106" s="53"/>
      <c r="F106" s="53"/>
      <c r="G106" s="53"/>
      <c r="H106" s="53"/>
      <c r="I106" s="53"/>
      <c r="J106" s="53"/>
      <c r="K106" s="53"/>
      <c r="L106" s="53" t="s">
        <v>972</v>
      </c>
      <c r="M106" s="53"/>
      <c r="N106" s="53"/>
      <c r="O106" s="53"/>
      <c r="P106" s="53"/>
      <c r="Q106" s="53"/>
      <c r="R106" s="53"/>
      <c r="S106" s="53"/>
      <c r="T106" s="53"/>
      <c r="U106" s="53"/>
      <c r="V106" s="41"/>
    </row>
    <row r="107" spans="2:22" x14ac:dyDescent="0.25">
      <c r="B107" s="41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41"/>
    </row>
    <row r="108" spans="2:22" x14ac:dyDescent="0.25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2:22" x14ac:dyDescent="0.25"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2:22" x14ac:dyDescent="0.25"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</row>
    <row r="111" spans="2:22" x14ac:dyDescent="0.25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</row>
    <row r="112" spans="2:22" x14ac:dyDescent="0.25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</row>
    <row r="113" spans="2:22" x14ac:dyDescent="0.25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</row>
    <row r="114" spans="2:22" x14ac:dyDescent="0.25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</row>
    <row r="115" spans="2:22" x14ac:dyDescent="0.2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</row>
    <row r="116" spans="2:22" x14ac:dyDescent="0.25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</row>
    <row r="117" spans="2:22" x14ac:dyDescent="0.25"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</row>
    <row r="118" spans="2:22" x14ac:dyDescent="0.25"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</row>
    <row r="119" spans="2:22" x14ac:dyDescent="0.25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</row>
    <row r="120" spans="2:22" x14ac:dyDescent="0.25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</row>
    <row r="121" spans="2:22" x14ac:dyDescent="0.25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</row>
    <row r="122" spans="2:22" x14ac:dyDescent="0.25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</row>
    <row r="123" spans="2:22" x14ac:dyDescent="0.25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</row>
  </sheetData>
  <mergeCells count="15">
    <mergeCell ref="C72:U73"/>
    <mergeCell ref="C89:U90"/>
    <mergeCell ref="C106:K107"/>
    <mergeCell ref="L106:U107"/>
    <mergeCell ref="C3:U4"/>
    <mergeCell ref="L39:U40"/>
    <mergeCell ref="C39:K40"/>
    <mergeCell ref="K56:U57"/>
    <mergeCell ref="C6:G7"/>
    <mergeCell ref="H6:M7"/>
    <mergeCell ref="N6:U7"/>
    <mergeCell ref="C56:J57"/>
    <mergeCell ref="C65:I66"/>
    <mergeCell ref="J65:R66"/>
    <mergeCell ref="C21:U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22"/>
  <sheetViews>
    <sheetView workbookViewId="0">
      <selection activeCell="B3" sqref="B3:B422"/>
    </sheetView>
  </sheetViews>
  <sheetFormatPr defaultRowHeight="15" x14ac:dyDescent="0.25"/>
  <cols>
    <col min="1" max="1" width="13.140625" bestFit="1" customWidth="1"/>
    <col min="2" max="3" width="19.42578125" bestFit="1" customWidth="1"/>
  </cols>
  <sheetData>
    <row r="3" spans="1:2" x14ac:dyDescent="0.25">
      <c r="A3" s="19" t="s">
        <v>944</v>
      </c>
      <c r="B3" t="s">
        <v>950</v>
      </c>
    </row>
    <row r="4" spans="1:2" x14ac:dyDescent="0.25">
      <c r="A4" s="20" t="s">
        <v>16</v>
      </c>
      <c r="B4" s="21">
        <v>4719502.1400000006</v>
      </c>
    </row>
    <row r="5" spans="1:2" x14ac:dyDescent="0.25">
      <c r="A5" s="23" t="s">
        <v>82</v>
      </c>
      <c r="B5" s="21">
        <v>47073.630000000005</v>
      </c>
    </row>
    <row r="6" spans="1:2" x14ac:dyDescent="0.25">
      <c r="A6" s="23" t="s">
        <v>179</v>
      </c>
      <c r="B6" s="21">
        <v>66186.13</v>
      </c>
    </row>
    <row r="7" spans="1:2" x14ac:dyDescent="0.25">
      <c r="A7" s="23" t="s">
        <v>204</v>
      </c>
      <c r="B7" s="21">
        <v>26209.88</v>
      </c>
    </row>
    <row r="8" spans="1:2" x14ac:dyDescent="0.25">
      <c r="A8" s="23" t="s">
        <v>213</v>
      </c>
      <c r="B8" s="21">
        <v>37727.69</v>
      </c>
    </row>
    <row r="9" spans="1:2" x14ac:dyDescent="0.25">
      <c r="A9" s="23" t="s">
        <v>147</v>
      </c>
      <c r="B9" s="21">
        <v>25739.08</v>
      </c>
    </row>
    <row r="10" spans="1:2" x14ac:dyDescent="0.25">
      <c r="A10" s="23" t="s">
        <v>108</v>
      </c>
      <c r="B10" s="21">
        <v>24445.5</v>
      </c>
    </row>
    <row r="11" spans="1:2" x14ac:dyDescent="0.25">
      <c r="A11" s="23" t="s">
        <v>227</v>
      </c>
      <c r="B11" s="21">
        <v>53875.86</v>
      </c>
    </row>
    <row r="12" spans="1:2" x14ac:dyDescent="0.25">
      <c r="A12" s="23" t="s">
        <v>152</v>
      </c>
      <c r="B12" s="21">
        <v>20477.189999999999</v>
      </c>
    </row>
    <row r="13" spans="1:2" x14ac:dyDescent="0.25">
      <c r="A13" s="23" t="s">
        <v>194</v>
      </c>
      <c r="B13" s="21">
        <v>28791.87</v>
      </c>
    </row>
    <row r="14" spans="1:2" x14ac:dyDescent="0.25">
      <c r="A14" s="23" t="s">
        <v>205</v>
      </c>
      <c r="B14" s="21">
        <v>21354.06</v>
      </c>
    </row>
    <row r="15" spans="1:2" x14ac:dyDescent="0.25">
      <c r="A15" s="23" t="s">
        <v>164</v>
      </c>
      <c r="B15" s="21">
        <v>47555.600000000006</v>
      </c>
    </row>
    <row r="16" spans="1:2" x14ac:dyDescent="0.25">
      <c r="A16" s="23" t="s">
        <v>207</v>
      </c>
      <c r="B16" s="21">
        <v>111006.71</v>
      </c>
    </row>
    <row r="17" spans="1:2" x14ac:dyDescent="0.25">
      <c r="A17" s="23" t="s">
        <v>78</v>
      </c>
      <c r="B17" s="21">
        <v>40453.199999999997</v>
      </c>
    </row>
    <row r="18" spans="1:2" x14ac:dyDescent="0.25">
      <c r="A18" s="23" t="s">
        <v>96</v>
      </c>
      <c r="B18" s="21">
        <v>15378.72</v>
      </c>
    </row>
    <row r="19" spans="1:2" x14ac:dyDescent="0.25">
      <c r="A19" s="23" t="s">
        <v>88</v>
      </c>
      <c r="B19" s="21">
        <v>28693.279999999999</v>
      </c>
    </row>
    <row r="20" spans="1:2" x14ac:dyDescent="0.25">
      <c r="A20" s="23" t="s">
        <v>128</v>
      </c>
      <c r="B20" s="21">
        <v>81857.600000000006</v>
      </c>
    </row>
    <row r="21" spans="1:2" x14ac:dyDescent="0.25">
      <c r="A21" s="23" t="s">
        <v>150</v>
      </c>
      <c r="B21" s="21">
        <v>27243.040000000001</v>
      </c>
    </row>
    <row r="22" spans="1:2" x14ac:dyDescent="0.25">
      <c r="A22" s="23" t="s">
        <v>177</v>
      </c>
      <c r="B22" s="21">
        <v>15261.84</v>
      </c>
    </row>
    <row r="23" spans="1:2" x14ac:dyDescent="0.25">
      <c r="A23" s="23" t="s">
        <v>220</v>
      </c>
      <c r="B23" s="21">
        <v>20950.439999999999</v>
      </c>
    </row>
    <row r="24" spans="1:2" x14ac:dyDescent="0.25">
      <c r="A24" s="23" t="s">
        <v>76</v>
      </c>
      <c r="B24" s="21">
        <v>31291.96</v>
      </c>
    </row>
    <row r="25" spans="1:2" x14ac:dyDescent="0.25">
      <c r="A25" s="23" t="s">
        <v>141</v>
      </c>
      <c r="B25" s="21">
        <v>20471.36</v>
      </c>
    </row>
    <row r="26" spans="1:2" x14ac:dyDescent="0.25">
      <c r="A26" s="23" t="s">
        <v>140</v>
      </c>
      <c r="B26" s="21">
        <v>46299.240000000005</v>
      </c>
    </row>
    <row r="27" spans="1:2" x14ac:dyDescent="0.25">
      <c r="A27" s="23" t="s">
        <v>161</v>
      </c>
      <c r="B27" s="21">
        <v>30846.6</v>
      </c>
    </row>
    <row r="28" spans="1:2" x14ac:dyDescent="0.25">
      <c r="A28" s="23" t="s">
        <v>126</v>
      </c>
      <c r="B28" s="21">
        <v>87185.829999999987</v>
      </c>
    </row>
    <row r="29" spans="1:2" x14ac:dyDescent="0.25">
      <c r="A29" s="23" t="s">
        <v>191</v>
      </c>
      <c r="B29" s="21">
        <v>42702.92</v>
      </c>
    </row>
    <row r="30" spans="1:2" x14ac:dyDescent="0.25">
      <c r="A30" s="23" t="s">
        <v>212</v>
      </c>
      <c r="B30" s="21">
        <v>29842.739999999998</v>
      </c>
    </row>
    <row r="31" spans="1:2" x14ac:dyDescent="0.25">
      <c r="A31" s="23" t="s">
        <v>127</v>
      </c>
      <c r="B31" s="21">
        <v>17758.650000000001</v>
      </c>
    </row>
    <row r="32" spans="1:2" x14ac:dyDescent="0.25">
      <c r="A32" s="23" t="s">
        <v>124</v>
      </c>
      <c r="B32" s="21">
        <v>41487.880000000005</v>
      </c>
    </row>
    <row r="33" spans="1:2" x14ac:dyDescent="0.25">
      <c r="A33" s="23" t="s">
        <v>162</v>
      </c>
      <c r="B33" s="21">
        <v>19165.3</v>
      </c>
    </row>
    <row r="34" spans="1:2" x14ac:dyDescent="0.25">
      <c r="A34" s="23" t="s">
        <v>68</v>
      </c>
      <c r="B34" s="21">
        <v>63287.59</v>
      </c>
    </row>
    <row r="35" spans="1:2" x14ac:dyDescent="0.25">
      <c r="A35" s="23" t="s">
        <v>55</v>
      </c>
      <c r="B35" s="21">
        <v>13941.46</v>
      </c>
    </row>
    <row r="36" spans="1:2" x14ac:dyDescent="0.25">
      <c r="A36" s="23" t="s">
        <v>145</v>
      </c>
      <c r="B36" s="21">
        <v>44355</v>
      </c>
    </row>
    <row r="37" spans="1:2" x14ac:dyDescent="0.25">
      <c r="A37" s="23" t="s">
        <v>80</v>
      </c>
      <c r="B37" s="21">
        <v>51794.34</v>
      </c>
    </row>
    <row r="38" spans="1:2" x14ac:dyDescent="0.25">
      <c r="A38" s="23" t="s">
        <v>188</v>
      </c>
      <c r="B38" s="21">
        <v>49072.959999999999</v>
      </c>
    </row>
    <row r="39" spans="1:2" x14ac:dyDescent="0.25">
      <c r="A39" s="23" t="s">
        <v>168</v>
      </c>
      <c r="B39" s="21">
        <v>29332.16</v>
      </c>
    </row>
    <row r="40" spans="1:2" x14ac:dyDescent="0.25">
      <c r="A40" s="23" t="s">
        <v>105</v>
      </c>
      <c r="B40" s="21">
        <v>33001.759999999995</v>
      </c>
    </row>
    <row r="41" spans="1:2" x14ac:dyDescent="0.25">
      <c r="A41" s="23" t="s">
        <v>143</v>
      </c>
      <c r="B41" s="21">
        <v>36900.589999999997</v>
      </c>
    </row>
    <row r="42" spans="1:2" x14ac:dyDescent="0.25">
      <c r="A42" s="23" t="s">
        <v>134</v>
      </c>
      <c r="B42" s="21">
        <v>38806.14</v>
      </c>
    </row>
    <row r="43" spans="1:2" x14ac:dyDescent="0.25">
      <c r="A43" s="23" t="s">
        <v>99</v>
      </c>
      <c r="B43" s="21">
        <v>23264.720000000001</v>
      </c>
    </row>
    <row r="44" spans="1:2" x14ac:dyDescent="0.25">
      <c r="A44" s="23" t="s">
        <v>221</v>
      </c>
      <c r="B44" s="21">
        <v>22981.599999999999</v>
      </c>
    </row>
    <row r="45" spans="1:2" x14ac:dyDescent="0.25">
      <c r="A45" s="23" t="s">
        <v>103</v>
      </c>
      <c r="B45" s="21">
        <v>23635.08</v>
      </c>
    </row>
    <row r="46" spans="1:2" x14ac:dyDescent="0.25">
      <c r="A46" s="23" t="s">
        <v>196</v>
      </c>
      <c r="B46" s="21">
        <v>42065.89</v>
      </c>
    </row>
    <row r="47" spans="1:2" x14ac:dyDescent="0.25">
      <c r="A47" s="23" t="s">
        <v>120</v>
      </c>
      <c r="B47" s="21">
        <v>23896.82</v>
      </c>
    </row>
    <row r="48" spans="1:2" x14ac:dyDescent="0.25">
      <c r="A48" s="23" t="s">
        <v>63</v>
      </c>
      <c r="B48" s="21">
        <v>13654.4</v>
      </c>
    </row>
    <row r="49" spans="1:2" x14ac:dyDescent="0.25">
      <c r="A49" s="23" t="s">
        <v>57</v>
      </c>
      <c r="B49" s="21">
        <v>30220.959999999999</v>
      </c>
    </row>
    <row r="50" spans="1:2" x14ac:dyDescent="0.25">
      <c r="A50" s="23" t="s">
        <v>102</v>
      </c>
      <c r="B50" s="21">
        <v>20959.5</v>
      </c>
    </row>
    <row r="51" spans="1:2" x14ac:dyDescent="0.25">
      <c r="A51" s="23" t="s">
        <v>209</v>
      </c>
      <c r="B51" s="21">
        <v>21529.239999999998</v>
      </c>
    </row>
    <row r="52" spans="1:2" x14ac:dyDescent="0.25">
      <c r="A52" s="23" t="s">
        <v>154</v>
      </c>
      <c r="B52" s="21">
        <v>21652.560000000001</v>
      </c>
    </row>
    <row r="53" spans="1:2" x14ac:dyDescent="0.25">
      <c r="A53" s="23" t="s">
        <v>163</v>
      </c>
      <c r="B53" s="21">
        <v>38533.75</v>
      </c>
    </row>
    <row r="54" spans="1:2" x14ac:dyDescent="0.25">
      <c r="A54" s="23" t="s">
        <v>93</v>
      </c>
      <c r="B54" s="21">
        <v>89935.830000000016</v>
      </c>
    </row>
    <row r="55" spans="1:2" x14ac:dyDescent="0.25">
      <c r="A55" s="23" t="s">
        <v>85</v>
      </c>
      <c r="B55" s="21">
        <v>66045.209999999992</v>
      </c>
    </row>
    <row r="56" spans="1:2" x14ac:dyDescent="0.25">
      <c r="A56" s="23" t="s">
        <v>90</v>
      </c>
      <c r="B56" s="21">
        <v>79246.22</v>
      </c>
    </row>
    <row r="57" spans="1:2" x14ac:dyDescent="0.25">
      <c r="A57" s="23" t="s">
        <v>159</v>
      </c>
      <c r="B57" s="21">
        <v>57561.299999999996</v>
      </c>
    </row>
    <row r="58" spans="1:2" x14ac:dyDescent="0.25">
      <c r="A58" s="23" t="s">
        <v>229</v>
      </c>
      <c r="B58" s="21">
        <v>19364.8</v>
      </c>
    </row>
    <row r="59" spans="1:2" x14ac:dyDescent="0.25">
      <c r="A59" s="23" t="s">
        <v>195</v>
      </c>
      <c r="B59" s="21">
        <v>23409.32</v>
      </c>
    </row>
    <row r="60" spans="1:2" x14ac:dyDescent="0.25">
      <c r="A60" s="23" t="s">
        <v>187</v>
      </c>
      <c r="B60" s="21">
        <v>43655.880000000005</v>
      </c>
    </row>
    <row r="61" spans="1:2" x14ac:dyDescent="0.25">
      <c r="A61" s="23" t="s">
        <v>151</v>
      </c>
      <c r="B61" s="21">
        <v>22963.5</v>
      </c>
    </row>
    <row r="62" spans="1:2" x14ac:dyDescent="0.25">
      <c r="A62" s="23" t="s">
        <v>116</v>
      </c>
      <c r="B62" s="21">
        <v>42135.05</v>
      </c>
    </row>
    <row r="63" spans="1:2" x14ac:dyDescent="0.25">
      <c r="A63" s="23" t="s">
        <v>190</v>
      </c>
      <c r="B63" s="21">
        <v>15712.97</v>
      </c>
    </row>
    <row r="64" spans="1:2" x14ac:dyDescent="0.25">
      <c r="A64" s="23" t="s">
        <v>211</v>
      </c>
      <c r="B64" s="21">
        <v>25535.94</v>
      </c>
    </row>
    <row r="65" spans="1:2" x14ac:dyDescent="0.25">
      <c r="A65" s="23" t="s">
        <v>89</v>
      </c>
      <c r="B65" s="21">
        <v>15921.9</v>
      </c>
    </row>
    <row r="66" spans="1:2" x14ac:dyDescent="0.25">
      <c r="A66" s="23" t="s">
        <v>70</v>
      </c>
      <c r="B66" s="21">
        <v>78911.08</v>
      </c>
    </row>
    <row r="67" spans="1:2" x14ac:dyDescent="0.25">
      <c r="A67" s="23" t="s">
        <v>117</v>
      </c>
      <c r="B67" s="21">
        <v>45781.64</v>
      </c>
    </row>
    <row r="68" spans="1:2" x14ac:dyDescent="0.25">
      <c r="A68" s="23" t="s">
        <v>226</v>
      </c>
      <c r="B68" s="21">
        <v>49739.64</v>
      </c>
    </row>
    <row r="69" spans="1:2" x14ac:dyDescent="0.25">
      <c r="A69" s="23" t="s">
        <v>106</v>
      </c>
      <c r="B69" s="21">
        <v>26898.66</v>
      </c>
    </row>
    <row r="70" spans="1:2" x14ac:dyDescent="0.25">
      <c r="A70" s="23" t="s">
        <v>131</v>
      </c>
      <c r="B70" s="21">
        <v>19310.330000000002</v>
      </c>
    </row>
    <row r="71" spans="1:2" x14ac:dyDescent="0.25">
      <c r="A71" s="23" t="s">
        <v>185</v>
      </c>
      <c r="B71" s="21">
        <v>51015.4</v>
      </c>
    </row>
    <row r="72" spans="1:2" x14ac:dyDescent="0.25">
      <c r="A72" s="23" t="s">
        <v>216</v>
      </c>
      <c r="B72" s="21">
        <v>31865.86</v>
      </c>
    </row>
    <row r="73" spans="1:2" x14ac:dyDescent="0.25">
      <c r="A73" s="23" t="s">
        <v>198</v>
      </c>
      <c r="B73" s="21">
        <v>30107.35</v>
      </c>
    </row>
    <row r="74" spans="1:2" x14ac:dyDescent="0.25">
      <c r="A74" s="23" t="s">
        <v>206</v>
      </c>
      <c r="B74" s="21">
        <v>37675.259999999995</v>
      </c>
    </row>
    <row r="75" spans="1:2" x14ac:dyDescent="0.25">
      <c r="A75" s="23" t="s">
        <v>183</v>
      </c>
      <c r="B75" s="21">
        <v>25542.33</v>
      </c>
    </row>
    <row r="76" spans="1:2" x14ac:dyDescent="0.25">
      <c r="A76" s="23" t="s">
        <v>125</v>
      </c>
      <c r="B76" s="21">
        <v>76041.14</v>
      </c>
    </row>
    <row r="77" spans="1:2" x14ac:dyDescent="0.25">
      <c r="A77" s="23" t="s">
        <v>156</v>
      </c>
      <c r="B77" s="21">
        <v>29190.98</v>
      </c>
    </row>
    <row r="78" spans="1:2" x14ac:dyDescent="0.25">
      <c r="A78" s="23" t="s">
        <v>75</v>
      </c>
      <c r="B78" s="21">
        <v>17886.55</v>
      </c>
    </row>
    <row r="79" spans="1:2" x14ac:dyDescent="0.25">
      <c r="A79" s="23" t="s">
        <v>113</v>
      </c>
      <c r="B79" s="21">
        <v>27511.1</v>
      </c>
    </row>
    <row r="80" spans="1:2" x14ac:dyDescent="0.25">
      <c r="A80" s="23" t="s">
        <v>153</v>
      </c>
      <c r="B80" s="21">
        <v>73588.739999999991</v>
      </c>
    </row>
    <row r="81" spans="1:2" x14ac:dyDescent="0.25">
      <c r="A81" s="23" t="s">
        <v>225</v>
      </c>
      <c r="B81" s="21">
        <v>15456.779999999999</v>
      </c>
    </row>
    <row r="82" spans="1:2" x14ac:dyDescent="0.25">
      <c r="A82" s="23" t="s">
        <v>197</v>
      </c>
      <c r="B82" s="21">
        <v>23158.78</v>
      </c>
    </row>
    <row r="83" spans="1:2" x14ac:dyDescent="0.25">
      <c r="A83" s="23" t="s">
        <v>158</v>
      </c>
      <c r="B83" s="21">
        <v>36625.589999999997</v>
      </c>
    </row>
    <row r="84" spans="1:2" x14ac:dyDescent="0.25">
      <c r="A84" s="23" t="s">
        <v>142</v>
      </c>
      <c r="B84" s="21">
        <v>18284.46</v>
      </c>
    </row>
    <row r="85" spans="1:2" x14ac:dyDescent="0.25">
      <c r="A85" s="23" t="s">
        <v>219</v>
      </c>
      <c r="B85" s="21">
        <v>47879.86</v>
      </c>
    </row>
    <row r="86" spans="1:2" x14ac:dyDescent="0.25">
      <c r="A86" s="23" t="s">
        <v>186</v>
      </c>
      <c r="B86" s="21">
        <v>30123.75</v>
      </c>
    </row>
    <row r="87" spans="1:2" x14ac:dyDescent="0.25">
      <c r="A87" s="23" t="s">
        <v>123</v>
      </c>
      <c r="B87" s="21">
        <v>77905</v>
      </c>
    </row>
    <row r="88" spans="1:2" x14ac:dyDescent="0.25">
      <c r="A88" s="23" t="s">
        <v>214</v>
      </c>
      <c r="B88" s="21">
        <v>50133.75</v>
      </c>
    </row>
    <row r="89" spans="1:2" x14ac:dyDescent="0.25">
      <c r="A89" s="23" t="s">
        <v>138</v>
      </c>
      <c r="B89" s="21">
        <v>62723.6</v>
      </c>
    </row>
    <row r="90" spans="1:2" x14ac:dyDescent="0.25">
      <c r="A90" s="23" t="s">
        <v>155</v>
      </c>
      <c r="B90" s="21">
        <v>49381.66</v>
      </c>
    </row>
    <row r="91" spans="1:2" x14ac:dyDescent="0.25">
      <c r="A91" s="23" t="s">
        <v>144</v>
      </c>
      <c r="B91" s="21">
        <v>72757.959999999992</v>
      </c>
    </row>
    <row r="92" spans="1:2" x14ac:dyDescent="0.25">
      <c r="A92" s="23" t="s">
        <v>73</v>
      </c>
      <c r="B92" s="21">
        <v>56216.75</v>
      </c>
    </row>
    <row r="93" spans="1:2" x14ac:dyDescent="0.25">
      <c r="A93" s="23" t="s">
        <v>130</v>
      </c>
      <c r="B93" s="21">
        <v>56709.21</v>
      </c>
    </row>
    <row r="94" spans="1:2" x14ac:dyDescent="0.25">
      <c r="A94" s="23" t="s">
        <v>203</v>
      </c>
      <c r="B94" s="21">
        <v>38271.399999999994</v>
      </c>
    </row>
    <row r="95" spans="1:2" x14ac:dyDescent="0.25">
      <c r="A95" s="23" t="s">
        <v>208</v>
      </c>
      <c r="B95" s="21">
        <v>49344.47</v>
      </c>
    </row>
    <row r="96" spans="1:2" x14ac:dyDescent="0.25">
      <c r="A96" s="23" t="s">
        <v>172</v>
      </c>
      <c r="B96" s="21">
        <v>37338.639999999999</v>
      </c>
    </row>
    <row r="97" spans="1:2" x14ac:dyDescent="0.25">
      <c r="A97" s="23" t="s">
        <v>166</v>
      </c>
      <c r="B97" s="21">
        <v>22226.86</v>
      </c>
    </row>
    <row r="98" spans="1:2" x14ac:dyDescent="0.25">
      <c r="A98" s="23" t="s">
        <v>201</v>
      </c>
      <c r="B98" s="21">
        <v>15653.82</v>
      </c>
    </row>
    <row r="99" spans="1:2" x14ac:dyDescent="0.25">
      <c r="A99" s="23" t="s">
        <v>115</v>
      </c>
      <c r="B99" s="21">
        <v>98750.47</v>
      </c>
    </row>
    <row r="100" spans="1:2" x14ac:dyDescent="0.25">
      <c r="A100" s="23" t="s">
        <v>218</v>
      </c>
      <c r="B100" s="21">
        <v>18535.14</v>
      </c>
    </row>
    <row r="101" spans="1:2" x14ac:dyDescent="0.25">
      <c r="A101" s="23" t="s">
        <v>107</v>
      </c>
      <c r="B101" s="21">
        <v>62395.679999999993</v>
      </c>
    </row>
    <row r="102" spans="1:2" x14ac:dyDescent="0.25">
      <c r="A102" s="23" t="s">
        <v>86</v>
      </c>
      <c r="B102" s="21">
        <v>68676.53</v>
      </c>
    </row>
    <row r="103" spans="1:2" x14ac:dyDescent="0.25">
      <c r="A103" s="23" t="s">
        <v>184</v>
      </c>
      <c r="B103" s="21">
        <v>46814.18</v>
      </c>
    </row>
    <row r="104" spans="1:2" x14ac:dyDescent="0.25">
      <c r="A104" s="23" t="s">
        <v>180</v>
      </c>
      <c r="B104" s="21">
        <v>19562.75</v>
      </c>
    </row>
    <row r="105" spans="1:2" x14ac:dyDescent="0.25">
      <c r="A105" s="23" t="s">
        <v>67</v>
      </c>
      <c r="B105" s="21">
        <v>37957.899999999994</v>
      </c>
    </row>
    <row r="106" spans="1:2" x14ac:dyDescent="0.25">
      <c r="A106" s="23" t="s">
        <v>132</v>
      </c>
      <c r="B106" s="21">
        <v>28892.78</v>
      </c>
    </row>
    <row r="107" spans="1:2" x14ac:dyDescent="0.25">
      <c r="A107" s="23" t="s">
        <v>65</v>
      </c>
      <c r="B107" s="21">
        <v>21428.53</v>
      </c>
    </row>
    <row r="108" spans="1:2" x14ac:dyDescent="0.25">
      <c r="A108" s="23" t="s">
        <v>79</v>
      </c>
      <c r="B108" s="21">
        <v>37537.97</v>
      </c>
    </row>
    <row r="109" spans="1:2" x14ac:dyDescent="0.25">
      <c r="A109" s="23" t="s">
        <v>149</v>
      </c>
      <c r="B109" s="21">
        <v>61881.78</v>
      </c>
    </row>
    <row r="110" spans="1:2" x14ac:dyDescent="0.25">
      <c r="A110" s="23" t="s">
        <v>121</v>
      </c>
      <c r="B110" s="21">
        <v>53886.92</v>
      </c>
    </row>
    <row r="111" spans="1:2" x14ac:dyDescent="0.25">
      <c r="A111" s="23" t="s">
        <v>59</v>
      </c>
      <c r="B111" s="21">
        <v>59796.89</v>
      </c>
    </row>
    <row r="112" spans="1:2" x14ac:dyDescent="0.25">
      <c r="A112" s="23" t="s">
        <v>157</v>
      </c>
      <c r="B112" s="21">
        <v>68153.95</v>
      </c>
    </row>
    <row r="113" spans="1:2" x14ac:dyDescent="0.25">
      <c r="A113" s="23" t="s">
        <v>167</v>
      </c>
      <c r="B113" s="21">
        <v>29434.65</v>
      </c>
    </row>
    <row r="114" spans="1:2" x14ac:dyDescent="0.25">
      <c r="A114" s="23" t="s">
        <v>193</v>
      </c>
      <c r="B114" s="21">
        <v>50402.960000000006</v>
      </c>
    </row>
    <row r="115" spans="1:2" x14ac:dyDescent="0.25">
      <c r="A115" s="23" t="s">
        <v>119</v>
      </c>
      <c r="B115" s="21">
        <v>18278.259999999998</v>
      </c>
    </row>
    <row r="116" spans="1:2" x14ac:dyDescent="0.25">
      <c r="A116" s="23" t="s">
        <v>111</v>
      </c>
      <c r="B116" s="21">
        <v>53784.29</v>
      </c>
    </row>
    <row r="117" spans="1:2" x14ac:dyDescent="0.25">
      <c r="A117" s="23" t="s">
        <v>114</v>
      </c>
      <c r="B117" s="21">
        <v>29057.599999999999</v>
      </c>
    </row>
    <row r="118" spans="1:2" x14ac:dyDescent="0.25">
      <c r="A118" s="23" t="s">
        <v>94</v>
      </c>
      <c r="B118" s="21">
        <v>128848.87</v>
      </c>
    </row>
    <row r="119" spans="1:2" x14ac:dyDescent="0.25">
      <c r="A119" s="23" t="s">
        <v>101</v>
      </c>
      <c r="B119" s="21">
        <v>72526.720000000001</v>
      </c>
    </row>
    <row r="120" spans="1:2" x14ac:dyDescent="0.25">
      <c r="A120" s="23" t="s">
        <v>189</v>
      </c>
      <c r="B120" s="21">
        <v>19930.68</v>
      </c>
    </row>
    <row r="121" spans="1:2" x14ac:dyDescent="0.25">
      <c r="A121" s="20" t="s">
        <v>17</v>
      </c>
      <c r="B121" s="21">
        <v>4646286.6900000013</v>
      </c>
    </row>
    <row r="122" spans="1:2" x14ac:dyDescent="0.25">
      <c r="A122" s="23" t="s">
        <v>82</v>
      </c>
      <c r="B122" s="21">
        <v>19224.89</v>
      </c>
    </row>
    <row r="123" spans="1:2" x14ac:dyDescent="0.25">
      <c r="A123" s="23" t="s">
        <v>204</v>
      </c>
      <c r="B123" s="21">
        <v>31914.82</v>
      </c>
    </row>
    <row r="124" spans="1:2" x14ac:dyDescent="0.25">
      <c r="A124" s="23" t="s">
        <v>213</v>
      </c>
      <c r="B124" s="21">
        <v>26084.639999999999</v>
      </c>
    </row>
    <row r="125" spans="1:2" x14ac:dyDescent="0.25">
      <c r="A125" s="23" t="s">
        <v>108</v>
      </c>
      <c r="B125" s="21">
        <v>64726.03</v>
      </c>
    </row>
    <row r="126" spans="1:2" x14ac:dyDescent="0.25">
      <c r="A126" s="23" t="s">
        <v>173</v>
      </c>
      <c r="B126" s="21">
        <v>18178.68</v>
      </c>
    </row>
    <row r="127" spans="1:2" x14ac:dyDescent="0.25">
      <c r="A127" s="23" t="s">
        <v>152</v>
      </c>
      <c r="B127" s="21">
        <v>23587.77</v>
      </c>
    </row>
    <row r="128" spans="1:2" x14ac:dyDescent="0.25">
      <c r="A128" s="23" t="s">
        <v>83</v>
      </c>
      <c r="B128" s="21">
        <v>24185.37</v>
      </c>
    </row>
    <row r="129" spans="1:2" x14ac:dyDescent="0.25">
      <c r="A129" s="23" t="s">
        <v>194</v>
      </c>
      <c r="B129" s="21">
        <v>19840.580000000002</v>
      </c>
    </row>
    <row r="130" spans="1:2" x14ac:dyDescent="0.25">
      <c r="A130" s="23" t="s">
        <v>95</v>
      </c>
      <c r="B130" s="21">
        <v>115604.87999999999</v>
      </c>
    </row>
    <row r="131" spans="1:2" x14ac:dyDescent="0.25">
      <c r="A131" s="23" t="s">
        <v>178</v>
      </c>
      <c r="B131" s="21">
        <v>20989.87</v>
      </c>
    </row>
    <row r="132" spans="1:2" x14ac:dyDescent="0.25">
      <c r="A132" s="23" t="s">
        <v>207</v>
      </c>
      <c r="B132" s="21">
        <v>41285</v>
      </c>
    </row>
    <row r="133" spans="1:2" x14ac:dyDescent="0.25">
      <c r="A133" s="23" t="s">
        <v>122</v>
      </c>
      <c r="B133" s="21">
        <v>39945.22</v>
      </c>
    </row>
    <row r="134" spans="1:2" x14ac:dyDescent="0.25">
      <c r="A134" s="23" t="s">
        <v>78</v>
      </c>
      <c r="B134" s="21">
        <v>50342.77</v>
      </c>
    </row>
    <row r="135" spans="1:2" x14ac:dyDescent="0.25">
      <c r="A135" s="23" t="s">
        <v>96</v>
      </c>
      <c r="B135" s="21">
        <v>89534.290000000008</v>
      </c>
    </row>
    <row r="136" spans="1:2" x14ac:dyDescent="0.25">
      <c r="A136" s="23" t="s">
        <v>88</v>
      </c>
      <c r="B136" s="21">
        <v>77347.48</v>
      </c>
    </row>
    <row r="137" spans="1:2" x14ac:dyDescent="0.25">
      <c r="A137" s="23" t="s">
        <v>128</v>
      </c>
      <c r="B137" s="21">
        <v>123089.5</v>
      </c>
    </row>
    <row r="138" spans="1:2" x14ac:dyDescent="0.25">
      <c r="A138" s="23" t="s">
        <v>150</v>
      </c>
      <c r="B138" s="21">
        <v>35841.919999999998</v>
      </c>
    </row>
    <row r="139" spans="1:2" x14ac:dyDescent="0.25">
      <c r="A139" s="23" t="s">
        <v>74</v>
      </c>
      <c r="B139" s="21">
        <v>133451.54999999999</v>
      </c>
    </row>
    <row r="140" spans="1:2" x14ac:dyDescent="0.25">
      <c r="A140" s="23" t="s">
        <v>76</v>
      </c>
      <c r="B140" s="21">
        <v>17405.099999999999</v>
      </c>
    </row>
    <row r="141" spans="1:2" x14ac:dyDescent="0.25">
      <c r="A141" s="23" t="s">
        <v>141</v>
      </c>
      <c r="B141" s="21">
        <v>15698.32</v>
      </c>
    </row>
    <row r="142" spans="1:2" x14ac:dyDescent="0.25">
      <c r="A142" s="23" t="s">
        <v>161</v>
      </c>
      <c r="B142" s="21">
        <v>17964</v>
      </c>
    </row>
    <row r="143" spans="1:2" x14ac:dyDescent="0.25">
      <c r="A143" s="23" t="s">
        <v>126</v>
      </c>
      <c r="B143" s="21">
        <v>35927.5</v>
      </c>
    </row>
    <row r="144" spans="1:2" x14ac:dyDescent="0.25">
      <c r="A144" s="23" t="s">
        <v>228</v>
      </c>
      <c r="B144" s="21">
        <v>31948.84</v>
      </c>
    </row>
    <row r="145" spans="1:2" x14ac:dyDescent="0.25">
      <c r="A145" s="23" t="s">
        <v>91</v>
      </c>
      <c r="B145" s="21">
        <v>36092.239999999998</v>
      </c>
    </row>
    <row r="146" spans="1:2" x14ac:dyDescent="0.25">
      <c r="A146" s="23" t="s">
        <v>191</v>
      </c>
      <c r="B146" s="21">
        <v>16328.83</v>
      </c>
    </row>
    <row r="147" spans="1:2" x14ac:dyDescent="0.25">
      <c r="A147" s="23" t="s">
        <v>162</v>
      </c>
      <c r="B147" s="21">
        <v>62403.82</v>
      </c>
    </row>
    <row r="148" spans="1:2" x14ac:dyDescent="0.25">
      <c r="A148" s="23" t="s">
        <v>68</v>
      </c>
      <c r="B148" s="21">
        <v>21119.1</v>
      </c>
    </row>
    <row r="149" spans="1:2" x14ac:dyDescent="0.25">
      <c r="A149" s="23" t="s">
        <v>55</v>
      </c>
      <c r="B149" s="21">
        <v>45184.959999999999</v>
      </c>
    </row>
    <row r="150" spans="1:2" x14ac:dyDescent="0.25">
      <c r="A150" s="23" t="s">
        <v>80</v>
      </c>
      <c r="B150" s="21">
        <v>88293.959999999992</v>
      </c>
    </row>
    <row r="151" spans="1:2" x14ac:dyDescent="0.25">
      <c r="A151" s="23" t="s">
        <v>175</v>
      </c>
      <c r="B151" s="21">
        <v>23713.1</v>
      </c>
    </row>
    <row r="152" spans="1:2" x14ac:dyDescent="0.25">
      <c r="A152" s="23" t="s">
        <v>188</v>
      </c>
      <c r="B152" s="21">
        <v>24152.17</v>
      </c>
    </row>
    <row r="153" spans="1:2" x14ac:dyDescent="0.25">
      <c r="A153" s="23" t="s">
        <v>168</v>
      </c>
      <c r="B153" s="21">
        <v>41069.380000000005</v>
      </c>
    </row>
    <row r="154" spans="1:2" x14ac:dyDescent="0.25">
      <c r="A154" s="23" t="s">
        <v>105</v>
      </c>
      <c r="B154" s="21">
        <v>19912.23</v>
      </c>
    </row>
    <row r="155" spans="1:2" x14ac:dyDescent="0.25">
      <c r="A155" s="23" t="s">
        <v>143</v>
      </c>
      <c r="B155" s="21">
        <v>28336.6</v>
      </c>
    </row>
    <row r="156" spans="1:2" x14ac:dyDescent="0.25">
      <c r="A156" s="23" t="s">
        <v>99</v>
      </c>
      <c r="B156" s="21">
        <v>49815.22</v>
      </c>
    </row>
    <row r="157" spans="1:2" x14ac:dyDescent="0.25">
      <c r="A157" s="23" t="s">
        <v>199</v>
      </c>
      <c r="B157" s="21">
        <v>26675.08</v>
      </c>
    </row>
    <row r="158" spans="1:2" x14ac:dyDescent="0.25">
      <c r="A158" s="23" t="s">
        <v>221</v>
      </c>
      <c r="B158" s="21">
        <v>18095</v>
      </c>
    </row>
    <row r="159" spans="1:2" x14ac:dyDescent="0.25">
      <c r="A159" s="23" t="s">
        <v>171</v>
      </c>
      <c r="B159" s="21">
        <v>15859.3</v>
      </c>
    </row>
    <row r="160" spans="1:2" x14ac:dyDescent="0.25">
      <c r="A160" s="23" t="s">
        <v>103</v>
      </c>
      <c r="B160" s="21">
        <v>27929.360000000001</v>
      </c>
    </row>
    <row r="161" spans="1:2" x14ac:dyDescent="0.25">
      <c r="A161" s="23" t="s">
        <v>196</v>
      </c>
      <c r="B161" s="21">
        <v>44816.3</v>
      </c>
    </row>
    <row r="162" spans="1:2" x14ac:dyDescent="0.25">
      <c r="A162" s="23" t="s">
        <v>120</v>
      </c>
      <c r="B162" s="21">
        <v>46398.47</v>
      </c>
    </row>
    <row r="163" spans="1:2" x14ac:dyDescent="0.25">
      <c r="A163" s="23" t="s">
        <v>63</v>
      </c>
      <c r="B163" s="21">
        <v>41371.210000000006</v>
      </c>
    </row>
    <row r="164" spans="1:2" x14ac:dyDescent="0.25">
      <c r="A164" s="23" t="s">
        <v>102</v>
      </c>
      <c r="B164" s="21">
        <v>42553.08</v>
      </c>
    </row>
    <row r="165" spans="1:2" x14ac:dyDescent="0.25">
      <c r="A165" s="23" t="s">
        <v>165</v>
      </c>
      <c r="B165" s="21">
        <v>26203.68</v>
      </c>
    </row>
    <row r="166" spans="1:2" x14ac:dyDescent="0.25">
      <c r="A166" s="23" t="s">
        <v>154</v>
      </c>
      <c r="B166" s="21">
        <v>19299.259999999998</v>
      </c>
    </row>
    <row r="167" spans="1:2" x14ac:dyDescent="0.25">
      <c r="A167" s="23" t="s">
        <v>163</v>
      </c>
      <c r="B167" s="21">
        <v>16111.96</v>
      </c>
    </row>
    <row r="168" spans="1:2" x14ac:dyDescent="0.25">
      <c r="A168" s="23" t="s">
        <v>93</v>
      </c>
      <c r="B168" s="21">
        <v>25750.98</v>
      </c>
    </row>
    <row r="169" spans="1:2" x14ac:dyDescent="0.25">
      <c r="A169" s="23" t="s">
        <v>85</v>
      </c>
      <c r="B169" s="21">
        <v>76148.17</v>
      </c>
    </row>
    <row r="170" spans="1:2" x14ac:dyDescent="0.25">
      <c r="A170" s="23" t="s">
        <v>90</v>
      </c>
      <c r="B170" s="21">
        <v>18514.939999999999</v>
      </c>
    </row>
    <row r="171" spans="1:2" x14ac:dyDescent="0.25">
      <c r="A171" s="23" t="s">
        <v>195</v>
      </c>
      <c r="B171" s="21">
        <v>27300</v>
      </c>
    </row>
    <row r="172" spans="1:2" x14ac:dyDescent="0.25">
      <c r="A172" s="23" t="s">
        <v>181</v>
      </c>
      <c r="B172" s="21">
        <v>21874.7</v>
      </c>
    </row>
    <row r="173" spans="1:2" x14ac:dyDescent="0.25">
      <c r="A173" s="23" t="s">
        <v>217</v>
      </c>
      <c r="B173" s="21">
        <v>23309.989999999998</v>
      </c>
    </row>
    <row r="174" spans="1:2" x14ac:dyDescent="0.25">
      <c r="A174" s="23" t="s">
        <v>187</v>
      </c>
      <c r="B174" s="21">
        <v>28660.67</v>
      </c>
    </row>
    <row r="175" spans="1:2" x14ac:dyDescent="0.25">
      <c r="A175" s="23" t="s">
        <v>151</v>
      </c>
      <c r="B175" s="21">
        <v>39506.449999999997</v>
      </c>
    </row>
    <row r="176" spans="1:2" x14ac:dyDescent="0.25">
      <c r="A176" s="23" t="s">
        <v>100</v>
      </c>
      <c r="B176" s="21">
        <v>30559.599999999999</v>
      </c>
    </row>
    <row r="177" spans="1:2" x14ac:dyDescent="0.25">
      <c r="A177" s="23" t="s">
        <v>116</v>
      </c>
      <c r="B177" s="21">
        <v>45981.53</v>
      </c>
    </row>
    <row r="178" spans="1:2" x14ac:dyDescent="0.25">
      <c r="A178" s="23" t="s">
        <v>182</v>
      </c>
      <c r="B178" s="21">
        <v>39158.400000000001</v>
      </c>
    </row>
    <row r="179" spans="1:2" x14ac:dyDescent="0.25">
      <c r="A179" s="23" t="s">
        <v>211</v>
      </c>
      <c r="B179" s="21">
        <v>38353.11</v>
      </c>
    </row>
    <row r="180" spans="1:2" x14ac:dyDescent="0.25">
      <c r="A180" s="23" t="s">
        <v>135</v>
      </c>
      <c r="B180" s="21">
        <v>30728.7</v>
      </c>
    </row>
    <row r="181" spans="1:2" x14ac:dyDescent="0.25">
      <c r="A181" s="23" t="s">
        <v>70</v>
      </c>
      <c r="B181" s="21">
        <v>19516.8</v>
      </c>
    </row>
    <row r="182" spans="1:2" x14ac:dyDescent="0.25">
      <c r="A182" s="23" t="s">
        <v>117</v>
      </c>
      <c r="B182" s="21">
        <v>14783.13</v>
      </c>
    </row>
    <row r="183" spans="1:2" x14ac:dyDescent="0.25">
      <c r="A183" s="23" t="s">
        <v>106</v>
      </c>
      <c r="B183" s="21">
        <v>55587.45</v>
      </c>
    </row>
    <row r="184" spans="1:2" x14ac:dyDescent="0.25">
      <c r="A184" s="23" t="s">
        <v>185</v>
      </c>
      <c r="B184" s="21">
        <v>16398.900000000001</v>
      </c>
    </row>
    <row r="185" spans="1:2" x14ac:dyDescent="0.25">
      <c r="A185" s="23" t="s">
        <v>198</v>
      </c>
      <c r="B185" s="21">
        <v>47003.79</v>
      </c>
    </row>
    <row r="186" spans="1:2" x14ac:dyDescent="0.25">
      <c r="A186" s="23" t="s">
        <v>206</v>
      </c>
      <c r="B186" s="21">
        <v>16519.739999999998</v>
      </c>
    </row>
    <row r="187" spans="1:2" x14ac:dyDescent="0.25">
      <c r="A187" s="23" t="s">
        <v>183</v>
      </c>
      <c r="B187" s="21">
        <v>20340.599999999999</v>
      </c>
    </row>
    <row r="188" spans="1:2" x14ac:dyDescent="0.25">
      <c r="A188" s="23" t="s">
        <v>72</v>
      </c>
      <c r="B188" s="21">
        <v>25073.1</v>
      </c>
    </row>
    <row r="189" spans="1:2" x14ac:dyDescent="0.25">
      <c r="A189" s="23" t="s">
        <v>156</v>
      </c>
      <c r="B189" s="21">
        <v>16493.55</v>
      </c>
    </row>
    <row r="190" spans="1:2" x14ac:dyDescent="0.25">
      <c r="A190" s="23" t="s">
        <v>75</v>
      </c>
      <c r="B190" s="21">
        <v>89646.26999999999</v>
      </c>
    </row>
    <row r="191" spans="1:2" x14ac:dyDescent="0.25">
      <c r="A191" s="23" t="s">
        <v>170</v>
      </c>
      <c r="B191" s="21">
        <v>47875.53</v>
      </c>
    </row>
    <row r="192" spans="1:2" x14ac:dyDescent="0.25">
      <c r="A192" s="23" t="s">
        <v>224</v>
      </c>
      <c r="B192" s="21">
        <v>53354.67</v>
      </c>
    </row>
    <row r="193" spans="1:2" x14ac:dyDescent="0.25">
      <c r="A193" s="23" t="s">
        <v>113</v>
      </c>
      <c r="B193" s="21">
        <v>18564.68</v>
      </c>
    </row>
    <row r="194" spans="1:2" x14ac:dyDescent="0.25">
      <c r="A194" s="23" t="s">
        <v>153</v>
      </c>
      <c r="B194" s="21">
        <v>37934.29</v>
      </c>
    </row>
    <row r="195" spans="1:2" x14ac:dyDescent="0.25">
      <c r="A195" s="23" t="s">
        <v>225</v>
      </c>
      <c r="B195" s="21">
        <v>26129.379999999997</v>
      </c>
    </row>
    <row r="196" spans="1:2" x14ac:dyDescent="0.25">
      <c r="A196" s="23" t="s">
        <v>197</v>
      </c>
      <c r="B196" s="21">
        <v>57859.47</v>
      </c>
    </row>
    <row r="197" spans="1:2" x14ac:dyDescent="0.25">
      <c r="A197" s="23" t="s">
        <v>158</v>
      </c>
      <c r="B197" s="21">
        <v>29451.040000000001</v>
      </c>
    </row>
    <row r="198" spans="1:2" x14ac:dyDescent="0.25">
      <c r="A198" s="23" t="s">
        <v>142</v>
      </c>
      <c r="B198" s="21">
        <v>49848.17</v>
      </c>
    </row>
    <row r="199" spans="1:2" x14ac:dyDescent="0.25">
      <c r="A199" s="23" t="s">
        <v>219</v>
      </c>
      <c r="B199" s="21">
        <v>25740.880000000001</v>
      </c>
    </row>
    <row r="200" spans="1:2" x14ac:dyDescent="0.25">
      <c r="A200" s="23" t="s">
        <v>186</v>
      </c>
      <c r="B200" s="21">
        <v>50433.29</v>
      </c>
    </row>
    <row r="201" spans="1:2" x14ac:dyDescent="0.25">
      <c r="A201" s="23" t="s">
        <v>214</v>
      </c>
      <c r="B201" s="21">
        <v>25977.84</v>
      </c>
    </row>
    <row r="202" spans="1:2" x14ac:dyDescent="0.25">
      <c r="A202" s="23" t="s">
        <v>138</v>
      </c>
      <c r="B202" s="21">
        <v>74192.209999999992</v>
      </c>
    </row>
    <row r="203" spans="1:2" x14ac:dyDescent="0.25">
      <c r="A203" s="23" t="s">
        <v>155</v>
      </c>
      <c r="B203" s="21">
        <v>22163.25</v>
      </c>
    </row>
    <row r="204" spans="1:2" x14ac:dyDescent="0.25">
      <c r="A204" s="23" t="s">
        <v>73</v>
      </c>
      <c r="B204" s="21">
        <v>25052.34</v>
      </c>
    </row>
    <row r="205" spans="1:2" x14ac:dyDescent="0.25">
      <c r="A205" s="23" t="s">
        <v>130</v>
      </c>
      <c r="B205" s="21">
        <v>70998.19</v>
      </c>
    </row>
    <row r="206" spans="1:2" x14ac:dyDescent="0.25">
      <c r="A206" s="23" t="s">
        <v>203</v>
      </c>
      <c r="B206" s="21">
        <v>24191.16</v>
      </c>
    </row>
    <row r="207" spans="1:2" x14ac:dyDescent="0.25">
      <c r="A207" s="23" t="s">
        <v>174</v>
      </c>
      <c r="B207" s="21">
        <v>40406.32</v>
      </c>
    </row>
    <row r="208" spans="1:2" x14ac:dyDescent="0.25">
      <c r="A208" s="23" t="s">
        <v>176</v>
      </c>
      <c r="B208" s="21">
        <v>46435.46</v>
      </c>
    </row>
    <row r="209" spans="1:2" x14ac:dyDescent="0.25">
      <c r="A209" s="23" t="s">
        <v>172</v>
      </c>
      <c r="B209" s="21">
        <v>58591.37</v>
      </c>
    </row>
    <row r="210" spans="1:2" x14ac:dyDescent="0.25">
      <c r="A210" s="23" t="s">
        <v>136</v>
      </c>
      <c r="B210" s="21">
        <v>23819.72</v>
      </c>
    </row>
    <row r="211" spans="1:2" x14ac:dyDescent="0.25">
      <c r="A211" s="23" t="s">
        <v>166</v>
      </c>
      <c r="B211" s="21">
        <v>64618.560000000005</v>
      </c>
    </row>
    <row r="212" spans="1:2" x14ac:dyDescent="0.25">
      <c r="A212" s="23" t="s">
        <v>223</v>
      </c>
      <c r="B212" s="21">
        <v>24449.19</v>
      </c>
    </row>
    <row r="213" spans="1:2" x14ac:dyDescent="0.25">
      <c r="A213" s="23" t="s">
        <v>210</v>
      </c>
      <c r="B213" s="21">
        <v>32528.579999999998</v>
      </c>
    </row>
    <row r="214" spans="1:2" x14ac:dyDescent="0.25">
      <c r="A214" s="23" t="s">
        <v>97</v>
      </c>
      <c r="B214" s="21">
        <v>43866.740000000005</v>
      </c>
    </row>
    <row r="215" spans="1:2" x14ac:dyDescent="0.25">
      <c r="A215" s="23" t="s">
        <v>115</v>
      </c>
      <c r="B215" s="21">
        <v>15204.57</v>
      </c>
    </row>
    <row r="216" spans="1:2" x14ac:dyDescent="0.25">
      <c r="A216" s="23" t="s">
        <v>110</v>
      </c>
      <c r="B216" s="21">
        <v>112245.29</v>
      </c>
    </row>
    <row r="217" spans="1:2" x14ac:dyDescent="0.25">
      <c r="A217" s="23" t="s">
        <v>61</v>
      </c>
      <c r="B217" s="21">
        <v>92453.75</v>
      </c>
    </row>
    <row r="218" spans="1:2" x14ac:dyDescent="0.25">
      <c r="A218" s="23" t="s">
        <v>133</v>
      </c>
      <c r="B218" s="21">
        <v>46011.21</v>
      </c>
    </row>
    <row r="219" spans="1:2" x14ac:dyDescent="0.25">
      <c r="A219" s="23" t="s">
        <v>86</v>
      </c>
      <c r="B219" s="21">
        <v>70497.75</v>
      </c>
    </row>
    <row r="220" spans="1:2" x14ac:dyDescent="0.25">
      <c r="A220" s="23" t="s">
        <v>146</v>
      </c>
      <c r="B220" s="21">
        <v>42698.22</v>
      </c>
    </row>
    <row r="221" spans="1:2" x14ac:dyDescent="0.25">
      <c r="A221" s="23" t="s">
        <v>137</v>
      </c>
      <c r="B221" s="21">
        <v>41181.839999999997</v>
      </c>
    </row>
    <row r="222" spans="1:2" x14ac:dyDescent="0.25">
      <c r="A222" s="23" t="s">
        <v>184</v>
      </c>
      <c r="B222" s="21">
        <v>20824.7</v>
      </c>
    </row>
    <row r="223" spans="1:2" x14ac:dyDescent="0.25">
      <c r="A223" s="23" t="s">
        <v>180</v>
      </c>
      <c r="B223" s="21">
        <v>83507.44</v>
      </c>
    </row>
    <row r="224" spans="1:2" x14ac:dyDescent="0.25">
      <c r="A224" s="23" t="s">
        <v>67</v>
      </c>
      <c r="B224" s="21">
        <v>46817.8</v>
      </c>
    </row>
    <row r="225" spans="1:2" x14ac:dyDescent="0.25">
      <c r="A225" s="23" t="s">
        <v>192</v>
      </c>
      <c r="B225" s="21">
        <v>25670.79</v>
      </c>
    </row>
    <row r="226" spans="1:2" x14ac:dyDescent="0.25">
      <c r="A226" s="23" t="s">
        <v>65</v>
      </c>
      <c r="B226" s="21">
        <v>54358.979999999996</v>
      </c>
    </row>
    <row r="227" spans="1:2" x14ac:dyDescent="0.25">
      <c r="A227" s="23" t="s">
        <v>200</v>
      </c>
      <c r="B227" s="21">
        <v>29050.41</v>
      </c>
    </row>
    <row r="228" spans="1:2" x14ac:dyDescent="0.25">
      <c r="A228" s="23" t="s">
        <v>215</v>
      </c>
      <c r="B228" s="21">
        <v>17210.16</v>
      </c>
    </row>
    <row r="229" spans="1:2" x14ac:dyDescent="0.25">
      <c r="A229" s="23" t="s">
        <v>79</v>
      </c>
      <c r="B229" s="21">
        <v>42200.85</v>
      </c>
    </row>
    <row r="230" spans="1:2" x14ac:dyDescent="0.25">
      <c r="A230" s="23" t="s">
        <v>59</v>
      </c>
      <c r="B230" s="21">
        <v>25291.72</v>
      </c>
    </row>
    <row r="231" spans="1:2" x14ac:dyDescent="0.25">
      <c r="A231" s="23" t="s">
        <v>157</v>
      </c>
      <c r="B231" s="21">
        <v>28148.85</v>
      </c>
    </row>
    <row r="232" spans="1:2" x14ac:dyDescent="0.25">
      <c r="A232" s="23" t="s">
        <v>129</v>
      </c>
      <c r="B232" s="21">
        <v>19247.95</v>
      </c>
    </row>
    <row r="233" spans="1:2" x14ac:dyDescent="0.25">
      <c r="A233" s="23" t="s">
        <v>167</v>
      </c>
      <c r="B233" s="21">
        <v>41775.49</v>
      </c>
    </row>
    <row r="234" spans="1:2" x14ac:dyDescent="0.25">
      <c r="A234" s="23" t="s">
        <v>119</v>
      </c>
      <c r="B234" s="21">
        <v>21411.1</v>
      </c>
    </row>
    <row r="235" spans="1:2" x14ac:dyDescent="0.25">
      <c r="A235" s="23" t="s">
        <v>111</v>
      </c>
      <c r="B235" s="21">
        <v>35031.660000000003</v>
      </c>
    </row>
    <row r="236" spans="1:2" x14ac:dyDescent="0.25">
      <c r="A236" s="23" t="s">
        <v>114</v>
      </c>
      <c r="B236" s="21">
        <v>37739.97</v>
      </c>
    </row>
    <row r="237" spans="1:2" x14ac:dyDescent="0.25">
      <c r="A237" s="23" t="s">
        <v>148</v>
      </c>
      <c r="B237" s="21">
        <v>56429.369999999995</v>
      </c>
    </row>
    <row r="238" spans="1:2" x14ac:dyDescent="0.25">
      <c r="A238" s="23" t="s">
        <v>189</v>
      </c>
      <c r="B238" s="21">
        <v>43730.59</v>
      </c>
    </row>
    <row r="239" spans="1:2" x14ac:dyDescent="0.25">
      <c r="A239" s="20" t="s">
        <v>18</v>
      </c>
      <c r="B239" s="21">
        <v>3250485.4299999983</v>
      </c>
    </row>
    <row r="240" spans="1:2" x14ac:dyDescent="0.25">
      <c r="A240" s="23" t="s">
        <v>82</v>
      </c>
      <c r="B240" s="21">
        <v>20217.739999999998</v>
      </c>
    </row>
    <row r="241" spans="1:2" x14ac:dyDescent="0.25">
      <c r="A241" s="23" t="s">
        <v>179</v>
      </c>
      <c r="B241" s="21">
        <v>15825.98</v>
      </c>
    </row>
    <row r="242" spans="1:2" x14ac:dyDescent="0.25">
      <c r="A242" s="23" t="s">
        <v>213</v>
      </c>
      <c r="B242" s="21">
        <v>16609.8</v>
      </c>
    </row>
    <row r="243" spans="1:2" x14ac:dyDescent="0.25">
      <c r="A243" s="23" t="s">
        <v>147</v>
      </c>
      <c r="B243" s="21">
        <v>68366.81</v>
      </c>
    </row>
    <row r="244" spans="1:2" x14ac:dyDescent="0.25">
      <c r="A244" s="23" t="s">
        <v>108</v>
      </c>
      <c r="B244" s="21">
        <v>18543.98</v>
      </c>
    </row>
    <row r="245" spans="1:2" x14ac:dyDescent="0.25">
      <c r="A245" s="23" t="s">
        <v>173</v>
      </c>
      <c r="B245" s="21">
        <v>18990.36</v>
      </c>
    </row>
    <row r="246" spans="1:2" x14ac:dyDescent="0.25">
      <c r="A246" s="23" t="s">
        <v>152</v>
      </c>
      <c r="B246" s="21">
        <v>20210</v>
      </c>
    </row>
    <row r="247" spans="1:2" x14ac:dyDescent="0.25">
      <c r="A247" s="23" t="s">
        <v>194</v>
      </c>
      <c r="B247" s="21">
        <v>43867.65</v>
      </c>
    </row>
    <row r="248" spans="1:2" x14ac:dyDescent="0.25">
      <c r="A248" s="23" t="s">
        <v>205</v>
      </c>
      <c r="B248" s="21">
        <v>74212.22</v>
      </c>
    </row>
    <row r="249" spans="1:2" x14ac:dyDescent="0.25">
      <c r="A249" s="23" t="s">
        <v>95</v>
      </c>
      <c r="B249" s="21">
        <v>18804.239999999998</v>
      </c>
    </row>
    <row r="250" spans="1:2" x14ac:dyDescent="0.25">
      <c r="A250" s="23" t="s">
        <v>202</v>
      </c>
      <c r="B250" s="21">
        <v>19964.48</v>
      </c>
    </row>
    <row r="251" spans="1:2" x14ac:dyDescent="0.25">
      <c r="A251" s="23" t="s">
        <v>178</v>
      </c>
      <c r="B251" s="21">
        <v>48570.06</v>
      </c>
    </row>
    <row r="252" spans="1:2" x14ac:dyDescent="0.25">
      <c r="A252" s="23" t="s">
        <v>122</v>
      </c>
      <c r="B252" s="21">
        <v>60514.31</v>
      </c>
    </row>
    <row r="253" spans="1:2" x14ac:dyDescent="0.25">
      <c r="A253" s="23" t="s">
        <v>78</v>
      </c>
      <c r="B253" s="21">
        <v>58030.729999999996</v>
      </c>
    </row>
    <row r="254" spans="1:2" x14ac:dyDescent="0.25">
      <c r="A254" s="23" t="s">
        <v>96</v>
      </c>
      <c r="B254" s="21">
        <v>22833.55</v>
      </c>
    </row>
    <row r="255" spans="1:2" x14ac:dyDescent="0.25">
      <c r="A255" s="23" t="s">
        <v>88</v>
      </c>
      <c r="B255" s="21">
        <v>19955.189999999999</v>
      </c>
    </row>
    <row r="256" spans="1:2" x14ac:dyDescent="0.25">
      <c r="A256" s="23" t="s">
        <v>128</v>
      </c>
      <c r="B256" s="21">
        <v>15642.880000000001</v>
      </c>
    </row>
    <row r="257" spans="1:2" x14ac:dyDescent="0.25">
      <c r="A257" s="23" t="s">
        <v>150</v>
      </c>
      <c r="B257" s="21">
        <v>26081.919999999998</v>
      </c>
    </row>
    <row r="258" spans="1:2" x14ac:dyDescent="0.25">
      <c r="A258" s="23" t="s">
        <v>74</v>
      </c>
      <c r="B258" s="21">
        <v>37085.99</v>
      </c>
    </row>
    <row r="259" spans="1:2" x14ac:dyDescent="0.25">
      <c r="A259" s="23" t="s">
        <v>220</v>
      </c>
      <c r="B259" s="21">
        <v>26598.080000000002</v>
      </c>
    </row>
    <row r="260" spans="1:2" x14ac:dyDescent="0.25">
      <c r="A260" s="23" t="s">
        <v>76</v>
      </c>
      <c r="B260" s="21">
        <v>49618.350000000006</v>
      </c>
    </row>
    <row r="261" spans="1:2" x14ac:dyDescent="0.25">
      <c r="A261" s="23" t="s">
        <v>161</v>
      </c>
      <c r="B261" s="21">
        <v>52650.06</v>
      </c>
    </row>
    <row r="262" spans="1:2" x14ac:dyDescent="0.25">
      <c r="A262" s="23" t="s">
        <v>126</v>
      </c>
      <c r="B262" s="21">
        <v>31481.54</v>
      </c>
    </row>
    <row r="263" spans="1:2" x14ac:dyDescent="0.25">
      <c r="A263" s="23" t="s">
        <v>228</v>
      </c>
      <c r="B263" s="21">
        <v>25087.059999999998</v>
      </c>
    </row>
    <row r="264" spans="1:2" x14ac:dyDescent="0.25">
      <c r="A264" s="23" t="s">
        <v>212</v>
      </c>
      <c r="B264" s="21">
        <v>23641.96</v>
      </c>
    </row>
    <row r="265" spans="1:2" x14ac:dyDescent="0.25">
      <c r="A265" s="23" t="s">
        <v>127</v>
      </c>
      <c r="B265" s="21">
        <v>19789.89</v>
      </c>
    </row>
    <row r="266" spans="1:2" x14ac:dyDescent="0.25">
      <c r="A266" s="23" t="s">
        <v>124</v>
      </c>
      <c r="B266" s="21">
        <v>49159.86</v>
      </c>
    </row>
    <row r="267" spans="1:2" x14ac:dyDescent="0.25">
      <c r="A267" s="23" t="s">
        <v>55</v>
      </c>
      <c r="B267" s="21">
        <v>23645.040000000001</v>
      </c>
    </row>
    <row r="268" spans="1:2" x14ac:dyDescent="0.25">
      <c r="A268" s="23" t="s">
        <v>80</v>
      </c>
      <c r="B268" s="21">
        <v>58190.36</v>
      </c>
    </row>
    <row r="269" spans="1:2" x14ac:dyDescent="0.25">
      <c r="A269" s="23" t="s">
        <v>175</v>
      </c>
      <c r="B269" s="21">
        <v>33433.869999999995</v>
      </c>
    </row>
    <row r="270" spans="1:2" x14ac:dyDescent="0.25">
      <c r="A270" s="23" t="s">
        <v>188</v>
      </c>
      <c r="B270" s="21">
        <v>39261.770000000004</v>
      </c>
    </row>
    <row r="271" spans="1:2" x14ac:dyDescent="0.25">
      <c r="A271" s="23" t="s">
        <v>143</v>
      </c>
      <c r="B271" s="21">
        <v>46754.1</v>
      </c>
    </row>
    <row r="272" spans="1:2" x14ac:dyDescent="0.25">
      <c r="A272" s="23" t="s">
        <v>134</v>
      </c>
      <c r="B272" s="21">
        <v>30315.15</v>
      </c>
    </row>
    <row r="273" spans="1:2" x14ac:dyDescent="0.25">
      <c r="A273" s="23" t="s">
        <v>199</v>
      </c>
      <c r="B273" s="21">
        <v>27451.88</v>
      </c>
    </row>
    <row r="274" spans="1:2" x14ac:dyDescent="0.25">
      <c r="A274" s="23" t="s">
        <v>221</v>
      </c>
      <c r="B274" s="21">
        <v>23966.6</v>
      </c>
    </row>
    <row r="275" spans="1:2" x14ac:dyDescent="0.25">
      <c r="A275" s="23" t="s">
        <v>103</v>
      </c>
      <c r="B275" s="21">
        <v>19532.79</v>
      </c>
    </row>
    <row r="276" spans="1:2" x14ac:dyDescent="0.25">
      <c r="A276" s="23" t="s">
        <v>196</v>
      </c>
      <c r="B276" s="21">
        <v>28431.68</v>
      </c>
    </row>
    <row r="277" spans="1:2" x14ac:dyDescent="0.25">
      <c r="A277" s="23" t="s">
        <v>120</v>
      </c>
      <c r="B277" s="21">
        <v>19884.059999999998</v>
      </c>
    </row>
    <row r="278" spans="1:2" x14ac:dyDescent="0.25">
      <c r="A278" s="23" t="s">
        <v>63</v>
      </c>
      <c r="B278" s="21">
        <v>15015.84</v>
      </c>
    </row>
    <row r="279" spans="1:2" x14ac:dyDescent="0.25">
      <c r="A279" s="23" t="s">
        <v>102</v>
      </c>
      <c r="B279" s="21">
        <v>65157.909999999989</v>
      </c>
    </row>
    <row r="280" spans="1:2" x14ac:dyDescent="0.25">
      <c r="A280" s="23" t="s">
        <v>209</v>
      </c>
      <c r="B280" s="21">
        <v>29855.279999999999</v>
      </c>
    </row>
    <row r="281" spans="1:2" x14ac:dyDescent="0.25">
      <c r="A281" s="23" t="s">
        <v>165</v>
      </c>
      <c r="B281" s="21">
        <v>36370.660000000003</v>
      </c>
    </row>
    <row r="282" spans="1:2" x14ac:dyDescent="0.25">
      <c r="A282" s="23" t="s">
        <v>154</v>
      </c>
      <c r="B282" s="21">
        <v>26751.46</v>
      </c>
    </row>
    <row r="283" spans="1:2" x14ac:dyDescent="0.25">
      <c r="A283" s="23" t="s">
        <v>85</v>
      </c>
      <c r="B283" s="21">
        <v>21354.15</v>
      </c>
    </row>
    <row r="284" spans="1:2" x14ac:dyDescent="0.25">
      <c r="A284" s="23" t="s">
        <v>90</v>
      </c>
      <c r="B284" s="21">
        <v>70190.319999999992</v>
      </c>
    </row>
    <row r="285" spans="1:2" x14ac:dyDescent="0.25">
      <c r="A285" s="23" t="s">
        <v>159</v>
      </c>
      <c r="B285" s="21">
        <v>95165.75</v>
      </c>
    </row>
    <row r="286" spans="1:2" x14ac:dyDescent="0.25">
      <c r="A286" s="23" t="s">
        <v>187</v>
      </c>
      <c r="B286" s="21">
        <v>17845.52</v>
      </c>
    </row>
    <row r="287" spans="1:2" x14ac:dyDescent="0.25">
      <c r="A287" s="23" t="s">
        <v>160</v>
      </c>
      <c r="B287" s="21">
        <v>46629.009999999995</v>
      </c>
    </row>
    <row r="288" spans="1:2" x14ac:dyDescent="0.25">
      <c r="A288" s="23" t="s">
        <v>100</v>
      </c>
      <c r="B288" s="21">
        <v>18358.77</v>
      </c>
    </row>
    <row r="289" spans="1:2" x14ac:dyDescent="0.25">
      <c r="A289" s="23" t="s">
        <v>190</v>
      </c>
      <c r="B289" s="21">
        <v>41612.619999999995</v>
      </c>
    </row>
    <row r="290" spans="1:2" x14ac:dyDescent="0.25">
      <c r="A290" s="23" t="s">
        <v>89</v>
      </c>
      <c r="B290" s="21">
        <v>83619.41</v>
      </c>
    </row>
    <row r="291" spans="1:2" x14ac:dyDescent="0.25">
      <c r="A291" s="23" t="s">
        <v>135</v>
      </c>
      <c r="B291" s="21">
        <v>43881.78</v>
      </c>
    </row>
    <row r="292" spans="1:2" x14ac:dyDescent="0.25">
      <c r="A292" s="23" t="s">
        <v>70</v>
      </c>
      <c r="B292" s="21">
        <v>52315.12</v>
      </c>
    </row>
    <row r="293" spans="1:2" x14ac:dyDescent="0.25">
      <c r="A293" s="23" t="s">
        <v>117</v>
      </c>
      <c r="B293" s="21">
        <v>27637.34</v>
      </c>
    </row>
    <row r="294" spans="1:2" x14ac:dyDescent="0.25">
      <c r="A294" s="23" t="s">
        <v>185</v>
      </c>
      <c r="B294" s="21">
        <v>26640.6</v>
      </c>
    </row>
    <row r="295" spans="1:2" x14ac:dyDescent="0.25">
      <c r="A295" s="23" t="s">
        <v>206</v>
      </c>
      <c r="B295" s="21">
        <v>26938.639999999999</v>
      </c>
    </row>
    <row r="296" spans="1:2" x14ac:dyDescent="0.25">
      <c r="A296" s="23" t="s">
        <v>183</v>
      </c>
      <c r="B296" s="21">
        <v>24878.639999999999</v>
      </c>
    </row>
    <row r="297" spans="1:2" x14ac:dyDescent="0.25">
      <c r="A297" s="23" t="s">
        <v>72</v>
      </c>
      <c r="B297" s="21">
        <v>15593.21</v>
      </c>
    </row>
    <row r="298" spans="1:2" x14ac:dyDescent="0.25">
      <c r="A298" s="23" t="s">
        <v>125</v>
      </c>
      <c r="B298" s="21">
        <v>96895.54</v>
      </c>
    </row>
    <row r="299" spans="1:2" x14ac:dyDescent="0.25">
      <c r="A299" s="23" t="s">
        <v>156</v>
      </c>
      <c r="B299" s="21">
        <v>17985.27</v>
      </c>
    </row>
    <row r="300" spans="1:2" x14ac:dyDescent="0.25">
      <c r="A300" s="23" t="s">
        <v>75</v>
      </c>
      <c r="B300" s="21">
        <v>15565.75</v>
      </c>
    </row>
    <row r="301" spans="1:2" x14ac:dyDescent="0.25">
      <c r="A301" s="23" t="s">
        <v>113</v>
      </c>
      <c r="B301" s="21">
        <v>57524</v>
      </c>
    </row>
    <row r="302" spans="1:2" x14ac:dyDescent="0.25">
      <c r="A302" s="23" t="s">
        <v>153</v>
      </c>
      <c r="B302" s="21">
        <v>46650.85</v>
      </c>
    </row>
    <row r="303" spans="1:2" x14ac:dyDescent="0.25">
      <c r="A303" s="23" t="s">
        <v>197</v>
      </c>
      <c r="B303" s="21">
        <v>20155.2</v>
      </c>
    </row>
    <row r="304" spans="1:2" x14ac:dyDescent="0.25">
      <c r="A304" s="23" t="s">
        <v>142</v>
      </c>
      <c r="B304" s="21">
        <v>42548.7</v>
      </c>
    </row>
    <row r="305" spans="1:2" x14ac:dyDescent="0.25">
      <c r="A305" s="23" t="s">
        <v>186</v>
      </c>
      <c r="B305" s="21">
        <v>31340.880000000001</v>
      </c>
    </row>
    <row r="306" spans="1:2" x14ac:dyDescent="0.25">
      <c r="A306" s="23" t="s">
        <v>214</v>
      </c>
      <c r="B306" s="21">
        <v>33246.720000000001</v>
      </c>
    </row>
    <row r="307" spans="1:2" x14ac:dyDescent="0.25">
      <c r="A307" s="23" t="s">
        <v>73</v>
      </c>
      <c r="B307" s="21">
        <v>27928.34</v>
      </c>
    </row>
    <row r="308" spans="1:2" x14ac:dyDescent="0.25">
      <c r="A308" s="23" t="s">
        <v>130</v>
      </c>
      <c r="B308" s="21">
        <v>15961.89</v>
      </c>
    </row>
    <row r="309" spans="1:2" x14ac:dyDescent="0.25">
      <c r="A309" s="23" t="s">
        <v>208</v>
      </c>
      <c r="B309" s="21">
        <v>24441.64</v>
      </c>
    </row>
    <row r="310" spans="1:2" x14ac:dyDescent="0.25">
      <c r="A310" s="23" t="s">
        <v>174</v>
      </c>
      <c r="B310" s="21">
        <v>20626.97</v>
      </c>
    </row>
    <row r="311" spans="1:2" x14ac:dyDescent="0.25">
      <c r="A311" s="23" t="s">
        <v>176</v>
      </c>
      <c r="B311" s="21">
        <v>23175.279999999999</v>
      </c>
    </row>
    <row r="312" spans="1:2" x14ac:dyDescent="0.25">
      <c r="A312" s="23" t="s">
        <v>136</v>
      </c>
      <c r="B312" s="21">
        <v>52084.729999999996</v>
      </c>
    </row>
    <row r="313" spans="1:2" x14ac:dyDescent="0.25">
      <c r="A313" s="23" t="s">
        <v>166</v>
      </c>
      <c r="B313" s="21">
        <v>22419.48</v>
      </c>
    </row>
    <row r="314" spans="1:2" x14ac:dyDescent="0.25">
      <c r="A314" s="23" t="s">
        <v>210</v>
      </c>
      <c r="B314" s="21">
        <v>22299.75</v>
      </c>
    </row>
    <row r="315" spans="1:2" x14ac:dyDescent="0.25">
      <c r="A315" s="23" t="s">
        <v>97</v>
      </c>
      <c r="B315" s="21">
        <v>27138.32</v>
      </c>
    </row>
    <row r="316" spans="1:2" x14ac:dyDescent="0.25">
      <c r="A316" s="23" t="s">
        <v>115</v>
      </c>
      <c r="B316" s="21">
        <v>45781.32</v>
      </c>
    </row>
    <row r="317" spans="1:2" x14ac:dyDescent="0.25">
      <c r="A317" s="23" t="s">
        <v>110</v>
      </c>
      <c r="B317" s="21">
        <v>45876.22</v>
      </c>
    </row>
    <row r="318" spans="1:2" x14ac:dyDescent="0.25">
      <c r="A318" s="23" t="s">
        <v>61</v>
      </c>
      <c r="B318" s="21">
        <v>44942.5</v>
      </c>
    </row>
    <row r="319" spans="1:2" x14ac:dyDescent="0.25">
      <c r="A319" s="23" t="s">
        <v>218</v>
      </c>
      <c r="B319" s="21">
        <v>28819.26</v>
      </c>
    </row>
    <row r="320" spans="1:2" x14ac:dyDescent="0.25">
      <c r="A320" s="23" t="s">
        <v>107</v>
      </c>
      <c r="B320" s="21">
        <v>23356.2</v>
      </c>
    </row>
    <row r="321" spans="1:2" x14ac:dyDescent="0.25">
      <c r="A321" s="23" t="s">
        <v>86</v>
      </c>
      <c r="B321" s="21">
        <v>26433.39</v>
      </c>
    </row>
    <row r="322" spans="1:2" x14ac:dyDescent="0.25">
      <c r="A322" s="23" t="s">
        <v>65</v>
      </c>
      <c r="B322" s="21">
        <v>24279.15</v>
      </c>
    </row>
    <row r="323" spans="1:2" x14ac:dyDescent="0.25">
      <c r="A323" s="23" t="s">
        <v>215</v>
      </c>
      <c r="B323" s="21">
        <v>60250.05</v>
      </c>
    </row>
    <row r="324" spans="1:2" x14ac:dyDescent="0.25">
      <c r="A324" s="23" t="s">
        <v>230</v>
      </c>
      <c r="B324" s="21">
        <v>23189.84</v>
      </c>
    </row>
    <row r="325" spans="1:2" x14ac:dyDescent="0.25">
      <c r="A325" s="23" t="s">
        <v>149</v>
      </c>
      <c r="B325" s="21">
        <v>13590.42</v>
      </c>
    </row>
    <row r="326" spans="1:2" x14ac:dyDescent="0.25">
      <c r="A326" s="23" t="s">
        <v>121</v>
      </c>
      <c r="B326" s="21">
        <v>29523.45</v>
      </c>
    </row>
    <row r="327" spans="1:2" x14ac:dyDescent="0.25">
      <c r="A327" s="23" t="s">
        <v>59</v>
      </c>
      <c r="B327" s="21">
        <v>15071.26</v>
      </c>
    </row>
    <row r="328" spans="1:2" x14ac:dyDescent="0.25">
      <c r="A328" s="23" t="s">
        <v>129</v>
      </c>
      <c r="B328" s="21">
        <v>39304.58</v>
      </c>
    </row>
    <row r="329" spans="1:2" x14ac:dyDescent="0.25">
      <c r="A329" s="23" t="s">
        <v>167</v>
      </c>
      <c r="B329" s="21">
        <v>40853.880000000005</v>
      </c>
    </row>
    <row r="330" spans="1:2" x14ac:dyDescent="0.25">
      <c r="A330" s="23" t="s">
        <v>193</v>
      </c>
      <c r="B330" s="21">
        <v>46684.27</v>
      </c>
    </row>
    <row r="331" spans="1:2" x14ac:dyDescent="0.25">
      <c r="A331" s="23" t="s">
        <v>119</v>
      </c>
      <c r="B331" s="21">
        <v>45555.78</v>
      </c>
    </row>
    <row r="332" spans="1:2" x14ac:dyDescent="0.25">
      <c r="A332" s="23" t="s">
        <v>111</v>
      </c>
      <c r="B332" s="21">
        <v>17434.71</v>
      </c>
    </row>
    <row r="333" spans="1:2" x14ac:dyDescent="0.25">
      <c r="A333" s="23" t="s">
        <v>148</v>
      </c>
      <c r="B333" s="21">
        <v>13901.9</v>
      </c>
    </row>
    <row r="334" spans="1:2" x14ac:dyDescent="0.25">
      <c r="A334" s="23" t="s">
        <v>101</v>
      </c>
      <c r="B334" s="21">
        <v>28613.919999999998</v>
      </c>
    </row>
    <row r="335" spans="1:2" x14ac:dyDescent="0.25">
      <c r="A335" s="20" t="s">
        <v>19</v>
      </c>
      <c r="B335" s="21">
        <v>3194866.4100000015</v>
      </c>
    </row>
    <row r="336" spans="1:2" x14ac:dyDescent="0.25">
      <c r="A336" s="23" t="s">
        <v>179</v>
      </c>
      <c r="B336" s="21">
        <v>79283.710000000006</v>
      </c>
    </row>
    <row r="337" spans="1:2" x14ac:dyDescent="0.25">
      <c r="A337" s="23" t="s">
        <v>213</v>
      </c>
      <c r="B337" s="21">
        <v>21967.759999999998</v>
      </c>
    </row>
    <row r="338" spans="1:2" x14ac:dyDescent="0.25">
      <c r="A338" s="23" t="s">
        <v>147</v>
      </c>
      <c r="B338" s="21">
        <v>23005.200000000001</v>
      </c>
    </row>
    <row r="339" spans="1:2" x14ac:dyDescent="0.25">
      <c r="A339" s="23" t="s">
        <v>108</v>
      </c>
      <c r="B339" s="21">
        <v>29421.040000000001</v>
      </c>
    </row>
    <row r="340" spans="1:2" x14ac:dyDescent="0.25">
      <c r="A340" s="23" t="s">
        <v>173</v>
      </c>
      <c r="B340" s="21">
        <v>38278.050000000003</v>
      </c>
    </row>
    <row r="341" spans="1:2" x14ac:dyDescent="0.25">
      <c r="A341" s="23" t="s">
        <v>83</v>
      </c>
      <c r="B341" s="21">
        <v>29315.71</v>
      </c>
    </row>
    <row r="342" spans="1:2" x14ac:dyDescent="0.25">
      <c r="A342" s="23" t="s">
        <v>95</v>
      </c>
      <c r="B342" s="21">
        <v>57777.58</v>
      </c>
    </row>
    <row r="343" spans="1:2" x14ac:dyDescent="0.25">
      <c r="A343" s="23" t="s">
        <v>202</v>
      </c>
      <c r="B343" s="21">
        <v>50352.92</v>
      </c>
    </row>
    <row r="344" spans="1:2" x14ac:dyDescent="0.25">
      <c r="A344" s="23" t="s">
        <v>164</v>
      </c>
      <c r="B344" s="21">
        <v>23654.54</v>
      </c>
    </row>
    <row r="345" spans="1:2" x14ac:dyDescent="0.25">
      <c r="A345" s="23" t="s">
        <v>78</v>
      </c>
      <c r="B345" s="21">
        <v>88790.150000000009</v>
      </c>
    </row>
    <row r="346" spans="1:2" x14ac:dyDescent="0.25">
      <c r="A346" s="23" t="s">
        <v>96</v>
      </c>
      <c r="B346" s="21">
        <v>26611.84</v>
      </c>
    </row>
    <row r="347" spans="1:2" x14ac:dyDescent="0.25">
      <c r="A347" s="23" t="s">
        <v>88</v>
      </c>
      <c r="B347" s="21">
        <v>58606.740000000005</v>
      </c>
    </row>
    <row r="348" spans="1:2" x14ac:dyDescent="0.25">
      <c r="A348" s="23" t="s">
        <v>128</v>
      </c>
      <c r="B348" s="21">
        <v>68832.31</v>
      </c>
    </row>
    <row r="349" spans="1:2" x14ac:dyDescent="0.25">
      <c r="A349" s="23" t="s">
        <v>150</v>
      </c>
      <c r="B349" s="21">
        <v>31716.05</v>
      </c>
    </row>
    <row r="350" spans="1:2" x14ac:dyDescent="0.25">
      <c r="A350" s="23" t="s">
        <v>74</v>
      </c>
      <c r="B350" s="21">
        <v>75807.25</v>
      </c>
    </row>
    <row r="351" spans="1:2" x14ac:dyDescent="0.25">
      <c r="A351" s="23" t="s">
        <v>177</v>
      </c>
      <c r="B351" s="21">
        <v>26839.8</v>
      </c>
    </row>
    <row r="352" spans="1:2" x14ac:dyDescent="0.25">
      <c r="A352" s="23" t="s">
        <v>76</v>
      </c>
      <c r="B352" s="21">
        <v>62096.119999999995</v>
      </c>
    </row>
    <row r="353" spans="1:2" x14ac:dyDescent="0.25">
      <c r="A353" s="23" t="s">
        <v>126</v>
      </c>
      <c r="B353" s="21">
        <v>23973.25</v>
      </c>
    </row>
    <row r="354" spans="1:2" x14ac:dyDescent="0.25">
      <c r="A354" s="23" t="s">
        <v>91</v>
      </c>
      <c r="B354" s="21">
        <v>48241.89</v>
      </c>
    </row>
    <row r="355" spans="1:2" x14ac:dyDescent="0.25">
      <c r="A355" s="23" t="s">
        <v>212</v>
      </c>
      <c r="B355" s="21">
        <v>26029.77</v>
      </c>
    </row>
    <row r="356" spans="1:2" x14ac:dyDescent="0.25">
      <c r="A356" s="23" t="s">
        <v>124</v>
      </c>
      <c r="B356" s="21">
        <v>29989.239999999998</v>
      </c>
    </row>
    <row r="357" spans="1:2" x14ac:dyDescent="0.25">
      <c r="A357" s="23" t="s">
        <v>162</v>
      </c>
      <c r="B357" s="21">
        <v>16181.45</v>
      </c>
    </row>
    <row r="358" spans="1:2" x14ac:dyDescent="0.25">
      <c r="A358" s="23" t="s">
        <v>68</v>
      </c>
      <c r="B358" s="21">
        <v>19509.96</v>
      </c>
    </row>
    <row r="359" spans="1:2" x14ac:dyDescent="0.25">
      <c r="A359" s="23" t="s">
        <v>175</v>
      </c>
      <c r="B359" s="21">
        <v>16797.96</v>
      </c>
    </row>
    <row r="360" spans="1:2" x14ac:dyDescent="0.25">
      <c r="A360" s="23" t="s">
        <v>188</v>
      </c>
      <c r="B360" s="21">
        <v>77502.95</v>
      </c>
    </row>
    <row r="361" spans="1:2" x14ac:dyDescent="0.25">
      <c r="A361" s="23" t="s">
        <v>168</v>
      </c>
      <c r="B361" s="21">
        <v>44794</v>
      </c>
    </row>
    <row r="362" spans="1:2" x14ac:dyDescent="0.25">
      <c r="A362" s="23" t="s">
        <v>105</v>
      </c>
      <c r="B362" s="21">
        <v>43124.5</v>
      </c>
    </row>
    <row r="363" spans="1:2" x14ac:dyDescent="0.25">
      <c r="A363" s="23" t="s">
        <v>134</v>
      </c>
      <c r="B363" s="21">
        <v>51650.100000000006</v>
      </c>
    </row>
    <row r="364" spans="1:2" x14ac:dyDescent="0.25">
      <c r="A364" s="23" t="s">
        <v>199</v>
      </c>
      <c r="B364" s="21">
        <v>35775.17</v>
      </c>
    </row>
    <row r="365" spans="1:2" x14ac:dyDescent="0.25">
      <c r="A365" s="23" t="s">
        <v>171</v>
      </c>
      <c r="B365" s="21">
        <v>58268.3</v>
      </c>
    </row>
    <row r="366" spans="1:2" x14ac:dyDescent="0.25">
      <c r="A366" s="23" t="s">
        <v>103</v>
      </c>
      <c r="B366" s="21">
        <v>22178.639999999999</v>
      </c>
    </row>
    <row r="367" spans="1:2" x14ac:dyDescent="0.25">
      <c r="A367" s="23" t="s">
        <v>120</v>
      </c>
      <c r="B367" s="21">
        <v>40604.949999999997</v>
      </c>
    </row>
    <row r="368" spans="1:2" x14ac:dyDescent="0.25">
      <c r="A368" s="23" t="s">
        <v>57</v>
      </c>
      <c r="B368" s="21">
        <v>51898.45</v>
      </c>
    </row>
    <row r="369" spans="1:2" x14ac:dyDescent="0.25">
      <c r="A369" s="23" t="s">
        <v>102</v>
      </c>
      <c r="B369" s="21">
        <v>30644.28</v>
      </c>
    </row>
    <row r="370" spans="1:2" x14ac:dyDescent="0.25">
      <c r="A370" s="23" t="s">
        <v>209</v>
      </c>
      <c r="B370" s="21">
        <v>17065.23</v>
      </c>
    </row>
    <row r="371" spans="1:2" x14ac:dyDescent="0.25">
      <c r="A371" s="23" t="s">
        <v>165</v>
      </c>
      <c r="B371" s="21">
        <v>29749.77</v>
      </c>
    </row>
    <row r="372" spans="1:2" x14ac:dyDescent="0.25">
      <c r="A372" s="23" t="s">
        <v>163</v>
      </c>
      <c r="B372" s="21">
        <v>20322.96</v>
      </c>
    </row>
    <row r="373" spans="1:2" x14ac:dyDescent="0.25">
      <c r="A373" s="23" t="s">
        <v>85</v>
      </c>
      <c r="B373" s="21">
        <v>15244.14</v>
      </c>
    </row>
    <row r="374" spans="1:2" x14ac:dyDescent="0.25">
      <c r="A374" s="23" t="s">
        <v>222</v>
      </c>
      <c r="B374" s="21">
        <v>27523.32</v>
      </c>
    </row>
    <row r="375" spans="1:2" x14ac:dyDescent="0.25">
      <c r="A375" s="23" t="s">
        <v>90</v>
      </c>
      <c r="B375" s="21">
        <v>22862</v>
      </c>
    </row>
    <row r="376" spans="1:2" x14ac:dyDescent="0.25">
      <c r="A376" s="23" t="s">
        <v>195</v>
      </c>
      <c r="B376" s="21">
        <v>28258.7</v>
      </c>
    </row>
    <row r="377" spans="1:2" x14ac:dyDescent="0.25">
      <c r="A377" s="23" t="s">
        <v>181</v>
      </c>
      <c r="B377" s="21">
        <v>32368.400000000001</v>
      </c>
    </row>
    <row r="378" spans="1:2" x14ac:dyDescent="0.25">
      <c r="A378" s="23" t="s">
        <v>187</v>
      </c>
      <c r="B378" s="21">
        <v>28710.53</v>
      </c>
    </row>
    <row r="379" spans="1:2" x14ac:dyDescent="0.25">
      <c r="A379" s="23" t="s">
        <v>100</v>
      </c>
      <c r="B379" s="21">
        <v>47293</v>
      </c>
    </row>
    <row r="380" spans="1:2" x14ac:dyDescent="0.25">
      <c r="A380" s="23" t="s">
        <v>116</v>
      </c>
      <c r="B380" s="21">
        <v>65950.649999999994</v>
      </c>
    </row>
    <row r="381" spans="1:2" x14ac:dyDescent="0.25">
      <c r="A381" s="23" t="s">
        <v>211</v>
      </c>
      <c r="B381" s="21">
        <v>31051.93</v>
      </c>
    </row>
    <row r="382" spans="1:2" x14ac:dyDescent="0.25">
      <c r="A382" s="23" t="s">
        <v>89</v>
      </c>
      <c r="B382" s="21">
        <v>20823.04</v>
      </c>
    </row>
    <row r="383" spans="1:2" x14ac:dyDescent="0.25">
      <c r="A383" s="23" t="s">
        <v>117</v>
      </c>
      <c r="B383" s="21">
        <v>19452.330000000002</v>
      </c>
    </row>
    <row r="384" spans="1:2" x14ac:dyDescent="0.25">
      <c r="A384" s="23" t="s">
        <v>106</v>
      </c>
      <c r="B384" s="21">
        <v>50479.75</v>
      </c>
    </row>
    <row r="385" spans="1:2" x14ac:dyDescent="0.25">
      <c r="A385" s="23" t="s">
        <v>185</v>
      </c>
      <c r="B385" s="21">
        <v>31896.21</v>
      </c>
    </row>
    <row r="386" spans="1:2" x14ac:dyDescent="0.25">
      <c r="A386" s="23" t="s">
        <v>183</v>
      </c>
      <c r="B386" s="21">
        <v>16978.5</v>
      </c>
    </row>
    <row r="387" spans="1:2" x14ac:dyDescent="0.25">
      <c r="A387" s="23" t="s">
        <v>72</v>
      </c>
      <c r="B387" s="21">
        <v>59621.26</v>
      </c>
    </row>
    <row r="388" spans="1:2" x14ac:dyDescent="0.25">
      <c r="A388" s="23" t="s">
        <v>125</v>
      </c>
      <c r="B388" s="21">
        <v>52333.97</v>
      </c>
    </row>
    <row r="389" spans="1:2" x14ac:dyDescent="0.25">
      <c r="A389" s="23" t="s">
        <v>156</v>
      </c>
      <c r="B389" s="21">
        <v>51035.1</v>
      </c>
    </row>
    <row r="390" spans="1:2" x14ac:dyDescent="0.25">
      <c r="A390" s="23" t="s">
        <v>75</v>
      </c>
      <c r="B390" s="21">
        <v>23031.42</v>
      </c>
    </row>
    <row r="391" spans="1:2" x14ac:dyDescent="0.25">
      <c r="A391" s="23" t="s">
        <v>169</v>
      </c>
      <c r="B391" s="21">
        <v>30392.400000000001</v>
      </c>
    </row>
    <row r="392" spans="1:2" x14ac:dyDescent="0.25">
      <c r="A392" s="23" t="s">
        <v>170</v>
      </c>
      <c r="B392" s="21">
        <v>54594.14</v>
      </c>
    </row>
    <row r="393" spans="1:2" x14ac:dyDescent="0.25">
      <c r="A393" s="23" t="s">
        <v>225</v>
      </c>
      <c r="B393" s="21">
        <v>17448.650000000001</v>
      </c>
    </row>
    <row r="394" spans="1:2" x14ac:dyDescent="0.25">
      <c r="A394" s="23" t="s">
        <v>142</v>
      </c>
      <c r="B394" s="21">
        <v>48958.380000000005</v>
      </c>
    </row>
    <row r="395" spans="1:2" x14ac:dyDescent="0.25">
      <c r="A395" s="23" t="s">
        <v>138</v>
      </c>
      <c r="B395" s="21">
        <v>35866.76</v>
      </c>
    </row>
    <row r="396" spans="1:2" x14ac:dyDescent="0.25">
      <c r="A396" s="23" t="s">
        <v>155</v>
      </c>
      <c r="B396" s="21">
        <v>65351.180000000008</v>
      </c>
    </row>
    <row r="397" spans="1:2" x14ac:dyDescent="0.25">
      <c r="A397" s="23" t="s">
        <v>144</v>
      </c>
      <c r="B397" s="21">
        <v>61402.13</v>
      </c>
    </row>
    <row r="398" spans="1:2" x14ac:dyDescent="0.25">
      <c r="A398" s="23" t="s">
        <v>73</v>
      </c>
      <c r="B398" s="21">
        <v>21907.02</v>
      </c>
    </row>
    <row r="399" spans="1:2" x14ac:dyDescent="0.25">
      <c r="A399" s="23" t="s">
        <v>130</v>
      </c>
      <c r="B399" s="21">
        <v>37872.129999999997</v>
      </c>
    </row>
    <row r="400" spans="1:2" x14ac:dyDescent="0.25">
      <c r="A400" s="23" t="s">
        <v>172</v>
      </c>
      <c r="B400" s="21">
        <v>42475.19</v>
      </c>
    </row>
    <row r="401" spans="1:2" x14ac:dyDescent="0.25">
      <c r="A401" s="23" t="s">
        <v>201</v>
      </c>
      <c r="B401" s="21">
        <v>23668.48</v>
      </c>
    </row>
    <row r="402" spans="1:2" x14ac:dyDescent="0.25">
      <c r="A402" s="23" t="s">
        <v>97</v>
      </c>
      <c r="B402" s="21">
        <v>31402.36</v>
      </c>
    </row>
    <row r="403" spans="1:2" x14ac:dyDescent="0.25">
      <c r="A403" s="23" t="s">
        <v>110</v>
      </c>
      <c r="B403" s="21">
        <v>25498.44</v>
      </c>
    </row>
    <row r="404" spans="1:2" x14ac:dyDescent="0.25">
      <c r="A404" s="23" t="s">
        <v>133</v>
      </c>
      <c r="B404" s="21">
        <v>51708.539999999994</v>
      </c>
    </row>
    <row r="405" spans="1:2" x14ac:dyDescent="0.25">
      <c r="A405" s="23" t="s">
        <v>107</v>
      </c>
      <c r="B405" s="21">
        <v>21079.15</v>
      </c>
    </row>
    <row r="406" spans="1:2" x14ac:dyDescent="0.25">
      <c r="A406" s="23" t="s">
        <v>86</v>
      </c>
      <c r="B406" s="21">
        <v>29985.82</v>
      </c>
    </row>
    <row r="407" spans="1:2" x14ac:dyDescent="0.25">
      <c r="A407" s="23" t="s">
        <v>146</v>
      </c>
      <c r="B407" s="21">
        <v>21459.68</v>
      </c>
    </row>
    <row r="408" spans="1:2" x14ac:dyDescent="0.25">
      <c r="A408" s="23" t="s">
        <v>137</v>
      </c>
      <c r="B408" s="21">
        <v>71899.430000000008</v>
      </c>
    </row>
    <row r="409" spans="1:2" x14ac:dyDescent="0.25">
      <c r="A409" s="23" t="s">
        <v>184</v>
      </c>
      <c r="B409" s="21">
        <v>19000.8</v>
      </c>
    </row>
    <row r="410" spans="1:2" x14ac:dyDescent="0.25">
      <c r="A410" s="23" t="s">
        <v>67</v>
      </c>
      <c r="B410" s="21">
        <v>20547.46</v>
      </c>
    </row>
    <row r="411" spans="1:2" x14ac:dyDescent="0.25">
      <c r="A411" s="23" t="s">
        <v>192</v>
      </c>
      <c r="B411" s="21">
        <v>27157.54</v>
      </c>
    </row>
    <row r="412" spans="1:2" x14ac:dyDescent="0.25">
      <c r="A412" s="23" t="s">
        <v>132</v>
      </c>
      <c r="B412" s="21">
        <v>45776.97</v>
      </c>
    </row>
    <row r="413" spans="1:2" x14ac:dyDescent="0.25">
      <c r="A413" s="23" t="s">
        <v>65</v>
      </c>
      <c r="B413" s="21">
        <v>18611.12</v>
      </c>
    </row>
    <row r="414" spans="1:2" x14ac:dyDescent="0.25">
      <c r="A414" s="23" t="s">
        <v>200</v>
      </c>
      <c r="B414" s="21">
        <v>14701.26</v>
      </c>
    </row>
    <row r="415" spans="1:2" x14ac:dyDescent="0.25">
      <c r="A415" s="23" t="s">
        <v>121</v>
      </c>
      <c r="B415" s="21">
        <v>58987.05</v>
      </c>
    </row>
    <row r="416" spans="1:2" x14ac:dyDescent="0.25">
      <c r="A416" s="23" t="s">
        <v>59</v>
      </c>
      <c r="B416" s="21">
        <v>24461.71</v>
      </c>
    </row>
    <row r="417" spans="1:2" x14ac:dyDescent="0.25">
      <c r="A417" s="23" t="s">
        <v>157</v>
      </c>
      <c r="B417" s="21">
        <v>32081.589999999997</v>
      </c>
    </row>
    <row r="418" spans="1:2" x14ac:dyDescent="0.25">
      <c r="A418" s="23" t="s">
        <v>148</v>
      </c>
      <c r="B418" s="21">
        <v>27696.760000000002</v>
      </c>
    </row>
    <row r="419" spans="1:2" x14ac:dyDescent="0.25">
      <c r="A419" s="23" t="s">
        <v>94</v>
      </c>
      <c r="B419" s="21">
        <v>38779.65</v>
      </c>
    </row>
    <row r="420" spans="1:2" x14ac:dyDescent="0.25">
      <c r="A420" s="23" t="s">
        <v>101</v>
      </c>
      <c r="B420" s="21">
        <v>27859.040000000001</v>
      </c>
    </row>
    <row r="421" spans="1:2" x14ac:dyDescent="0.25">
      <c r="A421" s="23" t="s">
        <v>189</v>
      </c>
      <c r="B421" s="21">
        <v>24661.739999999998</v>
      </c>
    </row>
    <row r="422" spans="1:2" x14ac:dyDescent="0.25">
      <c r="A422" s="20" t="s">
        <v>945</v>
      </c>
      <c r="B422" s="21">
        <v>15811140.670000004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9"/>
  <sheetViews>
    <sheetView topLeftCell="B43" workbookViewId="0">
      <selection activeCell="E47" sqref="E47:O49"/>
    </sheetView>
  </sheetViews>
  <sheetFormatPr defaultRowHeight="15" x14ac:dyDescent="0.25"/>
  <cols>
    <col min="1" max="1" width="12.42578125" bestFit="1" customWidth="1"/>
    <col min="2" max="2" width="16.5703125" bestFit="1" customWidth="1"/>
    <col min="3" max="3" width="10.85546875" bestFit="1" customWidth="1"/>
    <col min="4" max="4" width="23.140625" bestFit="1" customWidth="1"/>
    <col min="5" max="5" width="16.28515625" bestFit="1" customWidth="1"/>
    <col min="6" max="15" width="12" bestFit="1" customWidth="1"/>
    <col min="16" max="38" width="11.85546875" bestFit="1" customWidth="1"/>
  </cols>
  <sheetData>
    <row r="2" spans="1:9" x14ac:dyDescent="0.25">
      <c r="A2" s="62" t="s">
        <v>952</v>
      </c>
      <c r="B2" s="62"/>
      <c r="C2" s="62"/>
      <c r="E2" s="62" t="s">
        <v>953</v>
      </c>
      <c r="F2" s="62"/>
      <c r="G2" s="62"/>
      <c r="H2" s="62"/>
      <c r="I2" s="62"/>
    </row>
    <row r="3" spans="1:9" x14ac:dyDescent="0.25">
      <c r="A3" s="19" t="s">
        <v>950</v>
      </c>
      <c r="B3" s="19" t="s">
        <v>946</v>
      </c>
      <c r="E3" s="19" t="s">
        <v>951</v>
      </c>
      <c r="F3" s="19" t="s">
        <v>946</v>
      </c>
    </row>
    <row r="4" spans="1:9" x14ac:dyDescent="0.25">
      <c r="A4" s="19" t="s">
        <v>944</v>
      </c>
      <c r="B4" s="10">
        <v>11</v>
      </c>
      <c r="C4" s="10" t="s">
        <v>945</v>
      </c>
      <c r="E4" s="34" t="s">
        <v>944</v>
      </c>
      <c r="F4" s="34">
        <v>10</v>
      </c>
      <c r="G4" s="10">
        <v>11</v>
      </c>
      <c r="H4" s="24">
        <v>12</v>
      </c>
      <c r="I4" s="24" t="s">
        <v>945</v>
      </c>
    </row>
    <row r="5" spans="1:9" x14ac:dyDescent="0.25">
      <c r="A5" s="20" t="s">
        <v>71</v>
      </c>
      <c r="B5" s="21">
        <v>329398.36</v>
      </c>
      <c r="C5" s="21">
        <v>329398.36</v>
      </c>
      <c r="E5" s="20" t="s">
        <v>66</v>
      </c>
      <c r="F5" s="21">
        <v>120907.98890000001</v>
      </c>
      <c r="G5" s="21">
        <v>108205.65919999999</v>
      </c>
      <c r="H5" s="21">
        <v>133014.52789999999</v>
      </c>
      <c r="I5" s="21">
        <v>362128.17599999998</v>
      </c>
    </row>
    <row r="6" spans="1:9" x14ac:dyDescent="0.25">
      <c r="A6" s="20" t="s">
        <v>87</v>
      </c>
      <c r="B6" s="21">
        <v>359274.61</v>
      </c>
      <c r="C6" s="21">
        <v>359274.61</v>
      </c>
      <c r="E6" s="20" t="s">
        <v>56</v>
      </c>
      <c r="F6" s="21">
        <v>98982.944199999998</v>
      </c>
      <c r="G6" s="21">
        <v>188721.84710000001</v>
      </c>
      <c r="H6" s="21">
        <v>100039.2525</v>
      </c>
      <c r="I6" s="21">
        <v>387744.04380000004</v>
      </c>
    </row>
    <row r="7" spans="1:9" x14ac:dyDescent="0.25">
      <c r="A7" s="20" t="s">
        <v>69</v>
      </c>
      <c r="B7" s="21">
        <v>371553.87</v>
      </c>
      <c r="C7" s="21">
        <v>371553.87</v>
      </c>
      <c r="E7" s="20" t="s">
        <v>104</v>
      </c>
      <c r="F7" s="21">
        <v>96591.977400000003</v>
      </c>
      <c r="G7" s="21">
        <v>185695.94380000001</v>
      </c>
      <c r="H7" s="21">
        <v>112505.67379999999</v>
      </c>
      <c r="I7" s="21">
        <v>394793.59499999997</v>
      </c>
    </row>
    <row r="8" spans="1:9" x14ac:dyDescent="0.25">
      <c r="A8" s="20" t="s">
        <v>104</v>
      </c>
      <c r="B8" s="21">
        <v>414599.43000000005</v>
      </c>
      <c r="C8" s="21">
        <v>414599.43000000005</v>
      </c>
      <c r="E8" s="20" t="s">
        <v>64</v>
      </c>
      <c r="F8" s="21">
        <v>82326.895200000014</v>
      </c>
      <c r="G8" s="21">
        <v>114601.19</v>
      </c>
      <c r="H8" s="21">
        <v>88293.722800000003</v>
      </c>
      <c r="I8" s="21">
        <v>285221.80800000002</v>
      </c>
    </row>
    <row r="9" spans="1:9" x14ac:dyDescent="0.25">
      <c r="A9" s="20" t="s">
        <v>56</v>
      </c>
      <c r="B9" s="21">
        <v>427980.97999999992</v>
      </c>
      <c r="C9" s="21">
        <v>427980.97999999992</v>
      </c>
      <c r="E9" s="20" t="s">
        <v>109</v>
      </c>
      <c r="F9" s="21">
        <v>110700.98089999997</v>
      </c>
      <c r="G9" s="21">
        <v>105095.84090000001</v>
      </c>
      <c r="H9" s="21">
        <v>132155.70870000002</v>
      </c>
      <c r="I9" s="21">
        <v>347952.53049999999</v>
      </c>
    </row>
    <row r="10" spans="1:9" x14ac:dyDescent="0.25">
      <c r="A10" s="20" t="s">
        <v>945</v>
      </c>
      <c r="B10" s="21">
        <v>1902807.2499999995</v>
      </c>
      <c r="C10" s="21">
        <v>1902807.2499999995</v>
      </c>
      <c r="E10" s="20" t="s">
        <v>84</v>
      </c>
      <c r="F10" s="21">
        <v>127740.32560000001</v>
      </c>
      <c r="G10" s="21">
        <v>66119.531799999997</v>
      </c>
      <c r="H10" s="21">
        <v>88842.07190000001</v>
      </c>
      <c r="I10" s="21">
        <v>282701.92930000002</v>
      </c>
    </row>
    <row r="11" spans="1:9" x14ac:dyDescent="0.25">
      <c r="E11" s="20" t="s">
        <v>54</v>
      </c>
      <c r="F11" s="21">
        <v>139075.75650000002</v>
      </c>
      <c r="G11" s="21">
        <v>124495.17730000001</v>
      </c>
      <c r="H11" s="21">
        <v>129399.76569999999</v>
      </c>
      <c r="I11" s="21">
        <v>392970.69949999999</v>
      </c>
    </row>
    <row r="12" spans="1:9" x14ac:dyDescent="0.25">
      <c r="E12" s="20" t="s">
        <v>98</v>
      </c>
      <c r="F12" s="21">
        <v>120152.63480000001</v>
      </c>
      <c r="G12" s="21">
        <v>107443.1994</v>
      </c>
      <c r="H12" s="21">
        <v>170311.79270000002</v>
      </c>
      <c r="I12" s="21">
        <v>397907.62690000003</v>
      </c>
    </row>
    <row r="13" spans="1:9" x14ac:dyDescent="0.25">
      <c r="E13" s="20" t="s">
        <v>60</v>
      </c>
      <c r="F13" s="21">
        <v>161863.40700000001</v>
      </c>
      <c r="G13" s="21">
        <v>114801.56170000001</v>
      </c>
      <c r="H13" s="21">
        <v>44400.252899999999</v>
      </c>
      <c r="I13" s="21">
        <v>321065.22160000005</v>
      </c>
    </row>
    <row r="14" spans="1:9" x14ac:dyDescent="0.25">
      <c r="E14" s="20" t="s">
        <v>112</v>
      </c>
      <c r="F14" s="21">
        <v>79581.119600000005</v>
      </c>
      <c r="G14" s="21">
        <v>110887.2181</v>
      </c>
      <c r="H14" s="21">
        <v>108437.6979</v>
      </c>
      <c r="I14" s="21">
        <v>298906.0356</v>
      </c>
    </row>
    <row r="15" spans="1:9" x14ac:dyDescent="0.25">
      <c r="E15" s="20" t="s">
        <v>69</v>
      </c>
      <c r="F15" s="21">
        <v>130425.77720000003</v>
      </c>
      <c r="G15" s="21">
        <v>158095.18650000001</v>
      </c>
      <c r="H15" s="21">
        <v>116237.44259999998</v>
      </c>
      <c r="I15" s="21">
        <v>404758.40630000003</v>
      </c>
    </row>
    <row r="16" spans="1:9" x14ac:dyDescent="0.25">
      <c r="E16" s="20" t="s">
        <v>71</v>
      </c>
      <c r="F16" s="21">
        <v>135727.62609999999</v>
      </c>
      <c r="G16" s="21">
        <v>139576.4498</v>
      </c>
      <c r="H16" s="21">
        <v>120249.8563</v>
      </c>
      <c r="I16" s="21">
        <v>395553.93219999998</v>
      </c>
    </row>
    <row r="17" spans="5:9" x14ac:dyDescent="0.25">
      <c r="E17" s="20" t="s">
        <v>139</v>
      </c>
      <c r="F17" s="21">
        <v>27390.454300000005</v>
      </c>
      <c r="G17" s="21">
        <v>69355.215499999991</v>
      </c>
      <c r="H17" s="21">
        <v>91364.849300000002</v>
      </c>
      <c r="I17" s="21">
        <v>188110.5191</v>
      </c>
    </row>
    <row r="18" spans="5:9" x14ac:dyDescent="0.25">
      <c r="E18" s="20" t="s">
        <v>87</v>
      </c>
      <c r="F18" s="21">
        <v>134867.19779999997</v>
      </c>
      <c r="G18" s="21">
        <v>155578.01479999998</v>
      </c>
      <c r="H18" s="21">
        <v>79412.9329</v>
      </c>
      <c r="I18" s="21">
        <v>369858.14549999998</v>
      </c>
    </row>
    <row r="19" spans="5:9" x14ac:dyDescent="0.25">
      <c r="E19" s="20" t="s">
        <v>58</v>
      </c>
      <c r="F19" s="21">
        <v>110832.3416</v>
      </c>
      <c r="G19" s="21">
        <v>110469.5732</v>
      </c>
      <c r="H19" s="21">
        <v>150995.47750000004</v>
      </c>
      <c r="I19" s="21">
        <v>372297.39230000007</v>
      </c>
    </row>
    <row r="20" spans="5:9" x14ac:dyDescent="0.25">
      <c r="E20" s="20" t="s">
        <v>92</v>
      </c>
      <c r="F20" s="21">
        <v>85416.651100000003</v>
      </c>
      <c r="G20" s="21">
        <v>143447.04509999999</v>
      </c>
      <c r="H20" s="21">
        <v>110625.42669999998</v>
      </c>
      <c r="I20" s="21">
        <v>339489.12289999996</v>
      </c>
    </row>
    <row r="21" spans="5:9" x14ac:dyDescent="0.25">
      <c r="E21" s="20" t="s">
        <v>62</v>
      </c>
      <c r="F21" s="21">
        <v>178845.34729999999</v>
      </c>
      <c r="G21" s="21">
        <v>64013.135999999999</v>
      </c>
      <c r="H21" s="21">
        <v>100206.4889</v>
      </c>
      <c r="I21" s="21">
        <v>343064.97219999996</v>
      </c>
    </row>
    <row r="22" spans="5:9" x14ac:dyDescent="0.25">
      <c r="E22" s="20" t="s">
        <v>77</v>
      </c>
      <c r="F22" s="21">
        <v>125427.0401</v>
      </c>
      <c r="G22" s="21">
        <v>103193.6274</v>
      </c>
      <c r="H22" s="21">
        <v>91272.032299999992</v>
      </c>
      <c r="I22" s="21">
        <v>319892.69979999994</v>
      </c>
    </row>
    <row r="23" spans="5:9" x14ac:dyDescent="0.25">
      <c r="E23" s="20" t="s">
        <v>118</v>
      </c>
      <c r="F23" s="21">
        <v>165858.36330000003</v>
      </c>
      <c r="G23" s="21">
        <v>131463.42849999998</v>
      </c>
      <c r="H23" s="21">
        <v>67100.752899999992</v>
      </c>
      <c r="I23" s="21">
        <v>364422.54469999997</v>
      </c>
    </row>
    <row r="24" spans="5:9" x14ac:dyDescent="0.25">
      <c r="E24" s="20" t="s">
        <v>81</v>
      </c>
      <c r="F24" s="21">
        <v>83145.569500000012</v>
      </c>
      <c r="G24" s="21">
        <v>94762.472200000004</v>
      </c>
      <c r="H24" s="21">
        <v>102891.8376</v>
      </c>
      <c r="I24" s="21">
        <v>280799.87930000003</v>
      </c>
    </row>
    <row r="25" spans="5:9" x14ac:dyDescent="0.25">
      <c r="E25" s="20" t="s">
        <v>945</v>
      </c>
      <c r="F25" s="21">
        <v>2315860.3984000003</v>
      </c>
      <c r="G25" s="21">
        <v>2396021.3182999999</v>
      </c>
      <c r="H25" s="21">
        <v>2137757.5637999997</v>
      </c>
      <c r="I25" s="21">
        <v>6849639.2804999985</v>
      </c>
    </row>
    <row r="42" spans="1:15" x14ac:dyDescent="0.25">
      <c r="H42" s="63"/>
      <c r="I42" s="63"/>
      <c r="J42" s="63"/>
      <c r="K42" s="63"/>
      <c r="L42" s="63"/>
    </row>
    <row r="43" spans="1:15" x14ac:dyDescent="0.25">
      <c r="A43" s="61" t="s">
        <v>954</v>
      </c>
      <c r="B43" s="61"/>
      <c r="D43" s="60" t="s">
        <v>955</v>
      </c>
      <c r="E43" s="60"/>
      <c r="F43" s="60"/>
      <c r="G43" s="60"/>
      <c r="H43" s="60"/>
    </row>
    <row r="44" spans="1:15" ht="15" customHeight="1" x14ac:dyDescent="0.25">
      <c r="A44" s="61"/>
      <c r="B44" s="61"/>
      <c r="D44" s="60"/>
      <c r="E44" s="60"/>
      <c r="F44" s="60"/>
      <c r="G44" s="60"/>
      <c r="H44" s="60"/>
    </row>
    <row r="45" spans="1:15" x14ac:dyDescent="0.25">
      <c r="A45" s="19" t="s">
        <v>944</v>
      </c>
      <c r="B45" t="s">
        <v>977</v>
      </c>
      <c r="D45" s="38" t="s">
        <v>977</v>
      </c>
      <c r="E45" s="38" t="s">
        <v>946</v>
      </c>
    </row>
    <row r="46" spans="1:15" x14ac:dyDescent="0.25">
      <c r="A46" s="20" t="s">
        <v>10</v>
      </c>
      <c r="B46" s="17">
        <v>6.5129402278490123E-2</v>
      </c>
      <c r="D46" s="38" t="s">
        <v>944</v>
      </c>
      <c r="E46" s="36" t="s">
        <v>10</v>
      </c>
      <c r="F46" s="36" t="s">
        <v>12</v>
      </c>
      <c r="G46" s="36" t="s">
        <v>8</v>
      </c>
      <c r="H46" s="36" t="s">
        <v>7</v>
      </c>
      <c r="I46" s="36" t="s">
        <v>13</v>
      </c>
      <c r="J46" s="36" t="s">
        <v>20</v>
      </c>
      <c r="K46" s="36" t="s">
        <v>11</v>
      </c>
      <c r="L46" s="36" t="s">
        <v>6</v>
      </c>
      <c r="M46" s="36" t="s">
        <v>9</v>
      </c>
      <c r="N46" s="36" t="s">
        <v>14</v>
      </c>
      <c r="O46" s="36" t="s">
        <v>945</v>
      </c>
    </row>
    <row r="47" spans="1:15" x14ac:dyDescent="0.25">
      <c r="A47" s="20" t="s">
        <v>12</v>
      </c>
      <c r="B47" s="17">
        <v>6.6838192676663785E-2</v>
      </c>
      <c r="D47" s="40">
        <v>10</v>
      </c>
      <c r="E47" s="37">
        <v>6.6486123526923249E-2</v>
      </c>
      <c r="F47" s="37">
        <v>6.9622746008639852E-2</v>
      </c>
      <c r="G47" s="37">
        <v>6.8918986227229237E-2</v>
      </c>
      <c r="H47" s="37">
        <v>5.9453089269805304E-2</v>
      </c>
      <c r="I47" s="37">
        <v>6.3926337658459453E-2</v>
      </c>
      <c r="J47" s="37">
        <v>6.9003637800731488E-2</v>
      </c>
      <c r="K47" s="37">
        <v>6.7580932529593019E-2</v>
      </c>
      <c r="L47" s="37">
        <v>6.5694930047446282E-2</v>
      </c>
      <c r="M47" s="37">
        <v>6.6777007290879389E-2</v>
      </c>
      <c r="N47" s="37">
        <v>6.4840679701576767E-2</v>
      </c>
      <c r="O47" s="37">
        <v>6.6382304017995747E-2</v>
      </c>
    </row>
    <row r="48" spans="1:15" x14ac:dyDescent="0.25">
      <c r="A48" s="20" t="s">
        <v>8</v>
      </c>
      <c r="B48" s="17">
        <v>6.6807131568709072E-2</v>
      </c>
      <c r="D48" s="40">
        <v>11</v>
      </c>
      <c r="E48" s="37">
        <v>6.4011706550035338E-2</v>
      </c>
      <c r="F48" s="37">
        <v>6.5291146312471932E-2</v>
      </c>
      <c r="G48" s="37">
        <v>6.2745066788386095E-2</v>
      </c>
      <c r="H48" s="37">
        <v>6.6316173618847896E-2</v>
      </c>
      <c r="I48" s="37">
        <v>6.9005863845273963E-2</v>
      </c>
      <c r="J48" s="37">
        <v>6.6298395681127581E-2</v>
      </c>
      <c r="K48" s="37">
        <v>6.5318500333993126E-2</v>
      </c>
      <c r="L48" s="37">
        <v>6.410734148103904E-2</v>
      </c>
      <c r="M48" s="37">
        <v>6.7964386714870484E-2</v>
      </c>
      <c r="N48" s="37">
        <v>6.0677085972437858E-2</v>
      </c>
      <c r="O48" s="37">
        <v>6.5075430104925752E-2</v>
      </c>
    </row>
    <row r="49" spans="1:15" x14ac:dyDescent="0.25">
      <c r="A49" s="20" t="s">
        <v>7</v>
      </c>
      <c r="B49" s="17">
        <v>6.3543577219766154E-2</v>
      </c>
      <c r="D49" s="40">
        <v>12</v>
      </c>
      <c r="E49" s="37">
        <v>6.5719858071758119E-2</v>
      </c>
      <c r="F49" s="37">
        <v>6.5738258773949662E-2</v>
      </c>
      <c r="G49" s="37">
        <v>6.8480395341853434E-2</v>
      </c>
      <c r="H49" s="37">
        <v>6.409908733010819E-2</v>
      </c>
      <c r="I49" s="37">
        <v>6.8160573273620892E-2</v>
      </c>
      <c r="J49" s="37">
        <v>6.2223596810477802E-2</v>
      </c>
      <c r="K49" s="37">
        <v>6.5320513616662801E-2</v>
      </c>
      <c r="L49" s="37">
        <v>6.410683577272748E-2</v>
      </c>
      <c r="M49" s="37">
        <v>6.4040115769581199E-2</v>
      </c>
      <c r="N49" s="37">
        <v>6.5755920274504567E-2</v>
      </c>
      <c r="O49" s="37">
        <v>6.541825997361074E-2</v>
      </c>
    </row>
    <row r="50" spans="1:15" x14ac:dyDescent="0.25">
      <c r="A50" s="20" t="s">
        <v>13</v>
      </c>
      <c r="B50" s="17">
        <v>6.7176255475113342E-2</v>
      </c>
      <c r="D50" s="40" t="s">
        <v>945</v>
      </c>
      <c r="E50" s="39">
        <v>6.5129402278490137E-2</v>
      </c>
      <c r="F50" s="39">
        <v>6.6838192676663771E-2</v>
      </c>
      <c r="G50" s="39">
        <v>6.6807131568709072E-2</v>
      </c>
      <c r="H50" s="39">
        <v>6.3543577219766154E-2</v>
      </c>
      <c r="I50" s="39">
        <v>6.71762554751133E-2</v>
      </c>
      <c r="J50" s="39">
        <v>6.6076105271928032E-2</v>
      </c>
      <c r="K50" s="39">
        <v>6.6184080865958603E-2</v>
      </c>
      <c r="L50" s="39">
        <v>6.4628465617901629E-2</v>
      </c>
      <c r="M50" s="39">
        <v>6.6188704096930479E-2</v>
      </c>
      <c r="N50" s="39">
        <v>6.3576597687309527E-2</v>
      </c>
      <c r="O50" s="39">
        <v>6.5620045914595859E-2</v>
      </c>
    </row>
    <row r="51" spans="1:15" x14ac:dyDescent="0.25">
      <c r="A51" s="20" t="s">
        <v>20</v>
      </c>
      <c r="B51" s="17">
        <v>6.6076105271928073E-2</v>
      </c>
    </row>
    <row r="52" spans="1:15" x14ac:dyDescent="0.25">
      <c r="A52" s="20" t="s">
        <v>11</v>
      </c>
      <c r="B52" s="17">
        <v>6.6184080865958575E-2</v>
      </c>
    </row>
    <row r="53" spans="1:15" x14ac:dyDescent="0.25">
      <c r="A53" s="20" t="s">
        <v>6</v>
      </c>
      <c r="B53" s="17">
        <v>6.4628465617901629E-2</v>
      </c>
    </row>
    <row r="54" spans="1:15" x14ac:dyDescent="0.25">
      <c r="A54" s="20" t="s">
        <v>9</v>
      </c>
      <c r="B54" s="17">
        <v>6.6188704096930506E-2</v>
      </c>
    </row>
    <row r="55" spans="1:15" x14ac:dyDescent="0.25">
      <c r="A55" s="20" t="s">
        <v>14</v>
      </c>
      <c r="B55" s="17">
        <v>6.3576597687309513E-2</v>
      </c>
    </row>
    <row r="56" spans="1:15" x14ac:dyDescent="0.25">
      <c r="A56" s="20" t="s">
        <v>945</v>
      </c>
      <c r="B56" s="17">
        <v>6.5620045914595942E-2</v>
      </c>
    </row>
    <row r="69" spans="4:9" x14ac:dyDescent="0.25">
      <c r="D69" s="59" t="s">
        <v>956</v>
      </c>
      <c r="E69" s="59"/>
      <c r="F69" s="59"/>
      <c r="G69" s="59"/>
      <c r="H69" s="59"/>
      <c r="I69" s="59"/>
    </row>
    <row r="70" spans="4:9" x14ac:dyDescent="0.25">
      <c r="D70" s="59"/>
      <c r="E70" s="59"/>
      <c r="F70" s="59"/>
      <c r="G70" s="59"/>
      <c r="H70" s="59"/>
      <c r="I70" s="59"/>
    </row>
    <row r="71" spans="4:9" x14ac:dyDescent="0.25">
      <c r="D71" s="19" t="s">
        <v>944</v>
      </c>
      <c r="E71" t="s">
        <v>950</v>
      </c>
      <c r="G71" s="19" t="s">
        <v>944</v>
      </c>
      <c r="H71" t="s">
        <v>951</v>
      </c>
    </row>
    <row r="72" spans="4:9" x14ac:dyDescent="0.25">
      <c r="D72" s="20" t="s">
        <v>78</v>
      </c>
      <c r="E72" s="21">
        <v>237616.85</v>
      </c>
      <c r="G72" s="20" t="s">
        <v>78</v>
      </c>
      <c r="H72" s="21">
        <v>103392.86109999999</v>
      </c>
    </row>
    <row r="73" spans="4:9" x14ac:dyDescent="0.25">
      <c r="D73" s="20" t="s">
        <v>128</v>
      </c>
      <c r="E73" s="21">
        <v>289422.28999999998</v>
      </c>
      <c r="G73" s="20" t="s">
        <v>128</v>
      </c>
      <c r="H73" s="21">
        <v>127083.21060000001</v>
      </c>
    </row>
    <row r="74" spans="4:9" x14ac:dyDescent="0.25">
      <c r="D74" s="20" t="s">
        <v>74</v>
      </c>
      <c r="E74" s="21">
        <v>246344.78999999998</v>
      </c>
      <c r="G74" s="20" t="s">
        <v>74</v>
      </c>
      <c r="H74" s="21">
        <v>105465.0031</v>
      </c>
    </row>
    <row r="75" spans="4:9" x14ac:dyDescent="0.25">
      <c r="D75" s="20" t="s">
        <v>945</v>
      </c>
      <c r="E75" s="21">
        <v>773383.92999999993</v>
      </c>
      <c r="G75" s="20" t="s">
        <v>945</v>
      </c>
      <c r="H75" s="21">
        <v>335941.0748</v>
      </c>
    </row>
    <row r="89" spans="1:9" ht="15" customHeight="1" x14ac:dyDescent="0.25">
      <c r="F89" s="61" t="s">
        <v>958</v>
      </c>
      <c r="G89" s="61"/>
      <c r="H89" s="61"/>
      <c r="I89" s="61"/>
    </row>
    <row r="90" spans="1:9" ht="15" customHeight="1" x14ac:dyDescent="0.25">
      <c r="A90" s="60" t="s">
        <v>957</v>
      </c>
      <c r="B90" s="60"/>
      <c r="C90" s="60"/>
      <c r="D90" s="60"/>
      <c r="F90" s="61"/>
      <c r="G90" s="61"/>
      <c r="H90" s="61"/>
      <c r="I90" s="61"/>
    </row>
    <row r="91" spans="1:9" x14ac:dyDescent="0.25">
      <c r="A91" s="60"/>
      <c r="B91" s="60"/>
      <c r="C91" s="60"/>
      <c r="D91" s="60"/>
      <c r="F91" s="61"/>
      <c r="G91" s="61"/>
      <c r="H91" s="61"/>
      <c r="I91" s="61"/>
    </row>
    <row r="92" spans="1:9" x14ac:dyDescent="0.25">
      <c r="B92" s="19" t="s">
        <v>968</v>
      </c>
      <c r="F92" s="19" t="s">
        <v>944</v>
      </c>
      <c r="G92" t="s">
        <v>974</v>
      </c>
      <c r="H92" t="s">
        <v>975</v>
      </c>
      <c r="I92" t="s">
        <v>976</v>
      </c>
    </row>
    <row r="93" spans="1:9" x14ac:dyDescent="0.25">
      <c r="A93" s="19" t="s">
        <v>944</v>
      </c>
      <c r="B93" t="s">
        <v>974</v>
      </c>
      <c r="C93" t="s">
        <v>975</v>
      </c>
      <c r="D93" t="s">
        <v>976</v>
      </c>
      <c r="F93" s="20" t="s">
        <v>66</v>
      </c>
      <c r="G93" s="21">
        <v>821335.44000000006</v>
      </c>
      <c r="H93" s="21">
        <v>459207.26399999991</v>
      </c>
      <c r="I93" s="21">
        <v>362128.17600000009</v>
      </c>
    </row>
    <row r="94" spans="1:9" x14ac:dyDescent="0.25">
      <c r="A94" s="35">
        <v>10</v>
      </c>
      <c r="B94" s="21">
        <v>5329870.9000000013</v>
      </c>
      <c r="C94" s="21">
        <v>3014010.5016000005</v>
      </c>
      <c r="D94" s="21">
        <v>2315860.3984000008</v>
      </c>
      <c r="F94" s="20" t="s">
        <v>56</v>
      </c>
      <c r="G94" s="21">
        <v>892003.96999999986</v>
      </c>
      <c r="H94" s="21">
        <v>504259.92619999987</v>
      </c>
      <c r="I94" s="21">
        <v>387744.04379999998</v>
      </c>
    </row>
    <row r="95" spans="1:9" x14ac:dyDescent="0.25">
      <c r="A95" s="35">
        <v>11</v>
      </c>
      <c r="B95" s="21">
        <v>5538176.71</v>
      </c>
      <c r="C95" s="21">
        <v>3142155.3917000014</v>
      </c>
      <c r="D95" s="21">
        <v>2396021.3182999999</v>
      </c>
      <c r="F95" s="20" t="s">
        <v>104</v>
      </c>
      <c r="G95" s="21">
        <v>898798.16</v>
      </c>
      <c r="H95" s="21">
        <v>504004.565</v>
      </c>
      <c r="I95" s="21">
        <v>394793.59499999991</v>
      </c>
    </row>
    <row r="96" spans="1:9" x14ac:dyDescent="0.25">
      <c r="A96" s="35">
        <v>12</v>
      </c>
      <c r="B96" s="21">
        <v>4943093.0599999987</v>
      </c>
      <c r="C96" s="21">
        <v>2805335.4961999995</v>
      </c>
      <c r="D96" s="21">
        <v>2137757.5637999997</v>
      </c>
      <c r="F96" s="20" t="s">
        <v>64</v>
      </c>
      <c r="G96" s="21">
        <v>629562.23000000021</v>
      </c>
      <c r="H96" s="21">
        <v>344340.42200000008</v>
      </c>
      <c r="I96" s="21">
        <v>285221.80800000002</v>
      </c>
    </row>
    <row r="97" spans="1:9" x14ac:dyDescent="0.25">
      <c r="A97" s="35" t="s">
        <v>945</v>
      </c>
      <c r="B97" s="21">
        <v>15811140.67</v>
      </c>
      <c r="C97" s="21">
        <v>8961501.3895000014</v>
      </c>
      <c r="D97" s="21">
        <v>6849639.2805000003</v>
      </c>
      <c r="F97" s="20" t="s">
        <v>109</v>
      </c>
      <c r="G97" s="21">
        <v>805391.4099999998</v>
      </c>
      <c r="H97" s="21">
        <v>457438.87949999998</v>
      </c>
      <c r="I97" s="21">
        <v>347952.53049999994</v>
      </c>
    </row>
    <row r="98" spans="1:9" x14ac:dyDescent="0.25">
      <c r="F98" s="20" t="s">
        <v>84</v>
      </c>
      <c r="G98" s="21">
        <v>643213.65</v>
      </c>
      <c r="H98" s="21">
        <v>360511.72069999995</v>
      </c>
      <c r="I98" s="21">
        <v>282701.92929999996</v>
      </c>
    </row>
    <row r="99" spans="1:9" x14ac:dyDescent="0.25">
      <c r="F99" s="20" t="s">
        <v>54</v>
      </c>
      <c r="G99" s="21">
        <v>916484.41</v>
      </c>
      <c r="H99" s="21">
        <v>523513.71050000004</v>
      </c>
      <c r="I99" s="21">
        <v>392970.69949999993</v>
      </c>
    </row>
    <row r="100" spans="1:9" x14ac:dyDescent="0.25">
      <c r="F100" s="20" t="s">
        <v>98</v>
      </c>
      <c r="G100" s="21">
        <v>924816.42</v>
      </c>
      <c r="H100" s="21">
        <v>526908.79310000001</v>
      </c>
      <c r="I100" s="21">
        <v>397907.62690000015</v>
      </c>
    </row>
    <row r="101" spans="1:9" x14ac:dyDescent="0.25">
      <c r="F101" s="20" t="s">
        <v>60</v>
      </c>
      <c r="G101" s="21">
        <v>728465.98</v>
      </c>
      <c r="H101" s="21">
        <v>407400.75839999993</v>
      </c>
      <c r="I101" s="21">
        <v>321065.22159999993</v>
      </c>
    </row>
    <row r="102" spans="1:9" x14ac:dyDescent="0.25">
      <c r="F102" s="20" t="s">
        <v>112</v>
      </c>
      <c r="G102" s="21">
        <v>686604.45</v>
      </c>
      <c r="H102" s="21">
        <v>387698.41440000001</v>
      </c>
      <c r="I102" s="21">
        <v>298906.03559999994</v>
      </c>
    </row>
    <row r="103" spans="1:9" x14ac:dyDescent="0.25">
      <c r="F103" s="20" t="s">
        <v>69</v>
      </c>
      <c r="G103" s="21">
        <v>933354.90000000014</v>
      </c>
      <c r="H103" s="21">
        <v>528596.49369999988</v>
      </c>
      <c r="I103" s="21">
        <v>404758.40629999997</v>
      </c>
    </row>
    <row r="104" spans="1:9" x14ac:dyDescent="0.25">
      <c r="F104" s="20" t="s">
        <v>71</v>
      </c>
      <c r="G104" s="21">
        <v>935213.54999999993</v>
      </c>
      <c r="H104" s="21">
        <v>539659.61779999989</v>
      </c>
      <c r="I104" s="21">
        <v>395553.93220000004</v>
      </c>
    </row>
    <row r="105" spans="1:9" x14ac:dyDescent="0.25">
      <c r="F105" s="20" t="s">
        <v>139</v>
      </c>
      <c r="G105" s="21">
        <v>436158.16</v>
      </c>
      <c r="H105" s="21">
        <v>248047.6409</v>
      </c>
      <c r="I105" s="21">
        <v>188110.51909999998</v>
      </c>
    </row>
    <row r="106" spans="1:9" x14ac:dyDescent="0.25">
      <c r="F106" s="20" t="s">
        <v>87</v>
      </c>
      <c r="G106" s="21">
        <v>868895.4</v>
      </c>
      <c r="H106" s="21">
        <v>499037.25449999998</v>
      </c>
      <c r="I106" s="21">
        <v>369858.14549999987</v>
      </c>
    </row>
    <row r="107" spans="1:9" x14ac:dyDescent="0.25">
      <c r="F107" s="20" t="s">
        <v>58</v>
      </c>
      <c r="G107" s="21">
        <v>871747.89000000036</v>
      </c>
      <c r="H107" s="21">
        <v>499450.49769999995</v>
      </c>
      <c r="I107" s="21">
        <v>372297.39229999989</v>
      </c>
    </row>
    <row r="108" spans="1:9" x14ac:dyDescent="0.25">
      <c r="F108" s="20" t="s">
        <v>92</v>
      </c>
      <c r="G108" s="21">
        <v>794835.45999999985</v>
      </c>
      <c r="H108" s="21">
        <v>455346.3371</v>
      </c>
      <c r="I108" s="21">
        <v>339489.12289999996</v>
      </c>
    </row>
    <row r="109" spans="1:9" x14ac:dyDescent="0.25">
      <c r="F109" s="20" t="s">
        <v>62</v>
      </c>
      <c r="G109" s="21">
        <v>787342.87999999989</v>
      </c>
      <c r="H109" s="21">
        <v>444277.9078000001</v>
      </c>
      <c r="I109" s="21">
        <v>343064.97220000002</v>
      </c>
    </row>
    <row r="110" spans="1:9" x14ac:dyDescent="0.25">
      <c r="F110" s="20" t="s">
        <v>77</v>
      </c>
      <c r="G110" s="21">
        <v>733982.20999999985</v>
      </c>
      <c r="H110" s="21">
        <v>414089.51019999996</v>
      </c>
      <c r="I110" s="21">
        <v>319892.6998</v>
      </c>
    </row>
    <row r="111" spans="1:9" x14ac:dyDescent="0.25">
      <c r="F111" s="20" t="s">
        <v>118</v>
      </c>
      <c r="G111" s="21">
        <v>851529.41999999981</v>
      </c>
      <c r="H111" s="21">
        <v>487106.87530000007</v>
      </c>
      <c r="I111" s="21">
        <v>364422.54469999997</v>
      </c>
    </row>
    <row r="112" spans="1:9" x14ac:dyDescent="0.25">
      <c r="F112" s="20" t="s">
        <v>81</v>
      </c>
      <c r="G112" s="21">
        <v>651404.67999999993</v>
      </c>
      <c r="H112" s="21">
        <v>370604.80069999996</v>
      </c>
      <c r="I112" s="21">
        <v>280799.87929999997</v>
      </c>
    </row>
    <row r="113" spans="1:9" x14ac:dyDescent="0.25">
      <c r="F113" s="20" t="s">
        <v>945</v>
      </c>
      <c r="G113" s="21">
        <v>15811140.669999998</v>
      </c>
      <c r="H113" s="21">
        <v>8961501.3894999996</v>
      </c>
      <c r="I113" s="21">
        <v>6849639.2804999985</v>
      </c>
    </row>
    <row r="115" spans="1:9" x14ac:dyDescent="0.25">
      <c r="A115" s="19" t="s">
        <v>944</v>
      </c>
      <c r="B115" t="s">
        <v>951</v>
      </c>
    </row>
    <row r="116" spans="1:9" x14ac:dyDescent="0.25">
      <c r="A116" s="35">
        <v>10</v>
      </c>
      <c r="B116" s="21">
        <v>2315860.3984000008</v>
      </c>
    </row>
    <row r="117" spans="1:9" x14ac:dyDescent="0.25">
      <c r="A117" s="35">
        <v>11</v>
      </c>
      <c r="B117" s="21">
        <v>2396021.3182999999</v>
      </c>
    </row>
    <row r="118" spans="1:9" x14ac:dyDescent="0.25">
      <c r="A118" s="35">
        <v>12</v>
      </c>
      <c r="B118" s="21">
        <v>2137757.5637999997</v>
      </c>
    </row>
    <row r="119" spans="1:9" x14ac:dyDescent="0.25">
      <c r="A119" s="35" t="s">
        <v>945</v>
      </c>
      <c r="B119" s="21">
        <v>6849639.2805000003</v>
      </c>
    </row>
    <row r="131" spans="1:9" x14ac:dyDescent="0.25">
      <c r="A131" s="19" t="s">
        <v>944</v>
      </c>
      <c r="B131" t="s">
        <v>949</v>
      </c>
    </row>
    <row r="132" spans="1:9" x14ac:dyDescent="0.25">
      <c r="A132" s="35">
        <v>10</v>
      </c>
      <c r="B132" s="21">
        <v>79954.809135000047</v>
      </c>
    </row>
    <row r="133" spans="1:9" x14ac:dyDescent="0.25">
      <c r="A133" s="35">
        <v>11</v>
      </c>
      <c r="B133" s="21">
        <v>90883.460867000045</v>
      </c>
    </row>
    <row r="134" spans="1:9" x14ac:dyDescent="0.25">
      <c r="A134" s="35">
        <v>12</v>
      </c>
      <c r="B134" s="21">
        <v>91825.482170000018</v>
      </c>
    </row>
    <row r="135" spans="1:9" x14ac:dyDescent="0.25">
      <c r="A135" s="35" t="s">
        <v>945</v>
      </c>
      <c r="B135" s="21">
        <v>262663.75217200012</v>
      </c>
      <c r="E135" s="19" t="s">
        <v>944</v>
      </c>
      <c r="F135" t="s">
        <v>950</v>
      </c>
      <c r="H135" s="19" t="s">
        <v>944</v>
      </c>
      <c r="I135" t="s">
        <v>951</v>
      </c>
    </row>
    <row r="136" spans="1:9" x14ac:dyDescent="0.25">
      <c r="E136" s="20" t="s">
        <v>78</v>
      </c>
      <c r="F136" s="21">
        <v>237616.85</v>
      </c>
      <c r="H136" s="20" t="s">
        <v>78</v>
      </c>
      <c r="I136" s="21">
        <v>103392.86109999999</v>
      </c>
    </row>
    <row r="137" spans="1:9" x14ac:dyDescent="0.25">
      <c r="E137" s="20" t="s">
        <v>128</v>
      </c>
      <c r="F137" s="21">
        <v>289422.28999999998</v>
      </c>
      <c r="H137" s="20" t="s">
        <v>128</v>
      </c>
      <c r="I137" s="21">
        <v>127083.21060000001</v>
      </c>
    </row>
    <row r="138" spans="1:9" x14ac:dyDescent="0.25">
      <c r="E138" s="20" t="s">
        <v>74</v>
      </c>
      <c r="F138" s="21">
        <v>246344.78999999998</v>
      </c>
      <c r="H138" s="20" t="s">
        <v>74</v>
      </c>
      <c r="I138" s="21">
        <v>105465.0031</v>
      </c>
    </row>
    <row r="139" spans="1:9" x14ac:dyDescent="0.25">
      <c r="E139" s="20" t="s">
        <v>945</v>
      </c>
      <c r="F139" s="21">
        <v>773383.92999999993</v>
      </c>
      <c r="H139" s="20" t="s">
        <v>945</v>
      </c>
      <c r="I139" s="21">
        <v>335941.0748</v>
      </c>
    </row>
  </sheetData>
  <mergeCells count="8">
    <mergeCell ref="D69:I70"/>
    <mergeCell ref="A90:D91"/>
    <mergeCell ref="F89:I91"/>
    <mergeCell ref="A2:C2"/>
    <mergeCell ref="E2:I2"/>
    <mergeCell ref="A43:B44"/>
    <mergeCell ref="H42:L42"/>
    <mergeCell ref="D43:H44"/>
  </mergeCells>
  <pageMargins left="0.7" right="0.7" top="0.75" bottom="0.75" header="0.3" footer="0.3"/>
  <pageSetup paperSize="9" orientation="portrait" r:id="rId13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701"/>
  <sheetViews>
    <sheetView zoomScale="80" zoomScaleNormal="80" workbookViewId="0">
      <selection activeCell="B1" sqref="B1"/>
    </sheetView>
  </sheetViews>
  <sheetFormatPr defaultRowHeight="15" x14ac:dyDescent="0.25"/>
  <cols>
    <col min="1" max="1" width="18" customWidth="1"/>
    <col min="2" max="2" width="17.85546875" customWidth="1"/>
    <col min="3" max="3" width="12.42578125" customWidth="1"/>
    <col min="4" max="4" width="12.5703125" customWidth="1"/>
    <col min="5" max="5" width="11.7109375" customWidth="1"/>
    <col min="6" max="6" width="15.42578125" customWidth="1"/>
    <col min="7" max="7" width="17.5703125" customWidth="1"/>
    <col min="8" max="8" width="19.85546875" customWidth="1"/>
    <col min="9" max="9" width="24.140625" bestFit="1" customWidth="1"/>
    <col min="10" max="10" width="19.140625" customWidth="1"/>
    <col min="11" max="11" width="24.140625" customWidth="1"/>
    <col min="12" max="12" width="19.42578125" customWidth="1"/>
    <col min="13" max="13" width="17.7109375" customWidth="1"/>
    <col min="14" max="14" width="18.85546875" customWidth="1"/>
    <col min="15" max="15" width="35.140625" customWidth="1"/>
    <col min="16" max="16" width="20.140625" customWidth="1"/>
    <col min="17" max="17" width="41.42578125" customWidth="1"/>
    <col min="18" max="19" width="16.42578125" customWidth="1"/>
    <col min="20" max="20" width="32.7109375" customWidth="1"/>
    <col min="21" max="21" width="44.7109375" customWidth="1"/>
    <col min="22" max="22" width="21.42578125" customWidth="1"/>
    <col min="23" max="23" width="22" customWidth="1"/>
    <col min="24" max="24" width="27" customWidth="1"/>
    <col min="25" max="25" width="10" bestFit="1" customWidth="1"/>
  </cols>
  <sheetData>
    <row r="1" spans="1:25" s="8" customFormat="1" x14ac:dyDescent="0.25">
      <c r="A1" s="8" t="s">
        <v>937</v>
      </c>
      <c r="B1" s="8" t="s">
        <v>938</v>
      </c>
      <c r="C1" s="11" t="str">
        <f>Transactions!A1</f>
        <v>Shop</v>
      </c>
      <c r="D1" t="str">
        <f>Transactions!F1</f>
        <v>car ID</v>
      </c>
      <c r="E1" s="11" t="s">
        <v>15</v>
      </c>
      <c r="F1" s="11" t="str">
        <f>Transactions!D1</f>
        <v>Type of car</v>
      </c>
      <c r="G1" s="11" t="str">
        <f>Transactions!E1</f>
        <v>Manufacturer</v>
      </c>
      <c r="H1" s="12" t="str">
        <f>Transactions!B1</f>
        <v>Date of purchase</v>
      </c>
      <c r="I1" s="13" t="s">
        <v>935</v>
      </c>
      <c r="J1" s="12" t="str">
        <f>Transactions!C1</f>
        <v>Car delivery date</v>
      </c>
      <c r="K1" s="12" t="s">
        <v>936</v>
      </c>
      <c r="L1" s="14" t="str">
        <f>Transactions!G1</f>
        <v>List Price (Eur)</v>
      </c>
      <c r="M1" s="14" t="str">
        <f>Transactions!H1</f>
        <v>Discount (%)</v>
      </c>
      <c r="N1" s="14" t="s">
        <v>940</v>
      </c>
      <c r="O1" s="15" t="s">
        <v>232</v>
      </c>
      <c r="P1" s="15" t="s">
        <v>48</v>
      </c>
      <c r="Q1" s="15" t="s">
        <v>231</v>
      </c>
      <c r="R1" s="15" t="s">
        <v>943</v>
      </c>
      <c r="S1" s="15" t="s">
        <v>934</v>
      </c>
      <c r="T1" s="15" t="s">
        <v>52</v>
      </c>
      <c r="U1" s="15" t="s">
        <v>53</v>
      </c>
      <c r="V1" s="15" t="s">
        <v>942</v>
      </c>
      <c r="W1" s="15" t="s">
        <v>941</v>
      </c>
      <c r="X1" s="16" t="s">
        <v>2</v>
      </c>
      <c r="Y1" s="16" t="s">
        <v>939</v>
      </c>
    </row>
    <row r="2" spans="1:25" x14ac:dyDescent="0.25">
      <c r="A2" t="str">
        <f>C2&amp;D2</f>
        <v>CD-15CD-15-1</v>
      </c>
      <c r="B2" t="str">
        <f>D2&amp;E2</f>
        <v>CD-15-1B-285</v>
      </c>
      <c r="C2" s="1" t="str">
        <f>Transactions!A2</f>
        <v>CD-15</v>
      </c>
      <c r="D2" t="str">
        <f>Transactions!F2</f>
        <v>CD-15-1</v>
      </c>
      <c r="E2" t="str">
        <f>VLOOKUP($D2,Payments!$A:$C,3,0)</f>
        <v>B-285</v>
      </c>
      <c r="F2" s="11" t="str">
        <f>Transactions!D2</f>
        <v>Convertible</v>
      </c>
      <c r="G2" s="11" t="str">
        <f>Transactions!E2</f>
        <v>Peugeot</v>
      </c>
      <c r="H2" s="1">
        <f>Transactions!B2</f>
        <v>43456</v>
      </c>
      <c r="I2" s="10">
        <f t="shared" ref="I2:I65" si="0">MONTH(H2)</f>
        <v>12</v>
      </c>
      <c r="J2" s="1">
        <f>Transactions!C2</f>
        <v>43515</v>
      </c>
      <c r="K2">
        <f t="shared" ref="K2:K65" si="1">J2-H2</f>
        <v>59</v>
      </c>
      <c r="L2" s="5">
        <f>Transactions!G2</f>
        <v>30310</v>
      </c>
      <c r="M2" s="2">
        <f>Transactions!H2</f>
        <v>0.08</v>
      </c>
      <c r="N2" s="2">
        <f>L2-L2*M2</f>
        <v>27885.200000000001</v>
      </c>
      <c r="O2">
        <f>SUMIFS(Financials!$C:$C,Financials!$A:$A,'Combined sheet'!$C2,Financials!$B:$B,'Combined sheet'!$D2)</f>
        <v>10911.6</v>
      </c>
      <c r="P2">
        <f>SUMIFS(Financials!$D:$D,Financials!$A:$A,'Combined sheet'!$C2,Financials!$B:$B,'Combined sheet'!$D2)</f>
        <v>1527.624</v>
      </c>
      <c r="Q2">
        <f>SUMIFS(Financials!$E:$E,Financials!$A:$A,'Combined sheet'!$C2,Financials!$B:$B,'Combined sheet'!$D2)</f>
        <v>0.1</v>
      </c>
      <c r="R2" s="18">
        <f>O2+P2+Q2*N2</f>
        <v>15227.744000000001</v>
      </c>
      <c r="S2" s="9">
        <f>N2-O2-P2-Q2*N2</f>
        <v>12657.455999999998</v>
      </c>
      <c r="T2">
        <f>VLOOKUP($D2,Payments!$A:$E,2,0)</f>
        <v>6413.5959999999995</v>
      </c>
      <c r="U2" s="9">
        <f>VLOOKUP($D2,Payments!$A:$E,4,0)</f>
        <v>22759.900239999999</v>
      </c>
      <c r="V2" s="9">
        <f>U2-(N2-T2)</f>
        <v>1288.2962399999997</v>
      </c>
      <c r="W2" s="17">
        <f>V2/U2</f>
        <v>5.6603773584905648E-2</v>
      </c>
      <c r="X2" t="str">
        <f>VLOOKUP($D2,Payments!$A:$E,5,0)</f>
        <v>Santander</v>
      </c>
      <c r="Y2" t="str">
        <f>VLOOKUP($X2,'Bank Type'!$A$1:$B$11,2,0)</f>
        <v>B</v>
      </c>
    </row>
    <row r="3" spans="1:25" x14ac:dyDescent="0.25">
      <c r="A3" t="str">
        <f t="shared" ref="A3:A66" si="2">C3&amp;D3</f>
        <v>CD-10CD-10-2</v>
      </c>
      <c r="B3" t="str">
        <f t="shared" ref="B3:B66" si="3">D3&amp;E3</f>
        <v>CD-10-2B-302</v>
      </c>
      <c r="C3" s="11" t="str">
        <f>Transactions!A3</f>
        <v>CD-10</v>
      </c>
      <c r="D3" t="str">
        <f>Transactions!F3</f>
        <v>CD-10-2</v>
      </c>
      <c r="E3" t="str">
        <f>VLOOKUP($D3,Payments!$A:$C,3,0)</f>
        <v>B-302</v>
      </c>
      <c r="F3" s="11" t="str">
        <f>Transactions!D3</f>
        <v>Wagon</v>
      </c>
      <c r="G3" s="11" t="str">
        <f>Transactions!E3</f>
        <v>Renault</v>
      </c>
      <c r="H3" s="1">
        <f>Transactions!B3</f>
        <v>43447</v>
      </c>
      <c r="I3" s="10">
        <f t="shared" si="0"/>
        <v>12</v>
      </c>
      <c r="J3" s="1">
        <f>Transactions!C3</f>
        <v>43477</v>
      </c>
      <c r="K3">
        <f t="shared" si="1"/>
        <v>30</v>
      </c>
      <c r="L3" s="5">
        <f>Transactions!G3</f>
        <v>34342</v>
      </c>
      <c r="M3" s="2">
        <f>Transactions!H3</f>
        <v>0.12</v>
      </c>
      <c r="N3" s="2">
        <f t="shared" ref="N3:N66" si="4">L3-L3*M3</f>
        <v>30220.959999999999</v>
      </c>
      <c r="O3">
        <f>SUMIFS(Financials!$C:$C,Financials!$A:$A,'Combined sheet'!$C3,Financials!$B:$B,'Combined sheet'!$D3)</f>
        <v>12019.7</v>
      </c>
      <c r="P3">
        <f>SUMIFS(Financials!$D:$D,Financials!$A:$A,'Combined sheet'!$C3,Financials!$B:$B,'Combined sheet'!$D3)</f>
        <v>1820.1259999999997</v>
      </c>
      <c r="Q3">
        <f>SUMIFS(Financials!$E:$E,Financials!$A:$A,'Combined sheet'!$C3,Financials!$B:$B,'Combined sheet'!$D3)</f>
        <v>0.1</v>
      </c>
      <c r="R3" s="18">
        <f t="shared" ref="R3:R66" si="5">O3+P3+Q3*N3</f>
        <v>16861.922000000002</v>
      </c>
      <c r="S3" s="9">
        <f t="shared" ref="S3:S66" si="6">N3-O3-P3-Q3*N3</f>
        <v>13359.037999999999</v>
      </c>
      <c r="T3">
        <f>VLOOKUP(Transactions!F3,Payments!A3:E702,2,FALSE)</f>
        <v>6346.4016000000001</v>
      </c>
      <c r="U3" s="9">
        <f>VLOOKUP($D3,Payments!$A:$E,4,0)</f>
        <v>25545.777488</v>
      </c>
      <c r="V3" s="9">
        <f t="shared" ref="V3:V66" si="7">U3-(N3-T3)</f>
        <v>1671.2190880000016</v>
      </c>
      <c r="W3" s="17">
        <f t="shared" ref="W3:W66" si="8">V3/U3</f>
        <v>6.5420560747663614E-2</v>
      </c>
      <c r="X3" t="str">
        <f>VLOOKUP($D3,Payments!$A:$E,5,0)</f>
        <v>Caixa</v>
      </c>
      <c r="Y3" t="str">
        <f>VLOOKUP($X3,'Bank Type'!$A$1:$B$11,2,0)</f>
        <v>A</v>
      </c>
    </row>
    <row r="4" spans="1:25" x14ac:dyDescent="0.25">
      <c r="A4" t="str">
        <f t="shared" si="2"/>
        <v>CD-4CD-4-3</v>
      </c>
      <c r="B4" t="str">
        <f t="shared" si="3"/>
        <v>CD-4-3B-391</v>
      </c>
      <c r="C4" s="1" t="str">
        <f>Transactions!A4</f>
        <v>CD-4</v>
      </c>
      <c r="D4" t="str">
        <f>Transactions!F4</f>
        <v>CD-4-3</v>
      </c>
      <c r="E4" t="str">
        <f>VLOOKUP($D4,Payments!$A:$C,3,0)</f>
        <v>B-391</v>
      </c>
      <c r="F4" s="11" t="str">
        <f>Transactions!D4</f>
        <v>Hardtop</v>
      </c>
      <c r="G4" s="11" t="str">
        <f>Transactions!E4</f>
        <v>Volkswagen</v>
      </c>
      <c r="H4" s="1">
        <f>Transactions!B4</f>
        <v>43444</v>
      </c>
      <c r="I4" s="10">
        <f t="shared" si="0"/>
        <v>12</v>
      </c>
      <c r="J4" s="1">
        <f>Transactions!C4</f>
        <v>43516</v>
      </c>
      <c r="K4">
        <f t="shared" si="1"/>
        <v>72</v>
      </c>
      <c r="L4" s="5">
        <f>Transactions!G4</f>
        <v>18311</v>
      </c>
      <c r="M4" s="2">
        <f>Transactions!H4</f>
        <v>0.11</v>
      </c>
      <c r="N4" s="2">
        <f t="shared" si="4"/>
        <v>16296.79</v>
      </c>
      <c r="O4">
        <f>SUMIFS(Financials!$C:$C,Financials!$A:$A,'Combined sheet'!$C4,Financials!$B:$B,'Combined sheet'!$D4)</f>
        <v>6225.74</v>
      </c>
      <c r="P4">
        <f>SUMIFS(Financials!$D:$D,Financials!$A:$A,'Combined sheet'!$C4,Financials!$B:$B,'Combined sheet'!$D4)</f>
        <v>503.55250000000007</v>
      </c>
      <c r="Q4">
        <f>SUMIFS(Financials!$E:$E,Financials!$A:$A,'Combined sheet'!$C4,Financials!$B:$B,'Combined sheet'!$D4)</f>
        <v>0.13</v>
      </c>
      <c r="R4" s="18">
        <f t="shared" si="5"/>
        <v>8847.8752000000004</v>
      </c>
      <c r="S4" s="9">
        <f t="shared" si="6"/>
        <v>7448.9148000000005</v>
      </c>
      <c r="T4">
        <f>VLOOKUP(Transactions!F4,Payments!A4:E703,2,FALSE)</f>
        <v>3259.3580000000006</v>
      </c>
      <c r="U4" s="9">
        <f>VLOOKUP($D4,Payments!$A:$E,4,0)</f>
        <v>13950.052240000001</v>
      </c>
      <c r="V4" s="9">
        <f t="shared" si="7"/>
        <v>912.62024000000019</v>
      </c>
      <c r="W4" s="17">
        <f t="shared" si="8"/>
        <v>6.5420560747663559E-2</v>
      </c>
      <c r="X4" t="str">
        <f>VLOOKUP($D4,Payments!$A:$E,5,0)</f>
        <v>BBVA</v>
      </c>
      <c r="Y4" t="str">
        <f>VLOOKUP($X4,'Bank Type'!$A$1:$B$11,2,0)</f>
        <v>A</v>
      </c>
    </row>
    <row r="5" spans="1:25" x14ac:dyDescent="0.25">
      <c r="A5" t="str">
        <f t="shared" si="2"/>
        <v>CD-17CD-17-4</v>
      </c>
      <c r="B5" t="str">
        <f t="shared" si="3"/>
        <v>CD-17-4B-372</v>
      </c>
      <c r="C5" s="11" t="str">
        <f>Transactions!A5</f>
        <v>CD-17</v>
      </c>
      <c r="D5" t="str">
        <f>Transactions!F5</f>
        <v>CD-17-4</v>
      </c>
      <c r="E5" t="str">
        <f>VLOOKUP($D5,Payments!$A:$C,3,0)</f>
        <v>B-372</v>
      </c>
      <c r="F5" s="11" t="str">
        <f>Transactions!D5</f>
        <v>Hatchback</v>
      </c>
      <c r="G5" s="11" t="str">
        <f>Transactions!E5</f>
        <v>Saab</v>
      </c>
      <c r="H5" s="1">
        <f>Transactions!B5</f>
        <v>43442</v>
      </c>
      <c r="I5" s="10">
        <f t="shared" si="0"/>
        <v>12</v>
      </c>
      <c r="J5" s="1">
        <f>Transactions!C5</f>
        <v>43482</v>
      </c>
      <c r="K5">
        <f t="shared" si="1"/>
        <v>40</v>
      </c>
      <c r="L5" s="5">
        <f>Transactions!G5</f>
        <v>16317</v>
      </c>
      <c r="M5" s="2">
        <f>Transactions!H5</f>
        <v>0.11</v>
      </c>
      <c r="N5" s="2">
        <f t="shared" si="4"/>
        <v>14522.13</v>
      </c>
      <c r="O5">
        <f>SUMIFS(Financials!$C:$C,Financials!$A:$A,'Combined sheet'!$C5,Financials!$B:$B,'Combined sheet'!$D5)</f>
        <v>5874.12</v>
      </c>
      <c r="P5">
        <f>SUMIFS(Financials!$D:$D,Financials!$A:$A,'Combined sheet'!$C5,Financials!$B:$B,'Combined sheet'!$D5)</f>
        <v>518.88060000000007</v>
      </c>
      <c r="Q5">
        <f>SUMIFS(Financials!$E:$E,Financials!$A:$A,'Combined sheet'!$C5,Financials!$B:$B,'Combined sheet'!$D5)</f>
        <v>0.12</v>
      </c>
      <c r="R5" s="18">
        <f t="shared" si="5"/>
        <v>8135.6562000000004</v>
      </c>
      <c r="S5" s="9">
        <f t="shared" si="6"/>
        <v>6386.4737999999979</v>
      </c>
      <c r="T5">
        <f>VLOOKUP(Transactions!F5,Payments!A5:E704,2,FALSE)</f>
        <v>3340.0899000000004</v>
      </c>
      <c r="U5" s="9">
        <f>VLOOKUP($D5,Payments!$A:$E,4,0)</f>
        <v>11964.782907000001</v>
      </c>
      <c r="V5" s="9">
        <f t="shared" si="7"/>
        <v>782.74280700000236</v>
      </c>
      <c r="W5" s="17">
        <f t="shared" si="8"/>
        <v>6.5420560747663739E-2</v>
      </c>
      <c r="X5" t="str">
        <f>VLOOKUP($D5,Payments!$A:$E,5,0)</f>
        <v>Popular</v>
      </c>
      <c r="Y5" t="str">
        <f>VLOOKUP($X5,'Bank Type'!$A$1:$B$11,2,0)</f>
        <v>B</v>
      </c>
    </row>
    <row r="6" spans="1:25" x14ac:dyDescent="0.25">
      <c r="A6" t="str">
        <f t="shared" si="2"/>
        <v>CD-6CD-6-5</v>
      </c>
      <c r="B6" t="str">
        <f t="shared" si="3"/>
        <v>CD-6-5B-301</v>
      </c>
      <c r="C6" s="1" t="str">
        <f>Transactions!A6</f>
        <v>CD-6</v>
      </c>
      <c r="D6" t="str">
        <f>Transactions!F6</f>
        <v>CD-6-5</v>
      </c>
      <c r="E6" t="str">
        <f>VLOOKUP($D6,Payments!$A:$C,3,0)</f>
        <v>B-301</v>
      </c>
      <c r="F6" s="11" t="str">
        <f>Transactions!D6</f>
        <v>Convertible</v>
      </c>
      <c r="G6" s="11" t="str">
        <f>Transactions!E6</f>
        <v>Toyota</v>
      </c>
      <c r="H6" s="1">
        <f>Transactions!B6</f>
        <v>43405</v>
      </c>
      <c r="I6" s="10">
        <f t="shared" si="0"/>
        <v>11</v>
      </c>
      <c r="J6" s="1">
        <f>Transactions!C6</f>
        <v>43440</v>
      </c>
      <c r="K6">
        <f t="shared" si="1"/>
        <v>35</v>
      </c>
      <c r="L6" s="5">
        <f>Transactions!G6</f>
        <v>16064</v>
      </c>
      <c r="M6" s="2">
        <f>Transactions!H6</f>
        <v>0.15</v>
      </c>
      <c r="N6" s="2">
        <f t="shared" si="4"/>
        <v>13654.4</v>
      </c>
      <c r="O6">
        <f>SUMIFS(Financials!$C:$C,Financials!$A:$A,'Combined sheet'!$C6,Financials!$B:$B,'Combined sheet'!$D6)</f>
        <v>6425.6</v>
      </c>
      <c r="P6">
        <f>SUMIFS(Financials!$D:$D,Financials!$A:$A,'Combined sheet'!$C6,Financials!$B:$B,'Combined sheet'!$D6)</f>
        <v>722.88</v>
      </c>
      <c r="Q6">
        <f>SUMIFS(Financials!$E:$E,Financials!$A:$A,'Combined sheet'!$C6,Financials!$B:$B,'Combined sheet'!$D6)</f>
        <v>0.15</v>
      </c>
      <c r="R6" s="18">
        <f t="shared" si="5"/>
        <v>9196.64</v>
      </c>
      <c r="S6" s="9">
        <f t="shared" si="6"/>
        <v>4457.7599999999993</v>
      </c>
      <c r="T6">
        <f>VLOOKUP(Transactions!F6,Payments!A6:E705,2,FALSE)</f>
        <v>2867.4239999999995</v>
      </c>
      <c r="U6" s="9">
        <f>VLOOKUP($D6,Payments!$A:$E,4,0)</f>
        <v>11542.064320000001</v>
      </c>
      <c r="V6" s="9">
        <f t="shared" si="7"/>
        <v>755.08832000000075</v>
      </c>
      <c r="W6" s="17">
        <f t="shared" si="8"/>
        <v>6.5420560747663614E-2</v>
      </c>
      <c r="X6" t="str">
        <f>VLOOKUP($D6,Payments!$A:$E,5,0)</f>
        <v>Sabadell</v>
      </c>
      <c r="Y6" t="str">
        <f>VLOOKUP($X6,'Bank Type'!$A$1:$B$11,2,0)</f>
        <v>A</v>
      </c>
    </row>
    <row r="7" spans="1:25" x14ac:dyDescent="0.25">
      <c r="A7" t="str">
        <f t="shared" si="2"/>
        <v>CD-12CD-12-6</v>
      </c>
      <c r="B7" t="str">
        <f t="shared" si="3"/>
        <v>CD-12-6B-384</v>
      </c>
      <c r="C7" s="11" t="str">
        <f>Transactions!A7</f>
        <v>CD-12</v>
      </c>
      <c r="D7" t="str">
        <f>Transactions!F7</f>
        <v>CD-12-6</v>
      </c>
      <c r="E7" t="str">
        <f>VLOOKUP($D7,Payments!$A:$C,3,0)</f>
        <v>B-384</v>
      </c>
      <c r="F7" s="11" t="str">
        <f>Transactions!D7</f>
        <v>Hardtop</v>
      </c>
      <c r="G7" s="11" t="str">
        <f>Transactions!E7</f>
        <v>Porsche</v>
      </c>
      <c r="H7" s="1">
        <f>Transactions!B7</f>
        <v>43413</v>
      </c>
      <c r="I7" s="10">
        <f t="shared" si="0"/>
        <v>11</v>
      </c>
      <c r="J7" s="1">
        <f>Transactions!C7</f>
        <v>43469</v>
      </c>
      <c r="K7">
        <f t="shared" si="1"/>
        <v>56</v>
      </c>
      <c r="L7" s="5">
        <f>Transactions!G7</f>
        <v>21149</v>
      </c>
      <c r="M7" s="2">
        <f>Transactions!H7</f>
        <v>0.12</v>
      </c>
      <c r="N7" s="2">
        <f t="shared" si="4"/>
        <v>18611.12</v>
      </c>
      <c r="O7">
        <f>SUMIFS(Financials!$C:$C,Financials!$A:$A,'Combined sheet'!$C7,Financials!$B:$B,'Combined sheet'!$D7)</f>
        <v>7190.66</v>
      </c>
      <c r="P7">
        <f>SUMIFS(Financials!$D:$D,Financials!$A:$A,'Combined sheet'!$C7,Financials!$B:$B,'Combined sheet'!$D7)</f>
        <v>1027.8413999999998</v>
      </c>
      <c r="Q7">
        <f>SUMIFS(Financials!$E:$E,Financials!$A:$A,'Combined sheet'!$C7,Financials!$B:$B,'Combined sheet'!$D7)</f>
        <v>0.1</v>
      </c>
      <c r="R7" s="18">
        <f t="shared" si="5"/>
        <v>10079.613399999998</v>
      </c>
      <c r="S7" s="9">
        <f t="shared" si="6"/>
        <v>8531.5066000000006</v>
      </c>
      <c r="T7">
        <f>VLOOKUP(Transactions!F7,Payments!A7:E706,2,FALSE)</f>
        <v>4280.5575999999992</v>
      </c>
      <c r="U7" s="9">
        <f>VLOOKUP($D7,Payments!$A:$E,4,0)</f>
        <v>15190.396144</v>
      </c>
      <c r="V7" s="9">
        <f t="shared" si="7"/>
        <v>859.83374400000139</v>
      </c>
      <c r="W7" s="17">
        <f t="shared" si="8"/>
        <v>5.6603773584905752E-2</v>
      </c>
      <c r="X7" t="str">
        <f>VLOOKUP($D7,Payments!$A:$E,5,0)</f>
        <v>Laboral</v>
      </c>
      <c r="Y7" t="str">
        <f>VLOOKUP($X7,'Bank Type'!$A$1:$B$11,2,0)</f>
        <v>D</v>
      </c>
    </row>
    <row r="8" spans="1:25" x14ac:dyDescent="0.25">
      <c r="A8" t="str">
        <f t="shared" si="2"/>
        <v>CD-1CD-1-7</v>
      </c>
      <c r="B8" t="str">
        <f t="shared" si="3"/>
        <v>CD-1-7B-381</v>
      </c>
      <c r="C8" s="1" t="str">
        <f>Transactions!A8</f>
        <v>CD-1</v>
      </c>
      <c r="D8" t="str">
        <f>Transactions!F8</f>
        <v>CD-1-7</v>
      </c>
      <c r="E8" t="str">
        <f>VLOOKUP($D8,Payments!$A:$C,3,0)</f>
        <v>B-381</v>
      </c>
      <c r="F8" s="11" t="str">
        <f>Transactions!D8</f>
        <v>Wagon</v>
      </c>
      <c r="G8" s="11" t="str">
        <f>Transactions!E8</f>
        <v>Toyota</v>
      </c>
      <c r="H8" s="1">
        <f>Transactions!B8</f>
        <v>43411</v>
      </c>
      <c r="I8" s="10">
        <f t="shared" si="0"/>
        <v>11</v>
      </c>
      <c r="J8" s="1">
        <f>Transactions!C8</f>
        <v>43460</v>
      </c>
      <c r="K8">
        <f t="shared" si="1"/>
        <v>49</v>
      </c>
      <c r="L8" s="5">
        <f>Transactions!G8</f>
        <v>21859</v>
      </c>
      <c r="M8" s="2">
        <f>Transactions!H8</f>
        <v>0.06</v>
      </c>
      <c r="N8" s="2">
        <f t="shared" si="4"/>
        <v>20547.46</v>
      </c>
      <c r="O8">
        <f>SUMIFS(Financials!$C:$C,Financials!$A:$A,'Combined sheet'!$C8,Financials!$B:$B,'Combined sheet'!$D8)</f>
        <v>8306.42</v>
      </c>
      <c r="P8">
        <f>SUMIFS(Financials!$D:$D,Financials!$A:$A,'Combined sheet'!$C8,Financials!$B:$B,'Combined sheet'!$D8)</f>
        <v>979.28319999999997</v>
      </c>
      <c r="Q8">
        <f>SUMIFS(Financials!$E:$E,Financials!$A:$A,'Combined sheet'!$C8,Financials!$B:$B,'Combined sheet'!$D8)</f>
        <v>0.1</v>
      </c>
      <c r="R8" s="18">
        <f t="shared" si="5"/>
        <v>11340.449199999999</v>
      </c>
      <c r="S8" s="9">
        <f t="shared" si="6"/>
        <v>9207.0108</v>
      </c>
      <c r="T8">
        <f>VLOOKUP(Transactions!F8,Payments!A8:E707,2,FALSE)</f>
        <v>4725.9157999999998</v>
      </c>
      <c r="U8" s="9">
        <f>VLOOKUP($D8,Payments!$A:$E,4,0)</f>
        <v>16612.62141</v>
      </c>
      <c r="V8" s="9">
        <f t="shared" si="7"/>
        <v>791.07720999999947</v>
      </c>
      <c r="W8" s="17">
        <f t="shared" si="8"/>
        <v>4.7619047619047589E-2</v>
      </c>
      <c r="X8" t="str">
        <f>VLOOKUP($D8,Payments!$A:$E,5,0)</f>
        <v>Laboral</v>
      </c>
      <c r="Y8" t="str">
        <f>VLOOKUP($X8,'Bank Type'!$A$1:$B$11,2,0)</f>
        <v>D</v>
      </c>
    </row>
    <row r="9" spans="1:25" x14ac:dyDescent="0.25">
      <c r="A9" t="str">
        <f t="shared" si="2"/>
        <v>CD-12CD-12-8</v>
      </c>
      <c r="B9" t="str">
        <f t="shared" si="3"/>
        <v>CD-12-8B-284</v>
      </c>
      <c r="C9" s="11" t="str">
        <f>Transactions!A9</f>
        <v>CD-12</v>
      </c>
      <c r="D9" t="str">
        <f>Transactions!F9</f>
        <v>CD-12-8</v>
      </c>
      <c r="E9" t="str">
        <f>VLOOKUP($D9,Payments!$A:$C,3,0)</f>
        <v>B-284</v>
      </c>
      <c r="F9" s="11" t="str">
        <f>Transactions!D9</f>
        <v>Wagon</v>
      </c>
      <c r="G9" s="11" t="str">
        <f>Transactions!E9</f>
        <v>Mercury</v>
      </c>
      <c r="H9" s="1">
        <f>Transactions!B9</f>
        <v>43437</v>
      </c>
      <c r="I9" s="10">
        <f t="shared" si="0"/>
        <v>12</v>
      </c>
      <c r="J9" s="1">
        <f>Transactions!C9</f>
        <v>43501</v>
      </c>
      <c r="K9">
        <f t="shared" si="1"/>
        <v>64</v>
      </c>
      <c r="L9" s="5">
        <f>Transactions!G9</f>
        <v>19399</v>
      </c>
      <c r="M9" s="2">
        <f>Transactions!H9</f>
        <v>0.13</v>
      </c>
      <c r="N9" s="2">
        <f t="shared" si="4"/>
        <v>16877.13</v>
      </c>
      <c r="O9">
        <f>SUMIFS(Financials!$C:$C,Financials!$A:$A,'Combined sheet'!$C9,Financials!$B:$B,'Combined sheet'!$D9)</f>
        <v>5819.7</v>
      </c>
      <c r="P9">
        <f>SUMIFS(Financials!$D:$D,Financials!$A:$A,'Combined sheet'!$C9,Financials!$B:$B,'Combined sheet'!$D9)</f>
        <v>884.59440000000006</v>
      </c>
      <c r="Q9">
        <f>SUMIFS(Financials!$E:$E,Financials!$A:$A,'Combined sheet'!$C9,Financials!$B:$B,'Combined sheet'!$D9)</f>
        <v>0.13</v>
      </c>
      <c r="R9" s="18">
        <f t="shared" si="5"/>
        <v>8898.3212999999996</v>
      </c>
      <c r="S9" s="9">
        <f t="shared" si="6"/>
        <v>7978.8086999999996</v>
      </c>
      <c r="T9">
        <f>VLOOKUP(Transactions!F9,Payments!A9:E708,2,FALSE)</f>
        <v>3712.9686000000006</v>
      </c>
      <c r="U9" s="9">
        <f>VLOOKUP($D9,Payments!$A:$E,4,0)</f>
        <v>14085.652698000002</v>
      </c>
      <c r="V9" s="9">
        <f t="shared" si="7"/>
        <v>921.49129800000082</v>
      </c>
      <c r="W9" s="17">
        <f t="shared" si="8"/>
        <v>6.54205607476636E-2</v>
      </c>
      <c r="X9" t="str">
        <f>VLOOKUP($D9,Payments!$A:$E,5,0)</f>
        <v>Caixa</v>
      </c>
      <c r="Y9" t="str">
        <f>VLOOKUP($X9,'Bank Type'!$A$1:$B$11,2,0)</f>
        <v>A</v>
      </c>
    </row>
    <row r="10" spans="1:25" x14ac:dyDescent="0.25">
      <c r="A10" t="str">
        <f t="shared" si="2"/>
        <v>CD-19CD-19-9</v>
      </c>
      <c r="B10" t="str">
        <f t="shared" si="3"/>
        <v>CD-19-9B-327</v>
      </c>
      <c r="C10" s="1" t="str">
        <f>Transactions!A10</f>
        <v>CD-19</v>
      </c>
      <c r="D10" t="str">
        <f>Transactions!F10</f>
        <v>CD-19-9</v>
      </c>
      <c r="E10" t="str">
        <f>VLOOKUP($D10,Payments!$A:$C,3,0)</f>
        <v>B-327</v>
      </c>
      <c r="F10" s="11" t="str">
        <f>Transactions!D10</f>
        <v>Convertible</v>
      </c>
      <c r="G10" s="11" t="str">
        <f>Transactions!E10</f>
        <v>Plymouth</v>
      </c>
      <c r="H10" s="1">
        <f>Transactions!B10</f>
        <v>43412</v>
      </c>
      <c r="I10" s="10">
        <f t="shared" si="0"/>
        <v>11</v>
      </c>
      <c r="J10" s="1">
        <f>Transactions!C10</f>
        <v>43464</v>
      </c>
      <c r="K10">
        <f t="shared" si="1"/>
        <v>52</v>
      </c>
      <c r="L10" s="5">
        <f>Transactions!G10</f>
        <v>26141</v>
      </c>
      <c r="M10" s="2">
        <f>Transactions!H10</f>
        <v>0.08</v>
      </c>
      <c r="N10" s="2">
        <f t="shared" si="4"/>
        <v>24049.72</v>
      </c>
      <c r="O10">
        <f>SUMIFS(Financials!$C:$C,Financials!$A:$A,'Combined sheet'!$C10,Financials!$B:$B,'Combined sheet'!$D10)</f>
        <v>9672.17</v>
      </c>
      <c r="P10">
        <f>SUMIFS(Financials!$D:$D,Financials!$A:$A,'Combined sheet'!$C10,Financials!$B:$B,'Combined sheet'!$D10)</f>
        <v>1006.4285000000001</v>
      </c>
      <c r="Q10">
        <f>SUMIFS(Financials!$E:$E,Financials!$A:$A,'Combined sheet'!$C10,Financials!$B:$B,'Combined sheet'!$D10)</f>
        <v>0.15</v>
      </c>
      <c r="R10" s="18">
        <f t="shared" si="5"/>
        <v>14286.056500000001</v>
      </c>
      <c r="S10" s="9">
        <f t="shared" si="6"/>
        <v>9763.6635000000006</v>
      </c>
      <c r="T10">
        <f>VLOOKUP(Transactions!F10,Payments!A10:E709,2,FALSE)</f>
        <v>4569.4468000000006</v>
      </c>
      <c r="U10" s="9">
        <f>VLOOKUP($D10,Payments!$A:$E,4,0)</f>
        <v>21233.497788000001</v>
      </c>
      <c r="V10" s="9">
        <f t="shared" si="7"/>
        <v>1753.2245880000009</v>
      </c>
      <c r="W10" s="17">
        <f t="shared" si="8"/>
        <v>8.2568807339449588E-2</v>
      </c>
      <c r="X10" t="str">
        <f>VLOOKUP($D10,Payments!$A:$E,5,0)</f>
        <v>Bankinter</v>
      </c>
      <c r="Y10" t="str">
        <f>VLOOKUP($X10,'Bank Type'!$A$1:$B$11,2,0)</f>
        <v>C</v>
      </c>
    </row>
    <row r="11" spans="1:25" x14ac:dyDescent="0.25">
      <c r="A11" t="str">
        <f t="shared" si="2"/>
        <v>CD-2CD-2-10</v>
      </c>
      <c r="B11" t="str">
        <f t="shared" si="3"/>
        <v>CD-2-10B-337</v>
      </c>
      <c r="C11" s="11" t="str">
        <f>Transactions!A11</f>
        <v>CD-2</v>
      </c>
      <c r="D11" t="str">
        <f>Transactions!F11</f>
        <v>CD-2-10</v>
      </c>
      <c r="E11" t="str">
        <f>VLOOKUP($D11,Payments!$A:$C,3,0)</f>
        <v>B-337</v>
      </c>
      <c r="F11" s="11" t="str">
        <f>Transactions!D11</f>
        <v>Convertible</v>
      </c>
      <c r="G11" s="11" t="str">
        <f>Transactions!E11</f>
        <v>Audi</v>
      </c>
      <c r="H11" s="1">
        <f>Transactions!B11</f>
        <v>43393</v>
      </c>
      <c r="I11" s="10">
        <f t="shared" si="0"/>
        <v>10</v>
      </c>
      <c r="J11" s="1">
        <f>Transactions!C11</f>
        <v>43472</v>
      </c>
      <c r="K11">
        <f t="shared" si="1"/>
        <v>79</v>
      </c>
      <c r="L11" s="5">
        <f>Transactions!G11</f>
        <v>34938</v>
      </c>
      <c r="M11" s="2">
        <f>Transactions!H11</f>
        <v>0.06</v>
      </c>
      <c r="N11" s="2">
        <f t="shared" si="4"/>
        <v>32841.72</v>
      </c>
      <c r="O11">
        <f>SUMIFS(Financials!$C:$C,Financials!$A:$A,'Combined sheet'!$C11,Financials!$B:$B,'Combined sheet'!$D11)</f>
        <v>11180.16</v>
      </c>
      <c r="P11">
        <f>SUMIFS(Financials!$D:$D,Financials!$A:$A,'Combined sheet'!$C11,Financials!$B:$B,'Combined sheet'!$D11)</f>
        <v>1949.5404000000001</v>
      </c>
      <c r="Q11">
        <f>SUMIFS(Financials!$E:$E,Financials!$A:$A,'Combined sheet'!$C11,Financials!$B:$B,'Combined sheet'!$D11)</f>
        <v>0.1</v>
      </c>
      <c r="R11" s="18">
        <f t="shared" si="5"/>
        <v>16413.8724</v>
      </c>
      <c r="S11" s="9">
        <f t="shared" si="6"/>
        <v>16427.847600000001</v>
      </c>
      <c r="T11">
        <f>VLOOKUP(Transactions!F11,Payments!A11:E710,2,FALSE)</f>
        <v>6239.9268000000002</v>
      </c>
      <c r="U11" s="9">
        <f>VLOOKUP($D11,Payments!$A:$E,4,0)</f>
        <v>28729.936656000002</v>
      </c>
      <c r="V11" s="9">
        <f t="shared" si="7"/>
        <v>2128.1434560000016</v>
      </c>
      <c r="W11" s="17">
        <f t="shared" si="8"/>
        <v>7.4074074074074125E-2</v>
      </c>
      <c r="X11" t="str">
        <f>VLOOKUP($D11,Payments!$A:$E,5,0)</f>
        <v>Unicaja</v>
      </c>
      <c r="Y11" t="str">
        <f>VLOOKUP($X11,'Bank Type'!$A$1:$B$11,2,0)</f>
        <v>D</v>
      </c>
    </row>
    <row r="12" spans="1:25" x14ac:dyDescent="0.25">
      <c r="A12" t="str">
        <f t="shared" si="2"/>
        <v>CD-19CD-19-11</v>
      </c>
      <c r="B12" t="str">
        <f t="shared" si="3"/>
        <v>CD-19-11B-357</v>
      </c>
      <c r="C12" s="1" t="str">
        <f>Transactions!A12</f>
        <v>CD-19</v>
      </c>
      <c r="D12" t="str">
        <f>Transactions!F12</f>
        <v>CD-19-11</v>
      </c>
      <c r="E12" t="str">
        <f>VLOOKUP($D12,Payments!$A:$C,3,0)</f>
        <v>B-357</v>
      </c>
      <c r="F12" s="11" t="str">
        <f>Transactions!D12</f>
        <v>Convertible</v>
      </c>
      <c r="G12" s="11" t="str">
        <f>Transactions!E12</f>
        <v>Mercury</v>
      </c>
      <c r="H12" s="1">
        <f>Transactions!B12</f>
        <v>43407</v>
      </c>
      <c r="I12" s="10">
        <f t="shared" si="0"/>
        <v>11</v>
      </c>
      <c r="J12" s="1">
        <f>Transactions!C12</f>
        <v>43451</v>
      </c>
      <c r="K12">
        <f t="shared" si="1"/>
        <v>44</v>
      </c>
      <c r="L12" s="5">
        <f>Transactions!G12</f>
        <v>26938</v>
      </c>
      <c r="M12" s="2">
        <f>Transactions!H12</f>
        <v>7.0000000000000007E-2</v>
      </c>
      <c r="N12" s="2">
        <f t="shared" si="4"/>
        <v>25052.34</v>
      </c>
      <c r="O12">
        <f>SUMIFS(Financials!$C:$C,Financials!$A:$A,'Combined sheet'!$C12,Financials!$B:$B,'Combined sheet'!$D12)</f>
        <v>9697.68</v>
      </c>
      <c r="P12">
        <f>SUMIFS(Financials!$D:$D,Financials!$A:$A,'Combined sheet'!$C12,Financials!$B:$B,'Combined sheet'!$D12)</f>
        <v>921.27959999999973</v>
      </c>
      <c r="Q12">
        <f>SUMIFS(Financials!$E:$E,Financials!$A:$A,'Combined sheet'!$C12,Financials!$B:$B,'Combined sheet'!$D12)</f>
        <v>0.1</v>
      </c>
      <c r="R12" s="18">
        <f t="shared" si="5"/>
        <v>13124.193600000001</v>
      </c>
      <c r="S12" s="9">
        <f t="shared" si="6"/>
        <v>11928.1464</v>
      </c>
      <c r="T12">
        <f>VLOOKUP(Transactions!F12,Payments!A12:E711,2,FALSE)</f>
        <v>4509.4211999999998</v>
      </c>
      <c r="U12" s="9">
        <f>VLOOKUP($D12,Payments!$A:$E,4,0)</f>
        <v>21775.493927999996</v>
      </c>
      <c r="V12" s="9">
        <f t="shared" si="7"/>
        <v>1232.5751279999968</v>
      </c>
      <c r="W12" s="17">
        <f t="shared" si="8"/>
        <v>5.6603773584905523E-2</v>
      </c>
      <c r="X12" t="str">
        <f>VLOOKUP($D12,Payments!$A:$E,5,0)</f>
        <v>Popular</v>
      </c>
      <c r="Y12" t="str">
        <f>VLOOKUP($X12,'Bank Type'!$A$1:$B$11,2,0)</f>
        <v>B</v>
      </c>
    </row>
    <row r="13" spans="1:25" x14ac:dyDescent="0.25">
      <c r="A13" t="str">
        <f t="shared" si="2"/>
        <v>CD-2CD-2-12</v>
      </c>
      <c r="B13" t="str">
        <f t="shared" si="3"/>
        <v>CD-2-12B-269</v>
      </c>
      <c r="C13" s="11" t="str">
        <f>Transactions!A13</f>
        <v>CD-2</v>
      </c>
      <c r="D13" t="str">
        <f>Transactions!F13</f>
        <v>CD-2-12</v>
      </c>
      <c r="E13" t="str">
        <f>VLOOKUP($D13,Payments!$A:$C,3,0)</f>
        <v>B-269</v>
      </c>
      <c r="F13" s="11" t="str">
        <f>Transactions!D13</f>
        <v>Hatchback</v>
      </c>
      <c r="G13" s="11" t="str">
        <f>Transactions!E13</f>
        <v>Audi</v>
      </c>
      <c r="H13" s="1">
        <f>Transactions!B13</f>
        <v>43411</v>
      </c>
      <c r="I13" s="10">
        <f t="shared" si="0"/>
        <v>11</v>
      </c>
      <c r="J13" s="1">
        <f>Transactions!C13</f>
        <v>43444</v>
      </c>
      <c r="K13">
        <f t="shared" si="1"/>
        <v>33</v>
      </c>
      <c r="L13" s="5">
        <f>Transactions!G13</f>
        <v>19560</v>
      </c>
      <c r="M13" s="2">
        <f>Transactions!H13</f>
        <v>0.05</v>
      </c>
      <c r="N13" s="2">
        <f t="shared" si="4"/>
        <v>18582</v>
      </c>
      <c r="O13">
        <f>SUMIFS(Financials!$C:$C,Financials!$A:$A,'Combined sheet'!$C13,Financials!$B:$B,'Combined sheet'!$D13)</f>
        <v>6846</v>
      </c>
      <c r="P13">
        <f>SUMIFS(Financials!$D:$D,Financials!$A:$A,'Combined sheet'!$C13,Financials!$B:$B,'Combined sheet'!$D13)</f>
        <v>821.52</v>
      </c>
      <c r="Q13">
        <f>SUMIFS(Financials!$E:$E,Financials!$A:$A,'Combined sheet'!$C13,Financials!$B:$B,'Combined sheet'!$D13)</f>
        <v>0.12</v>
      </c>
      <c r="R13" s="18">
        <f t="shared" si="5"/>
        <v>9897.36</v>
      </c>
      <c r="S13" s="9">
        <f t="shared" si="6"/>
        <v>8684.64</v>
      </c>
      <c r="T13">
        <f>VLOOKUP(Transactions!F13,Payments!A13:E712,2,FALSE)</f>
        <v>3902.22</v>
      </c>
      <c r="U13" s="9">
        <f>VLOOKUP($D13,Payments!$A:$E,4,0)</f>
        <v>15560.566800000002</v>
      </c>
      <c r="V13" s="9">
        <f t="shared" si="7"/>
        <v>880.78680000000168</v>
      </c>
      <c r="W13" s="17">
        <f t="shared" si="8"/>
        <v>5.6603773584905759E-2</v>
      </c>
      <c r="X13" t="str">
        <f>VLOOKUP($D13,Payments!$A:$E,5,0)</f>
        <v>Bankinter</v>
      </c>
      <c r="Y13" t="str">
        <f>VLOOKUP($X13,'Bank Type'!$A$1:$B$11,2,0)</f>
        <v>C</v>
      </c>
    </row>
    <row r="14" spans="1:25" x14ac:dyDescent="0.25">
      <c r="A14" t="str">
        <f t="shared" si="2"/>
        <v>CD-1CD-1-13</v>
      </c>
      <c r="B14" t="str">
        <f t="shared" si="3"/>
        <v>CD-1-13B-340</v>
      </c>
      <c r="C14" s="1" t="str">
        <f>Transactions!A14</f>
        <v>CD-1</v>
      </c>
      <c r="D14" t="str">
        <f>Transactions!F14</f>
        <v>CD-1-13</v>
      </c>
      <c r="E14" t="str">
        <f>VLOOKUP($D14,Payments!$A:$C,3,0)</f>
        <v>B-340</v>
      </c>
      <c r="F14" s="11" t="str">
        <f>Transactions!D14</f>
        <v>Hardtop</v>
      </c>
      <c r="G14" s="11" t="str">
        <f>Transactions!E14</f>
        <v>Peugeot</v>
      </c>
      <c r="H14" s="1">
        <f>Transactions!B14</f>
        <v>43460</v>
      </c>
      <c r="I14" s="10">
        <f t="shared" si="0"/>
        <v>12</v>
      </c>
      <c r="J14" s="1">
        <f>Transactions!C14</f>
        <v>43534</v>
      </c>
      <c r="K14">
        <f t="shared" si="1"/>
        <v>74</v>
      </c>
      <c r="L14" s="5">
        <f>Transactions!G14</f>
        <v>25878</v>
      </c>
      <c r="M14" s="2">
        <f>Transactions!H14</f>
        <v>0.11</v>
      </c>
      <c r="N14" s="2">
        <f t="shared" si="4"/>
        <v>23031.42</v>
      </c>
      <c r="O14">
        <f>SUMIFS(Financials!$C:$C,Financials!$A:$A,'Combined sheet'!$C14,Financials!$B:$B,'Combined sheet'!$D14)</f>
        <v>10092.42</v>
      </c>
      <c r="P14">
        <f>SUMIFS(Financials!$D:$D,Financials!$A:$A,'Combined sheet'!$C14,Financials!$B:$B,'Combined sheet'!$D14)</f>
        <v>1293.9000000000001</v>
      </c>
      <c r="Q14">
        <f>SUMIFS(Financials!$E:$E,Financials!$A:$A,'Combined sheet'!$C14,Financials!$B:$B,'Combined sheet'!$D14)</f>
        <v>0.14000000000000001</v>
      </c>
      <c r="R14" s="18">
        <f t="shared" si="5"/>
        <v>14610.718799999999</v>
      </c>
      <c r="S14" s="9">
        <f t="shared" si="6"/>
        <v>8420.7011999999995</v>
      </c>
      <c r="T14">
        <f>VLOOKUP(Transactions!F14,Payments!A14:E713,2,FALSE)</f>
        <v>5297.2266</v>
      </c>
      <c r="U14" s="9">
        <f>VLOOKUP($D14,Payments!$A:$E,4,0)</f>
        <v>18975.586938000004</v>
      </c>
      <c r="V14" s="9">
        <f t="shared" si="7"/>
        <v>1241.3935380000075</v>
      </c>
      <c r="W14" s="17">
        <f t="shared" si="8"/>
        <v>6.5420560747663933E-2</v>
      </c>
      <c r="X14" t="str">
        <f>VLOOKUP($D14,Payments!$A:$E,5,0)</f>
        <v>Laboral</v>
      </c>
      <c r="Y14" t="str">
        <f>VLOOKUP($X14,'Bank Type'!$A$1:$B$11,2,0)</f>
        <v>D</v>
      </c>
    </row>
    <row r="15" spans="1:25" x14ac:dyDescent="0.25">
      <c r="A15" t="str">
        <f t="shared" si="2"/>
        <v>CD-17CD-17-14</v>
      </c>
      <c r="B15" t="str">
        <f t="shared" si="3"/>
        <v>CD-17-14B-272</v>
      </c>
      <c r="C15" s="11" t="str">
        <f>Transactions!A15</f>
        <v>CD-17</v>
      </c>
      <c r="D15" t="str">
        <f>Transactions!F15</f>
        <v>CD-17-14</v>
      </c>
      <c r="E15" t="str">
        <f>VLOOKUP($D15,Payments!$A:$C,3,0)</f>
        <v>B-272</v>
      </c>
      <c r="F15" s="11" t="str">
        <f>Transactions!D15</f>
        <v>Convertible</v>
      </c>
      <c r="G15" s="11" t="str">
        <f>Transactions!E15</f>
        <v>Plymouth</v>
      </c>
      <c r="H15" s="1">
        <f>Transactions!B15</f>
        <v>43398</v>
      </c>
      <c r="I15" s="10">
        <f t="shared" si="0"/>
        <v>10</v>
      </c>
      <c r="J15" s="1">
        <f>Transactions!C15</f>
        <v>43454</v>
      </c>
      <c r="K15">
        <f t="shared" si="1"/>
        <v>56</v>
      </c>
      <c r="L15" s="5">
        <f>Transactions!G15</f>
        <v>24087</v>
      </c>
      <c r="M15" s="2">
        <f>Transactions!H15</f>
        <v>0.14000000000000001</v>
      </c>
      <c r="N15" s="2">
        <f t="shared" si="4"/>
        <v>20714.82</v>
      </c>
      <c r="O15">
        <f>SUMIFS(Financials!$C:$C,Financials!$A:$A,'Combined sheet'!$C15,Financials!$B:$B,'Combined sheet'!$D15)</f>
        <v>7466.97</v>
      </c>
      <c r="P15">
        <f>SUMIFS(Financials!$D:$D,Financials!$A:$A,'Combined sheet'!$C15,Financials!$B:$B,'Combined sheet'!$D15)</f>
        <v>1192.3064999999999</v>
      </c>
      <c r="Q15">
        <f>SUMIFS(Financials!$E:$E,Financials!$A:$A,'Combined sheet'!$C15,Financials!$B:$B,'Combined sheet'!$D15)</f>
        <v>0.12</v>
      </c>
      <c r="R15" s="18">
        <f t="shared" si="5"/>
        <v>11145.054899999999</v>
      </c>
      <c r="S15" s="9">
        <f t="shared" si="6"/>
        <v>9569.7650999999987</v>
      </c>
      <c r="T15">
        <f>VLOOKUP(Transactions!F15,Payments!A15:E714,2,FALSE)</f>
        <v>3935.8158000000003</v>
      </c>
      <c r="U15" s="9">
        <f>VLOOKUP($D15,Payments!$A:$E,4,0)</f>
        <v>17617.954409999998</v>
      </c>
      <c r="V15" s="9">
        <f t="shared" si="7"/>
        <v>838.95020999999906</v>
      </c>
      <c r="W15" s="17">
        <f t="shared" si="8"/>
        <v>4.7619047619047568E-2</v>
      </c>
      <c r="X15" t="str">
        <f>VLOOKUP($D15,Payments!$A:$E,5,0)</f>
        <v>Laboral</v>
      </c>
      <c r="Y15" t="str">
        <f>VLOOKUP($X15,'Bank Type'!$A$1:$B$11,2,0)</f>
        <v>D</v>
      </c>
    </row>
    <row r="16" spans="1:25" x14ac:dyDescent="0.25">
      <c r="A16" t="str">
        <f t="shared" si="2"/>
        <v>CD-7CD-7-15</v>
      </c>
      <c r="B16" t="str">
        <f t="shared" si="3"/>
        <v>CD-7-15B-264</v>
      </c>
      <c r="C16" s="1" t="str">
        <f>Transactions!A16</f>
        <v>CD-7</v>
      </c>
      <c r="D16" t="str">
        <f>Transactions!F16</f>
        <v>CD-7-15</v>
      </c>
      <c r="E16" t="str">
        <f>VLOOKUP($D16,Payments!$A:$C,3,0)</f>
        <v>B-264</v>
      </c>
      <c r="F16" s="11" t="str">
        <f>Transactions!D16</f>
        <v>Convertible</v>
      </c>
      <c r="G16" s="11" t="str">
        <f>Transactions!E16</f>
        <v>Dodge</v>
      </c>
      <c r="H16" s="1">
        <f>Transactions!B16</f>
        <v>43406</v>
      </c>
      <c r="I16" s="10">
        <f t="shared" si="0"/>
        <v>11</v>
      </c>
      <c r="J16" s="1">
        <f>Transactions!C16</f>
        <v>43453</v>
      </c>
      <c r="K16">
        <f t="shared" si="1"/>
        <v>47</v>
      </c>
      <c r="L16" s="5">
        <f>Transactions!G16</f>
        <v>28566</v>
      </c>
      <c r="M16" s="2">
        <f>Transactions!H16</f>
        <v>0.15</v>
      </c>
      <c r="N16" s="2">
        <f t="shared" si="4"/>
        <v>24281.1</v>
      </c>
      <c r="O16">
        <f>SUMIFS(Financials!$C:$C,Financials!$A:$A,'Combined sheet'!$C16,Financials!$B:$B,'Combined sheet'!$D16)</f>
        <v>8855.4599999999991</v>
      </c>
      <c r="P16">
        <f>SUMIFS(Financials!$D:$D,Financials!$A:$A,'Combined sheet'!$C16,Financials!$B:$B,'Combined sheet'!$D16)</f>
        <v>771.28199999999993</v>
      </c>
      <c r="Q16">
        <f>SUMIFS(Financials!$E:$E,Financials!$A:$A,'Combined sheet'!$C16,Financials!$B:$B,'Combined sheet'!$D16)</f>
        <v>0.15</v>
      </c>
      <c r="R16" s="18">
        <f t="shared" si="5"/>
        <v>13268.906999999997</v>
      </c>
      <c r="S16" s="9">
        <f t="shared" si="6"/>
        <v>11012.193000000001</v>
      </c>
      <c r="T16">
        <f>VLOOKUP(Transactions!F16,Payments!A16:E715,2,FALSE)</f>
        <v>4613.4089999999997</v>
      </c>
      <c r="U16" s="9">
        <f>VLOOKUP($D16,Payments!$A:$E,4,0)</f>
        <v>20651.075550000001</v>
      </c>
      <c r="V16" s="9">
        <f t="shared" si="7"/>
        <v>983.38455000000249</v>
      </c>
      <c r="W16" s="17">
        <f t="shared" si="8"/>
        <v>4.7619047619047734E-2</v>
      </c>
      <c r="X16" t="str">
        <f>VLOOKUP($D16,Payments!$A:$E,5,0)</f>
        <v>BBVA</v>
      </c>
      <c r="Y16" t="str">
        <f>VLOOKUP($X16,'Bank Type'!$A$1:$B$11,2,0)</f>
        <v>A</v>
      </c>
    </row>
    <row r="17" spans="1:25" x14ac:dyDescent="0.25">
      <c r="A17" t="str">
        <f t="shared" si="2"/>
        <v>CD-10CD-10-16</v>
      </c>
      <c r="B17" t="str">
        <f t="shared" si="3"/>
        <v>CD-10-16B-388</v>
      </c>
      <c r="C17" s="11" t="str">
        <f>Transactions!A17</f>
        <v>CD-10</v>
      </c>
      <c r="D17" t="str">
        <f>Transactions!F17</f>
        <v>CD-10-16</v>
      </c>
      <c r="E17" t="str">
        <f>VLOOKUP($D17,Payments!$A:$C,3,0)</f>
        <v>B-388</v>
      </c>
      <c r="F17" s="11" t="str">
        <f>Transactions!D17</f>
        <v>Wagon</v>
      </c>
      <c r="G17" s="11" t="str">
        <f>Transactions!E17</f>
        <v>Peugeot</v>
      </c>
      <c r="H17" s="1">
        <f>Transactions!B17</f>
        <v>43439</v>
      </c>
      <c r="I17" s="10">
        <f t="shared" si="0"/>
        <v>12</v>
      </c>
      <c r="J17" s="1">
        <f>Transactions!C17</f>
        <v>43508</v>
      </c>
      <c r="K17">
        <f t="shared" si="1"/>
        <v>69</v>
      </c>
      <c r="L17" s="5">
        <f>Transactions!G17</f>
        <v>21454</v>
      </c>
      <c r="M17" s="2">
        <f>Transactions!H17</f>
        <v>7.0000000000000007E-2</v>
      </c>
      <c r="N17" s="2">
        <f t="shared" si="4"/>
        <v>19952.22</v>
      </c>
      <c r="O17">
        <f>SUMIFS(Financials!$C:$C,Financials!$A:$A,'Combined sheet'!$C17,Financials!$B:$B,'Combined sheet'!$D17)</f>
        <v>8367.06</v>
      </c>
      <c r="P17">
        <f>SUMIFS(Financials!$D:$D,Financials!$A:$A,'Combined sheet'!$C17,Financials!$B:$B,'Combined sheet'!$D17)</f>
        <v>1158.5159999999998</v>
      </c>
      <c r="Q17">
        <f>SUMIFS(Financials!$E:$E,Financials!$A:$A,'Combined sheet'!$C17,Financials!$B:$B,'Combined sheet'!$D17)</f>
        <v>0.11</v>
      </c>
      <c r="R17" s="18">
        <f t="shared" si="5"/>
        <v>11720.320199999998</v>
      </c>
      <c r="S17" s="9">
        <f t="shared" si="6"/>
        <v>8231.8998000000029</v>
      </c>
      <c r="T17">
        <f>VLOOKUP(Transactions!F17,Payments!A17:E716,2,FALSE)</f>
        <v>3990.4439999999995</v>
      </c>
      <c r="U17" s="9">
        <f>VLOOKUP($D17,Payments!$A:$E,4,0)</f>
        <v>17238.718079999999</v>
      </c>
      <c r="V17" s="9">
        <f t="shared" si="7"/>
        <v>1276.9420799999971</v>
      </c>
      <c r="W17" s="17">
        <f t="shared" si="8"/>
        <v>7.4074074074073903E-2</v>
      </c>
      <c r="X17" t="str">
        <f>VLOOKUP($D17,Payments!$A:$E,5,0)</f>
        <v>Sabadell</v>
      </c>
      <c r="Y17" t="str">
        <f>VLOOKUP($X17,'Bank Type'!$A$1:$B$11,2,0)</f>
        <v>A</v>
      </c>
    </row>
    <row r="18" spans="1:25" x14ac:dyDescent="0.25">
      <c r="A18" t="str">
        <f t="shared" si="2"/>
        <v>CD-4CD-4-17</v>
      </c>
      <c r="B18" t="str">
        <f t="shared" si="3"/>
        <v>CD-4-17B-287</v>
      </c>
      <c r="C18" s="1" t="str">
        <f>Transactions!A18</f>
        <v>CD-4</v>
      </c>
      <c r="D18" t="str">
        <f>Transactions!F18</f>
        <v>CD-4-17</v>
      </c>
      <c r="E18" t="str">
        <f>VLOOKUP($D18,Payments!$A:$C,3,0)</f>
        <v>B-287</v>
      </c>
      <c r="F18" s="11" t="str">
        <f>Transactions!D18</f>
        <v>Hardtop</v>
      </c>
      <c r="G18" s="11" t="str">
        <f>Transactions!E18</f>
        <v>Volvo</v>
      </c>
      <c r="H18" s="1">
        <f>Transactions!B18</f>
        <v>43407</v>
      </c>
      <c r="I18" s="10">
        <f t="shared" si="0"/>
        <v>11</v>
      </c>
      <c r="J18" s="1">
        <f>Transactions!C18</f>
        <v>43442</v>
      </c>
      <c r="K18">
        <f t="shared" si="1"/>
        <v>35</v>
      </c>
      <c r="L18" s="5">
        <f>Transactions!G18</f>
        <v>32490</v>
      </c>
      <c r="M18" s="2">
        <f>Transactions!H18</f>
        <v>0.12</v>
      </c>
      <c r="N18" s="2">
        <f t="shared" si="4"/>
        <v>28591.200000000001</v>
      </c>
      <c r="O18">
        <f>SUMIFS(Financials!$C:$C,Financials!$A:$A,'Combined sheet'!$C18,Financials!$B:$B,'Combined sheet'!$D18)</f>
        <v>11696.4</v>
      </c>
      <c r="P18">
        <f>SUMIFS(Financials!$D:$D,Financials!$A:$A,'Combined sheet'!$C18,Financials!$B:$B,'Combined sheet'!$D18)</f>
        <v>1689.4800000000002</v>
      </c>
      <c r="Q18">
        <f>SUMIFS(Financials!$E:$E,Financials!$A:$A,'Combined sheet'!$C18,Financials!$B:$B,'Combined sheet'!$D18)</f>
        <v>0.1</v>
      </c>
      <c r="R18" s="18">
        <f t="shared" si="5"/>
        <v>16245</v>
      </c>
      <c r="S18" s="9">
        <f t="shared" si="6"/>
        <v>12346.200000000003</v>
      </c>
      <c r="T18">
        <f>VLOOKUP(Transactions!F18,Payments!A18:E717,2,FALSE)</f>
        <v>6290.0640000000003</v>
      </c>
      <c r="U18" s="9">
        <f>VLOOKUP($D18,Payments!$A:$E,4,0)</f>
        <v>23862.215520000002</v>
      </c>
      <c r="V18" s="9">
        <f t="shared" si="7"/>
        <v>1561.079520000003</v>
      </c>
      <c r="W18" s="17">
        <f t="shared" si="8"/>
        <v>6.542056074766367E-2</v>
      </c>
      <c r="X18" t="str">
        <f>VLOOKUP($D18,Payments!$A:$E,5,0)</f>
        <v>Bankinter</v>
      </c>
      <c r="Y18" t="str">
        <f>VLOOKUP($X18,'Bank Type'!$A$1:$B$11,2,0)</f>
        <v>C</v>
      </c>
    </row>
    <row r="19" spans="1:25" x14ac:dyDescent="0.25">
      <c r="A19" t="str">
        <f t="shared" si="2"/>
        <v>CD-9CD-9-18</v>
      </c>
      <c r="B19" t="str">
        <f t="shared" si="3"/>
        <v>CD-9-18B-245</v>
      </c>
      <c r="C19" s="11" t="str">
        <f>Transactions!A19</f>
        <v>CD-9</v>
      </c>
      <c r="D19" t="str">
        <f>Transactions!F19</f>
        <v>CD-9-18</v>
      </c>
      <c r="E19" t="str">
        <f>VLOOKUP($D19,Payments!$A:$C,3,0)</f>
        <v>B-245</v>
      </c>
      <c r="F19" s="11" t="str">
        <f>Transactions!D19</f>
        <v>Wagon</v>
      </c>
      <c r="G19" s="11" t="str">
        <f>Transactions!E19</f>
        <v>Plymouth</v>
      </c>
      <c r="H19" s="1">
        <f>Transactions!B19</f>
        <v>43458</v>
      </c>
      <c r="I19" s="10">
        <f t="shared" si="0"/>
        <v>12</v>
      </c>
      <c r="J19" s="1">
        <f>Transactions!C19</f>
        <v>43510</v>
      </c>
      <c r="K19">
        <f t="shared" si="1"/>
        <v>52</v>
      </c>
      <c r="L19" s="5">
        <f>Transactions!G19</f>
        <v>23509</v>
      </c>
      <c r="M19" s="2">
        <f>Transactions!H19</f>
        <v>0.14000000000000001</v>
      </c>
      <c r="N19" s="2">
        <f t="shared" si="4"/>
        <v>20217.739999999998</v>
      </c>
      <c r="O19">
        <f>SUMIFS(Financials!$C:$C,Financials!$A:$A,'Combined sheet'!$C19,Financials!$B:$B,'Combined sheet'!$D19)</f>
        <v>8463.24</v>
      </c>
      <c r="P19">
        <f>SUMIFS(Financials!$D:$D,Financials!$A:$A,'Combined sheet'!$C19,Financials!$B:$B,'Combined sheet'!$D19)</f>
        <v>587.72499999999991</v>
      </c>
      <c r="Q19">
        <f>SUMIFS(Financials!$E:$E,Financials!$A:$A,'Combined sheet'!$C19,Financials!$B:$B,'Combined sheet'!$D19)</f>
        <v>0.1</v>
      </c>
      <c r="R19" s="18">
        <f t="shared" si="5"/>
        <v>11072.739</v>
      </c>
      <c r="S19" s="9">
        <f t="shared" si="6"/>
        <v>9145.0009999999984</v>
      </c>
      <c r="T19">
        <f>VLOOKUP(Transactions!F19,Payments!A19:E718,2,FALSE)</f>
        <v>3639.1931999999997</v>
      </c>
      <c r="U19" s="9">
        <f>VLOOKUP($D19,Payments!$A:$E,4,0)</f>
        <v>17739.045075999999</v>
      </c>
      <c r="V19" s="9">
        <f t="shared" si="7"/>
        <v>1160.4982760000021</v>
      </c>
      <c r="W19" s="17">
        <f t="shared" si="8"/>
        <v>6.542056074766367E-2</v>
      </c>
      <c r="X19" t="str">
        <f>VLOOKUP($D19,Payments!$A:$E,5,0)</f>
        <v>Bankinter</v>
      </c>
      <c r="Y19" t="str">
        <f>VLOOKUP($X19,'Bank Type'!$A$1:$B$11,2,0)</f>
        <v>C</v>
      </c>
    </row>
    <row r="20" spans="1:25" x14ac:dyDescent="0.25">
      <c r="A20" t="str">
        <f t="shared" si="2"/>
        <v>CD-2CD-2-19</v>
      </c>
      <c r="B20" t="str">
        <f t="shared" si="3"/>
        <v>CD-2-19B-287</v>
      </c>
      <c r="C20" s="1" t="str">
        <f>Transactions!A20</f>
        <v>CD-2</v>
      </c>
      <c r="D20" t="str">
        <f>Transactions!F20</f>
        <v>CD-2-19</v>
      </c>
      <c r="E20" t="str">
        <f>VLOOKUP($D20,Payments!$A:$C,3,0)</f>
        <v>B-287</v>
      </c>
      <c r="F20" s="11" t="str">
        <f>Transactions!D20</f>
        <v>Hatchback</v>
      </c>
      <c r="G20" s="11" t="str">
        <f>Transactions!E20</f>
        <v>Porsche</v>
      </c>
      <c r="H20" s="1">
        <f>Transactions!B20</f>
        <v>43450</v>
      </c>
      <c r="I20" s="10">
        <f t="shared" si="0"/>
        <v>12</v>
      </c>
      <c r="J20" s="1">
        <f>Transactions!C20</f>
        <v>43512</v>
      </c>
      <c r="K20">
        <f t="shared" si="1"/>
        <v>62</v>
      </c>
      <c r="L20" s="5">
        <f>Transactions!G20</f>
        <v>19026</v>
      </c>
      <c r="M20" s="2">
        <f>Transactions!H20</f>
        <v>0.1</v>
      </c>
      <c r="N20" s="2">
        <f t="shared" si="4"/>
        <v>17123.400000000001</v>
      </c>
      <c r="O20">
        <f>SUMIFS(Financials!$C:$C,Financials!$A:$A,'Combined sheet'!$C20,Financials!$B:$B,'Combined sheet'!$D20)</f>
        <v>7420.14</v>
      </c>
      <c r="P20">
        <f>SUMIFS(Financials!$D:$D,Financials!$A:$A,'Combined sheet'!$C20,Financials!$B:$B,'Combined sheet'!$D20)</f>
        <v>970.32600000000025</v>
      </c>
      <c r="Q20">
        <f>SUMIFS(Financials!$E:$E,Financials!$A:$A,'Combined sheet'!$C20,Financials!$B:$B,'Combined sheet'!$D20)</f>
        <v>0.14000000000000001</v>
      </c>
      <c r="R20" s="18">
        <f t="shared" si="5"/>
        <v>10787.742</v>
      </c>
      <c r="S20" s="9">
        <f t="shared" si="6"/>
        <v>6335.6580000000013</v>
      </c>
      <c r="T20">
        <f>VLOOKUP(Transactions!F20,Payments!A20:E719,2,FALSE)</f>
        <v>3424.68</v>
      </c>
      <c r="U20" s="9">
        <f>VLOOKUP($D20,Payments!$A:$E,4,0)</f>
        <v>14931.604800000003</v>
      </c>
      <c r="V20" s="9">
        <f t="shared" si="7"/>
        <v>1232.8848000000016</v>
      </c>
      <c r="W20" s="17">
        <f t="shared" si="8"/>
        <v>8.2568807339449629E-2</v>
      </c>
      <c r="X20" t="str">
        <f>VLOOKUP($D20,Payments!$A:$E,5,0)</f>
        <v>Santander</v>
      </c>
      <c r="Y20" t="str">
        <f>VLOOKUP($X20,'Bank Type'!$A$1:$B$11,2,0)</f>
        <v>B</v>
      </c>
    </row>
    <row r="21" spans="1:25" x14ac:dyDescent="0.25">
      <c r="A21" t="str">
        <f t="shared" si="2"/>
        <v>CD-12CD-12-20</v>
      </c>
      <c r="B21" t="str">
        <f t="shared" si="3"/>
        <v>CD-12-20B-255</v>
      </c>
      <c r="C21" s="11" t="str">
        <f>Transactions!A21</f>
        <v>CD-12</v>
      </c>
      <c r="D21" t="str">
        <f>Transactions!F21</f>
        <v>CD-12-20</v>
      </c>
      <c r="E21" t="str">
        <f>VLOOKUP($D21,Payments!$A:$C,3,0)</f>
        <v>B-255</v>
      </c>
      <c r="F21" s="11" t="str">
        <f>Transactions!D21</f>
        <v>Hatchback</v>
      </c>
      <c r="G21" s="11" t="str">
        <f>Transactions!E21</f>
        <v>BMW</v>
      </c>
      <c r="H21" s="1">
        <f>Transactions!B21</f>
        <v>43448</v>
      </c>
      <c r="I21" s="10">
        <f t="shared" si="0"/>
        <v>12</v>
      </c>
      <c r="J21" s="1">
        <f>Transactions!C21</f>
        <v>43515</v>
      </c>
      <c r="K21">
        <f t="shared" si="1"/>
        <v>67</v>
      </c>
      <c r="L21" s="5">
        <f>Transactions!G21</f>
        <v>29139</v>
      </c>
      <c r="M21" s="2">
        <f>Transactions!H21</f>
        <v>0.17</v>
      </c>
      <c r="N21" s="2">
        <f t="shared" si="4"/>
        <v>24185.37</v>
      </c>
      <c r="O21">
        <f>SUMIFS(Financials!$C:$C,Financials!$A:$A,'Combined sheet'!$C21,Financials!$B:$B,'Combined sheet'!$D21)</f>
        <v>10490.04</v>
      </c>
      <c r="P21">
        <f>SUMIFS(Financials!$D:$D,Financials!$A:$A,'Combined sheet'!$C21,Financials!$B:$B,'Combined sheet'!$D21)</f>
        <v>1232.5796999999998</v>
      </c>
      <c r="Q21">
        <f>SUMIFS(Financials!$E:$E,Financials!$A:$A,'Combined sheet'!$C21,Financials!$B:$B,'Combined sheet'!$D21)</f>
        <v>0.11</v>
      </c>
      <c r="R21" s="18">
        <f t="shared" si="5"/>
        <v>14383.010400000001</v>
      </c>
      <c r="S21" s="9">
        <f t="shared" si="6"/>
        <v>9802.359599999998</v>
      </c>
      <c r="T21">
        <f>VLOOKUP(Transactions!F21,Payments!A21:E720,2,FALSE)</f>
        <v>5078.9276999999993</v>
      </c>
      <c r="U21" s="9">
        <f>VLOOKUP($D21,Payments!$A:$E,4,0)</f>
        <v>20634.957684000001</v>
      </c>
      <c r="V21" s="9">
        <f t="shared" si="7"/>
        <v>1528.5153840000021</v>
      </c>
      <c r="W21" s="17">
        <f t="shared" si="8"/>
        <v>7.4074074074074167E-2</v>
      </c>
      <c r="X21" t="str">
        <f>VLOOKUP($D21,Payments!$A:$E,5,0)</f>
        <v>Bankia</v>
      </c>
      <c r="Y21" t="str">
        <f>VLOOKUP($X21,'Bank Type'!$A$1:$B$11,2,0)</f>
        <v>B</v>
      </c>
    </row>
    <row r="22" spans="1:25" x14ac:dyDescent="0.25">
      <c r="A22" t="str">
        <f t="shared" si="2"/>
        <v>CD-14CD-14-21</v>
      </c>
      <c r="B22" t="str">
        <f t="shared" si="3"/>
        <v>CD-14-21B-309</v>
      </c>
      <c r="C22" s="1" t="str">
        <f>Transactions!A22</f>
        <v>CD-14</v>
      </c>
      <c r="D22" t="str">
        <f>Transactions!F22</f>
        <v>CD-14-21</v>
      </c>
      <c r="E22" t="str">
        <f>VLOOKUP($D22,Payments!$A:$C,3,0)</f>
        <v>B-309</v>
      </c>
      <c r="F22" s="11" t="str">
        <f>Transactions!D22</f>
        <v>Hatchback</v>
      </c>
      <c r="G22" s="11" t="str">
        <f>Transactions!E22</f>
        <v>Subaru</v>
      </c>
      <c r="H22" s="1">
        <f>Transactions!B22</f>
        <v>43453</v>
      </c>
      <c r="I22" s="10">
        <f t="shared" si="0"/>
        <v>12</v>
      </c>
      <c r="J22" s="1">
        <f>Transactions!C22</f>
        <v>43491</v>
      </c>
      <c r="K22">
        <f t="shared" si="1"/>
        <v>38</v>
      </c>
      <c r="L22" s="5">
        <f>Transactions!G22</f>
        <v>19138</v>
      </c>
      <c r="M22" s="2">
        <f>Transactions!H22</f>
        <v>0.1</v>
      </c>
      <c r="N22" s="2">
        <f t="shared" si="4"/>
        <v>17224.2</v>
      </c>
      <c r="O22">
        <f>SUMIFS(Financials!$C:$C,Financials!$A:$A,'Combined sheet'!$C22,Financials!$B:$B,'Combined sheet'!$D22)</f>
        <v>6698.3</v>
      </c>
      <c r="P22">
        <f>SUMIFS(Financials!$D:$D,Financials!$A:$A,'Combined sheet'!$C22,Financials!$B:$B,'Combined sheet'!$D22)</f>
        <v>947.33100000000002</v>
      </c>
      <c r="Q22">
        <f>SUMIFS(Financials!$E:$E,Financials!$A:$A,'Combined sheet'!$C22,Financials!$B:$B,'Combined sheet'!$D22)</f>
        <v>0.11</v>
      </c>
      <c r="R22" s="18">
        <f t="shared" si="5"/>
        <v>9540.2929999999997</v>
      </c>
      <c r="S22" s="9">
        <f t="shared" si="6"/>
        <v>7683.9070000000011</v>
      </c>
      <c r="T22">
        <f>VLOOKUP(Transactions!F22,Payments!A22:E721,2,FALSE)</f>
        <v>3961.5660000000003</v>
      </c>
      <c r="U22" s="9">
        <f>VLOOKUP($D22,Payments!$A:$E,4,0)</f>
        <v>14323.64472</v>
      </c>
      <c r="V22" s="9">
        <f t="shared" si="7"/>
        <v>1061.0107200000002</v>
      </c>
      <c r="W22" s="17">
        <f t="shared" si="8"/>
        <v>7.4074074074074084E-2</v>
      </c>
      <c r="X22" t="str">
        <f>VLOOKUP($D22,Payments!$A:$E,5,0)</f>
        <v>Popular</v>
      </c>
      <c r="Y22" t="str">
        <f>VLOOKUP($X22,'Bank Type'!$A$1:$B$11,2,0)</f>
        <v>B</v>
      </c>
    </row>
    <row r="23" spans="1:25" x14ac:dyDescent="0.25">
      <c r="A23" t="str">
        <f t="shared" si="2"/>
        <v>CD-4CD-4-22</v>
      </c>
      <c r="B23" t="str">
        <f t="shared" si="3"/>
        <v>CD-4-22B-376</v>
      </c>
      <c r="C23" s="11" t="str">
        <f>Transactions!A23</f>
        <v>CD-4</v>
      </c>
      <c r="D23" t="str">
        <f>Transactions!F23</f>
        <v>CD-4-22</v>
      </c>
      <c r="E23" t="str">
        <f>VLOOKUP($D23,Payments!$A:$C,3,0)</f>
        <v>B-376</v>
      </c>
      <c r="F23" s="11" t="str">
        <f>Transactions!D23</f>
        <v>Wagon</v>
      </c>
      <c r="G23" s="11" t="str">
        <f>Transactions!E23</f>
        <v>Jaguar</v>
      </c>
      <c r="H23" s="1">
        <f>Transactions!B23</f>
        <v>43414</v>
      </c>
      <c r="I23" s="10">
        <f t="shared" si="0"/>
        <v>11</v>
      </c>
      <c r="J23" s="1">
        <f>Transactions!C23</f>
        <v>43457</v>
      </c>
      <c r="K23">
        <f t="shared" si="1"/>
        <v>43</v>
      </c>
      <c r="L23" s="5">
        <f>Transactions!G23</f>
        <v>18889</v>
      </c>
      <c r="M23" s="2">
        <f>Transactions!H23</f>
        <v>0.08</v>
      </c>
      <c r="N23" s="2">
        <f t="shared" si="4"/>
        <v>17377.88</v>
      </c>
      <c r="O23">
        <f>SUMIFS(Financials!$C:$C,Financials!$A:$A,'Combined sheet'!$C23,Financials!$B:$B,'Combined sheet'!$D23)</f>
        <v>6800.04</v>
      </c>
      <c r="P23">
        <f>SUMIFS(Financials!$D:$D,Financials!$A:$A,'Combined sheet'!$C23,Financials!$B:$B,'Combined sheet'!$D23)</f>
        <v>740.44880000000001</v>
      </c>
      <c r="Q23">
        <f>SUMIFS(Financials!$E:$E,Financials!$A:$A,'Combined sheet'!$C23,Financials!$B:$B,'Combined sheet'!$D23)</f>
        <v>0.13</v>
      </c>
      <c r="R23" s="18">
        <f t="shared" si="5"/>
        <v>9799.6131999999998</v>
      </c>
      <c r="S23" s="9">
        <f t="shared" si="6"/>
        <v>7578.2667999999994</v>
      </c>
      <c r="T23">
        <f>VLOOKUP(Transactions!F23,Payments!A23:E722,2,FALSE)</f>
        <v>3128.0184000000004</v>
      </c>
      <c r="U23" s="9">
        <f>VLOOKUP($D23,Payments!$A:$E,4,0)</f>
        <v>15247.351912000002</v>
      </c>
      <c r="V23" s="9">
        <f t="shared" si="7"/>
        <v>997.49031200000172</v>
      </c>
      <c r="W23" s="17">
        <f t="shared" si="8"/>
        <v>6.5420560747663656E-2</v>
      </c>
      <c r="X23" t="str">
        <f>VLOOKUP($D23,Payments!$A:$E,5,0)</f>
        <v>Sabadell</v>
      </c>
      <c r="Y23" t="str">
        <f>VLOOKUP($X23,'Bank Type'!$A$1:$B$11,2,0)</f>
        <v>A</v>
      </c>
    </row>
    <row r="24" spans="1:25" x14ac:dyDescent="0.25">
      <c r="A24" t="str">
        <f t="shared" si="2"/>
        <v>CD-3CD-3-23</v>
      </c>
      <c r="B24" t="str">
        <f t="shared" si="3"/>
        <v>CD-3-23B-266</v>
      </c>
      <c r="C24" s="1" t="str">
        <f>Transactions!A24</f>
        <v>CD-3</v>
      </c>
      <c r="D24" t="str">
        <f>Transactions!F24</f>
        <v>CD-3-23</v>
      </c>
      <c r="E24" t="str">
        <f>VLOOKUP($D24,Payments!$A:$C,3,0)</f>
        <v>B-266</v>
      </c>
      <c r="F24" s="11" t="str">
        <f>Transactions!D24</f>
        <v>Hatchback</v>
      </c>
      <c r="G24" s="11" t="str">
        <f>Transactions!E24</f>
        <v>Alfa-romero</v>
      </c>
      <c r="H24" s="1">
        <f>Transactions!B24</f>
        <v>43407</v>
      </c>
      <c r="I24" s="10">
        <f t="shared" si="0"/>
        <v>11</v>
      </c>
      <c r="J24" s="1">
        <f>Transactions!C24</f>
        <v>43456</v>
      </c>
      <c r="K24">
        <f t="shared" si="1"/>
        <v>49</v>
      </c>
      <c r="L24" s="5">
        <f>Transactions!G24</f>
        <v>29648</v>
      </c>
      <c r="M24" s="2">
        <f>Transactions!H24</f>
        <v>0.14000000000000001</v>
      </c>
      <c r="N24" s="2">
        <f t="shared" si="4"/>
        <v>25497.279999999999</v>
      </c>
      <c r="O24">
        <f>SUMIFS(Financials!$C:$C,Financials!$A:$A,'Combined sheet'!$C24,Financials!$B:$B,'Combined sheet'!$D24)</f>
        <v>10080.32</v>
      </c>
      <c r="P24">
        <f>SUMIFS(Financials!$D:$D,Financials!$A:$A,'Combined sheet'!$C24,Financials!$B:$B,'Combined sheet'!$D24)</f>
        <v>925.0175999999999</v>
      </c>
      <c r="Q24">
        <f>SUMIFS(Financials!$E:$E,Financials!$A:$A,'Combined sheet'!$C24,Financials!$B:$B,'Combined sheet'!$D24)</f>
        <v>0.11</v>
      </c>
      <c r="R24" s="18">
        <f t="shared" si="5"/>
        <v>13810.038399999999</v>
      </c>
      <c r="S24" s="9">
        <f t="shared" si="6"/>
        <v>11687.241599999999</v>
      </c>
      <c r="T24">
        <f>VLOOKUP(Transactions!F24,Payments!A24:E723,2,FALSE)</f>
        <v>4844.4831999999997</v>
      </c>
      <c r="U24" s="9">
        <f>VLOOKUP($D24,Payments!$A:$E,4,0)</f>
        <v>22305.020544000003</v>
      </c>
      <c r="V24" s="9">
        <f t="shared" si="7"/>
        <v>1652.2237440000026</v>
      </c>
      <c r="W24" s="17">
        <f t="shared" si="8"/>
        <v>7.4074074074074181E-2</v>
      </c>
      <c r="X24" t="str">
        <f>VLOOKUP($D24,Payments!$A:$E,5,0)</f>
        <v>Popular</v>
      </c>
      <c r="Y24" t="str">
        <f>VLOOKUP($X24,'Bank Type'!$A$1:$B$11,2,0)</f>
        <v>B</v>
      </c>
    </row>
    <row r="25" spans="1:25" x14ac:dyDescent="0.25">
      <c r="A25" t="str">
        <f t="shared" si="2"/>
        <v>CD-2CD-2-24</v>
      </c>
      <c r="B25" t="str">
        <f t="shared" si="3"/>
        <v>CD-2-24B-325</v>
      </c>
      <c r="C25" s="11" t="str">
        <f>Transactions!A25</f>
        <v>CD-2</v>
      </c>
      <c r="D25" t="str">
        <f>Transactions!F25</f>
        <v>CD-2-24</v>
      </c>
      <c r="E25" t="str">
        <f>VLOOKUP($D25,Payments!$A:$C,3,0)</f>
        <v>B-325</v>
      </c>
      <c r="F25" s="11" t="str">
        <f>Transactions!D25</f>
        <v>Convertible</v>
      </c>
      <c r="G25" s="11" t="str">
        <f>Transactions!E25</f>
        <v>Porsche</v>
      </c>
      <c r="H25" s="1">
        <f>Transactions!B25</f>
        <v>43452</v>
      </c>
      <c r="I25" s="10">
        <f t="shared" si="0"/>
        <v>12</v>
      </c>
      <c r="J25" s="1">
        <f>Transactions!C25</f>
        <v>43501</v>
      </c>
      <c r="K25">
        <f t="shared" si="1"/>
        <v>49</v>
      </c>
      <c r="L25" s="5">
        <f>Transactions!G25</f>
        <v>26961</v>
      </c>
      <c r="M25" s="2">
        <f>Transactions!H25</f>
        <v>0.13</v>
      </c>
      <c r="N25" s="2">
        <f t="shared" si="4"/>
        <v>23456.07</v>
      </c>
      <c r="O25">
        <f>SUMIFS(Financials!$C:$C,Financials!$A:$A,'Combined sheet'!$C25,Financials!$B:$B,'Combined sheet'!$D25)</f>
        <v>9705.9599999999991</v>
      </c>
      <c r="P25">
        <f>SUMIFS(Financials!$D:$D,Financials!$A:$A,'Combined sheet'!$C25,Financials!$B:$B,'Combined sheet'!$D25)</f>
        <v>1100.0088000000001</v>
      </c>
      <c r="Q25">
        <f>SUMIFS(Financials!$E:$E,Financials!$A:$A,'Combined sheet'!$C25,Financials!$B:$B,'Combined sheet'!$D25)</f>
        <v>0.14000000000000001</v>
      </c>
      <c r="R25" s="18">
        <f t="shared" si="5"/>
        <v>14089.818599999999</v>
      </c>
      <c r="S25" s="9">
        <f t="shared" si="6"/>
        <v>9366.251400000001</v>
      </c>
      <c r="T25">
        <f>VLOOKUP(Transactions!F25,Payments!A25:E724,2,FALSE)</f>
        <v>5160.3353999999999</v>
      </c>
      <c r="U25" s="9">
        <f>VLOOKUP($D25,Payments!$A:$E,4,0)</f>
        <v>19393.478676000002</v>
      </c>
      <c r="V25" s="9">
        <f t="shared" si="7"/>
        <v>1097.7440760000027</v>
      </c>
      <c r="W25" s="17">
        <f t="shared" si="8"/>
        <v>5.6603773584905794E-2</v>
      </c>
      <c r="X25" t="str">
        <f>VLOOKUP($D25,Payments!$A:$E,5,0)</f>
        <v>Kutxa</v>
      </c>
      <c r="Y25" t="str">
        <f>VLOOKUP($X25,'Bank Type'!$A$1:$B$11,2,0)</f>
        <v>C</v>
      </c>
    </row>
    <row r="26" spans="1:25" x14ac:dyDescent="0.25">
      <c r="A26" t="str">
        <f t="shared" si="2"/>
        <v>CD-4CD-4-25</v>
      </c>
      <c r="B26" t="str">
        <f t="shared" si="3"/>
        <v>CD-4-25B-311</v>
      </c>
      <c r="C26" s="1" t="str">
        <f>Transactions!A26</f>
        <v>CD-4</v>
      </c>
      <c r="D26" t="str">
        <f>Transactions!F26</f>
        <v>CD-4-25</v>
      </c>
      <c r="E26" t="str">
        <f>VLOOKUP($D26,Payments!$A:$C,3,0)</f>
        <v>B-311</v>
      </c>
      <c r="F26" s="11" t="str">
        <f>Transactions!D26</f>
        <v>Convertible</v>
      </c>
      <c r="G26" s="11" t="str">
        <f>Transactions!E26</f>
        <v>Mercedes-benz</v>
      </c>
      <c r="H26" s="1">
        <f>Transactions!B26</f>
        <v>43464</v>
      </c>
      <c r="I26" s="10">
        <f t="shared" si="0"/>
        <v>12</v>
      </c>
      <c r="J26" s="1">
        <f>Transactions!C26</f>
        <v>43508</v>
      </c>
      <c r="K26">
        <f t="shared" si="1"/>
        <v>44</v>
      </c>
      <c r="L26" s="5">
        <f>Transactions!G26</f>
        <v>31122</v>
      </c>
      <c r="M26" s="2">
        <f>Transactions!H26</f>
        <v>0.06</v>
      </c>
      <c r="N26" s="2">
        <f t="shared" si="4"/>
        <v>29254.68</v>
      </c>
      <c r="O26">
        <f>SUMIFS(Financials!$C:$C,Financials!$A:$A,'Combined sheet'!$C26,Financials!$B:$B,'Combined sheet'!$D26)</f>
        <v>11203.92</v>
      </c>
      <c r="P26">
        <f>SUMIFS(Financials!$D:$D,Financials!$A:$A,'Combined sheet'!$C26,Financials!$B:$B,'Combined sheet'!$D26)</f>
        <v>1624.5683999999997</v>
      </c>
      <c r="Q26">
        <f>SUMIFS(Financials!$E:$E,Financials!$A:$A,'Combined sheet'!$C26,Financials!$B:$B,'Combined sheet'!$D26)</f>
        <v>0.15</v>
      </c>
      <c r="R26" s="18">
        <f t="shared" si="5"/>
        <v>17216.690399999999</v>
      </c>
      <c r="S26" s="9">
        <f t="shared" si="6"/>
        <v>12037.989600000001</v>
      </c>
      <c r="T26">
        <f>VLOOKUP(Transactions!F26,Payments!A26:E725,2,FALSE)</f>
        <v>5850.9359999999997</v>
      </c>
      <c r="U26" s="9">
        <f>VLOOKUP($D26,Payments!$A:$E,4,0)</f>
        <v>24573.931199999999</v>
      </c>
      <c r="V26" s="9">
        <f t="shared" si="7"/>
        <v>1170.1872000000003</v>
      </c>
      <c r="W26" s="17">
        <f t="shared" si="8"/>
        <v>4.761904761904763E-2</v>
      </c>
      <c r="X26" t="str">
        <f>VLOOKUP($D26,Payments!$A:$E,5,0)</f>
        <v>Caixa</v>
      </c>
      <c r="Y26" t="str">
        <f>VLOOKUP($X26,'Bank Type'!$A$1:$B$11,2,0)</f>
        <v>A</v>
      </c>
    </row>
    <row r="27" spans="1:25" x14ac:dyDescent="0.25">
      <c r="A27" t="str">
        <f t="shared" si="2"/>
        <v>CD-14CD-14-26</v>
      </c>
      <c r="B27" t="str">
        <f t="shared" si="3"/>
        <v>CD-14-26B-327</v>
      </c>
      <c r="C27" s="11" t="str">
        <f>Transactions!A27</f>
        <v>CD-14</v>
      </c>
      <c r="D27" t="str">
        <f>Transactions!F27</f>
        <v>CD-14-26</v>
      </c>
      <c r="E27" t="str">
        <f>VLOOKUP($D27,Payments!$A:$C,3,0)</f>
        <v>B-327</v>
      </c>
      <c r="F27" s="11" t="str">
        <f>Transactions!D27</f>
        <v>Convertible</v>
      </c>
      <c r="G27" s="11" t="str">
        <f>Transactions!E27</f>
        <v>Volvo</v>
      </c>
      <c r="H27" s="1">
        <f>Transactions!B27</f>
        <v>43444</v>
      </c>
      <c r="I27" s="10">
        <f t="shared" si="0"/>
        <v>12</v>
      </c>
      <c r="J27" s="1">
        <f>Transactions!C27</f>
        <v>43484</v>
      </c>
      <c r="K27">
        <f t="shared" si="1"/>
        <v>40</v>
      </c>
      <c r="L27" s="5">
        <f>Transactions!G27</f>
        <v>31406</v>
      </c>
      <c r="M27" s="2">
        <f>Transactions!H27</f>
        <v>0.1</v>
      </c>
      <c r="N27" s="2">
        <f t="shared" si="4"/>
        <v>28265.4</v>
      </c>
      <c r="O27">
        <f>SUMIFS(Financials!$C:$C,Financials!$A:$A,'Combined sheet'!$C27,Financials!$B:$B,'Combined sheet'!$D27)</f>
        <v>9421.7999999999993</v>
      </c>
      <c r="P27">
        <f>SUMIFS(Financials!$D:$D,Financials!$A:$A,'Combined sheet'!$C27,Financials!$B:$B,'Combined sheet'!$D27)</f>
        <v>1884.3600000000004</v>
      </c>
      <c r="Q27">
        <f>SUMIFS(Financials!$E:$E,Financials!$A:$A,'Combined sheet'!$C27,Financials!$B:$B,'Combined sheet'!$D27)</f>
        <v>0.13</v>
      </c>
      <c r="R27" s="18">
        <f t="shared" si="5"/>
        <v>14980.662</v>
      </c>
      <c r="S27" s="9">
        <f t="shared" si="6"/>
        <v>13284.738000000001</v>
      </c>
      <c r="T27">
        <f>VLOOKUP(Transactions!F27,Payments!A27:E726,2,FALSE)</f>
        <v>5653.08</v>
      </c>
      <c r="U27" s="9">
        <f>VLOOKUP($D27,Payments!$A:$E,4,0)</f>
        <v>24421.3056</v>
      </c>
      <c r="V27" s="9">
        <f t="shared" si="7"/>
        <v>1808.9856</v>
      </c>
      <c r="W27" s="17">
        <f t="shared" si="8"/>
        <v>7.407407407407407E-2</v>
      </c>
      <c r="X27" t="str">
        <f>VLOOKUP($D27,Payments!$A:$E,5,0)</f>
        <v>Bankinter</v>
      </c>
      <c r="Y27" t="str">
        <f>VLOOKUP($X27,'Bank Type'!$A$1:$B$11,2,0)</f>
        <v>C</v>
      </c>
    </row>
    <row r="28" spans="1:25" x14ac:dyDescent="0.25">
      <c r="A28" t="str">
        <f t="shared" si="2"/>
        <v>CD-4CD-4-27</v>
      </c>
      <c r="B28" t="str">
        <f t="shared" si="3"/>
        <v>CD-4-27B-278</v>
      </c>
      <c r="C28" s="1" t="str">
        <f>Transactions!A28</f>
        <v>CD-4</v>
      </c>
      <c r="D28" t="str">
        <f>Transactions!F28</f>
        <v>CD-4-27</v>
      </c>
      <c r="E28" t="str">
        <f>VLOOKUP($D28,Payments!$A:$C,3,0)</f>
        <v>B-278</v>
      </c>
      <c r="F28" s="11" t="str">
        <f>Transactions!D28</f>
        <v>Hatchback</v>
      </c>
      <c r="G28" s="11" t="str">
        <f>Transactions!E28</f>
        <v>BMW</v>
      </c>
      <c r="H28" s="1">
        <f>Transactions!B28</f>
        <v>43382</v>
      </c>
      <c r="I28" s="10">
        <f t="shared" si="0"/>
        <v>10</v>
      </c>
      <c r="J28" s="1">
        <f>Transactions!C28</f>
        <v>43433</v>
      </c>
      <c r="K28">
        <f t="shared" si="1"/>
        <v>51</v>
      </c>
      <c r="L28" s="5">
        <f>Transactions!G28</f>
        <v>28002</v>
      </c>
      <c r="M28" s="2">
        <f>Transactions!H28</f>
        <v>0.12</v>
      </c>
      <c r="N28" s="2">
        <f t="shared" si="4"/>
        <v>24641.760000000002</v>
      </c>
      <c r="O28">
        <f>SUMIFS(Financials!$C:$C,Financials!$A:$A,'Combined sheet'!$C28,Financials!$B:$B,'Combined sheet'!$D28)</f>
        <v>9520.68</v>
      </c>
      <c r="P28">
        <f>SUMIFS(Financials!$D:$D,Financials!$A:$A,'Combined sheet'!$C28,Financials!$B:$B,'Combined sheet'!$D28)</f>
        <v>1058.4755999999998</v>
      </c>
      <c r="Q28">
        <f>SUMIFS(Financials!$E:$E,Financials!$A:$A,'Combined sheet'!$C28,Financials!$B:$B,'Combined sheet'!$D28)</f>
        <v>0.15</v>
      </c>
      <c r="R28" s="18">
        <f t="shared" si="5"/>
        <v>14275.419600000001</v>
      </c>
      <c r="S28" s="9">
        <f t="shared" si="6"/>
        <v>10366.340400000001</v>
      </c>
      <c r="T28">
        <f>VLOOKUP(Transactions!F28,Payments!A28:E727,2,FALSE)</f>
        <v>5421.1871999999994</v>
      </c>
      <c r="U28" s="9">
        <f>VLOOKUP($D28,Payments!$A:$E,4,0)</f>
        <v>20950.424351999998</v>
      </c>
      <c r="V28" s="9">
        <f t="shared" si="7"/>
        <v>1729.8515519999964</v>
      </c>
      <c r="W28" s="17">
        <f t="shared" si="8"/>
        <v>8.2568807339449379E-2</v>
      </c>
      <c r="X28" t="str">
        <f>VLOOKUP($D28,Payments!$A:$E,5,0)</f>
        <v>Laboral</v>
      </c>
      <c r="Y28" t="str">
        <f>VLOOKUP($X28,'Bank Type'!$A$1:$B$11,2,0)</f>
        <v>D</v>
      </c>
    </row>
    <row r="29" spans="1:25" x14ac:dyDescent="0.25">
      <c r="A29" t="str">
        <f t="shared" si="2"/>
        <v>CD-5CD-5-28</v>
      </c>
      <c r="B29" t="str">
        <f t="shared" si="3"/>
        <v>CD-5-28B-308</v>
      </c>
      <c r="C29" s="11" t="str">
        <f>Transactions!A29</f>
        <v>CD-5</v>
      </c>
      <c r="D29" t="str">
        <f>Transactions!F29</f>
        <v>CD-5-28</v>
      </c>
      <c r="E29" t="str">
        <f>VLOOKUP($D29,Payments!$A:$C,3,0)</f>
        <v>B-308</v>
      </c>
      <c r="F29" s="11" t="str">
        <f>Transactions!D29</f>
        <v>Hardtop</v>
      </c>
      <c r="G29" s="11" t="str">
        <f>Transactions!E29</f>
        <v>Volvo</v>
      </c>
      <c r="H29" s="1">
        <f>Transactions!B29</f>
        <v>43411</v>
      </c>
      <c r="I29" s="10">
        <f t="shared" si="0"/>
        <v>11</v>
      </c>
      <c r="J29" s="1">
        <f>Transactions!C29</f>
        <v>43478</v>
      </c>
      <c r="K29">
        <f t="shared" si="1"/>
        <v>67</v>
      </c>
      <c r="L29" s="5">
        <f>Transactions!G29</f>
        <v>27969</v>
      </c>
      <c r="M29" s="2">
        <f>Transactions!H29</f>
        <v>7.0000000000000007E-2</v>
      </c>
      <c r="N29" s="2">
        <f t="shared" si="4"/>
        <v>26011.17</v>
      </c>
      <c r="O29">
        <f>SUMIFS(Financials!$C:$C,Financials!$A:$A,'Combined sheet'!$C29,Financials!$B:$B,'Combined sheet'!$D29)</f>
        <v>10907.91</v>
      </c>
      <c r="P29">
        <f>SUMIFS(Financials!$D:$D,Financials!$A:$A,'Combined sheet'!$C29,Financials!$B:$B,'Combined sheet'!$D29)</f>
        <v>755.1629999999999</v>
      </c>
      <c r="Q29">
        <f>SUMIFS(Financials!$E:$E,Financials!$A:$A,'Combined sheet'!$C29,Financials!$B:$B,'Combined sheet'!$D29)</f>
        <v>0.1</v>
      </c>
      <c r="R29" s="18">
        <f t="shared" si="5"/>
        <v>14264.19</v>
      </c>
      <c r="S29" s="9">
        <f t="shared" si="6"/>
        <v>11746.979999999998</v>
      </c>
      <c r="T29">
        <f>VLOOKUP(Transactions!F29,Payments!A29:E728,2,FALSE)</f>
        <v>4682.0105999999996</v>
      </c>
      <c r="U29" s="9">
        <f>VLOOKUP($D29,Payments!$A:$E,4,0)</f>
        <v>22822.200557999997</v>
      </c>
      <c r="V29" s="9">
        <f t="shared" si="7"/>
        <v>1493.041158</v>
      </c>
      <c r="W29" s="17">
        <f t="shared" si="8"/>
        <v>6.5420560747663559E-2</v>
      </c>
      <c r="X29" t="str">
        <f>VLOOKUP($D29,Payments!$A:$E,5,0)</f>
        <v>BBVA</v>
      </c>
      <c r="Y29" t="str">
        <f>VLOOKUP($X29,'Bank Type'!$A$1:$B$11,2,0)</f>
        <v>A</v>
      </c>
    </row>
    <row r="30" spans="1:25" x14ac:dyDescent="0.25">
      <c r="A30" t="str">
        <f t="shared" si="2"/>
        <v>CD-1CD-1-29</v>
      </c>
      <c r="B30" t="str">
        <f t="shared" si="3"/>
        <v>CD-1-29B-400</v>
      </c>
      <c r="C30" s="1" t="str">
        <f>Transactions!A30</f>
        <v>CD-1</v>
      </c>
      <c r="D30" t="str">
        <f>Transactions!F30</f>
        <v>CD-1-29</v>
      </c>
      <c r="E30" t="str">
        <f>VLOOKUP($D30,Payments!$A:$C,3,0)</f>
        <v>B-400</v>
      </c>
      <c r="F30" s="11" t="str">
        <f>Transactions!D30</f>
        <v>Hatchback</v>
      </c>
      <c r="G30" s="11" t="str">
        <f>Transactions!E30</f>
        <v>Volvo</v>
      </c>
      <c r="H30" s="1">
        <f>Transactions!B30</f>
        <v>43438</v>
      </c>
      <c r="I30" s="10">
        <f t="shared" si="0"/>
        <v>12</v>
      </c>
      <c r="J30" s="1">
        <f>Transactions!C30</f>
        <v>43470</v>
      </c>
      <c r="K30">
        <f t="shared" si="1"/>
        <v>32</v>
      </c>
      <c r="L30" s="5">
        <f>Transactions!G30</f>
        <v>22095</v>
      </c>
      <c r="M30" s="2">
        <f>Transactions!H30</f>
        <v>0.09</v>
      </c>
      <c r="N30" s="2">
        <f t="shared" si="4"/>
        <v>20106.45</v>
      </c>
      <c r="O30">
        <f>SUMIFS(Financials!$C:$C,Financials!$A:$A,'Combined sheet'!$C30,Financials!$B:$B,'Combined sheet'!$D30)</f>
        <v>6628.5</v>
      </c>
      <c r="P30">
        <f>SUMIFS(Financials!$D:$D,Financials!$A:$A,'Combined sheet'!$C30,Financials!$B:$B,'Combined sheet'!$D30)</f>
        <v>943.45650000000012</v>
      </c>
      <c r="Q30">
        <f>SUMIFS(Financials!$E:$E,Financials!$A:$A,'Combined sheet'!$C30,Financials!$B:$B,'Combined sheet'!$D30)</f>
        <v>0.14000000000000001</v>
      </c>
      <c r="R30" s="18">
        <f t="shared" si="5"/>
        <v>10386.8595</v>
      </c>
      <c r="S30" s="9">
        <f t="shared" si="6"/>
        <v>9719.5905000000002</v>
      </c>
      <c r="T30">
        <f>VLOOKUP(Transactions!F30,Payments!A30:E729,2,FALSE)</f>
        <v>4222.3545000000004</v>
      </c>
      <c r="U30" s="9">
        <f>VLOOKUP($D30,Payments!$A:$E,4,0)</f>
        <v>16837.141230000001</v>
      </c>
      <c r="V30" s="9">
        <f t="shared" si="7"/>
        <v>953.04573000000164</v>
      </c>
      <c r="W30" s="17">
        <f t="shared" si="8"/>
        <v>5.6603773584905752E-2</v>
      </c>
      <c r="X30" t="str">
        <f>VLOOKUP($D30,Payments!$A:$E,5,0)</f>
        <v>Unicaja</v>
      </c>
      <c r="Y30" t="str">
        <f>VLOOKUP($X30,'Bank Type'!$A$1:$B$11,2,0)</f>
        <v>D</v>
      </c>
    </row>
    <row r="31" spans="1:25" x14ac:dyDescent="0.25">
      <c r="A31" t="str">
        <f t="shared" si="2"/>
        <v>CD-7CD-7-30</v>
      </c>
      <c r="B31" t="str">
        <f t="shared" si="3"/>
        <v>CD-7-30B-258</v>
      </c>
      <c r="C31" s="11" t="str">
        <f>Transactions!A31</f>
        <v>CD-7</v>
      </c>
      <c r="D31" t="str">
        <f>Transactions!F31</f>
        <v>CD-7-30</v>
      </c>
      <c r="E31" t="str">
        <f>VLOOKUP($D31,Payments!$A:$C,3,0)</f>
        <v>B-258</v>
      </c>
      <c r="F31" s="11" t="str">
        <f>Transactions!D31</f>
        <v>Hardtop</v>
      </c>
      <c r="G31" s="11" t="str">
        <f>Transactions!E31</f>
        <v>Mercedes-benz</v>
      </c>
      <c r="H31" s="1">
        <f>Transactions!B31</f>
        <v>43415</v>
      </c>
      <c r="I31" s="10">
        <f t="shared" si="0"/>
        <v>11</v>
      </c>
      <c r="J31" s="1">
        <f>Transactions!C31</f>
        <v>43458</v>
      </c>
      <c r="K31">
        <f t="shared" si="1"/>
        <v>43</v>
      </c>
      <c r="L31" s="5">
        <f>Transactions!G31</f>
        <v>28618</v>
      </c>
      <c r="M31" s="2">
        <f>Transactions!H31</f>
        <v>0.06</v>
      </c>
      <c r="N31" s="2">
        <f t="shared" si="4"/>
        <v>26900.92</v>
      </c>
      <c r="O31">
        <f>SUMIFS(Financials!$C:$C,Financials!$A:$A,'Combined sheet'!$C31,Financials!$B:$B,'Combined sheet'!$D31)</f>
        <v>10874.84</v>
      </c>
      <c r="P31">
        <f>SUMIFS(Financials!$D:$D,Financials!$A:$A,'Combined sheet'!$C31,Financials!$B:$B,'Combined sheet'!$D31)</f>
        <v>1121.8255999999999</v>
      </c>
      <c r="Q31">
        <f>SUMIFS(Financials!$E:$E,Financials!$A:$A,'Combined sheet'!$C31,Financials!$B:$B,'Combined sheet'!$D31)</f>
        <v>0.12</v>
      </c>
      <c r="R31" s="18">
        <f t="shared" si="5"/>
        <v>15224.776</v>
      </c>
      <c r="S31" s="9">
        <f t="shared" si="6"/>
        <v>11676.143999999998</v>
      </c>
      <c r="T31">
        <f>VLOOKUP(Transactions!F31,Payments!A31:E730,2,FALSE)</f>
        <v>4842.1655999999994</v>
      </c>
      <c r="U31" s="9">
        <f>VLOOKUP($D31,Payments!$A:$E,4,0)</f>
        <v>23161.69212</v>
      </c>
      <c r="V31" s="9">
        <f t="shared" si="7"/>
        <v>1102.9377200000017</v>
      </c>
      <c r="W31" s="17">
        <f t="shared" si="8"/>
        <v>4.7619047619047693E-2</v>
      </c>
      <c r="X31" t="str">
        <f>VLOOKUP($D31,Payments!$A:$E,5,0)</f>
        <v>Santander</v>
      </c>
      <c r="Y31" t="str">
        <f>VLOOKUP($X31,'Bank Type'!$A$1:$B$11,2,0)</f>
        <v>B</v>
      </c>
    </row>
    <row r="32" spans="1:25" x14ac:dyDescent="0.25">
      <c r="A32" t="str">
        <f t="shared" si="2"/>
        <v>CD-15CD-15-31</v>
      </c>
      <c r="B32" t="str">
        <f t="shared" si="3"/>
        <v>CD-15-31B-265</v>
      </c>
      <c r="C32" s="1" t="str">
        <f>Transactions!A32</f>
        <v>CD-15</v>
      </c>
      <c r="D32" t="str">
        <f>Transactions!F32</f>
        <v>CD-15-31</v>
      </c>
      <c r="E32" t="str">
        <f>VLOOKUP($D32,Payments!$A:$C,3,0)</f>
        <v>B-265</v>
      </c>
      <c r="F32" s="11" t="str">
        <f>Transactions!D32</f>
        <v>Hardtop</v>
      </c>
      <c r="G32" s="11" t="str">
        <f>Transactions!E32</f>
        <v>Saab</v>
      </c>
      <c r="H32" s="1">
        <f>Transactions!B32</f>
        <v>43433</v>
      </c>
      <c r="I32" s="10">
        <f t="shared" si="0"/>
        <v>11</v>
      </c>
      <c r="J32" s="1">
        <f>Transactions!C32</f>
        <v>43507</v>
      </c>
      <c r="K32">
        <f t="shared" si="1"/>
        <v>74</v>
      </c>
      <c r="L32" s="5">
        <f>Transactions!G32</f>
        <v>16683</v>
      </c>
      <c r="M32" s="2">
        <f>Transactions!H32</f>
        <v>0.13</v>
      </c>
      <c r="N32" s="2">
        <f t="shared" si="4"/>
        <v>14514.21</v>
      </c>
      <c r="O32">
        <f>SUMIFS(Financials!$C:$C,Financials!$A:$A,'Combined sheet'!$C32,Financials!$B:$B,'Combined sheet'!$D32)</f>
        <v>5505.39</v>
      </c>
      <c r="P32">
        <f>SUMIFS(Financials!$D:$D,Financials!$A:$A,'Combined sheet'!$C32,Financials!$B:$B,'Combined sheet'!$D32)</f>
        <v>720.7056</v>
      </c>
      <c r="Q32">
        <f>SUMIFS(Financials!$E:$E,Financials!$A:$A,'Combined sheet'!$C32,Financials!$B:$B,'Combined sheet'!$D32)</f>
        <v>0.11</v>
      </c>
      <c r="R32" s="18">
        <f t="shared" si="5"/>
        <v>7822.6587</v>
      </c>
      <c r="S32" s="9">
        <f t="shared" si="6"/>
        <v>6691.551300000001</v>
      </c>
      <c r="T32">
        <f>VLOOKUP(Transactions!F32,Payments!A32:E731,2,FALSE)</f>
        <v>3338.2682999999997</v>
      </c>
      <c r="U32" s="9">
        <f>VLOOKUP($D32,Payments!$A:$E,4,0)</f>
        <v>12181.776453</v>
      </c>
      <c r="V32" s="9">
        <f t="shared" si="7"/>
        <v>1005.834753000001</v>
      </c>
      <c r="W32" s="17">
        <f t="shared" si="8"/>
        <v>8.2568807339449615E-2</v>
      </c>
      <c r="X32" t="str">
        <f>VLOOKUP($D32,Payments!$A:$E,5,0)</f>
        <v>Santander</v>
      </c>
      <c r="Y32" t="str">
        <f>VLOOKUP($X32,'Bank Type'!$A$1:$B$11,2,0)</f>
        <v>B</v>
      </c>
    </row>
    <row r="33" spans="1:25" x14ac:dyDescent="0.25">
      <c r="A33" t="str">
        <f t="shared" si="2"/>
        <v>CD-14CD-14-32</v>
      </c>
      <c r="B33" t="str">
        <f t="shared" si="3"/>
        <v>CD-14-32B-369</v>
      </c>
      <c r="C33" s="11" t="str">
        <f>Transactions!A33</f>
        <v>CD-14</v>
      </c>
      <c r="D33" t="str">
        <f>Transactions!F33</f>
        <v>CD-14-32</v>
      </c>
      <c r="E33" t="str">
        <f>VLOOKUP($D33,Payments!$A:$C,3,0)</f>
        <v>B-369</v>
      </c>
      <c r="F33" s="11" t="str">
        <f>Transactions!D33</f>
        <v>Sedan</v>
      </c>
      <c r="G33" s="11" t="str">
        <f>Transactions!E33</f>
        <v>Mercury</v>
      </c>
      <c r="H33" s="1">
        <f>Transactions!B33</f>
        <v>43415</v>
      </c>
      <c r="I33" s="10">
        <f t="shared" si="0"/>
        <v>11</v>
      </c>
      <c r="J33" s="1">
        <f>Transactions!C33</f>
        <v>43453</v>
      </c>
      <c r="K33">
        <f t="shared" si="1"/>
        <v>38</v>
      </c>
      <c r="L33" s="5">
        <f>Transactions!G33</f>
        <v>26167</v>
      </c>
      <c r="M33" s="2">
        <f>Transactions!H33</f>
        <v>0.11</v>
      </c>
      <c r="N33" s="2">
        <f t="shared" si="4"/>
        <v>23288.63</v>
      </c>
      <c r="O33">
        <f>SUMIFS(Financials!$C:$C,Financials!$A:$A,'Combined sheet'!$C33,Financials!$B:$B,'Combined sheet'!$D33)</f>
        <v>8111.77</v>
      </c>
      <c r="P33">
        <f>SUMIFS(Financials!$D:$D,Financials!$A:$A,'Combined sheet'!$C33,Financials!$B:$B,'Combined sheet'!$D33)</f>
        <v>1365.9173999999998</v>
      </c>
      <c r="Q33">
        <f>SUMIFS(Financials!$E:$E,Financials!$A:$A,'Combined sheet'!$C33,Financials!$B:$B,'Combined sheet'!$D33)</f>
        <v>0.11</v>
      </c>
      <c r="R33" s="18">
        <f t="shared" si="5"/>
        <v>12039.4367</v>
      </c>
      <c r="S33" s="9">
        <f t="shared" si="6"/>
        <v>11249.193300000001</v>
      </c>
      <c r="T33">
        <f>VLOOKUP(Transactions!F33,Payments!A33:E732,2,FALSE)</f>
        <v>5356.3849</v>
      </c>
      <c r="U33" s="9">
        <f>VLOOKUP($D33,Payments!$A:$E,4,0)</f>
        <v>19546.147159</v>
      </c>
      <c r="V33" s="9">
        <f t="shared" si="7"/>
        <v>1613.902059</v>
      </c>
      <c r="W33" s="17">
        <f t="shared" si="8"/>
        <v>8.2568807339449546E-2</v>
      </c>
      <c r="X33" t="str">
        <f>VLOOKUP($D33,Payments!$A:$E,5,0)</f>
        <v>Santander</v>
      </c>
      <c r="Y33" t="str">
        <f>VLOOKUP($X33,'Bank Type'!$A$1:$B$11,2,0)</f>
        <v>B</v>
      </c>
    </row>
    <row r="34" spans="1:25" x14ac:dyDescent="0.25">
      <c r="A34" t="str">
        <f t="shared" si="2"/>
        <v>CD-2CD-2-33</v>
      </c>
      <c r="B34" t="str">
        <f t="shared" si="3"/>
        <v>CD-2-33B-391</v>
      </c>
      <c r="C34" s="1" t="str">
        <f>Transactions!A34</f>
        <v>CD-2</v>
      </c>
      <c r="D34" t="str">
        <f>Transactions!F34</f>
        <v>CD-2-33</v>
      </c>
      <c r="E34" t="str">
        <f>VLOOKUP($D34,Payments!$A:$C,3,0)</f>
        <v>B-391</v>
      </c>
      <c r="F34" s="11" t="str">
        <f>Transactions!D34</f>
        <v>Hatchback</v>
      </c>
      <c r="G34" s="11" t="str">
        <f>Transactions!E34</f>
        <v>Porsche</v>
      </c>
      <c r="H34" s="1">
        <f>Transactions!B34</f>
        <v>43406</v>
      </c>
      <c r="I34" s="10">
        <f t="shared" si="0"/>
        <v>11</v>
      </c>
      <c r="J34" s="1">
        <f>Transactions!C34</f>
        <v>43459</v>
      </c>
      <c r="K34">
        <f t="shared" si="1"/>
        <v>53</v>
      </c>
      <c r="L34" s="5">
        <f>Transactions!G34</f>
        <v>27491</v>
      </c>
      <c r="M34" s="2">
        <f>Transactions!H34</f>
        <v>0.08</v>
      </c>
      <c r="N34" s="2">
        <f t="shared" si="4"/>
        <v>25291.72</v>
      </c>
      <c r="O34">
        <f>SUMIFS(Financials!$C:$C,Financials!$A:$A,'Combined sheet'!$C34,Financials!$B:$B,'Combined sheet'!$D34)</f>
        <v>10721.49</v>
      </c>
      <c r="P34">
        <f>SUMIFS(Financials!$D:$D,Financials!$A:$A,'Combined sheet'!$C34,Financials!$B:$B,'Combined sheet'!$D34)</f>
        <v>1311.3207</v>
      </c>
      <c r="Q34">
        <f>SUMIFS(Financials!$E:$E,Financials!$A:$A,'Combined sheet'!$C34,Financials!$B:$B,'Combined sheet'!$D34)</f>
        <v>0.12</v>
      </c>
      <c r="R34" s="18">
        <f t="shared" si="5"/>
        <v>15067.8171</v>
      </c>
      <c r="S34" s="9">
        <f t="shared" si="6"/>
        <v>10223.902900000001</v>
      </c>
      <c r="T34">
        <f>VLOOKUP(Transactions!F34,Payments!A34:E733,2,FALSE)</f>
        <v>5311.2611999999999</v>
      </c>
      <c r="U34" s="9">
        <f>VLOOKUP($D34,Payments!$A:$E,4,0)</f>
        <v>21379.090916000001</v>
      </c>
      <c r="V34" s="9">
        <f t="shared" si="7"/>
        <v>1398.6321160000007</v>
      </c>
      <c r="W34" s="17">
        <f t="shared" si="8"/>
        <v>6.5420560747663586E-2</v>
      </c>
      <c r="X34" t="str">
        <f>VLOOKUP($D34,Payments!$A:$E,5,0)</f>
        <v>Bankia</v>
      </c>
      <c r="Y34" t="str">
        <f>VLOOKUP($X34,'Bank Type'!$A$1:$B$11,2,0)</f>
        <v>B</v>
      </c>
    </row>
    <row r="35" spans="1:25" x14ac:dyDescent="0.25">
      <c r="A35" t="str">
        <f t="shared" si="2"/>
        <v>CD-16CD-16-34</v>
      </c>
      <c r="B35" t="str">
        <f t="shared" si="3"/>
        <v>CD-16-34B-258</v>
      </c>
      <c r="C35" s="11" t="str">
        <f>Transactions!A35</f>
        <v>CD-16</v>
      </c>
      <c r="D35" t="str">
        <f>Transactions!F35</f>
        <v>CD-16-34</v>
      </c>
      <c r="E35" t="str">
        <f>VLOOKUP($D35,Payments!$A:$C,3,0)</f>
        <v>B-258</v>
      </c>
      <c r="F35" s="11" t="str">
        <f>Transactions!D35</f>
        <v>Hatchback</v>
      </c>
      <c r="G35" s="11" t="str">
        <f>Transactions!E35</f>
        <v>Saab</v>
      </c>
      <c r="H35" s="1">
        <f>Transactions!B35</f>
        <v>43457</v>
      </c>
      <c r="I35" s="10">
        <f t="shared" si="0"/>
        <v>12</v>
      </c>
      <c r="J35" s="1">
        <f>Transactions!C35</f>
        <v>43514</v>
      </c>
      <c r="K35">
        <f t="shared" si="1"/>
        <v>57</v>
      </c>
      <c r="L35" s="5">
        <f>Transactions!G35</f>
        <v>31707</v>
      </c>
      <c r="M35" s="2">
        <f>Transactions!H35</f>
        <v>0.14000000000000001</v>
      </c>
      <c r="N35" s="2">
        <f t="shared" si="4"/>
        <v>27268.02</v>
      </c>
      <c r="O35">
        <f>SUMIFS(Financials!$C:$C,Financials!$A:$A,'Combined sheet'!$C35,Financials!$B:$B,'Combined sheet'!$D35)</f>
        <v>11097.45</v>
      </c>
      <c r="P35">
        <f>SUMIFS(Financials!$D:$D,Financials!$A:$A,'Combined sheet'!$C35,Financials!$B:$B,'Combined sheet'!$D35)</f>
        <v>808.52850000000001</v>
      </c>
      <c r="Q35">
        <f>SUMIFS(Financials!$E:$E,Financials!$A:$A,'Combined sheet'!$C35,Financials!$B:$B,'Combined sheet'!$D35)</f>
        <v>0.13</v>
      </c>
      <c r="R35" s="18">
        <f t="shared" si="5"/>
        <v>15450.821100000001</v>
      </c>
      <c r="S35" s="9">
        <f t="shared" si="6"/>
        <v>11817.198899999999</v>
      </c>
      <c r="T35">
        <f>VLOOKUP(Transactions!F35,Payments!A35:E734,2,FALSE)</f>
        <v>5998.9644000000008</v>
      </c>
      <c r="U35" s="9">
        <f>VLOOKUP($D35,Payments!$A:$E,4,0)</f>
        <v>22332.508379999999</v>
      </c>
      <c r="V35" s="9">
        <f t="shared" si="7"/>
        <v>1063.4527799999996</v>
      </c>
      <c r="W35" s="17">
        <f t="shared" si="8"/>
        <v>4.7619047619047603E-2</v>
      </c>
      <c r="X35" t="str">
        <f>VLOOKUP($D35,Payments!$A:$E,5,0)</f>
        <v>Popular</v>
      </c>
      <c r="Y35" t="str">
        <f>VLOOKUP($X35,'Bank Type'!$A$1:$B$11,2,0)</f>
        <v>B</v>
      </c>
    </row>
    <row r="36" spans="1:25" x14ac:dyDescent="0.25">
      <c r="A36" t="str">
        <f t="shared" si="2"/>
        <v>CD-16CD-16-35</v>
      </c>
      <c r="B36" t="str">
        <f t="shared" si="3"/>
        <v>CD-16-35B-294</v>
      </c>
      <c r="C36" s="1" t="str">
        <f>Transactions!A36</f>
        <v>CD-16</v>
      </c>
      <c r="D36" t="str">
        <f>Transactions!F36</f>
        <v>CD-16-35</v>
      </c>
      <c r="E36" t="str">
        <f>VLOOKUP($D36,Payments!$A:$C,3,0)</f>
        <v>B-294</v>
      </c>
      <c r="F36" s="11" t="str">
        <f>Transactions!D36</f>
        <v>Convertible</v>
      </c>
      <c r="G36" s="11" t="str">
        <f>Transactions!E36</f>
        <v>Mazda</v>
      </c>
      <c r="H36" s="1">
        <f>Transactions!B36</f>
        <v>43442</v>
      </c>
      <c r="I36" s="10">
        <f t="shared" si="0"/>
        <v>12</v>
      </c>
      <c r="J36" s="1">
        <f>Transactions!C36</f>
        <v>43493</v>
      </c>
      <c r="K36">
        <f t="shared" si="1"/>
        <v>51</v>
      </c>
      <c r="L36" s="5">
        <f>Transactions!G36</f>
        <v>21303</v>
      </c>
      <c r="M36" s="2">
        <f>Transactions!H36</f>
        <v>0.09</v>
      </c>
      <c r="N36" s="2">
        <f t="shared" si="4"/>
        <v>19385.73</v>
      </c>
      <c r="O36">
        <f>SUMIFS(Financials!$C:$C,Financials!$A:$A,'Combined sheet'!$C36,Financials!$B:$B,'Combined sheet'!$D36)</f>
        <v>7882.11</v>
      </c>
      <c r="P36">
        <f>SUMIFS(Financials!$D:$D,Financials!$A:$A,'Combined sheet'!$C36,Financials!$B:$B,'Combined sheet'!$D36)</f>
        <v>1150.3619999999999</v>
      </c>
      <c r="Q36">
        <f>SUMIFS(Financials!$E:$E,Financials!$A:$A,'Combined sheet'!$C36,Financials!$B:$B,'Combined sheet'!$D36)</f>
        <v>0.13</v>
      </c>
      <c r="R36" s="18">
        <f t="shared" si="5"/>
        <v>11552.616900000001</v>
      </c>
      <c r="S36" s="9">
        <f t="shared" si="6"/>
        <v>7833.1130999999996</v>
      </c>
      <c r="T36">
        <f>VLOOKUP(Transactions!F36,Payments!A36:E735,2,FALSE)</f>
        <v>3489.4313999999999</v>
      </c>
      <c r="U36" s="9">
        <f>VLOOKUP($D36,Payments!$A:$E,4,0)</f>
        <v>16850.076516000001</v>
      </c>
      <c r="V36" s="9">
        <f t="shared" si="7"/>
        <v>953.77791600000091</v>
      </c>
      <c r="W36" s="17">
        <f t="shared" si="8"/>
        <v>5.660377358490571E-2</v>
      </c>
      <c r="X36" t="str">
        <f>VLOOKUP($D36,Payments!$A:$E,5,0)</f>
        <v>Popular</v>
      </c>
      <c r="Y36" t="str">
        <f>VLOOKUP($X36,'Bank Type'!$A$1:$B$11,2,0)</f>
        <v>B</v>
      </c>
    </row>
    <row r="37" spans="1:25" x14ac:dyDescent="0.25">
      <c r="A37" t="str">
        <f t="shared" si="2"/>
        <v>CD-19CD-19-36</v>
      </c>
      <c r="B37" t="str">
        <f t="shared" si="3"/>
        <v>CD-19-36B-320</v>
      </c>
      <c r="C37" s="11" t="str">
        <f>Transactions!A37</f>
        <v>CD-19</v>
      </c>
      <c r="D37" t="str">
        <f>Transactions!F37</f>
        <v>CD-19-36</v>
      </c>
      <c r="E37" t="str">
        <f>VLOOKUP($D37,Payments!$A:$C,3,0)</f>
        <v>B-320</v>
      </c>
      <c r="F37" s="11" t="str">
        <f>Transactions!D37</f>
        <v>Hardtop</v>
      </c>
      <c r="G37" s="11" t="str">
        <f>Transactions!E37</f>
        <v>Mitsubishi</v>
      </c>
      <c r="H37" s="1">
        <f>Transactions!B37</f>
        <v>43429</v>
      </c>
      <c r="I37" s="10">
        <f t="shared" si="0"/>
        <v>11</v>
      </c>
      <c r="J37" s="1">
        <f>Transactions!C37</f>
        <v>43495</v>
      </c>
      <c r="K37">
        <f t="shared" si="1"/>
        <v>66</v>
      </c>
      <c r="L37" s="5">
        <f>Transactions!G37</f>
        <v>34910</v>
      </c>
      <c r="M37" s="2">
        <f>Transactions!H37</f>
        <v>0.08</v>
      </c>
      <c r="N37" s="2">
        <f t="shared" si="4"/>
        <v>32117.200000000001</v>
      </c>
      <c r="O37">
        <f>SUMIFS(Financials!$C:$C,Financials!$A:$A,'Combined sheet'!$C37,Financials!$B:$B,'Combined sheet'!$D37)</f>
        <v>13265.8</v>
      </c>
      <c r="P37">
        <f>SUMIFS(Financials!$D:$D,Financials!$A:$A,'Combined sheet'!$C37,Financials!$B:$B,'Combined sheet'!$D37)</f>
        <v>1508.1120000000001</v>
      </c>
      <c r="Q37">
        <f>SUMIFS(Financials!$E:$E,Financials!$A:$A,'Combined sheet'!$C37,Financials!$B:$B,'Combined sheet'!$D37)</f>
        <v>0.1</v>
      </c>
      <c r="R37" s="18">
        <f t="shared" si="5"/>
        <v>17985.632000000001</v>
      </c>
      <c r="S37" s="9">
        <f t="shared" si="6"/>
        <v>14131.567999999999</v>
      </c>
      <c r="T37">
        <f>VLOOKUP(Transactions!F37,Payments!A37:E736,2,FALSE)</f>
        <v>7386.9560000000001</v>
      </c>
      <c r="U37" s="9">
        <f>VLOOKUP($D37,Payments!$A:$E,4,0)</f>
        <v>26461.361079999999</v>
      </c>
      <c r="V37" s="9">
        <f t="shared" si="7"/>
        <v>1731.11708</v>
      </c>
      <c r="W37" s="17">
        <f t="shared" si="8"/>
        <v>6.5420560747663559E-2</v>
      </c>
      <c r="X37" t="str">
        <f>VLOOKUP($D37,Payments!$A:$E,5,0)</f>
        <v>Unicaja</v>
      </c>
      <c r="Y37" t="str">
        <f>VLOOKUP($X37,'Bank Type'!$A$1:$B$11,2,0)</f>
        <v>D</v>
      </c>
    </row>
    <row r="38" spans="1:25" x14ac:dyDescent="0.25">
      <c r="A38" t="str">
        <f t="shared" si="2"/>
        <v>CD-16CD-16-37</v>
      </c>
      <c r="B38" t="str">
        <f t="shared" si="3"/>
        <v>CD-16-37B-258</v>
      </c>
      <c r="C38" s="1" t="str">
        <f>Transactions!A38</f>
        <v>CD-16</v>
      </c>
      <c r="D38" t="str">
        <f>Transactions!F38</f>
        <v>CD-16-37</v>
      </c>
      <c r="E38" t="str">
        <f>VLOOKUP($D38,Payments!$A:$C,3,0)</f>
        <v>B-258</v>
      </c>
      <c r="F38" s="11" t="str">
        <f>Transactions!D38</f>
        <v>Sedan</v>
      </c>
      <c r="G38" s="11" t="str">
        <f>Transactions!E38</f>
        <v>BMW</v>
      </c>
      <c r="H38" s="1">
        <f>Transactions!B38</f>
        <v>43459</v>
      </c>
      <c r="I38" s="10">
        <f t="shared" si="0"/>
        <v>12</v>
      </c>
      <c r="J38" s="1">
        <f>Transactions!C38</f>
        <v>43492</v>
      </c>
      <c r="K38">
        <f t="shared" si="1"/>
        <v>33</v>
      </c>
      <c r="L38" s="5">
        <f>Transactions!G38</f>
        <v>22386</v>
      </c>
      <c r="M38" s="2">
        <f>Transactions!H38</f>
        <v>0.16</v>
      </c>
      <c r="N38" s="2">
        <f t="shared" si="4"/>
        <v>18804.239999999998</v>
      </c>
      <c r="O38">
        <f>SUMIFS(Financials!$C:$C,Financials!$A:$A,'Combined sheet'!$C38,Financials!$B:$B,'Combined sheet'!$D38)</f>
        <v>7387.38</v>
      </c>
      <c r="P38">
        <f>SUMIFS(Financials!$D:$D,Financials!$A:$A,'Combined sheet'!$C38,Financials!$B:$B,'Combined sheet'!$D38)</f>
        <v>1141.6859999999997</v>
      </c>
      <c r="Q38">
        <f>SUMIFS(Financials!$E:$E,Financials!$A:$A,'Combined sheet'!$C38,Financials!$B:$B,'Combined sheet'!$D38)</f>
        <v>0.11</v>
      </c>
      <c r="R38" s="18">
        <f t="shared" si="5"/>
        <v>10597.532399999998</v>
      </c>
      <c r="S38" s="9">
        <f t="shared" si="6"/>
        <v>8206.7075999999979</v>
      </c>
      <c r="T38">
        <f>VLOOKUP(Transactions!F38,Payments!A38:E737,2,FALSE)</f>
        <v>4324.9751999999999</v>
      </c>
      <c r="U38" s="9">
        <f>VLOOKUP($D38,Payments!$A:$E,4,0)</f>
        <v>15492.813335999997</v>
      </c>
      <c r="V38" s="9">
        <f t="shared" si="7"/>
        <v>1013.5485360000002</v>
      </c>
      <c r="W38" s="17">
        <f t="shared" si="8"/>
        <v>6.5420560747663573E-2</v>
      </c>
      <c r="X38" t="str">
        <f>VLOOKUP($D38,Payments!$A:$E,5,0)</f>
        <v>Kutxa</v>
      </c>
      <c r="Y38" t="str">
        <f>VLOOKUP($X38,'Bank Type'!$A$1:$B$11,2,0)</f>
        <v>C</v>
      </c>
    </row>
    <row r="39" spans="1:25" x14ac:dyDescent="0.25">
      <c r="A39" t="str">
        <f t="shared" si="2"/>
        <v>CD-5CD-5-38</v>
      </c>
      <c r="B39" t="str">
        <f t="shared" si="3"/>
        <v>CD-5-38B-401</v>
      </c>
      <c r="C39" s="11" t="str">
        <f>Transactions!A39</f>
        <v>CD-5</v>
      </c>
      <c r="D39" t="str">
        <f>Transactions!F39</f>
        <v>CD-5-38</v>
      </c>
      <c r="E39" t="str">
        <f>VLOOKUP($D39,Payments!$A:$C,3,0)</f>
        <v>B-401</v>
      </c>
      <c r="F39" s="11" t="str">
        <f>Transactions!D39</f>
        <v>Convertible</v>
      </c>
      <c r="G39" s="11" t="str">
        <f>Transactions!E39</f>
        <v>Mitsubishi</v>
      </c>
      <c r="H39" s="1">
        <f>Transactions!B39</f>
        <v>43449</v>
      </c>
      <c r="I39" s="10">
        <f t="shared" si="0"/>
        <v>12</v>
      </c>
      <c r="J39" s="1">
        <f>Transactions!C39</f>
        <v>43495</v>
      </c>
      <c r="K39">
        <f t="shared" si="1"/>
        <v>46</v>
      </c>
      <c r="L39" s="5">
        <f>Transactions!G39</f>
        <v>21534</v>
      </c>
      <c r="M39" s="2">
        <f>Transactions!H39</f>
        <v>7.0000000000000007E-2</v>
      </c>
      <c r="N39" s="2">
        <f t="shared" si="4"/>
        <v>20026.62</v>
      </c>
      <c r="O39">
        <f>SUMIFS(Financials!$C:$C,Financials!$A:$A,'Combined sheet'!$C39,Financials!$B:$B,'Combined sheet'!$D39)</f>
        <v>8398.26</v>
      </c>
      <c r="P39">
        <f>SUMIFS(Financials!$D:$D,Financials!$A:$A,'Combined sheet'!$C39,Financials!$B:$B,'Combined sheet'!$D39)</f>
        <v>930.26879999999994</v>
      </c>
      <c r="Q39">
        <f>SUMIFS(Financials!$E:$E,Financials!$A:$A,'Combined sheet'!$C39,Financials!$B:$B,'Combined sheet'!$D39)</f>
        <v>0.1</v>
      </c>
      <c r="R39" s="18">
        <f t="shared" si="5"/>
        <v>11331.1908</v>
      </c>
      <c r="S39" s="9">
        <f t="shared" si="6"/>
        <v>8695.4291999999987</v>
      </c>
      <c r="T39">
        <f>VLOOKUP(Transactions!F39,Payments!A39:E738,2,FALSE)</f>
        <v>4205.5901999999996</v>
      </c>
      <c r="U39" s="9">
        <f>VLOOKUP($D39,Payments!$A:$E,4,0)</f>
        <v>16612.081290000002</v>
      </c>
      <c r="V39" s="9">
        <f t="shared" si="7"/>
        <v>791.05149000000165</v>
      </c>
      <c r="W39" s="17">
        <f t="shared" si="8"/>
        <v>4.7619047619047714E-2</v>
      </c>
      <c r="X39" t="str">
        <f>VLOOKUP($D39,Payments!$A:$E,5,0)</f>
        <v>Sabadell</v>
      </c>
      <c r="Y39" t="str">
        <f>VLOOKUP($X39,'Bank Type'!$A$1:$B$11,2,0)</f>
        <v>A</v>
      </c>
    </row>
    <row r="40" spans="1:25" x14ac:dyDescent="0.25">
      <c r="A40" t="str">
        <f t="shared" si="2"/>
        <v>CD-17CD-17-39</v>
      </c>
      <c r="B40" t="str">
        <f t="shared" si="3"/>
        <v>CD-17-39B-303</v>
      </c>
      <c r="C40" s="1" t="str">
        <f>Transactions!A40</f>
        <v>CD-17</v>
      </c>
      <c r="D40" t="str">
        <f>Transactions!F40</f>
        <v>CD-17-39</v>
      </c>
      <c r="E40" t="str">
        <f>VLOOKUP($D40,Payments!$A:$C,3,0)</f>
        <v>B-303</v>
      </c>
      <c r="F40" s="11" t="str">
        <f>Transactions!D40</f>
        <v>Hatchback</v>
      </c>
      <c r="G40" s="11" t="str">
        <f>Transactions!E40</f>
        <v>Chevrolet</v>
      </c>
      <c r="H40" s="1">
        <f>Transactions!B40</f>
        <v>43421</v>
      </c>
      <c r="I40" s="10">
        <f t="shared" si="0"/>
        <v>11</v>
      </c>
      <c r="J40" s="1">
        <f>Transactions!C40</f>
        <v>43465</v>
      </c>
      <c r="K40">
        <f t="shared" si="1"/>
        <v>44</v>
      </c>
      <c r="L40" s="5">
        <f>Transactions!G40</f>
        <v>23074</v>
      </c>
      <c r="M40" s="2">
        <f>Transactions!H40</f>
        <v>0.12</v>
      </c>
      <c r="N40" s="2">
        <f t="shared" si="4"/>
        <v>20305.12</v>
      </c>
      <c r="O40">
        <f>SUMIFS(Financials!$C:$C,Financials!$A:$A,'Combined sheet'!$C40,Financials!$B:$B,'Combined sheet'!$D40)</f>
        <v>8768.1200000000008</v>
      </c>
      <c r="P40">
        <f>SUMIFS(Financials!$D:$D,Financials!$A:$A,'Combined sheet'!$C40,Financials!$B:$B,'Combined sheet'!$D40)</f>
        <v>807.5899999999998</v>
      </c>
      <c r="Q40">
        <f>SUMIFS(Financials!$E:$E,Financials!$A:$A,'Combined sheet'!$C40,Financials!$B:$B,'Combined sheet'!$D40)</f>
        <v>0.1</v>
      </c>
      <c r="R40" s="18">
        <f t="shared" si="5"/>
        <v>11606.222000000002</v>
      </c>
      <c r="S40" s="9">
        <f t="shared" si="6"/>
        <v>8698.8979999999974</v>
      </c>
      <c r="T40">
        <f>VLOOKUP(Transactions!F40,Payments!A40:E739,2,FALSE)</f>
        <v>4670.1775999999991</v>
      </c>
      <c r="U40" s="9">
        <f>VLOOKUP($D40,Payments!$A:$E,4,0)</f>
        <v>16729.388368</v>
      </c>
      <c r="V40" s="9">
        <f t="shared" si="7"/>
        <v>1094.445968</v>
      </c>
      <c r="W40" s="17">
        <f t="shared" si="8"/>
        <v>6.5420560747663545E-2</v>
      </c>
      <c r="X40" t="str">
        <f>VLOOKUP($D40,Payments!$A:$E,5,0)</f>
        <v>Bankinter</v>
      </c>
      <c r="Y40" t="str">
        <f>VLOOKUP($X40,'Bank Type'!$A$1:$B$11,2,0)</f>
        <v>C</v>
      </c>
    </row>
    <row r="41" spans="1:25" x14ac:dyDescent="0.25">
      <c r="A41" t="str">
        <f t="shared" si="2"/>
        <v>CD-3CD-3-40</v>
      </c>
      <c r="B41" t="str">
        <f t="shared" si="3"/>
        <v>CD-3-40B-308</v>
      </c>
      <c r="C41" s="11" t="str">
        <f>Transactions!A41</f>
        <v>CD-3</v>
      </c>
      <c r="D41" t="str">
        <f>Transactions!F41</f>
        <v>CD-3-40</v>
      </c>
      <c r="E41" t="str">
        <f>VLOOKUP($D41,Payments!$A:$C,3,0)</f>
        <v>B-308</v>
      </c>
      <c r="F41" s="11" t="str">
        <f>Transactions!D41</f>
        <v>Wagon</v>
      </c>
      <c r="G41" s="11" t="str">
        <f>Transactions!E41</f>
        <v>Audi</v>
      </c>
      <c r="H41" s="1">
        <f>Transactions!B41</f>
        <v>43448</v>
      </c>
      <c r="I41" s="10">
        <f t="shared" si="0"/>
        <v>12</v>
      </c>
      <c r="J41" s="1">
        <f>Transactions!C41</f>
        <v>43505</v>
      </c>
      <c r="K41">
        <f t="shared" si="1"/>
        <v>57</v>
      </c>
      <c r="L41" s="5">
        <f>Transactions!G41</f>
        <v>34814</v>
      </c>
      <c r="M41" s="2">
        <f>Transactions!H41</f>
        <v>0.16</v>
      </c>
      <c r="N41" s="2">
        <f t="shared" si="4"/>
        <v>29243.760000000002</v>
      </c>
      <c r="O41">
        <f>SUMIFS(Financials!$C:$C,Financials!$A:$A,'Combined sheet'!$C41,Financials!$B:$B,'Combined sheet'!$D41)</f>
        <v>10444.200000000001</v>
      </c>
      <c r="P41">
        <f>SUMIFS(Financials!$D:$D,Financials!$A:$A,'Combined sheet'!$C41,Financials!$B:$B,'Combined sheet'!$D41)</f>
        <v>1879.9559999999997</v>
      </c>
      <c r="Q41">
        <f>SUMIFS(Financials!$E:$E,Financials!$A:$A,'Combined sheet'!$C41,Financials!$B:$B,'Combined sheet'!$D41)</f>
        <v>0.1</v>
      </c>
      <c r="R41" s="18">
        <f t="shared" si="5"/>
        <v>15248.532000000001</v>
      </c>
      <c r="S41" s="9">
        <f t="shared" si="6"/>
        <v>13995.228000000003</v>
      </c>
      <c r="T41">
        <f>VLOOKUP(Transactions!F41,Payments!A41:E740,2,FALSE)</f>
        <v>6141.1895999999997</v>
      </c>
      <c r="U41" s="9">
        <f>VLOOKUP($D41,Payments!$A:$E,4,0)</f>
        <v>24488.724623999999</v>
      </c>
      <c r="V41" s="9">
        <f t="shared" si="7"/>
        <v>1386.1542239999944</v>
      </c>
      <c r="W41" s="17">
        <f t="shared" si="8"/>
        <v>5.6603773584905433E-2</v>
      </c>
      <c r="X41" t="str">
        <f>VLOOKUP($D41,Payments!$A:$E,5,0)</f>
        <v>Caixa</v>
      </c>
      <c r="Y41" t="str">
        <f>VLOOKUP($X41,'Bank Type'!$A$1:$B$11,2,0)</f>
        <v>A</v>
      </c>
    </row>
    <row r="42" spans="1:25" x14ac:dyDescent="0.25">
      <c r="A42" t="str">
        <f t="shared" si="2"/>
        <v>CD-15CD-15-41</v>
      </c>
      <c r="B42" t="str">
        <f t="shared" si="3"/>
        <v>CD-15-41B-287</v>
      </c>
      <c r="C42" s="1" t="str">
        <f>Transactions!A42</f>
        <v>CD-15</v>
      </c>
      <c r="D42" t="str">
        <f>Transactions!F42</f>
        <v>CD-15-41</v>
      </c>
      <c r="E42" t="str">
        <f>VLOOKUP($D42,Payments!$A:$C,3,0)</f>
        <v>B-287</v>
      </c>
      <c r="F42" s="11" t="str">
        <f>Transactions!D42</f>
        <v>Hatchback</v>
      </c>
      <c r="G42" s="11" t="str">
        <f>Transactions!E42</f>
        <v>Renault</v>
      </c>
      <c r="H42" s="1">
        <f>Transactions!B42</f>
        <v>43386</v>
      </c>
      <c r="I42" s="10">
        <f t="shared" si="0"/>
        <v>10</v>
      </c>
      <c r="J42" s="1">
        <f>Transactions!C42</f>
        <v>43443</v>
      </c>
      <c r="K42">
        <f t="shared" si="1"/>
        <v>57</v>
      </c>
      <c r="L42" s="5">
        <f>Transactions!G42</f>
        <v>32173</v>
      </c>
      <c r="M42" s="2">
        <f>Transactions!H42</f>
        <v>0.08</v>
      </c>
      <c r="N42" s="2">
        <f t="shared" si="4"/>
        <v>29599.16</v>
      </c>
      <c r="O42">
        <f>SUMIFS(Financials!$C:$C,Financials!$A:$A,'Combined sheet'!$C42,Financials!$B:$B,'Combined sheet'!$D42)</f>
        <v>10938.82</v>
      </c>
      <c r="P42">
        <f>SUMIFS(Financials!$D:$D,Financials!$A:$A,'Combined sheet'!$C42,Financials!$B:$B,'Combined sheet'!$D42)</f>
        <v>1492.8271999999999</v>
      </c>
      <c r="Q42">
        <f>SUMIFS(Financials!$E:$E,Financials!$A:$A,'Combined sheet'!$C42,Financials!$B:$B,'Combined sheet'!$D42)</f>
        <v>0.11</v>
      </c>
      <c r="R42" s="18">
        <f t="shared" si="5"/>
        <v>15687.5548</v>
      </c>
      <c r="S42" s="9">
        <f t="shared" si="6"/>
        <v>13911.6052</v>
      </c>
      <c r="T42">
        <f>VLOOKUP(Transactions!F42,Payments!A42:E741,2,FALSE)</f>
        <v>5919.8319999999994</v>
      </c>
      <c r="U42" s="9">
        <f>VLOOKUP($D42,Payments!$A:$E,4,0)</f>
        <v>25810.467520000002</v>
      </c>
      <c r="V42" s="9">
        <f t="shared" si="7"/>
        <v>2131.1395200000006</v>
      </c>
      <c r="W42" s="17">
        <f t="shared" si="8"/>
        <v>8.256880733944956E-2</v>
      </c>
      <c r="X42" t="str">
        <f>VLOOKUP($D42,Payments!$A:$E,5,0)</f>
        <v>Bankinter</v>
      </c>
      <c r="Y42" t="str">
        <f>VLOOKUP($X42,'Bank Type'!$A$1:$B$11,2,0)</f>
        <v>C</v>
      </c>
    </row>
    <row r="43" spans="1:25" x14ac:dyDescent="0.25">
      <c r="A43" t="str">
        <f t="shared" si="2"/>
        <v>CD-7CD-7-42</v>
      </c>
      <c r="B43" t="str">
        <f t="shared" si="3"/>
        <v>CD-7-42B-298</v>
      </c>
      <c r="C43" s="11" t="str">
        <f>Transactions!A43</f>
        <v>CD-7</v>
      </c>
      <c r="D43" t="str">
        <f>Transactions!F43</f>
        <v>CD-7-42</v>
      </c>
      <c r="E43" t="str">
        <f>VLOOKUP($D43,Payments!$A:$C,3,0)</f>
        <v>B-298</v>
      </c>
      <c r="F43" s="11" t="str">
        <f>Transactions!D43</f>
        <v>Wagon</v>
      </c>
      <c r="G43" s="11" t="str">
        <f>Transactions!E43</f>
        <v>Isuzu</v>
      </c>
      <c r="H43" s="1">
        <f>Transactions!B43</f>
        <v>43413</v>
      </c>
      <c r="I43" s="10">
        <f t="shared" si="0"/>
        <v>11</v>
      </c>
      <c r="J43" s="1">
        <f>Transactions!C43</f>
        <v>43447</v>
      </c>
      <c r="K43">
        <f t="shared" si="1"/>
        <v>34</v>
      </c>
      <c r="L43" s="5">
        <f>Transactions!G43</f>
        <v>30358</v>
      </c>
      <c r="M43" s="2">
        <f>Transactions!H43</f>
        <v>0.08</v>
      </c>
      <c r="N43" s="2">
        <f t="shared" si="4"/>
        <v>27929.360000000001</v>
      </c>
      <c r="O43">
        <f>SUMIFS(Financials!$C:$C,Financials!$A:$A,'Combined sheet'!$C43,Financials!$B:$B,'Combined sheet'!$D43)</f>
        <v>10018.14</v>
      </c>
      <c r="P43">
        <f>SUMIFS(Financials!$D:$D,Financials!$A:$A,'Combined sheet'!$C43,Financials!$B:$B,'Combined sheet'!$D43)</f>
        <v>1074.6732000000002</v>
      </c>
      <c r="Q43">
        <f>SUMIFS(Financials!$E:$E,Financials!$A:$A,'Combined sheet'!$C43,Financials!$B:$B,'Combined sheet'!$D43)</f>
        <v>0.11</v>
      </c>
      <c r="R43" s="18">
        <f t="shared" si="5"/>
        <v>14165.042800000001</v>
      </c>
      <c r="S43" s="9">
        <f t="shared" si="6"/>
        <v>13764.3172</v>
      </c>
      <c r="T43">
        <f>VLOOKUP(Transactions!F43,Payments!A43:E742,2,FALSE)</f>
        <v>6423.7528000000002</v>
      </c>
      <c r="U43" s="9">
        <f>VLOOKUP($D43,Payments!$A:$E,4,0)</f>
        <v>23010.999703999998</v>
      </c>
      <c r="V43" s="9">
        <f t="shared" si="7"/>
        <v>1505.3925039999995</v>
      </c>
      <c r="W43" s="17">
        <f t="shared" si="8"/>
        <v>6.5420560747663531E-2</v>
      </c>
      <c r="X43" t="str">
        <f>VLOOKUP($D43,Payments!$A:$E,5,0)</f>
        <v>Bankia</v>
      </c>
      <c r="Y43" t="str">
        <f>VLOOKUP($X43,'Bank Type'!$A$1:$B$11,2,0)</f>
        <v>B</v>
      </c>
    </row>
    <row r="44" spans="1:25" x14ac:dyDescent="0.25">
      <c r="A44" t="str">
        <f t="shared" si="2"/>
        <v>CD-11CD-11-43</v>
      </c>
      <c r="B44" t="str">
        <f t="shared" si="3"/>
        <v>CD-11-43B-291</v>
      </c>
      <c r="C44" s="1" t="str">
        <f>Transactions!A44</f>
        <v>CD-11</v>
      </c>
      <c r="D44" t="str">
        <f>Transactions!F44</f>
        <v>CD-11-43</v>
      </c>
      <c r="E44" t="str">
        <f>VLOOKUP($D44,Payments!$A:$C,3,0)</f>
        <v>B-291</v>
      </c>
      <c r="F44" s="11" t="str">
        <f>Transactions!D44</f>
        <v>Sedan</v>
      </c>
      <c r="G44" s="11" t="str">
        <f>Transactions!E44</f>
        <v>Jaguar</v>
      </c>
      <c r="H44" s="1">
        <f>Transactions!B44</f>
        <v>43443</v>
      </c>
      <c r="I44" s="10">
        <f t="shared" si="0"/>
        <v>12</v>
      </c>
      <c r="J44" s="1">
        <f>Transactions!C44</f>
        <v>43487</v>
      </c>
      <c r="K44">
        <f t="shared" si="1"/>
        <v>44</v>
      </c>
      <c r="L44" s="5">
        <f>Transactions!G44</f>
        <v>26570</v>
      </c>
      <c r="M44" s="2">
        <f>Transactions!H44</f>
        <v>0.09</v>
      </c>
      <c r="N44" s="2">
        <f t="shared" si="4"/>
        <v>24178.7</v>
      </c>
      <c r="O44">
        <f>SUMIFS(Financials!$C:$C,Financials!$A:$A,'Combined sheet'!$C44,Financials!$B:$B,'Combined sheet'!$D44)</f>
        <v>10628</v>
      </c>
      <c r="P44">
        <f>SUMIFS(Financials!$D:$D,Financials!$A:$A,'Combined sheet'!$C44,Financials!$B:$B,'Combined sheet'!$D44)</f>
        <v>1084.056</v>
      </c>
      <c r="Q44">
        <f>SUMIFS(Financials!$E:$E,Financials!$A:$A,'Combined sheet'!$C44,Financials!$B:$B,'Combined sheet'!$D44)</f>
        <v>0.15</v>
      </c>
      <c r="R44" s="18">
        <f t="shared" si="5"/>
        <v>15338.861000000001</v>
      </c>
      <c r="S44" s="9">
        <f t="shared" si="6"/>
        <v>8839.8389999999999</v>
      </c>
      <c r="T44">
        <f>VLOOKUP(Transactions!F44,Payments!A44:E743,2,FALSE)</f>
        <v>5561.1009999999997</v>
      </c>
      <c r="U44" s="9">
        <f>VLOOKUP($D44,Payments!$A:$E,4,0)</f>
        <v>19548.478950000004</v>
      </c>
      <c r="V44" s="9">
        <f t="shared" si="7"/>
        <v>930.87995000000228</v>
      </c>
      <c r="W44" s="17">
        <f t="shared" si="8"/>
        <v>4.7619047619047727E-2</v>
      </c>
      <c r="X44" t="str">
        <f>VLOOKUP($D44,Payments!$A:$E,5,0)</f>
        <v>Laboral</v>
      </c>
      <c r="Y44" t="str">
        <f>VLOOKUP($X44,'Bank Type'!$A$1:$B$11,2,0)</f>
        <v>D</v>
      </c>
    </row>
    <row r="45" spans="1:25" x14ac:dyDescent="0.25">
      <c r="A45" t="str">
        <f t="shared" si="2"/>
        <v>CD-15CD-15-44</v>
      </c>
      <c r="B45" t="str">
        <f t="shared" si="3"/>
        <v>CD-15-44B-330</v>
      </c>
      <c r="C45" s="11" t="str">
        <f>Transactions!A45</f>
        <v>CD-15</v>
      </c>
      <c r="D45" t="str">
        <f>Transactions!F45</f>
        <v>CD-15-44</v>
      </c>
      <c r="E45" t="str">
        <f>VLOOKUP($D45,Payments!$A:$C,3,0)</f>
        <v>B-330</v>
      </c>
      <c r="F45" s="11" t="str">
        <f>Transactions!D45</f>
        <v>Hatchback</v>
      </c>
      <c r="G45" s="11" t="str">
        <f>Transactions!E45</f>
        <v>Nissan</v>
      </c>
      <c r="H45" s="1">
        <f>Transactions!B45</f>
        <v>43377</v>
      </c>
      <c r="I45" s="10">
        <f t="shared" si="0"/>
        <v>10</v>
      </c>
      <c r="J45" s="1">
        <f>Transactions!C45</f>
        <v>43409</v>
      </c>
      <c r="K45">
        <f t="shared" si="1"/>
        <v>32</v>
      </c>
      <c r="L45" s="5">
        <f>Transactions!G45</f>
        <v>23585</v>
      </c>
      <c r="M45" s="2">
        <f>Transactions!H45</f>
        <v>0.17</v>
      </c>
      <c r="N45" s="2">
        <f t="shared" si="4"/>
        <v>19575.55</v>
      </c>
      <c r="O45">
        <f>SUMIFS(Financials!$C:$C,Financials!$A:$A,'Combined sheet'!$C45,Financials!$B:$B,'Combined sheet'!$D45)</f>
        <v>7547.2</v>
      </c>
      <c r="P45">
        <f>SUMIFS(Financials!$D:$D,Financials!$A:$A,'Combined sheet'!$C45,Financials!$B:$B,'Combined sheet'!$D45)</f>
        <v>962.26799999999992</v>
      </c>
      <c r="Q45">
        <f>SUMIFS(Financials!$E:$E,Financials!$A:$A,'Combined sheet'!$C45,Financials!$B:$B,'Combined sheet'!$D45)</f>
        <v>0.15</v>
      </c>
      <c r="R45" s="18">
        <f t="shared" si="5"/>
        <v>11445.800499999999</v>
      </c>
      <c r="S45" s="9">
        <f t="shared" si="6"/>
        <v>8129.7494999999981</v>
      </c>
      <c r="T45">
        <f>VLOOKUP(Transactions!F45,Payments!A45:E744,2,FALSE)</f>
        <v>3523.5989999999997</v>
      </c>
      <c r="U45" s="9">
        <f>VLOOKUP($D45,Payments!$A:$E,4,0)</f>
        <v>17496.62659</v>
      </c>
      <c r="V45" s="9">
        <f t="shared" si="7"/>
        <v>1444.6755900000007</v>
      </c>
      <c r="W45" s="17">
        <f t="shared" si="8"/>
        <v>8.2568807339449588E-2</v>
      </c>
      <c r="X45" t="str">
        <f>VLOOKUP($D45,Payments!$A:$E,5,0)</f>
        <v>Unicaja</v>
      </c>
      <c r="Y45" t="str">
        <f>VLOOKUP($X45,'Bank Type'!$A$1:$B$11,2,0)</f>
        <v>D</v>
      </c>
    </row>
    <row r="46" spans="1:25" x14ac:dyDescent="0.25">
      <c r="A46" t="str">
        <f t="shared" si="2"/>
        <v>CD-15CD-15-45</v>
      </c>
      <c r="B46" t="str">
        <f t="shared" si="3"/>
        <v>CD-15-45B-375</v>
      </c>
      <c r="C46" s="1" t="str">
        <f>Transactions!A46</f>
        <v>CD-15</v>
      </c>
      <c r="D46" t="str">
        <f>Transactions!F46</f>
        <v>CD-15-45</v>
      </c>
      <c r="E46" t="str">
        <f>VLOOKUP($D46,Payments!$A:$C,3,0)</f>
        <v>B-375</v>
      </c>
      <c r="F46" s="11" t="str">
        <f>Transactions!D46</f>
        <v>Sedan</v>
      </c>
      <c r="G46" s="11" t="str">
        <f>Transactions!E46</f>
        <v>Mitsubishi</v>
      </c>
      <c r="H46" s="1">
        <f>Transactions!B46</f>
        <v>43377</v>
      </c>
      <c r="I46" s="10">
        <f t="shared" si="0"/>
        <v>10</v>
      </c>
      <c r="J46" s="1">
        <f>Transactions!C46</f>
        <v>43445</v>
      </c>
      <c r="K46">
        <f t="shared" si="1"/>
        <v>68</v>
      </c>
      <c r="L46" s="5">
        <f>Transactions!G46</f>
        <v>24799</v>
      </c>
      <c r="M46" s="2">
        <f>Transactions!H46</f>
        <v>0.15</v>
      </c>
      <c r="N46" s="2">
        <f t="shared" si="4"/>
        <v>21079.15</v>
      </c>
      <c r="O46">
        <f>SUMIFS(Financials!$C:$C,Financials!$A:$A,'Combined sheet'!$C46,Financials!$B:$B,'Combined sheet'!$D46)</f>
        <v>8927.64</v>
      </c>
      <c r="P46">
        <f>SUMIFS(Financials!$D:$D,Financials!$A:$A,'Combined sheet'!$C46,Financials!$B:$B,'Combined sheet'!$D46)</f>
        <v>1215.1509999999998</v>
      </c>
      <c r="Q46">
        <f>SUMIFS(Financials!$E:$E,Financials!$A:$A,'Combined sheet'!$C46,Financials!$B:$B,'Combined sheet'!$D46)</f>
        <v>0.12</v>
      </c>
      <c r="R46" s="18">
        <f t="shared" si="5"/>
        <v>12672.288999999999</v>
      </c>
      <c r="S46" s="9">
        <f t="shared" si="6"/>
        <v>8406.8610000000026</v>
      </c>
      <c r="T46">
        <f>VLOOKUP(Transactions!F46,Payments!A46:E745,2,FALSE)</f>
        <v>4848.2044999999998</v>
      </c>
      <c r="U46" s="9">
        <f>VLOOKUP($D46,Payments!$A:$E,4,0)</f>
        <v>17691.730595000001</v>
      </c>
      <c r="V46" s="9">
        <f t="shared" si="7"/>
        <v>1460.7850949999993</v>
      </c>
      <c r="W46" s="17">
        <f t="shared" si="8"/>
        <v>8.256880733944949E-2</v>
      </c>
      <c r="X46" t="str">
        <f>VLOOKUP($D46,Payments!$A:$E,5,0)</f>
        <v>Laboral</v>
      </c>
      <c r="Y46" t="str">
        <f>VLOOKUP($X46,'Bank Type'!$A$1:$B$11,2,0)</f>
        <v>D</v>
      </c>
    </row>
    <row r="47" spans="1:25" x14ac:dyDescent="0.25">
      <c r="A47" t="str">
        <f t="shared" si="2"/>
        <v>CD-15CD-15-46</v>
      </c>
      <c r="B47" t="str">
        <f t="shared" si="3"/>
        <v>CD-15-46B-251</v>
      </c>
      <c r="C47" s="11" t="str">
        <f>Transactions!A47</f>
        <v>CD-15</v>
      </c>
      <c r="D47" t="str">
        <f>Transactions!F47</f>
        <v>CD-15-46</v>
      </c>
      <c r="E47" t="str">
        <f>VLOOKUP($D47,Payments!$A:$C,3,0)</f>
        <v>B-251</v>
      </c>
      <c r="F47" s="11" t="str">
        <f>Transactions!D47</f>
        <v>Wagon</v>
      </c>
      <c r="G47" s="11" t="str">
        <f>Transactions!E47</f>
        <v>Mitsubishi</v>
      </c>
      <c r="H47" s="1">
        <f>Transactions!B47</f>
        <v>43464</v>
      </c>
      <c r="I47" s="10">
        <f t="shared" si="0"/>
        <v>12</v>
      </c>
      <c r="J47" s="1">
        <f>Transactions!C47</f>
        <v>43525</v>
      </c>
      <c r="K47">
        <f t="shared" si="1"/>
        <v>61</v>
      </c>
      <c r="L47" s="5">
        <f>Transactions!G47</f>
        <v>28425</v>
      </c>
      <c r="M47" s="2">
        <f>Transactions!H47</f>
        <v>0.14000000000000001</v>
      </c>
      <c r="N47" s="2">
        <f t="shared" si="4"/>
        <v>24445.5</v>
      </c>
      <c r="O47">
        <f>SUMIFS(Financials!$C:$C,Financials!$A:$A,'Combined sheet'!$C47,Financials!$B:$B,'Combined sheet'!$D47)</f>
        <v>9948.75</v>
      </c>
      <c r="P47">
        <f>SUMIFS(Financials!$D:$D,Financials!$A:$A,'Combined sheet'!$C47,Financials!$B:$B,'Combined sheet'!$D47)</f>
        <v>1014.7725</v>
      </c>
      <c r="Q47">
        <f>SUMIFS(Financials!$E:$E,Financials!$A:$A,'Combined sheet'!$C47,Financials!$B:$B,'Combined sheet'!$D47)</f>
        <v>0.1</v>
      </c>
      <c r="R47" s="18">
        <f t="shared" si="5"/>
        <v>13408.072499999998</v>
      </c>
      <c r="S47" s="9">
        <f t="shared" si="6"/>
        <v>11037.427500000002</v>
      </c>
      <c r="T47">
        <f>VLOOKUP(Transactions!F47,Payments!A47:E746,2,FALSE)</f>
        <v>4400.1899999999996</v>
      </c>
      <c r="U47" s="9">
        <f>VLOOKUP($D47,Payments!$A:$E,4,0)</f>
        <v>21648.934800000003</v>
      </c>
      <c r="V47" s="9">
        <f t="shared" si="7"/>
        <v>1603.6248000000014</v>
      </c>
      <c r="W47" s="17">
        <f t="shared" si="8"/>
        <v>7.4074074074074125E-2</v>
      </c>
      <c r="X47" t="str">
        <f>VLOOKUP($D47,Payments!$A:$E,5,0)</f>
        <v>BBVA</v>
      </c>
      <c r="Y47" t="str">
        <f>VLOOKUP($X47,'Bank Type'!$A$1:$B$11,2,0)</f>
        <v>A</v>
      </c>
    </row>
    <row r="48" spans="1:25" x14ac:dyDescent="0.25">
      <c r="A48" t="str">
        <f t="shared" si="2"/>
        <v>CD-13CD-13-47</v>
      </c>
      <c r="B48" t="str">
        <f t="shared" si="3"/>
        <v>CD-13-47B-269</v>
      </c>
      <c r="C48" s="1" t="str">
        <f>Transactions!A48</f>
        <v>CD-13</v>
      </c>
      <c r="D48" t="str">
        <f>Transactions!F48</f>
        <v>CD-13-47</v>
      </c>
      <c r="E48" t="str">
        <f>VLOOKUP($D48,Payments!$A:$C,3,0)</f>
        <v>B-269</v>
      </c>
      <c r="F48" s="11" t="str">
        <f>Transactions!D48</f>
        <v>Convertible</v>
      </c>
      <c r="G48" s="11" t="str">
        <f>Transactions!E48</f>
        <v>Saab</v>
      </c>
      <c r="H48" s="1">
        <f>Transactions!B48</f>
        <v>43386</v>
      </c>
      <c r="I48" s="10">
        <f t="shared" si="0"/>
        <v>10</v>
      </c>
      <c r="J48" s="1">
        <f>Transactions!C48</f>
        <v>43438</v>
      </c>
      <c r="K48">
        <f t="shared" si="1"/>
        <v>52</v>
      </c>
      <c r="L48" s="5">
        <f>Transactions!G48</f>
        <v>23304</v>
      </c>
      <c r="M48" s="2">
        <f>Transactions!H48</f>
        <v>0.12</v>
      </c>
      <c r="N48" s="2">
        <f t="shared" si="4"/>
        <v>20507.52</v>
      </c>
      <c r="O48">
        <f>SUMIFS(Financials!$C:$C,Financials!$A:$A,'Combined sheet'!$C48,Financials!$B:$B,'Combined sheet'!$D48)</f>
        <v>8156.4</v>
      </c>
      <c r="P48">
        <f>SUMIFS(Financials!$D:$D,Financials!$A:$A,'Combined sheet'!$C48,Financials!$B:$B,'Combined sheet'!$D48)</f>
        <v>617.55600000000004</v>
      </c>
      <c r="Q48">
        <f>SUMIFS(Financials!$E:$E,Financials!$A:$A,'Combined sheet'!$C48,Financials!$B:$B,'Combined sheet'!$D48)</f>
        <v>0.11</v>
      </c>
      <c r="R48" s="18">
        <f t="shared" si="5"/>
        <v>11029.7832</v>
      </c>
      <c r="S48" s="9">
        <f t="shared" si="6"/>
        <v>9477.7368000000006</v>
      </c>
      <c r="T48">
        <f>VLOOKUP(Transactions!F48,Payments!A48:E747,2,FALSE)</f>
        <v>4511.6544000000004</v>
      </c>
      <c r="U48" s="9">
        <f>VLOOKUP($D48,Payments!$A:$E,4,0)</f>
        <v>16795.658880000003</v>
      </c>
      <c r="V48" s="9">
        <f t="shared" si="7"/>
        <v>799.79328000000169</v>
      </c>
      <c r="W48" s="17">
        <f t="shared" si="8"/>
        <v>4.7619047619047714E-2</v>
      </c>
      <c r="X48" t="str">
        <f>VLOOKUP($D48,Payments!$A:$E,5,0)</f>
        <v>Popular</v>
      </c>
      <c r="Y48" t="str">
        <f>VLOOKUP($X48,'Bank Type'!$A$1:$B$11,2,0)</f>
        <v>B</v>
      </c>
    </row>
    <row r="49" spans="1:25" x14ac:dyDescent="0.25">
      <c r="A49" t="str">
        <f t="shared" si="2"/>
        <v>CD-1CD-1-48</v>
      </c>
      <c r="B49" t="str">
        <f t="shared" si="3"/>
        <v>CD-1-48B-371</v>
      </c>
      <c r="C49" s="11" t="str">
        <f>Transactions!A49</f>
        <v>CD-1</v>
      </c>
      <c r="D49" t="str">
        <f>Transactions!F49</f>
        <v>CD-1-48</v>
      </c>
      <c r="E49" t="str">
        <f>VLOOKUP($D49,Payments!$A:$C,3,0)</f>
        <v>B-371</v>
      </c>
      <c r="F49" s="11" t="str">
        <f>Transactions!D49</f>
        <v>Sedan</v>
      </c>
      <c r="G49" s="11" t="str">
        <f>Transactions!E49</f>
        <v>Mercedes-benz</v>
      </c>
      <c r="H49" s="1">
        <f>Transactions!B49</f>
        <v>43444</v>
      </c>
      <c r="I49" s="10">
        <f t="shared" si="0"/>
        <v>12</v>
      </c>
      <c r="J49" s="1">
        <f>Transactions!C49</f>
        <v>43488</v>
      </c>
      <c r="K49">
        <f t="shared" si="1"/>
        <v>44</v>
      </c>
      <c r="L49" s="5">
        <f>Transactions!G49</f>
        <v>23115</v>
      </c>
      <c r="M49" s="2">
        <f>Transactions!H49</f>
        <v>0.16</v>
      </c>
      <c r="N49" s="2">
        <f t="shared" si="4"/>
        <v>19416.599999999999</v>
      </c>
      <c r="O49">
        <f>SUMIFS(Financials!$C:$C,Financials!$A:$A,'Combined sheet'!$C49,Financials!$B:$B,'Combined sheet'!$D49)</f>
        <v>8783.7000000000007</v>
      </c>
      <c r="P49">
        <f>SUMIFS(Financials!$D:$D,Financials!$A:$A,'Combined sheet'!$C49,Financials!$B:$B,'Combined sheet'!$D49)</f>
        <v>637.97399999999982</v>
      </c>
      <c r="Q49">
        <f>SUMIFS(Financials!$E:$E,Financials!$A:$A,'Combined sheet'!$C49,Financials!$B:$B,'Combined sheet'!$D49)</f>
        <v>0.11</v>
      </c>
      <c r="R49" s="18">
        <f t="shared" si="5"/>
        <v>11557.5</v>
      </c>
      <c r="S49" s="9">
        <f t="shared" si="6"/>
        <v>7859.0999999999976</v>
      </c>
      <c r="T49">
        <f>VLOOKUP(Transactions!F49,Payments!A49:E748,2,FALSE)</f>
        <v>3883.32</v>
      </c>
      <c r="U49" s="9">
        <f>VLOOKUP($D49,Payments!$A:$E,4,0)</f>
        <v>16931.2752</v>
      </c>
      <c r="V49" s="9">
        <f t="shared" si="7"/>
        <v>1397.9952000000012</v>
      </c>
      <c r="W49" s="17">
        <f t="shared" si="8"/>
        <v>8.2568807339449615E-2</v>
      </c>
      <c r="X49" t="str">
        <f>VLOOKUP($D49,Payments!$A:$E,5,0)</f>
        <v>Bankinter</v>
      </c>
      <c r="Y49" t="str">
        <f>VLOOKUP($X49,'Bank Type'!$A$1:$B$11,2,0)</f>
        <v>C</v>
      </c>
    </row>
    <row r="50" spans="1:25" x14ac:dyDescent="0.25">
      <c r="A50" t="str">
        <f t="shared" si="2"/>
        <v>CD-17CD-17-49</v>
      </c>
      <c r="B50" t="str">
        <f t="shared" si="3"/>
        <v>CD-17-49B-397</v>
      </c>
      <c r="C50" s="1" t="str">
        <f>Transactions!A50</f>
        <v>CD-17</v>
      </c>
      <c r="D50" t="str">
        <f>Transactions!F50</f>
        <v>CD-17-49</v>
      </c>
      <c r="E50" t="str">
        <f>VLOOKUP($D50,Payments!$A:$C,3,0)</f>
        <v>B-397</v>
      </c>
      <c r="F50" s="11" t="str">
        <f>Transactions!D50</f>
        <v>Sedan</v>
      </c>
      <c r="G50" s="11" t="str">
        <f>Transactions!E50</f>
        <v>Jaguar</v>
      </c>
      <c r="H50" s="1">
        <f>Transactions!B50</f>
        <v>43411</v>
      </c>
      <c r="I50" s="10">
        <f t="shared" si="0"/>
        <v>11</v>
      </c>
      <c r="J50" s="1">
        <f>Transactions!C50</f>
        <v>43468</v>
      </c>
      <c r="K50">
        <f t="shared" si="1"/>
        <v>57</v>
      </c>
      <c r="L50" s="5">
        <f>Transactions!G50</f>
        <v>18747</v>
      </c>
      <c r="M50" s="2">
        <f>Transactions!H50</f>
        <v>7.0000000000000007E-2</v>
      </c>
      <c r="N50" s="2">
        <f t="shared" si="4"/>
        <v>17434.71</v>
      </c>
      <c r="O50">
        <f>SUMIFS(Financials!$C:$C,Financials!$A:$A,'Combined sheet'!$C50,Financials!$B:$B,'Combined sheet'!$D50)</f>
        <v>5999.04</v>
      </c>
      <c r="P50">
        <f>SUMIFS(Financials!$D:$D,Financials!$A:$A,'Combined sheet'!$C50,Financials!$B:$B,'Combined sheet'!$D50)</f>
        <v>1029.2102999999997</v>
      </c>
      <c r="Q50">
        <f>SUMIFS(Financials!$E:$E,Financials!$A:$A,'Combined sheet'!$C50,Financials!$B:$B,'Combined sheet'!$D50)</f>
        <v>0.15</v>
      </c>
      <c r="R50" s="18">
        <f t="shared" si="5"/>
        <v>9643.4567999999999</v>
      </c>
      <c r="S50" s="9">
        <f t="shared" si="6"/>
        <v>7791.2531999999992</v>
      </c>
      <c r="T50">
        <f>VLOOKUP(Transactions!F50,Payments!A50:E749,2,FALSE)</f>
        <v>3486.9419999999996</v>
      </c>
      <c r="U50" s="9">
        <f>VLOOKUP($D50,Payments!$A:$E,4,0)</f>
        <v>14924.111760000002</v>
      </c>
      <c r="V50" s="9">
        <f t="shared" si="7"/>
        <v>976.34376000000157</v>
      </c>
      <c r="W50" s="17">
        <f t="shared" si="8"/>
        <v>6.5420560747663656E-2</v>
      </c>
      <c r="X50" t="str">
        <f>VLOOKUP($D50,Payments!$A:$E,5,0)</f>
        <v>Bankinter</v>
      </c>
      <c r="Y50" t="str">
        <f>VLOOKUP($X50,'Bank Type'!$A$1:$B$11,2,0)</f>
        <v>C</v>
      </c>
    </row>
    <row r="51" spans="1:25" x14ac:dyDescent="0.25">
      <c r="A51" t="str">
        <f t="shared" si="2"/>
        <v>CD-15CD-15-50</v>
      </c>
      <c r="B51" t="str">
        <f t="shared" si="3"/>
        <v>CD-15-50B-371</v>
      </c>
      <c r="C51" s="11" t="str">
        <f>Transactions!A51</f>
        <v>CD-15</v>
      </c>
      <c r="D51" t="str">
        <f>Transactions!F51</f>
        <v>CD-15-50</v>
      </c>
      <c r="E51" t="str">
        <f>VLOOKUP($D51,Payments!$A:$C,3,0)</f>
        <v>B-371</v>
      </c>
      <c r="F51" s="11" t="str">
        <f>Transactions!D51</f>
        <v>Wagon</v>
      </c>
      <c r="G51" s="11" t="str">
        <f>Transactions!E51</f>
        <v>Porsche</v>
      </c>
      <c r="H51" s="1">
        <f>Transactions!B51</f>
        <v>43405</v>
      </c>
      <c r="I51" s="10">
        <f t="shared" si="0"/>
        <v>11</v>
      </c>
      <c r="J51" s="1">
        <f>Transactions!C51</f>
        <v>43482</v>
      </c>
      <c r="K51">
        <f t="shared" si="1"/>
        <v>77</v>
      </c>
      <c r="L51" s="5">
        <f>Transactions!G51</f>
        <v>30767</v>
      </c>
      <c r="M51" s="2">
        <f>Transactions!H51</f>
        <v>0.14000000000000001</v>
      </c>
      <c r="N51" s="2">
        <f t="shared" si="4"/>
        <v>26459.62</v>
      </c>
      <c r="O51">
        <f>SUMIFS(Financials!$C:$C,Financials!$A:$A,'Combined sheet'!$C51,Financials!$B:$B,'Combined sheet'!$D51)</f>
        <v>9537.77</v>
      </c>
      <c r="P51">
        <f>SUMIFS(Financials!$D:$D,Financials!$A:$A,'Combined sheet'!$C51,Financials!$B:$B,'Combined sheet'!$D51)</f>
        <v>1522.9665</v>
      </c>
      <c r="Q51">
        <f>SUMIFS(Financials!$E:$E,Financials!$A:$A,'Combined sheet'!$C51,Financials!$B:$B,'Combined sheet'!$D51)</f>
        <v>0.13</v>
      </c>
      <c r="R51" s="18">
        <f t="shared" si="5"/>
        <v>14500.4871</v>
      </c>
      <c r="S51" s="9">
        <f t="shared" si="6"/>
        <v>11959.132899999999</v>
      </c>
      <c r="T51">
        <f>VLOOKUP(Transactions!F51,Payments!A51:E750,2,FALSE)</f>
        <v>5556.5201999999999</v>
      </c>
      <c r="U51" s="9">
        <f>VLOOKUP($D51,Payments!$A:$E,4,0)</f>
        <v>22366.316786000003</v>
      </c>
      <c r="V51" s="9">
        <f t="shared" si="7"/>
        <v>1463.2169860000031</v>
      </c>
      <c r="W51" s="17">
        <f t="shared" si="8"/>
        <v>6.5420560747663684E-2</v>
      </c>
      <c r="X51" t="str">
        <f>VLOOKUP($D51,Payments!$A:$E,5,0)</f>
        <v>Bankinter</v>
      </c>
      <c r="Y51" t="str">
        <f>VLOOKUP($X51,'Bank Type'!$A$1:$B$11,2,0)</f>
        <v>C</v>
      </c>
    </row>
    <row r="52" spans="1:25" x14ac:dyDescent="0.25">
      <c r="A52" t="str">
        <f t="shared" si="2"/>
        <v>CD-1CD-1-51</v>
      </c>
      <c r="B52" t="str">
        <f t="shared" si="3"/>
        <v>CD-1-51B-265</v>
      </c>
      <c r="C52" s="1" t="str">
        <f>Transactions!A52</f>
        <v>CD-1</v>
      </c>
      <c r="D52" t="str">
        <f>Transactions!F52</f>
        <v>CD-1-51</v>
      </c>
      <c r="E52" t="str">
        <f>VLOOKUP($D52,Payments!$A:$C,3,0)</f>
        <v>B-265</v>
      </c>
      <c r="F52" s="11" t="str">
        <f>Transactions!D52</f>
        <v>Convertible</v>
      </c>
      <c r="G52" s="11" t="str">
        <f>Transactions!E52</f>
        <v>Chevrolet</v>
      </c>
      <c r="H52" s="1">
        <f>Transactions!B52</f>
        <v>43416</v>
      </c>
      <c r="I52" s="10">
        <f t="shared" si="0"/>
        <v>11</v>
      </c>
      <c r="J52" s="1">
        <f>Transactions!C52</f>
        <v>43494</v>
      </c>
      <c r="K52">
        <f t="shared" si="1"/>
        <v>78</v>
      </c>
      <c r="L52" s="5">
        <f>Transactions!G52</f>
        <v>30944</v>
      </c>
      <c r="M52" s="2">
        <f>Transactions!H52</f>
        <v>0.14000000000000001</v>
      </c>
      <c r="N52" s="2">
        <f t="shared" si="4"/>
        <v>26611.84</v>
      </c>
      <c r="O52">
        <f>SUMIFS(Financials!$C:$C,Financials!$A:$A,'Combined sheet'!$C52,Financials!$B:$B,'Combined sheet'!$D52)</f>
        <v>12377.6</v>
      </c>
      <c r="P52">
        <f>SUMIFS(Financials!$D:$D,Financials!$A:$A,'Combined sheet'!$C52,Financials!$B:$B,'Combined sheet'!$D52)</f>
        <v>711.71199999999999</v>
      </c>
      <c r="Q52">
        <f>SUMIFS(Financials!$E:$E,Financials!$A:$A,'Combined sheet'!$C52,Financials!$B:$B,'Combined sheet'!$D52)</f>
        <v>0.11</v>
      </c>
      <c r="R52" s="18">
        <f t="shared" si="5"/>
        <v>16016.6144</v>
      </c>
      <c r="S52" s="9">
        <f t="shared" si="6"/>
        <v>10595.2256</v>
      </c>
      <c r="T52">
        <f>VLOOKUP(Transactions!F52,Payments!A52:E751,2,FALSE)</f>
        <v>5322.3680000000004</v>
      </c>
      <c r="U52" s="9">
        <f>VLOOKUP($D52,Payments!$A:$E,4,0)</f>
        <v>22779.735040000003</v>
      </c>
      <c r="V52" s="9">
        <f t="shared" si="7"/>
        <v>1490.2630400000016</v>
      </c>
      <c r="W52" s="17">
        <f t="shared" si="8"/>
        <v>6.5420560747663614E-2</v>
      </c>
      <c r="X52" t="str">
        <f>VLOOKUP($D52,Payments!$A:$E,5,0)</f>
        <v>Unicaja</v>
      </c>
      <c r="Y52" t="str">
        <f>VLOOKUP($X52,'Bank Type'!$A$1:$B$11,2,0)</f>
        <v>D</v>
      </c>
    </row>
    <row r="53" spans="1:25" x14ac:dyDescent="0.25">
      <c r="A53" t="str">
        <f t="shared" si="2"/>
        <v>CD-18CD-18-52</v>
      </c>
      <c r="B53" t="str">
        <f t="shared" si="3"/>
        <v>CD-18-52B-344</v>
      </c>
      <c r="C53" s="11" t="str">
        <f>Transactions!A53</f>
        <v>CD-18</v>
      </c>
      <c r="D53" t="str">
        <f>Transactions!F53</f>
        <v>CD-18-52</v>
      </c>
      <c r="E53" t="str">
        <f>VLOOKUP($D53,Payments!$A:$C,3,0)</f>
        <v>B-344</v>
      </c>
      <c r="F53" s="11" t="str">
        <f>Transactions!D53</f>
        <v>Convertible</v>
      </c>
      <c r="G53" s="11" t="str">
        <f>Transactions!E53</f>
        <v>Renault</v>
      </c>
      <c r="H53" s="1">
        <f>Transactions!B53</f>
        <v>43414</v>
      </c>
      <c r="I53" s="10">
        <f t="shared" si="0"/>
        <v>11</v>
      </c>
      <c r="J53" s="1">
        <f>Transactions!C53</f>
        <v>43449</v>
      </c>
      <c r="K53">
        <f t="shared" si="1"/>
        <v>35</v>
      </c>
      <c r="L53" s="5">
        <f>Transactions!G53</f>
        <v>25766</v>
      </c>
      <c r="M53" s="2">
        <f>Transactions!H53</f>
        <v>0.06</v>
      </c>
      <c r="N53" s="2">
        <f t="shared" si="4"/>
        <v>24220.04</v>
      </c>
      <c r="O53">
        <f>SUMIFS(Financials!$C:$C,Financials!$A:$A,'Combined sheet'!$C53,Financials!$B:$B,'Combined sheet'!$D53)</f>
        <v>7987.46</v>
      </c>
      <c r="P53">
        <f>SUMIFS(Financials!$D:$D,Financials!$A:$A,'Combined sheet'!$C53,Financials!$B:$B,'Combined sheet'!$D53)</f>
        <v>811.62899999999991</v>
      </c>
      <c r="Q53">
        <f>SUMIFS(Financials!$E:$E,Financials!$A:$A,'Combined sheet'!$C53,Financials!$B:$B,'Combined sheet'!$D53)</f>
        <v>0.1</v>
      </c>
      <c r="R53" s="18">
        <f t="shared" si="5"/>
        <v>11221.093000000001</v>
      </c>
      <c r="S53" s="9">
        <f t="shared" si="6"/>
        <v>12998.947</v>
      </c>
      <c r="T53">
        <f>VLOOKUP(Transactions!F53,Payments!A53:E752,2,FALSE)</f>
        <v>5086.2083999999995</v>
      </c>
      <c r="U53" s="9">
        <f>VLOOKUP($D53,Payments!$A:$E,4,0)</f>
        <v>20664.538128</v>
      </c>
      <c r="V53" s="9">
        <f t="shared" si="7"/>
        <v>1530.7065279999988</v>
      </c>
      <c r="W53" s="17">
        <f t="shared" si="8"/>
        <v>7.4074074074074014E-2</v>
      </c>
      <c r="X53" t="str">
        <f>VLOOKUP($D53,Payments!$A:$E,5,0)</f>
        <v>Bankinter</v>
      </c>
      <c r="Y53" t="str">
        <f>VLOOKUP($X53,'Bank Type'!$A$1:$B$11,2,0)</f>
        <v>C</v>
      </c>
    </row>
    <row r="54" spans="1:25" x14ac:dyDescent="0.25">
      <c r="A54" t="str">
        <f t="shared" si="2"/>
        <v>CD-18CD-18-53</v>
      </c>
      <c r="B54" t="str">
        <f t="shared" si="3"/>
        <v>CD-18-53B-398</v>
      </c>
      <c r="C54" s="1" t="str">
        <f>Transactions!A54</f>
        <v>CD-18</v>
      </c>
      <c r="D54" t="str">
        <f>Transactions!F54</f>
        <v>CD-18-53</v>
      </c>
      <c r="E54" t="str">
        <f>VLOOKUP($D54,Payments!$A:$C,3,0)</f>
        <v>B-398</v>
      </c>
      <c r="F54" s="11" t="str">
        <f>Transactions!D54</f>
        <v>Hardtop</v>
      </c>
      <c r="G54" s="11" t="str">
        <f>Transactions!E54</f>
        <v>Jaguar</v>
      </c>
      <c r="H54" s="1">
        <f>Transactions!B54</f>
        <v>43437</v>
      </c>
      <c r="I54" s="10">
        <f t="shared" si="0"/>
        <v>12</v>
      </c>
      <c r="J54" s="1">
        <f>Transactions!C54</f>
        <v>43507</v>
      </c>
      <c r="K54">
        <f t="shared" si="1"/>
        <v>70</v>
      </c>
      <c r="L54" s="5">
        <f>Transactions!G54</f>
        <v>33020</v>
      </c>
      <c r="M54" s="2">
        <f>Transactions!H54</f>
        <v>0.12</v>
      </c>
      <c r="N54" s="2">
        <f t="shared" si="4"/>
        <v>29057.599999999999</v>
      </c>
      <c r="O54">
        <f>SUMIFS(Financials!$C:$C,Financials!$A:$A,'Combined sheet'!$C54,Financials!$B:$B,'Combined sheet'!$D54)</f>
        <v>10236.200000000001</v>
      </c>
      <c r="P54">
        <f>SUMIFS(Financials!$D:$D,Financials!$A:$A,'Combined sheet'!$C54,Financials!$B:$B,'Combined sheet'!$D54)</f>
        <v>1317.4979999999998</v>
      </c>
      <c r="Q54">
        <f>SUMIFS(Financials!$E:$E,Financials!$A:$A,'Combined sheet'!$C54,Financials!$B:$B,'Combined sheet'!$D54)</f>
        <v>0.15</v>
      </c>
      <c r="R54" s="18">
        <f t="shared" si="5"/>
        <v>15912.338</v>
      </c>
      <c r="S54" s="9">
        <f t="shared" si="6"/>
        <v>13145.261999999999</v>
      </c>
      <c r="T54">
        <f>VLOOKUP(Transactions!F54,Payments!A54:E753,2,FALSE)</f>
        <v>5520.9440000000004</v>
      </c>
      <c r="U54" s="9">
        <f>VLOOKUP($D54,Payments!$A:$E,4,0)</f>
        <v>24713.488799999999</v>
      </c>
      <c r="V54" s="9">
        <f t="shared" si="7"/>
        <v>1176.8328000000001</v>
      </c>
      <c r="W54" s="17">
        <f t="shared" si="8"/>
        <v>4.7619047619047623E-2</v>
      </c>
      <c r="X54" t="str">
        <f>VLOOKUP($D54,Payments!$A:$E,5,0)</f>
        <v>BBVA</v>
      </c>
      <c r="Y54" t="str">
        <f>VLOOKUP($X54,'Bank Type'!$A$1:$B$11,2,0)</f>
        <v>A</v>
      </c>
    </row>
    <row r="55" spans="1:25" x14ac:dyDescent="0.25">
      <c r="A55" t="str">
        <f t="shared" si="2"/>
        <v>CD-9CD-9-54</v>
      </c>
      <c r="B55" t="str">
        <f t="shared" si="3"/>
        <v>CD-9-54B-370</v>
      </c>
      <c r="C55" s="11" t="str">
        <f>Transactions!A55</f>
        <v>CD-9</v>
      </c>
      <c r="D55" t="str">
        <f>Transactions!F55</f>
        <v>CD-9-54</v>
      </c>
      <c r="E55" t="str">
        <f>VLOOKUP($D55,Payments!$A:$C,3,0)</f>
        <v>B-370</v>
      </c>
      <c r="F55" s="11" t="str">
        <f>Transactions!D55</f>
        <v>Convertible</v>
      </c>
      <c r="G55" s="11" t="str">
        <f>Transactions!E55</f>
        <v>Alfa-romero</v>
      </c>
      <c r="H55" s="1">
        <f>Transactions!B55</f>
        <v>43427</v>
      </c>
      <c r="I55" s="10">
        <f t="shared" si="0"/>
        <v>11</v>
      </c>
      <c r="J55" s="1">
        <f>Transactions!C55</f>
        <v>43475</v>
      </c>
      <c r="K55">
        <f t="shared" si="1"/>
        <v>48</v>
      </c>
      <c r="L55" s="5">
        <f>Transactions!G55</f>
        <v>32080</v>
      </c>
      <c r="M55" s="2">
        <f>Transactions!H55</f>
        <v>0.1</v>
      </c>
      <c r="N55" s="2">
        <f t="shared" si="4"/>
        <v>28872</v>
      </c>
      <c r="O55">
        <f>SUMIFS(Financials!$C:$C,Financials!$A:$A,'Combined sheet'!$C55,Financials!$B:$B,'Combined sheet'!$D55)</f>
        <v>11548.8</v>
      </c>
      <c r="P55">
        <f>SUMIFS(Financials!$D:$D,Financials!$A:$A,'Combined sheet'!$C55,Financials!$B:$B,'Combined sheet'!$D55)</f>
        <v>1385.856</v>
      </c>
      <c r="Q55">
        <f>SUMIFS(Financials!$E:$E,Financials!$A:$A,'Combined sheet'!$C55,Financials!$B:$B,'Combined sheet'!$D55)</f>
        <v>0.15</v>
      </c>
      <c r="R55" s="18">
        <f t="shared" si="5"/>
        <v>17265.455999999998</v>
      </c>
      <c r="S55" s="9">
        <f t="shared" si="6"/>
        <v>11606.544000000002</v>
      </c>
      <c r="T55">
        <f>VLOOKUP(Transactions!F55,Payments!A55:E754,2,FALSE)</f>
        <v>6351.84</v>
      </c>
      <c r="U55" s="9">
        <f>VLOOKUP($D55,Payments!$A:$E,4,0)</f>
        <v>24096.571200000002</v>
      </c>
      <c r="V55" s="9">
        <f t="shared" si="7"/>
        <v>1576.4112000000023</v>
      </c>
      <c r="W55" s="17">
        <f t="shared" si="8"/>
        <v>6.5420560747663642E-2</v>
      </c>
      <c r="X55" t="str">
        <f>VLOOKUP($D55,Payments!$A:$E,5,0)</f>
        <v>Bankinter</v>
      </c>
      <c r="Y55" t="str">
        <f>VLOOKUP($X55,'Bank Type'!$A$1:$B$11,2,0)</f>
        <v>C</v>
      </c>
    </row>
    <row r="56" spans="1:25" x14ac:dyDescent="0.25">
      <c r="A56" t="str">
        <f t="shared" si="2"/>
        <v>CD-17CD-17-55</v>
      </c>
      <c r="B56" t="str">
        <f t="shared" si="3"/>
        <v>CD-17-55B-325</v>
      </c>
      <c r="C56" s="1" t="str">
        <f>Transactions!A56</f>
        <v>CD-17</v>
      </c>
      <c r="D56" t="str">
        <f>Transactions!F56</f>
        <v>CD-17-55</v>
      </c>
      <c r="E56" t="str">
        <f>VLOOKUP($D56,Payments!$A:$C,3,0)</f>
        <v>B-325</v>
      </c>
      <c r="F56" s="11" t="str">
        <f>Transactions!D56</f>
        <v>Convertible</v>
      </c>
      <c r="G56" s="11" t="str">
        <f>Transactions!E56</f>
        <v>Mercedes-benz</v>
      </c>
      <c r="H56" s="1">
        <f>Transactions!B56</f>
        <v>43402</v>
      </c>
      <c r="I56" s="10">
        <f t="shared" si="0"/>
        <v>10</v>
      </c>
      <c r="J56" s="1">
        <f>Transactions!C56</f>
        <v>43436</v>
      </c>
      <c r="K56">
        <f t="shared" si="1"/>
        <v>34</v>
      </c>
      <c r="L56" s="5">
        <f>Transactions!G56</f>
        <v>25088</v>
      </c>
      <c r="M56" s="2">
        <f>Transactions!H56</f>
        <v>0.17</v>
      </c>
      <c r="N56" s="2">
        <f t="shared" si="4"/>
        <v>20823.04</v>
      </c>
      <c r="O56">
        <f>SUMIFS(Financials!$C:$C,Financials!$A:$A,'Combined sheet'!$C56,Financials!$B:$B,'Combined sheet'!$D56)</f>
        <v>8028.16</v>
      </c>
      <c r="P56">
        <f>SUMIFS(Financials!$D:$D,Financials!$A:$A,'Combined sheet'!$C56,Financials!$B:$B,'Combined sheet'!$D56)</f>
        <v>767.69279999999981</v>
      </c>
      <c r="Q56">
        <f>SUMIFS(Financials!$E:$E,Financials!$A:$A,'Combined sheet'!$C56,Financials!$B:$B,'Combined sheet'!$D56)</f>
        <v>0.13</v>
      </c>
      <c r="R56" s="18">
        <f t="shared" si="5"/>
        <v>11502.848000000002</v>
      </c>
      <c r="S56" s="9">
        <f t="shared" si="6"/>
        <v>9320.1919999999991</v>
      </c>
      <c r="T56">
        <f>VLOOKUP(Transactions!F56,Payments!A56:E755,2,FALSE)</f>
        <v>4581.0687999999991</v>
      </c>
      <c r="U56" s="9">
        <f>VLOOKUP($D56,Payments!$A:$E,4,0)</f>
        <v>17378.909184</v>
      </c>
      <c r="V56" s="9">
        <f t="shared" si="7"/>
        <v>1136.9379839999983</v>
      </c>
      <c r="W56" s="17">
        <f t="shared" si="8"/>
        <v>6.5420560747663448E-2</v>
      </c>
      <c r="X56" t="str">
        <f>VLOOKUP($D56,Payments!$A:$E,5,0)</f>
        <v>Laboral</v>
      </c>
      <c r="Y56" t="str">
        <f>VLOOKUP($X56,'Bank Type'!$A$1:$B$11,2,0)</f>
        <v>D</v>
      </c>
    </row>
    <row r="57" spans="1:25" x14ac:dyDescent="0.25">
      <c r="A57" t="str">
        <f t="shared" si="2"/>
        <v>CD-19CD-19-56</v>
      </c>
      <c r="B57" t="str">
        <f t="shared" si="3"/>
        <v>CD-19-56B-321</v>
      </c>
      <c r="C57" s="11" t="str">
        <f>Transactions!A57</f>
        <v>CD-19</v>
      </c>
      <c r="D57" t="str">
        <f>Transactions!F57</f>
        <v>CD-19-56</v>
      </c>
      <c r="E57" t="str">
        <f>VLOOKUP($D57,Payments!$A:$C,3,0)</f>
        <v>B-321</v>
      </c>
      <c r="F57" s="11" t="str">
        <f>Transactions!D57</f>
        <v>Sedan</v>
      </c>
      <c r="G57" s="11" t="str">
        <f>Transactions!E57</f>
        <v>Alfa-romero</v>
      </c>
      <c r="H57" s="1">
        <f>Transactions!B57</f>
        <v>43424</v>
      </c>
      <c r="I57" s="10">
        <f t="shared" si="0"/>
        <v>11</v>
      </c>
      <c r="J57" s="1">
        <f>Transactions!C57</f>
        <v>43495</v>
      </c>
      <c r="K57">
        <f t="shared" si="1"/>
        <v>71</v>
      </c>
      <c r="L57" s="5">
        <f>Transactions!G57</f>
        <v>19673</v>
      </c>
      <c r="M57" s="2">
        <f>Transactions!H57</f>
        <v>0.13</v>
      </c>
      <c r="N57" s="2">
        <f t="shared" si="4"/>
        <v>17115.509999999998</v>
      </c>
      <c r="O57">
        <f>SUMIFS(Financials!$C:$C,Financials!$A:$A,'Combined sheet'!$C57,Financials!$B:$B,'Combined sheet'!$D57)</f>
        <v>7279.01</v>
      </c>
      <c r="P57">
        <f>SUMIFS(Financials!$D:$D,Financials!$A:$A,'Combined sheet'!$C57,Financials!$B:$B,'Combined sheet'!$D57)</f>
        <v>885.28499999999985</v>
      </c>
      <c r="Q57">
        <f>SUMIFS(Financials!$E:$E,Financials!$A:$A,'Combined sheet'!$C57,Financials!$B:$B,'Combined sheet'!$D57)</f>
        <v>0.13</v>
      </c>
      <c r="R57" s="18">
        <f t="shared" si="5"/>
        <v>10389.311299999999</v>
      </c>
      <c r="S57" s="9">
        <f t="shared" si="6"/>
        <v>6726.198699999999</v>
      </c>
      <c r="T57">
        <f>VLOOKUP(Transactions!F57,Payments!A57:E756,2,FALSE)</f>
        <v>3594.2570999999998</v>
      </c>
      <c r="U57" s="9">
        <f>VLOOKUP($D57,Payments!$A:$E,4,0)</f>
        <v>14602.953132000001</v>
      </c>
      <c r="V57" s="9">
        <f t="shared" si="7"/>
        <v>1081.7002320000011</v>
      </c>
      <c r="W57" s="17">
        <f t="shared" si="8"/>
        <v>7.4074074074074139E-2</v>
      </c>
      <c r="X57" t="str">
        <f>VLOOKUP($D57,Payments!$A:$E,5,0)</f>
        <v>Unicaja</v>
      </c>
      <c r="Y57" t="str">
        <f>VLOOKUP($X57,'Bank Type'!$A$1:$B$11,2,0)</f>
        <v>D</v>
      </c>
    </row>
    <row r="58" spans="1:25" x14ac:dyDescent="0.25">
      <c r="A58" t="str">
        <f t="shared" si="2"/>
        <v>CD-12CD-12-57</v>
      </c>
      <c r="B58" t="str">
        <f t="shared" si="3"/>
        <v>CD-12-57B-328</v>
      </c>
      <c r="C58" s="1" t="str">
        <f>Transactions!A58</f>
        <v>CD-12</v>
      </c>
      <c r="D58" t="str">
        <f>Transactions!F58</f>
        <v>CD-12-57</v>
      </c>
      <c r="E58" t="str">
        <f>VLOOKUP($D58,Payments!$A:$C,3,0)</f>
        <v>B-328</v>
      </c>
      <c r="F58" s="11" t="str">
        <f>Transactions!D58</f>
        <v>Convertible</v>
      </c>
      <c r="G58" s="11" t="str">
        <f>Transactions!E58</f>
        <v>Audi</v>
      </c>
      <c r="H58" s="1">
        <f>Transactions!B58</f>
        <v>43458</v>
      </c>
      <c r="I58" s="10">
        <f t="shared" si="0"/>
        <v>12</v>
      </c>
      <c r="J58" s="1">
        <f>Transactions!C58</f>
        <v>43538</v>
      </c>
      <c r="K58">
        <f t="shared" si="1"/>
        <v>80</v>
      </c>
      <c r="L58" s="5">
        <f>Transactions!G58</f>
        <v>26990</v>
      </c>
      <c r="M58" s="2">
        <f>Transactions!H58</f>
        <v>0.09</v>
      </c>
      <c r="N58" s="2">
        <f t="shared" si="4"/>
        <v>24560.9</v>
      </c>
      <c r="O58">
        <f>SUMIFS(Financials!$C:$C,Financials!$A:$A,'Combined sheet'!$C58,Financials!$B:$B,'Combined sheet'!$D58)</f>
        <v>10526.1</v>
      </c>
      <c r="P58">
        <f>SUMIFS(Financials!$D:$D,Financials!$A:$A,'Combined sheet'!$C58,Financials!$B:$B,'Combined sheet'!$D58)</f>
        <v>701.74</v>
      </c>
      <c r="Q58">
        <f>SUMIFS(Financials!$E:$E,Financials!$A:$A,'Combined sheet'!$C58,Financials!$B:$B,'Combined sheet'!$D58)</f>
        <v>0.1</v>
      </c>
      <c r="R58" s="18">
        <f t="shared" si="5"/>
        <v>13683.93</v>
      </c>
      <c r="S58" s="9">
        <f t="shared" si="6"/>
        <v>10876.970000000001</v>
      </c>
      <c r="T58">
        <f>VLOOKUP(Transactions!F58,Payments!A58:E757,2,FALSE)</f>
        <v>5157.7890000000007</v>
      </c>
      <c r="U58" s="9">
        <f>VLOOKUP($D58,Payments!$A:$E,4,0)</f>
        <v>20761.328770000004</v>
      </c>
      <c r="V58" s="9">
        <f t="shared" si="7"/>
        <v>1358.2177700000029</v>
      </c>
      <c r="W58" s="17">
        <f t="shared" si="8"/>
        <v>6.5420560747663684E-2</v>
      </c>
      <c r="X58" t="str">
        <f>VLOOKUP($D58,Payments!$A:$E,5,0)</f>
        <v>BBVA</v>
      </c>
      <c r="Y58" t="str">
        <f>VLOOKUP($X58,'Bank Type'!$A$1:$B$11,2,0)</f>
        <v>A</v>
      </c>
    </row>
    <row r="59" spans="1:25" x14ac:dyDescent="0.25">
      <c r="A59" t="str">
        <f t="shared" si="2"/>
        <v>CD-8CD-8-58</v>
      </c>
      <c r="B59" t="str">
        <f t="shared" si="3"/>
        <v>CD-8-58B-371</v>
      </c>
      <c r="C59" s="11" t="str">
        <f>Transactions!A59</f>
        <v>CD-8</v>
      </c>
      <c r="D59" t="str">
        <f>Transactions!F59</f>
        <v>CD-8-58</v>
      </c>
      <c r="E59" t="str">
        <f>VLOOKUP($D59,Payments!$A:$C,3,0)</f>
        <v>B-371</v>
      </c>
      <c r="F59" s="11" t="str">
        <f>Transactions!D59</f>
        <v>Convertible</v>
      </c>
      <c r="G59" s="11" t="str">
        <f>Transactions!E59</f>
        <v>Plymouth</v>
      </c>
      <c r="H59" s="1">
        <f>Transactions!B59</f>
        <v>43400</v>
      </c>
      <c r="I59" s="10">
        <f t="shared" si="0"/>
        <v>10</v>
      </c>
      <c r="J59" s="1">
        <f>Transactions!C59</f>
        <v>43474</v>
      </c>
      <c r="K59">
        <f t="shared" si="1"/>
        <v>74</v>
      </c>
      <c r="L59" s="5">
        <f>Transactions!G59</f>
        <v>29882</v>
      </c>
      <c r="M59" s="2">
        <f>Transactions!H59</f>
        <v>0.11</v>
      </c>
      <c r="N59" s="2">
        <f t="shared" si="4"/>
        <v>26594.98</v>
      </c>
      <c r="O59">
        <f>SUMIFS(Financials!$C:$C,Financials!$A:$A,'Combined sheet'!$C59,Financials!$B:$B,'Combined sheet'!$D59)</f>
        <v>11056.34</v>
      </c>
      <c r="P59">
        <f>SUMIFS(Financials!$D:$D,Financials!$A:$A,'Combined sheet'!$C59,Financials!$B:$B,'Combined sheet'!$D59)</f>
        <v>1087.7048</v>
      </c>
      <c r="Q59">
        <f>SUMIFS(Financials!$E:$E,Financials!$A:$A,'Combined sheet'!$C59,Financials!$B:$B,'Combined sheet'!$D59)</f>
        <v>0.1</v>
      </c>
      <c r="R59" s="18">
        <f t="shared" si="5"/>
        <v>14803.542799999999</v>
      </c>
      <c r="S59" s="9">
        <f t="shared" si="6"/>
        <v>11791.4372</v>
      </c>
      <c r="T59">
        <f>VLOOKUP(Transactions!F59,Payments!A59:E758,2,FALSE)</f>
        <v>6116.8454000000002</v>
      </c>
      <c r="U59" s="9">
        <f>VLOOKUP($D59,Payments!$A:$E,4,0)</f>
        <v>22116.385367999999</v>
      </c>
      <c r="V59" s="9">
        <f t="shared" si="7"/>
        <v>1638.2507680000017</v>
      </c>
      <c r="W59" s="17">
        <f t="shared" si="8"/>
        <v>7.4074074074074153E-2</v>
      </c>
      <c r="X59" t="str">
        <f>VLOOKUP($D59,Payments!$A:$E,5,0)</f>
        <v>Popular</v>
      </c>
      <c r="Y59" t="str">
        <f>VLOOKUP($X59,'Bank Type'!$A$1:$B$11,2,0)</f>
        <v>B</v>
      </c>
    </row>
    <row r="60" spans="1:25" x14ac:dyDescent="0.25">
      <c r="A60" t="str">
        <f t="shared" si="2"/>
        <v>CD-3CD-3-59</v>
      </c>
      <c r="B60" t="str">
        <f t="shared" si="3"/>
        <v>CD-3-59B-396</v>
      </c>
      <c r="C60" s="1" t="str">
        <f>Transactions!A60</f>
        <v>CD-3</v>
      </c>
      <c r="D60" t="str">
        <f>Transactions!F60</f>
        <v>CD-3-59</v>
      </c>
      <c r="E60" t="str">
        <f>VLOOKUP($D60,Payments!$A:$C,3,0)</f>
        <v>B-396</v>
      </c>
      <c r="F60" s="11" t="str">
        <f>Transactions!D60</f>
        <v>Convertible</v>
      </c>
      <c r="G60" s="11" t="str">
        <f>Transactions!E60</f>
        <v>Mazda</v>
      </c>
      <c r="H60" s="1">
        <f>Transactions!B60</f>
        <v>43452</v>
      </c>
      <c r="I60" s="10">
        <f t="shared" si="0"/>
        <v>12</v>
      </c>
      <c r="J60" s="1">
        <f>Transactions!C60</f>
        <v>43510</v>
      </c>
      <c r="K60">
        <f t="shared" si="1"/>
        <v>58</v>
      </c>
      <c r="L60" s="5">
        <f>Transactions!G60</f>
        <v>22022</v>
      </c>
      <c r="M60" s="2">
        <f>Transactions!H60</f>
        <v>0.17</v>
      </c>
      <c r="N60" s="2">
        <f t="shared" si="4"/>
        <v>18278.259999999998</v>
      </c>
      <c r="O60">
        <f>SUMIFS(Financials!$C:$C,Financials!$A:$A,'Combined sheet'!$C60,Financials!$B:$B,'Combined sheet'!$D60)</f>
        <v>8368.36</v>
      </c>
      <c r="P60">
        <f>SUMIFS(Financials!$D:$D,Financials!$A:$A,'Combined sheet'!$C60,Financials!$B:$B,'Combined sheet'!$D60)</f>
        <v>495.49499999999983</v>
      </c>
      <c r="Q60">
        <f>SUMIFS(Financials!$E:$E,Financials!$A:$A,'Combined sheet'!$C60,Financials!$B:$B,'Combined sheet'!$D60)</f>
        <v>0.14000000000000001</v>
      </c>
      <c r="R60" s="18">
        <f t="shared" si="5"/>
        <v>11422.811399999999</v>
      </c>
      <c r="S60" s="9">
        <f t="shared" si="6"/>
        <v>6855.4485999999988</v>
      </c>
      <c r="T60">
        <f>VLOOKUP(Transactions!F60,Payments!A60:E759,2,FALSE)</f>
        <v>3838.4345999999996</v>
      </c>
      <c r="U60" s="9">
        <f>VLOOKUP($D60,Payments!$A:$E,4,0)</f>
        <v>15161.816669999998</v>
      </c>
      <c r="V60" s="9">
        <f t="shared" si="7"/>
        <v>721.99127000000044</v>
      </c>
      <c r="W60" s="17">
        <f t="shared" si="8"/>
        <v>4.7619047619047651E-2</v>
      </c>
      <c r="X60" t="str">
        <f>VLOOKUP($D60,Payments!$A:$E,5,0)</f>
        <v>BBVA</v>
      </c>
      <c r="Y60" t="str">
        <f>VLOOKUP($X60,'Bank Type'!$A$1:$B$11,2,0)</f>
        <v>A</v>
      </c>
    </row>
    <row r="61" spans="1:25" x14ac:dyDescent="0.25">
      <c r="A61" t="str">
        <f t="shared" si="2"/>
        <v>CD-11CD-11-60</v>
      </c>
      <c r="B61" t="str">
        <f t="shared" si="3"/>
        <v>CD-11-60B-300</v>
      </c>
      <c r="C61" s="11" t="str">
        <f>Transactions!A61</f>
        <v>CD-11</v>
      </c>
      <c r="D61" t="str">
        <f>Transactions!F61</f>
        <v>CD-11-60</v>
      </c>
      <c r="E61" t="str">
        <f>VLOOKUP($D61,Payments!$A:$C,3,0)</f>
        <v>B-300</v>
      </c>
      <c r="F61" s="11" t="str">
        <f>Transactions!D61</f>
        <v>Sedan</v>
      </c>
      <c r="G61" s="11" t="str">
        <f>Transactions!E61</f>
        <v>Honda</v>
      </c>
      <c r="H61" s="1">
        <f>Transactions!B61</f>
        <v>43428</v>
      </c>
      <c r="I61" s="10">
        <f t="shared" si="0"/>
        <v>11</v>
      </c>
      <c r="J61" s="1">
        <f>Transactions!C61</f>
        <v>43476</v>
      </c>
      <c r="K61">
        <f t="shared" si="1"/>
        <v>48</v>
      </c>
      <c r="L61" s="5">
        <f>Transactions!G61</f>
        <v>27787</v>
      </c>
      <c r="M61" s="2">
        <f>Transactions!H61</f>
        <v>0.14000000000000001</v>
      </c>
      <c r="N61" s="2">
        <f t="shared" si="4"/>
        <v>23896.82</v>
      </c>
      <c r="O61">
        <f>SUMIFS(Financials!$C:$C,Financials!$A:$A,'Combined sheet'!$C61,Financials!$B:$B,'Combined sheet'!$D61)</f>
        <v>10559.06</v>
      </c>
      <c r="P61">
        <f>SUMIFS(Financials!$D:$D,Financials!$A:$A,'Combined sheet'!$C61,Financials!$B:$B,'Combined sheet'!$D61)</f>
        <v>1067.0208</v>
      </c>
      <c r="Q61">
        <f>SUMIFS(Financials!$E:$E,Financials!$A:$A,'Combined sheet'!$C61,Financials!$B:$B,'Combined sheet'!$D61)</f>
        <v>0.15</v>
      </c>
      <c r="R61" s="18">
        <f t="shared" si="5"/>
        <v>15210.603799999999</v>
      </c>
      <c r="S61" s="9">
        <f t="shared" si="6"/>
        <v>8686.2162000000008</v>
      </c>
      <c r="T61">
        <f>VLOOKUP(Transactions!F61,Payments!A61:E760,2,FALSE)</f>
        <v>4779.3640000000005</v>
      </c>
      <c r="U61" s="9">
        <f>VLOOKUP($D61,Payments!$A:$E,4,0)</f>
        <v>20838.027040000001</v>
      </c>
      <c r="V61" s="9">
        <f t="shared" si="7"/>
        <v>1720.5710400000025</v>
      </c>
      <c r="W61" s="17">
        <f t="shared" si="8"/>
        <v>8.2568807339449657E-2</v>
      </c>
      <c r="X61" t="str">
        <f>VLOOKUP($D61,Payments!$A:$E,5,0)</f>
        <v>Caixa</v>
      </c>
      <c r="Y61" t="str">
        <f>VLOOKUP($X61,'Bank Type'!$A$1:$B$11,2,0)</f>
        <v>A</v>
      </c>
    </row>
    <row r="62" spans="1:25" x14ac:dyDescent="0.25">
      <c r="A62" t="str">
        <f t="shared" si="2"/>
        <v>CD-12CD-12-61</v>
      </c>
      <c r="B62" t="str">
        <f t="shared" si="3"/>
        <v>CD-12-61B-390</v>
      </c>
      <c r="C62" s="1" t="str">
        <f>Transactions!A62</f>
        <v>CD-12</v>
      </c>
      <c r="D62" t="str">
        <f>Transactions!F62</f>
        <v>CD-12-61</v>
      </c>
      <c r="E62" t="str">
        <f>VLOOKUP($D62,Payments!$A:$C,3,0)</f>
        <v>B-390</v>
      </c>
      <c r="F62" s="11" t="str">
        <f>Transactions!D62</f>
        <v>Sedan</v>
      </c>
      <c r="G62" s="11" t="str">
        <f>Transactions!E62</f>
        <v>Audi</v>
      </c>
      <c r="H62" s="1">
        <f>Transactions!B62</f>
        <v>43393</v>
      </c>
      <c r="I62" s="10">
        <f t="shared" si="0"/>
        <v>10</v>
      </c>
      <c r="J62" s="1">
        <f>Transactions!C62</f>
        <v>43444</v>
      </c>
      <c r="K62">
        <f t="shared" si="1"/>
        <v>51</v>
      </c>
      <c r="L62" s="5">
        <f>Transactions!G62</f>
        <v>31919</v>
      </c>
      <c r="M62" s="2">
        <f>Transactions!H62</f>
        <v>0.11</v>
      </c>
      <c r="N62" s="2">
        <f t="shared" si="4"/>
        <v>28407.91</v>
      </c>
      <c r="O62">
        <f>SUMIFS(Financials!$C:$C,Financials!$A:$A,'Combined sheet'!$C62,Financials!$B:$B,'Combined sheet'!$D62)</f>
        <v>10214.08</v>
      </c>
      <c r="P62">
        <f>SUMIFS(Financials!$D:$D,Financials!$A:$A,'Combined sheet'!$C62,Financials!$B:$B,'Combined sheet'!$D62)</f>
        <v>1091.6298000000002</v>
      </c>
      <c r="Q62">
        <f>SUMIFS(Financials!$E:$E,Financials!$A:$A,'Combined sheet'!$C62,Financials!$B:$B,'Combined sheet'!$D62)</f>
        <v>0.14000000000000001</v>
      </c>
      <c r="R62" s="18">
        <f t="shared" si="5"/>
        <v>15282.817200000001</v>
      </c>
      <c r="S62" s="9">
        <f t="shared" si="6"/>
        <v>13125.092800000002</v>
      </c>
      <c r="T62">
        <f>VLOOKUP(Transactions!F62,Payments!A62:E761,2,FALSE)</f>
        <v>5113.4238000000005</v>
      </c>
      <c r="U62" s="9">
        <f>VLOOKUP($D62,Payments!$A:$E,4,0)</f>
        <v>24925.100234000001</v>
      </c>
      <c r="V62" s="9">
        <f t="shared" si="7"/>
        <v>1630.614034000002</v>
      </c>
      <c r="W62" s="17">
        <f t="shared" si="8"/>
        <v>6.5420560747663628E-2</v>
      </c>
      <c r="X62" t="str">
        <f>VLOOKUP($D62,Payments!$A:$E,5,0)</f>
        <v>Laboral</v>
      </c>
      <c r="Y62" t="str">
        <f>VLOOKUP($X62,'Bank Type'!$A$1:$B$11,2,0)</f>
        <v>D</v>
      </c>
    </row>
    <row r="63" spans="1:25" x14ac:dyDescent="0.25">
      <c r="A63" t="str">
        <f t="shared" si="2"/>
        <v>CD-7CD-7-62</v>
      </c>
      <c r="B63" t="str">
        <f t="shared" si="3"/>
        <v>CD-7-62B-263</v>
      </c>
      <c r="C63" s="11" t="str">
        <f>Transactions!A63</f>
        <v>CD-7</v>
      </c>
      <c r="D63" t="str">
        <f>Transactions!F63</f>
        <v>CD-7-62</v>
      </c>
      <c r="E63" t="str">
        <f>VLOOKUP($D63,Payments!$A:$C,3,0)</f>
        <v>B-263</v>
      </c>
      <c r="F63" s="11" t="str">
        <f>Transactions!D63</f>
        <v>Hatchback</v>
      </c>
      <c r="G63" s="11" t="str">
        <f>Transactions!E63</f>
        <v>Audi</v>
      </c>
      <c r="H63" s="1">
        <f>Transactions!B63</f>
        <v>43441</v>
      </c>
      <c r="I63" s="10">
        <f t="shared" si="0"/>
        <v>12</v>
      </c>
      <c r="J63" s="1">
        <f>Transactions!C63</f>
        <v>43493</v>
      </c>
      <c r="K63">
        <f t="shared" si="1"/>
        <v>52</v>
      </c>
      <c r="L63" s="5">
        <f>Transactions!G63</f>
        <v>19748</v>
      </c>
      <c r="M63" s="2">
        <f>Transactions!H63</f>
        <v>0.11</v>
      </c>
      <c r="N63" s="2">
        <f t="shared" si="4"/>
        <v>17575.72</v>
      </c>
      <c r="O63">
        <f>SUMIFS(Financials!$C:$C,Financials!$A:$A,'Combined sheet'!$C63,Financials!$B:$B,'Combined sheet'!$D63)</f>
        <v>7306.76</v>
      </c>
      <c r="P63">
        <f>SUMIFS(Financials!$D:$D,Financials!$A:$A,'Combined sheet'!$C63,Financials!$B:$B,'Combined sheet'!$D63)</f>
        <v>1026.896</v>
      </c>
      <c r="Q63">
        <f>SUMIFS(Financials!$E:$E,Financials!$A:$A,'Combined sheet'!$C63,Financials!$B:$B,'Combined sheet'!$D63)</f>
        <v>0.1</v>
      </c>
      <c r="R63" s="18">
        <f t="shared" si="5"/>
        <v>10091.228000000001</v>
      </c>
      <c r="S63" s="9">
        <f t="shared" si="6"/>
        <v>7484.4920000000002</v>
      </c>
      <c r="T63">
        <f>VLOOKUP(Transactions!F63,Payments!A63:E762,2,FALSE)</f>
        <v>3515.1440000000002</v>
      </c>
      <c r="U63" s="9">
        <f>VLOOKUP($D63,Payments!$A:$E,4,0)</f>
        <v>15326.027840000002</v>
      </c>
      <c r="V63" s="9">
        <f t="shared" si="7"/>
        <v>1265.4518400000015</v>
      </c>
      <c r="W63" s="17">
        <f t="shared" si="8"/>
        <v>8.2568807339449629E-2</v>
      </c>
      <c r="X63" t="str">
        <f>VLOOKUP($D63,Payments!$A:$E,5,0)</f>
        <v>Santander</v>
      </c>
      <c r="Y63" t="str">
        <f>VLOOKUP($X63,'Bank Type'!$A$1:$B$11,2,0)</f>
        <v>B</v>
      </c>
    </row>
    <row r="64" spans="1:25" x14ac:dyDescent="0.25">
      <c r="A64" t="str">
        <f t="shared" si="2"/>
        <v>CD-17CD-17-63</v>
      </c>
      <c r="B64" t="str">
        <f t="shared" si="3"/>
        <v>CD-17-63B-325</v>
      </c>
      <c r="C64" s="1" t="str">
        <f>Transactions!A64</f>
        <v>CD-17</v>
      </c>
      <c r="D64" t="str">
        <f>Transactions!F64</f>
        <v>CD-17-63</v>
      </c>
      <c r="E64" t="str">
        <f>VLOOKUP($D64,Payments!$A:$C,3,0)</f>
        <v>B-325</v>
      </c>
      <c r="F64" s="11" t="str">
        <f>Transactions!D64</f>
        <v>Wagon</v>
      </c>
      <c r="G64" s="11" t="str">
        <f>Transactions!E64</f>
        <v>Toyota</v>
      </c>
      <c r="H64" s="1">
        <f>Transactions!B64</f>
        <v>43464</v>
      </c>
      <c r="I64" s="10">
        <f t="shared" si="0"/>
        <v>12</v>
      </c>
      <c r="J64" s="1">
        <f>Transactions!C64</f>
        <v>43507</v>
      </c>
      <c r="K64">
        <f t="shared" si="1"/>
        <v>43</v>
      </c>
      <c r="L64" s="5">
        <f>Transactions!G64</f>
        <v>17691</v>
      </c>
      <c r="M64" s="2">
        <f>Transactions!H64</f>
        <v>0.1</v>
      </c>
      <c r="N64" s="2">
        <f t="shared" si="4"/>
        <v>15921.9</v>
      </c>
      <c r="O64">
        <f>SUMIFS(Financials!$C:$C,Financials!$A:$A,'Combined sheet'!$C64,Financials!$B:$B,'Combined sheet'!$D64)</f>
        <v>6722.58</v>
      </c>
      <c r="P64">
        <f>SUMIFS(Financials!$D:$D,Financials!$A:$A,'Combined sheet'!$C64,Financials!$B:$B,'Combined sheet'!$D64)</f>
        <v>919.93200000000002</v>
      </c>
      <c r="Q64">
        <f>SUMIFS(Financials!$E:$E,Financials!$A:$A,'Combined sheet'!$C64,Financials!$B:$B,'Combined sheet'!$D64)</f>
        <v>0.14000000000000001</v>
      </c>
      <c r="R64" s="18">
        <f t="shared" si="5"/>
        <v>9871.5779999999995</v>
      </c>
      <c r="S64" s="9">
        <f t="shared" si="6"/>
        <v>6050.3219999999983</v>
      </c>
      <c r="T64">
        <f>VLOOKUP(Transactions!F64,Payments!A64:E763,2,FALSE)</f>
        <v>3184.38</v>
      </c>
      <c r="U64" s="9">
        <f>VLOOKUP($D64,Payments!$A:$E,4,0)</f>
        <v>13501.771200000001</v>
      </c>
      <c r="V64" s="9">
        <f t="shared" si="7"/>
        <v>764.25120000000061</v>
      </c>
      <c r="W64" s="17">
        <f t="shared" si="8"/>
        <v>5.6603773584905703E-2</v>
      </c>
      <c r="X64" t="str">
        <f>VLOOKUP($D64,Payments!$A:$E,5,0)</f>
        <v>Sabadell</v>
      </c>
      <c r="Y64" t="str">
        <f>VLOOKUP($X64,'Bank Type'!$A$1:$B$11,2,0)</f>
        <v>A</v>
      </c>
    </row>
    <row r="65" spans="1:25" x14ac:dyDescent="0.25">
      <c r="A65" t="str">
        <f t="shared" si="2"/>
        <v>CD-15CD-15-64</v>
      </c>
      <c r="B65" t="str">
        <f t="shared" si="3"/>
        <v>CD-15-64B-352</v>
      </c>
      <c r="C65" s="11" t="str">
        <f>Transactions!A65</f>
        <v>CD-15</v>
      </c>
      <c r="D65" t="str">
        <f>Transactions!F65</f>
        <v>CD-15-64</v>
      </c>
      <c r="E65" t="str">
        <f>VLOOKUP($D65,Payments!$A:$C,3,0)</f>
        <v>B-352</v>
      </c>
      <c r="F65" s="11" t="str">
        <f>Transactions!D65</f>
        <v>Convertible</v>
      </c>
      <c r="G65" s="11" t="str">
        <f>Transactions!E65</f>
        <v>Chevrolet</v>
      </c>
      <c r="H65" s="1">
        <f>Transactions!B65</f>
        <v>43438</v>
      </c>
      <c r="I65" s="10">
        <f t="shared" si="0"/>
        <v>12</v>
      </c>
      <c r="J65" s="1">
        <f>Transactions!C65</f>
        <v>43496</v>
      </c>
      <c r="K65">
        <f t="shared" si="1"/>
        <v>58</v>
      </c>
      <c r="L65" s="5">
        <f>Transactions!G65</f>
        <v>18554</v>
      </c>
      <c r="M65" s="2">
        <f>Transactions!H65</f>
        <v>0.06</v>
      </c>
      <c r="N65" s="2">
        <f t="shared" si="4"/>
        <v>17440.759999999998</v>
      </c>
      <c r="O65">
        <f>SUMIFS(Financials!$C:$C,Financials!$A:$A,'Combined sheet'!$C65,Financials!$B:$B,'Combined sheet'!$D65)</f>
        <v>6122.82</v>
      </c>
      <c r="P65">
        <f>SUMIFS(Financials!$D:$D,Financials!$A:$A,'Combined sheet'!$C65,Financials!$B:$B,'Combined sheet'!$D65)</f>
        <v>565.89699999999993</v>
      </c>
      <c r="Q65">
        <f>SUMIFS(Financials!$E:$E,Financials!$A:$A,'Combined sheet'!$C65,Financials!$B:$B,'Combined sheet'!$D65)</f>
        <v>0.11</v>
      </c>
      <c r="R65" s="18">
        <f t="shared" si="5"/>
        <v>8607.2006000000001</v>
      </c>
      <c r="S65" s="9">
        <f t="shared" si="6"/>
        <v>8833.5593999999983</v>
      </c>
      <c r="T65">
        <f>VLOOKUP(Transactions!F65,Payments!A65:E764,2,FALSE)</f>
        <v>3662.5595999999996</v>
      </c>
      <c r="U65" s="9">
        <f>VLOOKUP($D65,Payments!$A:$E,4,0)</f>
        <v>15018.238436</v>
      </c>
      <c r="V65" s="9">
        <f t="shared" si="7"/>
        <v>1240.0380360000017</v>
      </c>
      <c r="W65" s="17">
        <f t="shared" si="8"/>
        <v>8.2568807339449657E-2</v>
      </c>
      <c r="X65" t="str">
        <f>VLOOKUP($D65,Payments!$A:$E,5,0)</f>
        <v>BBVA</v>
      </c>
      <c r="Y65" t="str">
        <f>VLOOKUP($X65,'Bank Type'!$A$1:$B$11,2,0)</f>
        <v>A</v>
      </c>
    </row>
    <row r="66" spans="1:25" x14ac:dyDescent="0.25">
      <c r="A66" t="str">
        <f t="shared" si="2"/>
        <v>CD-6CD-6-65</v>
      </c>
      <c r="B66" t="str">
        <f t="shared" si="3"/>
        <v>CD-6-65B-282</v>
      </c>
      <c r="C66" s="1" t="str">
        <f>Transactions!A66</f>
        <v>CD-6</v>
      </c>
      <c r="D66" t="str">
        <f>Transactions!F66</f>
        <v>CD-6-65</v>
      </c>
      <c r="E66" t="str">
        <f>VLOOKUP($D66,Payments!$A:$C,3,0)</f>
        <v>B-282</v>
      </c>
      <c r="F66" s="11" t="str">
        <f>Transactions!D66</f>
        <v>Hardtop</v>
      </c>
      <c r="G66" s="11" t="str">
        <f>Transactions!E66</f>
        <v>Jaguar</v>
      </c>
      <c r="H66" s="1">
        <f>Transactions!B66</f>
        <v>43434</v>
      </c>
      <c r="I66" s="10">
        <f t="shared" ref="I66:I129" si="9">MONTH(H66)</f>
        <v>11</v>
      </c>
      <c r="J66" s="1">
        <f>Transactions!C66</f>
        <v>43475</v>
      </c>
      <c r="K66">
        <f t="shared" ref="K66:K129" si="10">J66-H66</f>
        <v>41</v>
      </c>
      <c r="L66" s="5">
        <f>Transactions!G66</f>
        <v>22112</v>
      </c>
      <c r="M66" s="2">
        <f>Transactions!H66</f>
        <v>0.16</v>
      </c>
      <c r="N66" s="2">
        <f t="shared" si="4"/>
        <v>18574.080000000002</v>
      </c>
      <c r="O66">
        <f>SUMIFS(Financials!$C:$C,Financials!$A:$A,'Combined sheet'!$C66,Financials!$B:$B,'Combined sheet'!$D66)</f>
        <v>7739.2</v>
      </c>
      <c r="P66">
        <f>SUMIFS(Financials!$D:$D,Financials!$A:$A,'Combined sheet'!$C66,Financials!$B:$B,'Combined sheet'!$D66)</f>
        <v>1083.4879999999998</v>
      </c>
      <c r="Q66">
        <f>SUMIFS(Financials!$E:$E,Financials!$A:$A,'Combined sheet'!$C66,Financials!$B:$B,'Combined sheet'!$D66)</f>
        <v>0.1</v>
      </c>
      <c r="R66" s="18">
        <f t="shared" si="5"/>
        <v>10680.096000000001</v>
      </c>
      <c r="S66" s="9">
        <f t="shared" si="6"/>
        <v>7893.9840000000013</v>
      </c>
      <c r="T66">
        <f>VLOOKUP(Transactions!F66,Payments!A66:E765,2,FALSE)</f>
        <v>3900.5567999999994</v>
      </c>
      <c r="U66" s="9">
        <f>VLOOKUP($D66,Payments!$A:$E,4,0)</f>
        <v>15847.405056000001</v>
      </c>
      <c r="V66" s="9">
        <f t="shared" si="7"/>
        <v>1173.8818559999982</v>
      </c>
      <c r="W66" s="17">
        <f t="shared" si="8"/>
        <v>7.4074074074073945E-2</v>
      </c>
      <c r="X66" t="str">
        <f>VLOOKUP($D66,Payments!$A:$E,5,0)</f>
        <v>BBVA</v>
      </c>
      <c r="Y66" t="str">
        <f>VLOOKUP($X66,'Bank Type'!$A$1:$B$11,2,0)</f>
        <v>A</v>
      </c>
    </row>
    <row r="67" spans="1:25" x14ac:dyDescent="0.25">
      <c r="A67" t="str">
        <f t="shared" ref="A67:A130" si="11">C67&amp;D67</f>
        <v>CD-8CD-8-66</v>
      </c>
      <c r="B67" t="str">
        <f t="shared" ref="B67:B130" si="12">D67&amp;E67</f>
        <v>CD-8-66B-338</v>
      </c>
      <c r="C67" s="11" t="str">
        <f>Transactions!A67</f>
        <v>CD-8</v>
      </c>
      <c r="D67" t="str">
        <f>Transactions!F67</f>
        <v>CD-8-66</v>
      </c>
      <c r="E67" t="str">
        <f>VLOOKUP($D67,Payments!$A:$C,3,0)</f>
        <v>B-338</v>
      </c>
      <c r="F67" s="11" t="str">
        <f>Transactions!D67</f>
        <v>Hatchback</v>
      </c>
      <c r="G67" s="11" t="str">
        <f>Transactions!E67</f>
        <v>Mercedes-benz</v>
      </c>
      <c r="H67" s="1">
        <f>Transactions!B67</f>
        <v>43406</v>
      </c>
      <c r="I67" s="10">
        <f t="shared" si="9"/>
        <v>11</v>
      </c>
      <c r="J67" s="1">
        <f>Transactions!C67</f>
        <v>43454</v>
      </c>
      <c r="K67">
        <f t="shared" si="10"/>
        <v>48</v>
      </c>
      <c r="L67" s="5">
        <f>Transactions!G67</f>
        <v>16288</v>
      </c>
      <c r="M67" s="2">
        <f>Transactions!H67</f>
        <v>0.13</v>
      </c>
      <c r="N67" s="2">
        <f t="shared" ref="N67:N130" si="13">L67-L67*M67</f>
        <v>14170.56</v>
      </c>
      <c r="O67">
        <f>SUMIFS(Financials!$C:$C,Financials!$A:$A,'Combined sheet'!$C67,Financials!$B:$B,'Combined sheet'!$D67)</f>
        <v>6189.44</v>
      </c>
      <c r="P67">
        <f>SUMIFS(Financials!$D:$D,Financials!$A:$A,'Combined sheet'!$C67,Financials!$B:$B,'Combined sheet'!$D67)</f>
        <v>638.4896</v>
      </c>
      <c r="Q67">
        <f>SUMIFS(Financials!$E:$E,Financials!$A:$A,'Combined sheet'!$C67,Financials!$B:$B,'Combined sheet'!$D67)</f>
        <v>0.12</v>
      </c>
      <c r="R67" s="18">
        <f t="shared" ref="R67:R130" si="14">O67+P67+Q67*N67</f>
        <v>8528.3967999999986</v>
      </c>
      <c r="S67" s="9">
        <f t="shared" ref="S67:S130" si="15">N67-O67-P67-Q67*N67</f>
        <v>5642.1632</v>
      </c>
      <c r="T67">
        <f>VLOOKUP(Transactions!F67,Payments!A67:E766,2,FALSE)</f>
        <v>2550.7008000000001</v>
      </c>
      <c r="U67" s="9">
        <f>VLOOKUP($D67,Payments!$A:$E,4,0)</f>
        <v>12200.852159999999</v>
      </c>
      <c r="V67" s="9">
        <f t="shared" ref="V67:V130" si="16">U67-(N67-T67)</f>
        <v>580.99295999999958</v>
      </c>
      <c r="W67" s="17">
        <f t="shared" ref="W67:W130" si="17">V67/U67</f>
        <v>4.7619047619047589E-2</v>
      </c>
      <c r="X67" t="str">
        <f>VLOOKUP($D67,Payments!$A:$E,5,0)</f>
        <v>Caixa</v>
      </c>
      <c r="Y67" t="str">
        <f>VLOOKUP($X67,'Bank Type'!$A$1:$B$11,2,0)</f>
        <v>A</v>
      </c>
    </row>
    <row r="68" spans="1:25" x14ac:dyDescent="0.25">
      <c r="A68" t="str">
        <f t="shared" si="11"/>
        <v>CD-17CD-17-67</v>
      </c>
      <c r="B68" t="str">
        <f t="shared" si="12"/>
        <v>CD-17-67B-309</v>
      </c>
      <c r="C68" s="1" t="str">
        <f>Transactions!A68</f>
        <v>CD-17</v>
      </c>
      <c r="D68" t="str">
        <f>Transactions!F68</f>
        <v>CD-17-67</v>
      </c>
      <c r="E68" t="str">
        <f>VLOOKUP($D68,Payments!$A:$C,3,0)</f>
        <v>B-309</v>
      </c>
      <c r="F68" s="11" t="str">
        <f>Transactions!D68</f>
        <v>Sedan</v>
      </c>
      <c r="G68" s="11" t="str">
        <f>Transactions!E68</f>
        <v>Honda</v>
      </c>
      <c r="H68" s="1">
        <f>Transactions!B68</f>
        <v>43412</v>
      </c>
      <c r="I68" s="10">
        <f t="shared" si="9"/>
        <v>11</v>
      </c>
      <c r="J68" s="1">
        <f>Transactions!C68</f>
        <v>43459</v>
      </c>
      <c r="K68">
        <f t="shared" si="10"/>
        <v>47</v>
      </c>
      <c r="L68" s="5">
        <f>Transactions!G68</f>
        <v>19132</v>
      </c>
      <c r="M68" s="2">
        <f>Transactions!H68</f>
        <v>0.12</v>
      </c>
      <c r="N68" s="2">
        <f t="shared" si="13"/>
        <v>16836.16</v>
      </c>
      <c r="O68">
        <f>SUMIFS(Financials!$C:$C,Financials!$A:$A,'Combined sheet'!$C68,Financials!$B:$B,'Combined sheet'!$D68)</f>
        <v>7078.84</v>
      </c>
      <c r="P68">
        <f>SUMIFS(Financials!$D:$D,Financials!$A:$A,'Combined sheet'!$C68,Financials!$B:$B,'Combined sheet'!$D68)</f>
        <v>487.86599999999999</v>
      </c>
      <c r="Q68">
        <f>SUMIFS(Financials!$E:$E,Financials!$A:$A,'Combined sheet'!$C68,Financials!$B:$B,'Combined sheet'!$D68)</f>
        <v>0.12</v>
      </c>
      <c r="R68" s="18">
        <f t="shared" si="14"/>
        <v>9587.0452000000005</v>
      </c>
      <c r="S68" s="9">
        <f t="shared" si="15"/>
        <v>7249.1147999999994</v>
      </c>
      <c r="T68">
        <f>VLOOKUP(Transactions!F68,Payments!A68:E767,2,FALSE)</f>
        <v>3703.9552000000003</v>
      </c>
      <c r="U68" s="9">
        <f>VLOOKUP($D68,Payments!$A:$E,4,0)</f>
        <v>14314.103232000001</v>
      </c>
      <c r="V68" s="9">
        <f t="shared" si="16"/>
        <v>1181.8984320000018</v>
      </c>
      <c r="W68" s="17">
        <f t="shared" si="17"/>
        <v>8.2568807339449657E-2</v>
      </c>
      <c r="X68" t="str">
        <f>VLOOKUP($D68,Payments!$A:$E,5,0)</f>
        <v>Bankia</v>
      </c>
      <c r="Y68" t="str">
        <f>VLOOKUP($X68,'Bank Type'!$A$1:$B$11,2,0)</f>
        <v>B</v>
      </c>
    </row>
    <row r="69" spans="1:25" x14ac:dyDescent="0.25">
      <c r="A69" t="str">
        <f t="shared" si="11"/>
        <v>CD-12CD-12-68</v>
      </c>
      <c r="B69" t="str">
        <f t="shared" si="12"/>
        <v>CD-12-68B-276</v>
      </c>
      <c r="C69" s="11" t="str">
        <f>Transactions!A69</f>
        <v>CD-12</v>
      </c>
      <c r="D69" t="str">
        <f>Transactions!F69</f>
        <v>CD-12-68</v>
      </c>
      <c r="E69" t="str">
        <f>VLOOKUP($D69,Payments!$A:$C,3,0)</f>
        <v>B-276</v>
      </c>
      <c r="F69" s="11" t="str">
        <f>Transactions!D69</f>
        <v>Convertible</v>
      </c>
      <c r="G69" s="11" t="str">
        <f>Transactions!E69</f>
        <v>Dodge</v>
      </c>
      <c r="H69" s="1">
        <f>Transactions!B69</f>
        <v>43433</v>
      </c>
      <c r="I69" s="10">
        <f t="shared" si="9"/>
        <v>11</v>
      </c>
      <c r="J69" s="1">
        <f>Transactions!C69</f>
        <v>43488</v>
      </c>
      <c r="K69">
        <f t="shared" si="10"/>
        <v>55</v>
      </c>
      <c r="L69" s="5">
        <f>Transactions!G69</f>
        <v>33491</v>
      </c>
      <c r="M69" s="2">
        <f>Transactions!H69</f>
        <v>0.06</v>
      </c>
      <c r="N69" s="2">
        <f t="shared" si="13"/>
        <v>31481.54</v>
      </c>
      <c r="O69">
        <f>SUMIFS(Financials!$C:$C,Financials!$A:$A,'Combined sheet'!$C69,Financials!$B:$B,'Combined sheet'!$D69)</f>
        <v>10717.12</v>
      </c>
      <c r="P69">
        <f>SUMIFS(Financials!$D:$D,Financials!$A:$A,'Combined sheet'!$C69,Financials!$B:$B,'Combined sheet'!$D69)</f>
        <v>1868.7977999999996</v>
      </c>
      <c r="Q69">
        <f>SUMIFS(Financials!$E:$E,Financials!$A:$A,'Combined sheet'!$C69,Financials!$B:$B,'Combined sheet'!$D69)</f>
        <v>0.1</v>
      </c>
      <c r="R69" s="18">
        <f t="shared" si="14"/>
        <v>15734.071800000002</v>
      </c>
      <c r="S69" s="9">
        <f t="shared" si="15"/>
        <v>15747.468199999998</v>
      </c>
      <c r="T69">
        <f>VLOOKUP(Transactions!F69,Payments!A69:E768,2,FALSE)</f>
        <v>5981.4925999999987</v>
      </c>
      <c r="U69" s="9">
        <f>VLOOKUP($D69,Payments!$A:$E,4,0)</f>
        <v>26775.049770000001</v>
      </c>
      <c r="V69" s="9">
        <f t="shared" si="16"/>
        <v>1275.0023699999983</v>
      </c>
      <c r="W69" s="17">
        <f t="shared" si="17"/>
        <v>4.7619047619047554E-2</v>
      </c>
      <c r="X69" t="str">
        <f>VLOOKUP($D69,Payments!$A:$E,5,0)</f>
        <v>Bankinter</v>
      </c>
      <c r="Y69" t="str">
        <f>VLOOKUP($X69,'Bank Type'!$A$1:$B$11,2,0)</f>
        <v>C</v>
      </c>
    </row>
    <row r="70" spans="1:25" x14ac:dyDescent="0.25">
      <c r="A70" t="str">
        <f t="shared" si="11"/>
        <v>CD-3CD-3-69</v>
      </c>
      <c r="B70" t="str">
        <f t="shared" si="12"/>
        <v>CD-3-69B-281</v>
      </c>
      <c r="C70" s="1" t="str">
        <f>Transactions!A70</f>
        <v>CD-3</v>
      </c>
      <c r="D70" t="str">
        <f>Transactions!F70</f>
        <v>CD-3-69</v>
      </c>
      <c r="E70" t="str">
        <f>VLOOKUP($D70,Payments!$A:$C,3,0)</f>
        <v>B-281</v>
      </c>
      <c r="F70" s="11" t="str">
        <f>Transactions!D70</f>
        <v>Convertible</v>
      </c>
      <c r="G70" s="11" t="str">
        <f>Transactions!E70</f>
        <v>Toyota</v>
      </c>
      <c r="H70" s="1">
        <f>Transactions!B70</f>
        <v>43402</v>
      </c>
      <c r="I70" s="10">
        <f t="shared" si="9"/>
        <v>10</v>
      </c>
      <c r="J70" s="1">
        <f>Transactions!C70</f>
        <v>43434</v>
      </c>
      <c r="K70">
        <f t="shared" si="10"/>
        <v>32</v>
      </c>
      <c r="L70" s="5">
        <f>Transactions!G70</f>
        <v>22747</v>
      </c>
      <c r="M70" s="2">
        <f>Transactions!H70</f>
        <v>0.13</v>
      </c>
      <c r="N70" s="2">
        <f t="shared" si="13"/>
        <v>19789.89</v>
      </c>
      <c r="O70">
        <f>SUMIFS(Financials!$C:$C,Financials!$A:$A,'Combined sheet'!$C70,Financials!$B:$B,'Combined sheet'!$D70)</f>
        <v>8188.92</v>
      </c>
      <c r="P70">
        <f>SUMIFS(Financials!$D:$D,Financials!$A:$A,'Combined sheet'!$C70,Financials!$B:$B,'Combined sheet'!$D70)</f>
        <v>696.05819999999994</v>
      </c>
      <c r="Q70">
        <f>SUMIFS(Financials!$E:$E,Financials!$A:$A,'Combined sheet'!$C70,Financials!$B:$B,'Combined sheet'!$D70)</f>
        <v>0.14000000000000001</v>
      </c>
      <c r="R70" s="18">
        <f t="shared" si="14"/>
        <v>11655.5628</v>
      </c>
      <c r="S70" s="9">
        <f t="shared" si="15"/>
        <v>8134.3271999999997</v>
      </c>
      <c r="T70">
        <f>VLOOKUP(Transactions!F70,Payments!A70:E769,2,FALSE)</f>
        <v>3562.1802000000002</v>
      </c>
      <c r="U70" s="9">
        <f>VLOOKUP($D70,Payments!$A:$E,4,0)</f>
        <v>17039.095290000001</v>
      </c>
      <c r="V70" s="9">
        <f t="shared" si="16"/>
        <v>811.38549000000239</v>
      </c>
      <c r="W70" s="17">
        <f t="shared" si="17"/>
        <v>4.7619047619047755E-2</v>
      </c>
      <c r="X70" t="str">
        <f>VLOOKUP($D70,Payments!$A:$E,5,0)</f>
        <v>Bankinter</v>
      </c>
      <c r="Y70" t="str">
        <f>VLOOKUP($X70,'Bank Type'!$A$1:$B$11,2,0)</f>
        <v>C</v>
      </c>
    </row>
    <row r="71" spans="1:25" x14ac:dyDescent="0.25">
      <c r="A71" t="str">
        <f t="shared" si="11"/>
        <v>CD-7CD-7-70</v>
      </c>
      <c r="B71" t="str">
        <f t="shared" si="12"/>
        <v>CD-7-70B-267</v>
      </c>
      <c r="C71" s="11" t="str">
        <f>Transactions!A71</f>
        <v>CD-7</v>
      </c>
      <c r="D71" t="str">
        <f>Transactions!F71</f>
        <v>CD-7-70</v>
      </c>
      <c r="E71" t="str">
        <f>VLOOKUP($D71,Payments!$A:$C,3,0)</f>
        <v>B-267</v>
      </c>
      <c r="F71" s="11" t="str">
        <f>Transactions!D71</f>
        <v>Sedan</v>
      </c>
      <c r="G71" s="11" t="str">
        <f>Transactions!E71</f>
        <v>Subaru</v>
      </c>
      <c r="H71" s="1">
        <f>Transactions!B71</f>
        <v>43450</v>
      </c>
      <c r="I71" s="10">
        <f t="shared" si="9"/>
        <v>12</v>
      </c>
      <c r="J71" s="1">
        <f>Transactions!C71</f>
        <v>43495</v>
      </c>
      <c r="K71">
        <f t="shared" si="10"/>
        <v>45</v>
      </c>
      <c r="L71" s="5">
        <f>Transactions!G71</f>
        <v>26805</v>
      </c>
      <c r="M71" s="2">
        <f>Transactions!H71</f>
        <v>0.06</v>
      </c>
      <c r="N71" s="2">
        <f t="shared" si="13"/>
        <v>25196.7</v>
      </c>
      <c r="O71">
        <f>SUMIFS(Financials!$C:$C,Financials!$A:$A,'Combined sheet'!$C71,Financials!$B:$B,'Combined sheet'!$D71)</f>
        <v>8577.6</v>
      </c>
      <c r="P71">
        <f>SUMIFS(Financials!$D:$D,Financials!$A:$A,'Combined sheet'!$C71,Financials!$B:$B,'Combined sheet'!$D71)</f>
        <v>1329.5279999999998</v>
      </c>
      <c r="Q71">
        <f>SUMIFS(Financials!$E:$E,Financials!$A:$A,'Combined sheet'!$C71,Financials!$B:$B,'Combined sheet'!$D71)</f>
        <v>0.11</v>
      </c>
      <c r="R71" s="18">
        <f t="shared" si="14"/>
        <v>12678.765000000001</v>
      </c>
      <c r="S71" s="9">
        <f t="shared" si="15"/>
        <v>12517.934999999998</v>
      </c>
      <c r="T71">
        <f>VLOOKUP(Transactions!F71,Payments!A71:E770,2,FALSE)</f>
        <v>5795.241</v>
      </c>
      <c r="U71" s="9">
        <f>VLOOKUP($D71,Payments!$A:$E,4,0)</f>
        <v>20371.531949999997</v>
      </c>
      <c r="V71" s="9">
        <f t="shared" si="16"/>
        <v>970.07294999999431</v>
      </c>
      <c r="W71" s="17">
        <f t="shared" si="17"/>
        <v>4.7619047619047346E-2</v>
      </c>
      <c r="X71" t="str">
        <f>VLOOKUP($D71,Payments!$A:$E,5,0)</f>
        <v>BBVA</v>
      </c>
      <c r="Y71" t="str">
        <f>VLOOKUP($X71,'Bank Type'!$A$1:$B$11,2,0)</f>
        <v>A</v>
      </c>
    </row>
    <row r="72" spans="1:25" x14ac:dyDescent="0.25">
      <c r="A72" t="str">
        <f t="shared" si="11"/>
        <v>CD-19CD-19-71</v>
      </c>
      <c r="B72" t="str">
        <f t="shared" si="12"/>
        <v>CD-19-71B-393</v>
      </c>
      <c r="C72" s="1" t="str">
        <f>Transactions!A72</f>
        <v>CD-19</v>
      </c>
      <c r="D72" t="str">
        <f>Transactions!F72</f>
        <v>CD-19-71</v>
      </c>
      <c r="E72" t="str">
        <f>VLOOKUP($D72,Payments!$A:$C,3,0)</f>
        <v>B-393</v>
      </c>
      <c r="F72" s="11" t="str">
        <f>Transactions!D72</f>
        <v>Wagon</v>
      </c>
      <c r="G72" s="11" t="str">
        <f>Transactions!E72</f>
        <v>Dodge</v>
      </c>
      <c r="H72" s="1">
        <f>Transactions!B72</f>
        <v>43430</v>
      </c>
      <c r="I72" s="10">
        <f t="shared" si="9"/>
        <v>11</v>
      </c>
      <c r="J72" s="1">
        <f>Transactions!C72</f>
        <v>43464</v>
      </c>
      <c r="K72">
        <f t="shared" si="10"/>
        <v>34</v>
      </c>
      <c r="L72" s="5">
        <f>Transactions!G72</f>
        <v>20261</v>
      </c>
      <c r="M72" s="2">
        <f>Transactions!H72</f>
        <v>0.05</v>
      </c>
      <c r="N72" s="2">
        <f t="shared" si="13"/>
        <v>19247.95</v>
      </c>
      <c r="O72">
        <f>SUMIFS(Financials!$C:$C,Financials!$A:$A,'Combined sheet'!$C72,Financials!$B:$B,'Combined sheet'!$D72)</f>
        <v>7699.18</v>
      </c>
      <c r="P72">
        <f>SUMIFS(Financials!$D:$D,Financials!$A:$A,'Combined sheet'!$C72,Financials!$B:$B,'Combined sheet'!$D72)</f>
        <v>577.43850000000009</v>
      </c>
      <c r="Q72">
        <f>SUMIFS(Financials!$E:$E,Financials!$A:$A,'Combined sheet'!$C72,Financials!$B:$B,'Combined sheet'!$D72)</f>
        <v>0.14000000000000001</v>
      </c>
      <c r="R72" s="18">
        <f t="shared" si="14"/>
        <v>10971.3315</v>
      </c>
      <c r="S72" s="9">
        <f t="shared" si="15"/>
        <v>8276.6185000000005</v>
      </c>
      <c r="T72">
        <f>VLOOKUP(Transactions!F72,Payments!A72:E771,2,FALSE)</f>
        <v>4427.0285000000003</v>
      </c>
      <c r="U72" s="9">
        <f>VLOOKUP($D72,Payments!$A:$E,4,0)</f>
        <v>15710.176790000001</v>
      </c>
      <c r="V72" s="9">
        <f t="shared" si="16"/>
        <v>889.25529000000097</v>
      </c>
      <c r="W72" s="17">
        <f t="shared" si="17"/>
        <v>5.6603773584905717E-2</v>
      </c>
      <c r="X72" t="str">
        <f>VLOOKUP($D72,Payments!$A:$E,5,0)</f>
        <v>Bankia</v>
      </c>
      <c r="Y72" t="str">
        <f>VLOOKUP($X72,'Bank Type'!$A$1:$B$11,2,0)</f>
        <v>B</v>
      </c>
    </row>
    <row r="73" spans="1:25" x14ac:dyDescent="0.25">
      <c r="A73" t="str">
        <f t="shared" si="11"/>
        <v>CD-1CD-1-72</v>
      </c>
      <c r="B73" t="str">
        <f t="shared" si="12"/>
        <v>CD-1-72B-358</v>
      </c>
      <c r="C73" s="11" t="str">
        <f>Transactions!A73</f>
        <v>CD-1</v>
      </c>
      <c r="D73" t="str">
        <f>Transactions!F73</f>
        <v>CD-1-72</v>
      </c>
      <c r="E73" t="str">
        <f>VLOOKUP($D73,Payments!$A:$C,3,0)</f>
        <v>B-358</v>
      </c>
      <c r="F73" s="11" t="str">
        <f>Transactions!D73</f>
        <v>Hardtop</v>
      </c>
      <c r="G73" s="11" t="str">
        <f>Transactions!E73</f>
        <v>Audi</v>
      </c>
      <c r="H73" s="1">
        <f>Transactions!B73</f>
        <v>43391</v>
      </c>
      <c r="I73" s="10">
        <f t="shared" si="9"/>
        <v>10</v>
      </c>
      <c r="J73" s="1">
        <f>Transactions!C73</f>
        <v>43471</v>
      </c>
      <c r="K73">
        <f t="shared" si="10"/>
        <v>80</v>
      </c>
      <c r="L73" s="5">
        <f>Transactions!G73</f>
        <v>33892</v>
      </c>
      <c r="M73" s="2">
        <f>Transactions!H73</f>
        <v>0.16</v>
      </c>
      <c r="N73" s="2">
        <f t="shared" si="13"/>
        <v>28469.279999999999</v>
      </c>
      <c r="O73">
        <f>SUMIFS(Financials!$C:$C,Financials!$A:$A,'Combined sheet'!$C73,Financials!$B:$B,'Combined sheet'!$D73)</f>
        <v>10845.44</v>
      </c>
      <c r="P73">
        <f>SUMIFS(Financials!$D:$D,Financials!$A:$A,'Combined sheet'!$C73,Financials!$B:$B,'Combined sheet'!$D73)</f>
        <v>881.19199999999978</v>
      </c>
      <c r="Q73">
        <f>SUMIFS(Financials!$E:$E,Financials!$A:$A,'Combined sheet'!$C73,Financials!$B:$B,'Combined sheet'!$D73)</f>
        <v>0.13</v>
      </c>
      <c r="R73" s="18">
        <f t="shared" si="14"/>
        <v>15427.6384</v>
      </c>
      <c r="S73" s="9">
        <f t="shared" si="15"/>
        <v>13041.641599999997</v>
      </c>
      <c r="T73">
        <f>VLOOKUP(Transactions!F73,Payments!A73:E772,2,FALSE)</f>
        <v>5693.8559999999998</v>
      </c>
      <c r="U73" s="9">
        <f>VLOOKUP($D73,Payments!$A:$E,4,0)</f>
        <v>23914.195199999998</v>
      </c>
      <c r="V73" s="9">
        <f t="shared" si="16"/>
        <v>1138.7711999999992</v>
      </c>
      <c r="W73" s="17">
        <f t="shared" si="17"/>
        <v>4.7619047619047589E-2</v>
      </c>
      <c r="X73" t="str">
        <f>VLOOKUP($D73,Payments!$A:$E,5,0)</f>
        <v>Popular</v>
      </c>
      <c r="Y73" t="str">
        <f>VLOOKUP($X73,'Bank Type'!$A$1:$B$11,2,0)</f>
        <v>B</v>
      </c>
    </row>
    <row r="74" spans="1:25" x14ac:dyDescent="0.25">
      <c r="A74" t="str">
        <f t="shared" si="11"/>
        <v>CD-11CD-11-73</v>
      </c>
      <c r="B74" t="str">
        <f t="shared" si="12"/>
        <v>CD-11-73B-331</v>
      </c>
      <c r="C74" s="1" t="str">
        <f>Transactions!A74</f>
        <v>CD-11</v>
      </c>
      <c r="D74" t="str">
        <f>Transactions!F74</f>
        <v>CD-11-73</v>
      </c>
      <c r="E74" t="str">
        <f>VLOOKUP($D74,Payments!$A:$C,3,0)</f>
        <v>B-331</v>
      </c>
      <c r="F74" s="11" t="str">
        <f>Transactions!D74</f>
        <v>Hardtop</v>
      </c>
      <c r="G74" s="11" t="str">
        <f>Transactions!E74</f>
        <v>Volkswagen</v>
      </c>
      <c r="H74" s="1">
        <f>Transactions!B74</f>
        <v>43409</v>
      </c>
      <c r="I74" s="10">
        <f t="shared" si="9"/>
        <v>11</v>
      </c>
      <c r="J74" s="1">
        <f>Transactions!C74</f>
        <v>43486</v>
      </c>
      <c r="K74">
        <f t="shared" si="10"/>
        <v>77</v>
      </c>
      <c r="L74" s="5">
        <f>Transactions!G74</f>
        <v>21697</v>
      </c>
      <c r="M74" s="2">
        <f>Transactions!H74</f>
        <v>0.11</v>
      </c>
      <c r="N74" s="2">
        <f t="shared" si="13"/>
        <v>19310.330000000002</v>
      </c>
      <c r="O74">
        <f>SUMIFS(Financials!$C:$C,Financials!$A:$A,'Combined sheet'!$C74,Financials!$B:$B,'Combined sheet'!$D74)</f>
        <v>7593.95</v>
      </c>
      <c r="P74">
        <f>SUMIFS(Financials!$D:$D,Financials!$A:$A,'Combined sheet'!$C74,Financials!$B:$B,'Combined sheet'!$D74)</f>
        <v>937.31040000000007</v>
      </c>
      <c r="Q74">
        <f>SUMIFS(Financials!$E:$E,Financials!$A:$A,'Combined sheet'!$C74,Financials!$B:$B,'Combined sheet'!$D74)</f>
        <v>0.11</v>
      </c>
      <c r="R74" s="18">
        <f t="shared" si="14"/>
        <v>10655.396699999999</v>
      </c>
      <c r="S74" s="9">
        <f t="shared" si="15"/>
        <v>8654.9333000000006</v>
      </c>
      <c r="T74">
        <f>VLOOKUP(Transactions!F74,Payments!A74:E773,2,FALSE)</f>
        <v>3668.9627</v>
      </c>
      <c r="U74" s="9">
        <f>VLOOKUP($D74,Payments!$A:$E,4,0)</f>
        <v>16736.263011000003</v>
      </c>
      <c r="V74" s="9">
        <f t="shared" si="16"/>
        <v>1094.895711000001</v>
      </c>
      <c r="W74" s="17">
        <f t="shared" si="17"/>
        <v>6.54205607476636E-2</v>
      </c>
      <c r="X74" t="str">
        <f>VLOOKUP($D74,Payments!$A:$E,5,0)</f>
        <v>BBVA</v>
      </c>
      <c r="Y74" t="str">
        <f>VLOOKUP($X74,'Bank Type'!$A$1:$B$11,2,0)</f>
        <v>A</v>
      </c>
    </row>
    <row r="75" spans="1:25" x14ac:dyDescent="0.25">
      <c r="A75" t="str">
        <f t="shared" si="11"/>
        <v>CD-19CD-19-74</v>
      </c>
      <c r="B75" t="str">
        <f t="shared" si="12"/>
        <v>CD-19-74B-383</v>
      </c>
      <c r="C75" s="11" t="str">
        <f>Transactions!A75</f>
        <v>CD-19</v>
      </c>
      <c r="D75" t="str">
        <f>Transactions!F75</f>
        <v>CD-19-74</v>
      </c>
      <c r="E75" t="str">
        <f>VLOOKUP($D75,Payments!$A:$C,3,0)</f>
        <v>B-383</v>
      </c>
      <c r="F75" s="11" t="str">
        <f>Transactions!D75</f>
        <v>Convertible</v>
      </c>
      <c r="G75" s="11" t="str">
        <f>Transactions!E75</f>
        <v>Peugeot</v>
      </c>
      <c r="H75" s="1">
        <f>Transactions!B75</f>
        <v>43430</v>
      </c>
      <c r="I75" s="10">
        <f t="shared" si="9"/>
        <v>11</v>
      </c>
      <c r="J75" s="1">
        <f>Transactions!C75</f>
        <v>43471</v>
      </c>
      <c r="K75">
        <f t="shared" si="10"/>
        <v>41</v>
      </c>
      <c r="L75" s="5">
        <f>Transactions!G75</f>
        <v>22215</v>
      </c>
      <c r="M75" s="2">
        <f>Transactions!H75</f>
        <v>0.13</v>
      </c>
      <c r="N75" s="2">
        <f t="shared" si="13"/>
        <v>19327.05</v>
      </c>
      <c r="O75">
        <f>SUMIFS(Financials!$C:$C,Financials!$A:$A,'Combined sheet'!$C75,Financials!$B:$B,'Combined sheet'!$D75)</f>
        <v>7553.1</v>
      </c>
      <c r="P75">
        <f>SUMIFS(Financials!$D:$D,Financials!$A:$A,'Combined sheet'!$C75,Financials!$B:$B,'Combined sheet'!$D75)</f>
        <v>1177.3949999999998</v>
      </c>
      <c r="Q75">
        <f>SUMIFS(Financials!$E:$E,Financials!$A:$A,'Combined sheet'!$C75,Financials!$B:$B,'Combined sheet'!$D75)</f>
        <v>0.13</v>
      </c>
      <c r="R75" s="18">
        <f t="shared" si="14"/>
        <v>11243.011500000001</v>
      </c>
      <c r="S75" s="9">
        <f t="shared" si="15"/>
        <v>8084.0384999999987</v>
      </c>
      <c r="T75">
        <f>VLOOKUP(Transactions!F75,Payments!A75:E774,2,FALSE)</f>
        <v>3672.1395000000002</v>
      </c>
      <c r="U75" s="9">
        <f>VLOOKUP($D75,Payments!$A:$E,4,0)</f>
        <v>16437.656025</v>
      </c>
      <c r="V75" s="9">
        <f t="shared" si="16"/>
        <v>782.74552500000209</v>
      </c>
      <c r="W75" s="17">
        <f t="shared" si="17"/>
        <v>4.7619047619047748E-2</v>
      </c>
      <c r="X75" t="str">
        <f>VLOOKUP($D75,Payments!$A:$E,5,0)</f>
        <v>Unicaja</v>
      </c>
      <c r="Y75" t="str">
        <f>VLOOKUP($X75,'Bank Type'!$A$1:$B$11,2,0)</f>
        <v>D</v>
      </c>
    </row>
    <row r="76" spans="1:25" x14ac:dyDescent="0.25">
      <c r="A76" t="str">
        <f t="shared" si="11"/>
        <v>CD-4CD-4-75</v>
      </c>
      <c r="B76" t="str">
        <f t="shared" si="12"/>
        <v>CD-4-75B-287</v>
      </c>
      <c r="C76" s="1" t="str">
        <f>Transactions!A76</f>
        <v>CD-4</v>
      </c>
      <c r="D76" t="str">
        <f>Transactions!F76</f>
        <v>CD-4-75</v>
      </c>
      <c r="E76" t="str">
        <f>VLOOKUP($D76,Payments!$A:$C,3,0)</f>
        <v>B-287</v>
      </c>
      <c r="F76" s="11" t="str">
        <f>Transactions!D76</f>
        <v>Sedan</v>
      </c>
      <c r="G76" s="11" t="str">
        <f>Transactions!E76</f>
        <v>Saab</v>
      </c>
      <c r="H76" s="1">
        <f>Transactions!B76</f>
        <v>43430</v>
      </c>
      <c r="I76" s="10">
        <f t="shared" si="9"/>
        <v>11</v>
      </c>
      <c r="J76" s="1">
        <f>Transactions!C76</f>
        <v>43460</v>
      </c>
      <c r="K76">
        <f t="shared" si="10"/>
        <v>30</v>
      </c>
      <c r="L76" s="5">
        <f>Transactions!G76</f>
        <v>29073</v>
      </c>
      <c r="M76" s="2">
        <f>Transactions!H76</f>
        <v>0.11</v>
      </c>
      <c r="N76" s="2">
        <f t="shared" si="13"/>
        <v>25874.97</v>
      </c>
      <c r="O76">
        <f>SUMIFS(Financials!$C:$C,Financials!$A:$A,'Combined sheet'!$C76,Financials!$B:$B,'Combined sheet'!$D76)</f>
        <v>10466.280000000001</v>
      </c>
      <c r="P76">
        <f>SUMIFS(Financials!$D:$D,Financials!$A:$A,'Combined sheet'!$C76,Financials!$B:$B,'Combined sheet'!$D76)</f>
        <v>1232.6952000000001</v>
      </c>
      <c r="Q76">
        <f>SUMIFS(Financials!$E:$E,Financials!$A:$A,'Combined sheet'!$C76,Financials!$B:$B,'Combined sheet'!$D76)</f>
        <v>0.14000000000000001</v>
      </c>
      <c r="R76" s="18">
        <f t="shared" si="14"/>
        <v>15321.471000000001</v>
      </c>
      <c r="S76" s="9">
        <f t="shared" si="15"/>
        <v>10553.499</v>
      </c>
      <c r="T76">
        <f>VLOOKUP(Transactions!F76,Payments!A76:E775,2,FALSE)</f>
        <v>4916.2443000000003</v>
      </c>
      <c r="U76" s="9">
        <f>VLOOKUP($D76,Payments!$A:$E,4,0)</f>
        <v>22425.836499000005</v>
      </c>
      <c r="V76" s="9">
        <f t="shared" si="16"/>
        <v>1467.1107990000019</v>
      </c>
      <c r="W76" s="17">
        <f t="shared" si="17"/>
        <v>6.5420560747663628E-2</v>
      </c>
      <c r="X76" t="str">
        <f>VLOOKUP($D76,Payments!$A:$E,5,0)</f>
        <v>Popular</v>
      </c>
      <c r="Y76" t="str">
        <f>VLOOKUP($X76,'Bank Type'!$A$1:$B$11,2,0)</f>
        <v>B</v>
      </c>
    </row>
    <row r="77" spans="1:25" x14ac:dyDescent="0.25">
      <c r="A77" t="str">
        <f t="shared" si="11"/>
        <v>CD-10CD-10-76</v>
      </c>
      <c r="B77" t="str">
        <f t="shared" si="12"/>
        <v>CD-10-76B-374</v>
      </c>
      <c r="C77" s="11" t="str">
        <f>Transactions!A77</f>
        <v>CD-10</v>
      </c>
      <c r="D77" t="str">
        <f>Transactions!F77</f>
        <v>CD-10-76</v>
      </c>
      <c r="E77" t="str">
        <f>VLOOKUP($D77,Payments!$A:$C,3,0)</f>
        <v>B-374</v>
      </c>
      <c r="F77" s="11" t="str">
        <f>Transactions!D77</f>
        <v>Wagon</v>
      </c>
      <c r="G77" s="11" t="str">
        <f>Transactions!E77</f>
        <v>Dodge</v>
      </c>
      <c r="H77" s="1">
        <f>Transactions!B77</f>
        <v>43428</v>
      </c>
      <c r="I77" s="10">
        <f t="shared" si="9"/>
        <v>11</v>
      </c>
      <c r="J77" s="1">
        <f>Transactions!C77</f>
        <v>43479</v>
      </c>
      <c r="K77">
        <f t="shared" si="10"/>
        <v>51</v>
      </c>
      <c r="L77" s="5">
        <f>Transactions!G77</f>
        <v>29926</v>
      </c>
      <c r="M77" s="2">
        <f>Transactions!H77</f>
        <v>0.06</v>
      </c>
      <c r="N77" s="2">
        <f t="shared" si="13"/>
        <v>28130.44</v>
      </c>
      <c r="O77">
        <f>SUMIFS(Financials!$C:$C,Financials!$A:$A,'Combined sheet'!$C77,Financials!$B:$B,'Combined sheet'!$D77)</f>
        <v>11371.88</v>
      </c>
      <c r="P77">
        <f>SUMIFS(Financials!$D:$D,Financials!$A:$A,'Combined sheet'!$C77,Financials!$B:$B,'Combined sheet'!$D77)</f>
        <v>837.92799999999988</v>
      </c>
      <c r="Q77">
        <f>SUMIFS(Financials!$E:$E,Financials!$A:$A,'Combined sheet'!$C77,Financials!$B:$B,'Combined sheet'!$D77)</f>
        <v>0.13</v>
      </c>
      <c r="R77" s="18">
        <f t="shared" si="14"/>
        <v>15866.765199999998</v>
      </c>
      <c r="S77" s="9">
        <f t="shared" si="15"/>
        <v>12263.674799999997</v>
      </c>
      <c r="T77">
        <f>VLOOKUP(Transactions!F77,Payments!A77:E776,2,FALSE)</f>
        <v>5626.0879999999997</v>
      </c>
      <c r="U77" s="9">
        <f>VLOOKUP($D77,Payments!$A:$E,4,0)</f>
        <v>24079.656640000001</v>
      </c>
      <c r="V77" s="9">
        <f t="shared" si="16"/>
        <v>1575.3046400000021</v>
      </c>
      <c r="W77" s="17">
        <f t="shared" si="17"/>
        <v>6.5420560747663642E-2</v>
      </c>
      <c r="X77" t="str">
        <f>VLOOKUP($D77,Payments!$A:$E,5,0)</f>
        <v>Laboral</v>
      </c>
      <c r="Y77" t="str">
        <f>VLOOKUP($X77,'Bank Type'!$A$1:$B$11,2,0)</f>
        <v>D</v>
      </c>
    </row>
    <row r="78" spans="1:25" x14ac:dyDescent="0.25">
      <c r="A78" t="str">
        <f t="shared" si="11"/>
        <v>CD-16CD-16-77</v>
      </c>
      <c r="B78" t="str">
        <f t="shared" si="12"/>
        <v>CD-16-77B-293</v>
      </c>
      <c r="C78" s="1" t="str">
        <f>Transactions!A78</f>
        <v>CD-16</v>
      </c>
      <c r="D78" t="str">
        <f>Transactions!F78</f>
        <v>CD-16-77</v>
      </c>
      <c r="E78" t="str">
        <f>VLOOKUP($D78,Payments!$A:$C,3,0)</f>
        <v>B-293</v>
      </c>
      <c r="F78" s="11" t="str">
        <f>Transactions!D78</f>
        <v>Wagon</v>
      </c>
      <c r="G78" s="11" t="str">
        <f>Transactions!E78</f>
        <v>Subaru</v>
      </c>
      <c r="H78" s="1">
        <f>Transactions!B78</f>
        <v>43420</v>
      </c>
      <c r="I78" s="10">
        <f t="shared" si="9"/>
        <v>11</v>
      </c>
      <c r="J78" s="1">
        <f>Transactions!C78</f>
        <v>43498</v>
      </c>
      <c r="K78">
        <f t="shared" si="10"/>
        <v>78</v>
      </c>
      <c r="L78" s="5">
        <f>Transactions!G78</f>
        <v>34845</v>
      </c>
      <c r="M78" s="2">
        <f>Transactions!H78</f>
        <v>0.13</v>
      </c>
      <c r="N78" s="2">
        <f t="shared" si="13"/>
        <v>30315.15</v>
      </c>
      <c r="O78">
        <f>SUMIFS(Financials!$C:$C,Financials!$A:$A,'Combined sheet'!$C78,Financials!$B:$B,'Combined sheet'!$D78)</f>
        <v>10801.95</v>
      </c>
      <c r="P78">
        <f>SUMIFS(Financials!$D:$D,Financials!$A:$A,'Combined sheet'!$C78,Financials!$B:$B,'Combined sheet'!$D78)</f>
        <v>1756.1880000000001</v>
      </c>
      <c r="Q78">
        <f>SUMIFS(Financials!$E:$E,Financials!$A:$A,'Combined sheet'!$C78,Financials!$B:$B,'Combined sheet'!$D78)</f>
        <v>0.12</v>
      </c>
      <c r="R78" s="18">
        <f t="shared" si="14"/>
        <v>16195.956000000002</v>
      </c>
      <c r="S78" s="9">
        <f t="shared" si="15"/>
        <v>14119.194000000003</v>
      </c>
      <c r="T78">
        <f>VLOOKUP(Transactions!F78,Payments!A78:E777,2,FALSE)</f>
        <v>5456.7270000000008</v>
      </c>
      <c r="U78" s="9">
        <f>VLOOKUP($D78,Payments!$A:$E,4,0)</f>
        <v>27095.681070000006</v>
      </c>
      <c r="V78" s="9">
        <f t="shared" si="16"/>
        <v>2237.2580700000035</v>
      </c>
      <c r="W78" s="17">
        <f t="shared" si="17"/>
        <v>8.2568807339449657E-2</v>
      </c>
      <c r="X78" t="str">
        <f>VLOOKUP($D78,Payments!$A:$E,5,0)</f>
        <v>Bankinter</v>
      </c>
      <c r="Y78" t="str">
        <f>VLOOKUP($X78,'Bank Type'!$A$1:$B$11,2,0)</f>
        <v>C</v>
      </c>
    </row>
    <row r="79" spans="1:25" x14ac:dyDescent="0.25">
      <c r="A79" t="str">
        <f t="shared" si="11"/>
        <v>CD-18CD-18-78</v>
      </c>
      <c r="B79" t="str">
        <f t="shared" si="12"/>
        <v>CD-18-78B-326</v>
      </c>
      <c r="C79" s="11" t="str">
        <f>Transactions!A79</f>
        <v>CD-18</v>
      </c>
      <c r="D79" t="str">
        <f>Transactions!F79</f>
        <v>CD-18-78</v>
      </c>
      <c r="E79" t="str">
        <f>VLOOKUP($D79,Payments!$A:$C,3,0)</f>
        <v>B-326</v>
      </c>
      <c r="F79" s="11" t="str">
        <f>Transactions!D79</f>
        <v>Hatchback</v>
      </c>
      <c r="G79" s="11" t="str">
        <f>Transactions!E79</f>
        <v>Peugeot</v>
      </c>
      <c r="H79" s="1">
        <f>Transactions!B79</f>
        <v>43406</v>
      </c>
      <c r="I79" s="10">
        <f t="shared" si="9"/>
        <v>11</v>
      </c>
      <c r="J79" s="1">
        <f>Transactions!C79</f>
        <v>43461</v>
      </c>
      <c r="K79">
        <f t="shared" si="10"/>
        <v>55</v>
      </c>
      <c r="L79" s="5">
        <f>Transactions!G79</f>
        <v>31566</v>
      </c>
      <c r="M79" s="2">
        <f>Transactions!H79</f>
        <v>0.17</v>
      </c>
      <c r="N79" s="2">
        <f t="shared" si="13"/>
        <v>26199.78</v>
      </c>
      <c r="O79">
        <f>SUMIFS(Financials!$C:$C,Financials!$A:$A,'Combined sheet'!$C79,Financials!$B:$B,'Combined sheet'!$D79)</f>
        <v>11679.42</v>
      </c>
      <c r="P79">
        <f>SUMIFS(Financials!$D:$D,Financials!$A:$A,'Combined sheet'!$C79,Financials!$B:$B,'Combined sheet'!$D79)</f>
        <v>871.22159999999985</v>
      </c>
      <c r="Q79">
        <f>SUMIFS(Financials!$E:$E,Financials!$A:$A,'Combined sheet'!$C79,Financials!$B:$B,'Combined sheet'!$D79)</f>
        <v>0.12</v>
      </c>
      <c r="R79" s="18">
        <f t="shared" si="14"/>
        <v>15694.615199999998</v>
      </c>
      <c r="S79" s="9">
        <f t="shared" si="15"/>
        <v>10505.1648</v>
      </c>
      <c r="T79">
        <f>VLOOKUP(Transactions!F79,Payments!A79:E778,2,FALSE)</f>
        <v>6025.9493999999995</v>
      </c>
      <c r="U79" s="9">
        <f>VLOOKUP($D79,Payments!$A:$E,4,0)</f>
        <v>21384.260436</v>
      </c>
      <c r="V79" s="9">
        <f t="shared" si="16"/>
        <v>1210.4298359999993</v>
      </c>
      <c r="W79" s="17">
        <f t="shared" si="17"/>
        <v>5.6603773584905627E-2</v>
      </c>
      <c r="X79" t="str">
        <f>VLOOKUP($D79,Payments!$A:$E,5,0)</f>
        <v>Bankinter</v>
      </c>
      <c r="Y79" t="str">
        <f>VLOOKUP($X79,'Bank Type'!$A$1:$B$11,2,0)</f>
        <v>C</v>
      </c>
    </row>
    <row r="80" spans="1:25" x14ac:dyDescent="0.25">
      <c r="A80" t="str">
        <f t="shared" si="11"/>
        <v>CD-7CD-7-79</v>
      </c>
      <c r="B80" t="str">
        <f t="shared" si="12"/>
        <v>CD-7-79B-364</v>
      </c>
      <c r="C80" s="1" t="str">
        <f>Transactions!A80</f>
        <v>CD-7</v>
      </c>
      <c r="D80" t="str">
        <f>Transactions!F80</f>
        <v>CD-7-79</v>
      </c>
      <c r="E80" t="str">
        <f>VLOOKUP($D80,Payments!$A:$C,3,0)</f>
        <v>B-364</v>
      </c>
      <c r="F80" s="11" t="str">
        <f>Transactions!D80</f>
        <v>Sedan</v>
      </c>
      <c r="G80" s="11" t="str">
        <f>Transactions!E80</f>
        <v>Alfa-romero</v>
      </c>
      <c r="H80" s="1">
        <f>Transactions!B80</f>
        <v>43394</v>
      </c>
      <c r="I80" s="10">
        <f t="shared" si="9"/>
        <v>10</v>
      </c>
      <c r="J80" s="1">
        <f>Transactions!C80</f>
        <v>43455</v>
      </c>
      <c r="K80">
        <f t="shared" si="10"/>
        <v>61</v>
      </c>
      <c r="L80" s="5">
        <f>Transactions!G80</f>
        <v>18964</v>
      </c>
      <c r="M80" s="2">
        <f>Transactions!H80</f>
        <v>7.0000000000000007E-2</v>
      </c>
      <c r="N80" s="2">
        <f t="shared" si="13"/>
        <v>17636.52</v>
      </c>
      <c r="O80">
        <f>SUMIFS(Financials!$C:$C,Financials!$A:$A,'Combined sheet'!$C80,Financials!$B:$B,'Combined sheet'!$D80)</f>
        <v>7206.32</v>
      </c>
      <c r="P80">
        <f>SUMIFS(Financials!$D:$D,Financials!$A:$A,'Combined sheet'!$C80,Financials!$B:$B,'Combined sheet'!$D80)</f>
        <v>625.81200000000001</v>
      </c>
      <c r="Q80">
        <f>SUMIFS(Financials!$E:$E,Financials!$A:$A,'Combined sheet'!$C80,Financials!$B:$B,'Combined sheet'!$D80)</f>
        <v>0.14000000000000001</v>
      </c>
      <c r="R80" s="18">
        <f t="shared" si="14"/>
        <v>10301.2448</v>
      </c>
      <c r="S80" s="9">
        <f t="shared" si="15"/>
        <v>7335.2752</v>
      </c>
      <c r="T80">
        <f>VLOOKUP(Transactions!F80,Payments!A80:E779,2,FALSE)</f>
        <v>3350.9387999999999</v>
      </c>
      <c r="U80" s="9">
        <f>VLOOKUP($D80,Payments!$A:$E,4,0)</f>
        <v>15571.283508000002</v>
      </c>
      <c r="V80" s="9">
        <f t="shared" si="16"/>
        <v>1285.7023080000017</v>
      </c>
      <c r="W80" s="17">
        <f t="shared" si="17"/>
        <v>8.2568807339449643E-2</v>
      </c>
      <c r="X80" t="str">
        <f>VLOOKUP($D80,Payments!$A:$E,5,0)</f>
        <v>Kutxa</v>
      </c>
      <c r="Y80" t="str">
        <f>VLOOKUP($X80,'Bank Type'!$A$1:$B$11,2,0)</f>
        <v>C</v>
      </c>
    </row>
    <row r="81" spans="1:25" x14ac:dyDescent="0.25">
      <c r="A81" t="str">
        <f t="shared" si="11"/>
        <v>CD-13CD-13-80</v>
      </c>
      <c r="B81" t="str">
        <f t="shared" si="12"/>
        <v>CD-13-80B-308</v>
      </c>
      <c r="C81" s="11" t="str">
        <f>Transactions!A81</f>
        <v>CD-13</v>
      </c>
      <c r="D81" t="str">
        <f>Transactions!F81</f>
        <v>CD-13-80</v>
      </c>
      <c r="E81" t="str">
        <f>VLOOKUP($D81,Payments!$A:$C,3,0)</f>
        <v>B-308</v>
      </c>
      <c r="F81" s="11" t="str">
        <f>Transactions!D81</f>
        <v>Sedan</v>
      </c>
      <c r="G81" s="11" t="str">
        <f>Transactions!E81</f>
        <v>BMW</v>
      </c>
      <c r="H81" s="1">
        <f>Transactions!B81</f>
        <v>43452</v>
      </c>
      <c r="I81" s="10">
        <f t="shared" si="9"/>
        <v>12</v>
      </c>
      <c r="J81" s="1">
        <f>Transactions!C81</f>
        <v>43520</v>
      </c>
      <c r="K81">
        <f t="shared" si="10"/>
        <v>68</v>
      </c>
      <c r="L81" s="5">
        <f>Transactions!G81</f>
        <v>29943</v>
      </c>
      <c r="M81" s="2">
        <f>Transactions!H81</f>
        <v>0.14000000000000001</v>
      </c>
      <c r="N81" s="2">
        <f t="shared" si="13"/>
        <v>25750.98</v>
      </c>
      <c r="O81">
        <f>SUMIFS(Financials!$C:$C,Financials!$A:$A,'Combined sheet'!$C81,Financials!$B:$B,'Combined sheet'!$D81)</f>
        <v>9581.76</v>
      </c>
      <c r="P81">
        <f>SUMIFS(Financials!$D:$D,Financials!$A:$A,'Combined sheet'!$C81,Financials!$B:$B,'Combined sheet'!$D81)</f>
        <v>1616.9219999999998</v>
      </c>
      <c r="Q81">
        <f>SUMIFS(Financials!$E:$E,Financials!$A:$A,'Combined sheet'!$C81,Financials!$B:$B,'Combined sheet'!$D81)</f>
        <v>0.13</v>
      </c>
      <c r="R81" s="18">
        <f t="shared" si="14"/>
        <v>14546.3094</v>
      </c>
      <c r="S81" s="9">
        <f t="shared" si="15"/>
        <v>11204.670599999999</v>
      </c>
      <c r="T81">
        <f>VLOOKUP(Transactions!F81,Payments!A81:E780,2,FALSE)</f>
        <v>5665.2155999999995</v>
      </c>
      <c r="U81" s="9">
        <f>VLOOKUP($D81,Payments!$A:$E,4,0)</f>
        <v>21491.767908000002</v>
      </c>
      <c r="V81" s="9">
        <f t="shared" si="16"/>
        <v>1406.0035080000016</v>
      </c>
      <c r="W81" s="17">
        <f t="shared" si="17"/>
        <v>6.5420560747663614E-2</v>
      </c>
      <c r="X81" t="str">
        <f>VLOOKUP($D81,Payments!$A:$E,5,0)</f>
        <v>Popular</v>
      </c>
      <c r="Y81" t="str">
        <f>VLOOKUP($X81,'Bank Type'!$A$1:$B$11,2,0)</f>
        <v>B</v>
      </c>
    </row>
    <row r="82" spans="1:25" x14ac:dyDescent="0.25">
      <c r="A82" t="str">
        <f t="shared" si="11"/>
        <v>CD-14CD-14-81</v>
      </c>
      <c r="B82" t="str">
        <f t="shared" si="12"/>
        <v>CD-14-81B-378</v>
      </c>
      <c r="C82" s="1" t="str">
        <f>Transactions!A82</f>
        <v>CD-14</v>
      </c>
      <c r="D82" t="str">
        <f>Transactions!F82</f>
        <v>CD-14-81</v>
      </c>
      <c r="E82" t="str">
        <f>VLOOKUP($D82,Payments!$A:$C,3,0)</f>
        <v>B-378</v>
      </c>
      <c r="F82" s="11" t="str">
        <f>Transactions!D82</f>
        <v>Hardtop</v>
      </c>
      <c r="G82" s="11" t="str">
        <f>Transactions!E82</f>
        <v>Volkswagen</v>
      </c>
      <c r="H82" s="1">
        <f>Transactions!B82</f>
        <v>43434</v>
      </c>
      <c r="I82" s="10">
        <f t="shared" si="9"/>
        <v>11</v>
      </c>
      <c r="J82" s="1">
        <f>Transactions!C82</f>
        <v>43489</v>
      </c>
      <c r="K82">
        <f t="shared" si="10"/>
        <v>55</v>
      </c>
      <c r="L82" s="5">
        <f>Transactions!G82</f>
        <v>25687</v>
      </c>
      <c r="M82" s="2">
        <f>Transactions!H82</f>
        <v>0.11</v>
      </c>
      <c r="N82" s="2">
        <f t="shared" si="13"/>
        <v>22861.43</v>
      </c>
      <c r="O82">
        <f>SUMIFS(Financials!$C:$C,Financials!$A:$A,'Combined sheet'!$C82,Financials!$B:$B,'Combined sheet'!$D82)</f>
        <v>9247.32</v>
      </c>
      <c r="P82">
        <f>SUMIFS(Financials!$D:$D,Financials!$A:$A,'Combined sheet'!$C82,Financials!$B:$B,'Combined sheet'!$D82)</f>
        <v>680.70550000000003</v>
      </c>
      <c r="Q82">
        <f>SUMIFS(Financials!$E:$E,Financials!$A:$A,'Combined sheet'!$C82,Financials!$B:$B,'Combined sheet'!$D82)</f>
        <v>0.12</v>
      </c>
      <c r="R82" s="18">
        <f t="shared" si="14"/>
        <v>12671.3971</v>
      </c>
      <c r="S82" s="9">
        <f t="shared" si="15"/>
        <v>10190.0329</v>
      </c>
      <c r="T82">
        <f>VLOOKUP(Transactions!F82,Payments!A82:E781,2,FALSE)</f>
        <v>4572.2860000000001</v>
      </c>
      <c r="U82" s="9">
        <f>VLOOKUP($D82,Payments!$A:$E,4,0)</f>
        <v>19203.601200000001</v>
      </c>
      <c r="V82" s="9">
        <f t="shared" si="16"/>
        <v>914.45720000000074</v>
      </c>
      <c r="W82" s="17">
        <f t="shared" si="17"/>
        <v>4.7619047619047658E-2</v>
      </c>
      <c r="X82" t="str">
        <f>VLOOKUP($D82,Payments!$A:$E,5,0)</f>
        <v>Unicaja</v>
      </c>
      <c r="Y82" t="str">
        <f>VLOOKUP($X82,'Bank Type'!$A$1:$B$11,2,0)</f>
        <v>D</v>
      </c>
    </row>
    <row r="83" spans="1:25" x14ac:dyDescent="0.25">
      <c r="A83" t="str">
        <f t="shared" si="11"/>
        <v>CD-12CD-12-82</v>
      </c>
      <c r="B83" t="str">
        <f t="shared" si="12"/>
        <v>CD-12-82B-354</v>
      </c>
      <c r="C83" s="11" t="str">
        <f>Transactions!A83</f>
        <v>CD-12</v>
      </c>
      <c r="D83" t="str">
        <f>Transactions!F83</f>
        <v>CD-12-82</v>
      </c>
      <c r="E83" t="str">
        <f>VLOOKUP($D83,Payments!$A:$C,3,0)</f>
        <v>B-354</v>
      </c>
      <c r="F83" s="11" t="str">
        <f>Transactions!D83</f>
        <v>Hardtop</v>
      </c>
      <c r="G83" s="11" t="str">
        <f>Transactions!E83</f>
        <v>Saab</v>
      </c>
      <c r="H83" s="1">
        <f>Transactions!B83</f>
        <v>43430</v>
      </c>
      <c r="I83" s="10">
        <f t="shared" si="9"/>
        <v>11</v>
      </c>
      <c r="J83" s="1">
        <f>Transactions!C83</f>
        <v>43501</v>
      </c>
      <c r="K83">
        <f t="shared" si="10"/>
        <v>71</v>
      </c>
      <c r="L83" s="5">
        <f>Transactions!G83</f>
        <v>18409</v>
      </c>
      <c r="M83" s="2">
        <f>Transactions!H83</f>
        <v>0.12</v>
      </c>
      <c r="N83" s="2">
        <f t="shared" si="13"/>
        <v>16199.92</v>
      </c>
      <c r="O83">
        <f>SUMIFS(Financials!$C:$C,Financials!$A:$A,'Combined sheet'!$C83,Financials!$B:$B,'Combined sheet'!$D83)</f>
        <v>6259.06</v>
      </c>
      <c r="P83">
        <f>SUMIFS(Financials!$D:$D,Financials!$A:$A,'Combined sheet'!$C83,Financials!$B:$B,'Combined sheet'!$D83)</f>
        <v>894.67740000000003</v>
      </c>
      <c r="Q83">
        <f>SUMIFS(Financials!$E:$E,Financials!$A:$A,'Combined sheet'!$C83,Financials!$B:$B,'Combined sheet'!$D83)</f>
        <v>0.11</v>
      </c>
      <c r="R83" s="18">
        <f t="shared" si="14"/>
        <v>8935.7286000000004</v>
      </c>
      <c r="S83" s="9">
        <f t="shared" si="15"/>
        <v>7264.1913999999997</v>
      </c>
      <c r="T83">
        <f>VLOOKUP(Transactions!F83,Payments!A83:E782,2,FALSE)</f>
        <v>3563.9823999999999</v>
      </c>
      <c r="U83" s="9">
        <f>VLOOKUP($D83,Payments!$A:$E,4,0)</f>
        <v>13394.093856000001</v>
      </c>
      <c r="V83" s="9">
        <f t="shared" si="16"/>
        <v>758.15625600000021</v>
      </c>
      <c r="W83" s="17">
        <f t="shared" si="17"/>
        <v>5.6603773584905669E-2</v>
      </c>
      <c r="X83" t="str">
        <f>VLOOKUP($D83,Payments!$A:$E,5,0)</f>
        <v>Unicaja</v>
      </c>
      <c r="Y83" t="str">
        <f>VLOOKUP($X83,'Bank Type'!$A$1:$B$11,2,0)</f>
        <v>D</v>
      </c>
    </row>
    <row r="84" spans="1:25" x14ac:dyDescent="0.25">
      <c r="A84" t="str">
        <f t="shared" si="11"/>
        <v>CD-20CD-20-83</v>
      </c>
      <c r="B84" t="str">
        <f t="shared" si="12"/>
        <v>CD-20-83B-266</v>
      </c>
      <c r="C84" s="1" t="str">
        <f>Transactions!A84</f>
        <v>CD-20</v>
      </c>
      <c r="D84" t="str">
        <f>Transactions!F84</f>
        <v>CD-20-83</v>
      </c>
      <c r="E84" t="str">
        <f>VLOOKUP($D84,Payments!$A:$C,3,0)</f>
        <v>B-266</v>
      </c>
      <c r="F84" s="11" t="str">
        <f>Transactions!D84</f>
        <v>Hatchback</v>
      </c>
      <c r="G84" s="11" t="str">
        <f>Transactions!E84</f>
        <v>Saab</v>
      </c>
      <c r="H84" s="1">
        <f>Transactions!B84</f>
        <v>43392</v>
      </c>
      <c r="I84" s="10">
        <f t="shared" si="9"/>
        <v>10</v>
      </c>
      <c r="J84" s="1">
        <f>Transactions!C84</f>
        <v>43437</v>
      </c>
      <c r="K84">
        <f t="shared" si="10"/>
        <v>45</v>
      </c>
      <c r="L84" s="5">
        <f>Transactions!G84</f>
        <v>30735</v>
      </c>
      <c r="M84" s="2">
        <f>Transactions!H84</f>
        <v>0.06</v>
      </c>
      <c r="N84" s="2">
        <f t="shared" si="13"/>
        <v>28890.9</v>
      </c>
      <c r="O84">
        <f>SUMIFS(Financials!$C:$C,Financials!$A:$A,'Combined sheet'!$C84,Financials!$B:$B,'Combined sheet'!$D84)</f>
        <v>11064.6</v>
      </c>
      <c r="P84">
        <f>SUMIFS(Financials!$D:$D,Financials!$A:$A,'Combined sheet'!$C84,Financials!$B:$B,'Combined sheet'!$D84)</f>
        <v>891.31499999999971</v>
      </c>
      <c r="Q84">
        <f>SUMIFS(Financials!$E:$E,Financials!$A:$A,'Combined sheet'!$C84,Financials!$B:$B,'Combined sheet'!$D84)</f>
        <v>0.15</v>
      </c>
      <c r="R84" s="18">
        <f t="shared" si="14"/>
        <v>16289.550000000001</v>
      </c>
      <c r="S84" s="9">
        <f t="shared" si="15"/>
        <v>12601.350000000004</v>
      </c>
      <c r="T84">
        <f>VLOOKUP(Transactions!F84,Payments!A84:E783,2,FALSE)</f>
        <v>5778.18</v>
      </c>
      <c r="U84" s="9">
        <f>VLOOKUP($D84,Payments!$A:$E,4,0)</f>
        <v>24961.7376</v>
      </c>
      <c r="V84" s="9">
        <f t="shared" si="16"/>
        <v>1849.0175999999992</v>
      </c>
      <c r="W84" s="17">
        <f t="shared" si="17"/>
        <v>7.4074074074074042E-2</v>
      </c>
      <c r="X84" t="str">
        <f>VLOOKUP($D84,Payments!$A:$E,5,0)</f>
        <v>Unicaja</v>
      </c>
      <c r="Y84" t="str">
        <f>VLOOKUP($X84,'Bank Type'!$A$1:$B$11,2,0)</f>
        <v>D</v>
      </c>
    </row>
    <row r="85" spans="1:25" x14ac:dyDescent="0.25">
      <c r="A85" t="str">
        <f t="shared" si="11"/>
        <v>CD-15CD-15-84</v>
      </c>
      <c r="B85" t="str">
        <f t="shared" si="12"/>
        <v>CD-15-84B-274</v>
      </c>
      <c r="C85" s="11" t="str">
        <f>Transactions!A85</f>
        <v>CD-15</v>
      </c>
      <c r="D85" t="str">
        <f>Transactions!F85</f>
        <v>CD-15-84</v>
      </c>
      <c r="E85" t="str">
        <f>VLOOKUP($D85,Payments!$A:$C,3,0)</f>
        <v>B-274</v>
      </c>
      <c r="F85" s="11" t="str">
        <f>Transactions!D85</f>
        <v>Convertible</v>
      </c>
      <c r="G85" s="11" t="str">
        <f>Transactions!E85</f>
        <v>Alfa-romero</v>
      </c>
      <c r="H85" s="1">
        <f>Transactions!B85</f>
        <v>43399</v>
      </c>
      <c r="I85" s="10">
        <f t="shared" si="9"/>
        <v>10</v>
      </c>
      <c r="J85" s="1">
        <f>Transactions!C85</f>
        <v>43452</v>
      </c>
      <c r="K85">
        <f t="shared" si="10"/>
        <v>53</v>
      </c>
      <c r="L85" s="5">
        <f>Transactions!G85</f>
        <v>22047</v>
      </c>
      <c r="M85" s="2">
        <f>Transactions!H85</f>
        <v>0.05</v>
      </c>
      <c r="N85" s="2">
        <f t="shared" si="13"/>
        <v>20944.650000000001</v>
      </c>
      <c r="O85">
        <f>SUMIFS(Financials!$C:$C,Financials!$A:$A,'Combined sheet'!$C85,Financials!$B:$B,'Combined sheet'!$D85)</f>
        <v>7936.92</v>
      </c>
      <c r="P85">
        <f>SUMIFS(Financials!$D:$D,Financials!$A:$A,'Combined sheet'!$C85,Financials!$B:$B,'Combined sheet'!$D85)</f>
        <v>780.46379999999988</v>
      </c>
      <c r="Q85">
        <f>SUMIFS(Financials!$E:$E,Financials!$A:$A,'Combined sheet'!$C85,Financials!$B:$B,'Combined sheet'!$D85)</f>
        <v>0.14000000000000001</v>
      </c>
      <c r="R85" s="18">
        <f t="shared" si="14"/>
        <v>11649.6348</v>
      </c>
      <c r="S85" s="9">
        <f t="shared" si="15"/>
        <v>9295.0152000000016</v>
      </c>
      <c r="T85">
        <f>VLOOKUP(Transactions!F85,Payments!A85:E784,2,FALSE)</f>
        <v>4607.8229999999994</v>
      </c>
      <c r="U85" s="9">
        <f>VLOOKUP($D85,Payments!$A:$E,4,0)</f>
        <v>17153.668349999996</v>
      </c>
      <c r="V85" s="9">
        <f t="shared" si="16"/>
        <v>816.84134999999515</v>
      </c>
      <c r="W85" s="17">
        <f t="shared" si="17"/>
        <v>4.7619047619047346E-2</v>
      </c>
      <c r="X85" t="str">
        <f>VLOOKUP($D85,Payments!$A:$E,5,0)</f>
        <v>Caixa</v>
      </c>
      <c r="Y85" t="str">
        <f>VLOOKUP($X85,'Bank Type'!$A$1:$B$11,2,0)</f>
        <v>A</v>
      </c>
    </row>
    <row r="86" spans="1:25" x14ac:dyDescent="0.25">
      <c r="A86" t="str">
        <f t="shared" si="11"/>
        <v>CD-4CD-4-85</v>
      </c>
      <c r="B86" t="str">
        <f t="shared" si="12"/>
        <v>CD-4-85B-273</v>
      </c>
      <c r="C86" s="1" t="str">
        <f>Transactions!A86</f>
        <v>CD-4</v>
      </c>
      <c r="D86" t="str">
        <f>Transactions!F86</f>
        <v>CD-4-85</v>
      </c>
      <c r="E86" t="str">
        <f>VLOOKUP($D86,Payments!$A:$C,3,0)</f>
        <v>B-273</v>
      </c>
      <c r="F86" s="11" t="str">
        <f>Transactions!D86</f>
        <v>Convertible</v>
      </c>
      <c r="G86" s="11" t="str">
        <f>Transactions!E86</f>
        <v>Mitsubishi</v>
      </c>
      <c r="H86" s="1">
        <f>Transactions!B86</f>
        <v>43426</v>
      </c>
      <c r="I86" s="10">
        <f t="shared" si="9"/>
        <v>11</v>
      </c>
      <c r="J86" s="1">
        <f>Transactions!C86</f>
        <v>43502</v>
      </c>
      <c r="K86">
        <f t="shared" si="10"/>
        <v>76</v>
      </c>
      <c r="L86" s="5">
        <f>Transactions!G86</f>
        <v>22496</v>
      </c>
      <c r="M86" s="2">
        <f>Transactions!H86</f>
        <v>0.09</v>
      </c>
      <c r="N86" s="2">
        <f t="shared" si="13"/>
        <v>20471.36</v>
      </c>
      <c r="O86">
        <f>SUMIFS(Financials!$C:$C,Financials!$A:$A,'Combined sheet'!$C86,Financials!$B:$B,'Combined sheet'!$D86)</f>
        <v>7198.72</v>
      </c>
      <c r="P86">
        <f>SUMIFS(Financials!$D:$D,Financials!$A:$A,'Combined sheet'!$C86,Financials!$B:$B,'Combined sheet'!$D86)</f>
        <v>1061.8111999999999</v>
      </c>
      <c r="Q86">
        <f>SUMIFS(Financials!$E:$E,Financials!$A:$A,'Combined sheet'!$C86,Financials!$B:$B,'Combined sheet'!$D86)</f>
        <v>0.1</v>
      </c>
      <c r="R86" s="18">
        <f t="shared" si="14"/>
        <v>10307.6672</v>
      </c>
      <c r="S86" s="9">
        <f t="shared" si="15"/>
        <v>10163.692799999999</v>
      </c>
      <c r="T86">
        <f>VLOOKUP(Transactions!F86,Payments!A86:E785,2,FALSE)</f>
        <v>4298.9856</v>
      </c>
      <c r="U86" s="9">
        <f>VLOOKUP($D86,Payments!$A:$E,4,0)</f>
        <v>17627.888096000002</v>
      </c>
      <c r="V86" s="9">
        <f t="shared" si="16"/>
        <v>1455.5136960000018</v>
      </c>
      <c r="W86" s="17">
        <f t="shared" si="17"/>
        <v>8.2568807339449629E-2</v>
      </c>
      <c r="X86" t="str">
        <f>VLOOKUP($D86,Payments!$A:$E,5,0)</f>
        <v>Caixa</v>
      </c>
      <c r="Y86" t="str">
        <f>VLOOKUP($X86,'Bank Type'!$A$1:$B$11,2,0)</f>
        <v>A</v>
      </c>
    </row>
    <row r="87" spans="1:25" x14ac:dyDescent="0.25">
      <c r="A87" t="str">
        <f t="shared" si="11"/>
        <v>CD-2CD-2-86</v>
      </c>
      <c r="B87" t="str">
        <f t="shared" si="12"/>
        <v>CD-2-86B-349</v>
      </c>
      <c r="C87" s="11" t="str">
        <f>Transactions!A87</f>
        <v>CD-2</v>
      </c>
      <c r="D87" t="str">
        <f>Transactions!F87</f>
        <v>CD-2-86</v>
      </c>
      <c r="E87" t="str">
        <f>VLOOKUP($D87,Payments!$A:$C,3,0)</f>
        <v>B-349</v>
      </c>
      <c r="F87" s="11" t="str">
        <f>Transactions!D87</f>
        <v>Hatchback</v>
      </c>
      <c r="G87" s="11" t="str">
        <f>Transactions!E87</f>
        <v>Plymouth</v>
      </c>
      <c r="H87" s="1">
        <f>Transactions!B87</f>
        <v>43409</v>
      </c>
      <c r="I87" s="10">
        <f t="shared" si="9"/>
        <v>11</v>
      </c>
      <c r="J87" s="1">
        <f>Transactions!C87</f>
        <v>43450</v>
      </c>
      <c r="K87">
        <f t="shared" si="10"/>
        <v>41</v>
      </c>
      <c r="L87" s="5">
        <f>Transactions!G87</f>
        <v>27343</v>
      </c>
      <c r="M87" s="2">
        <f>Transactions!H87</f>
        <v>0.1</v>
      </c>
      <c r="N87" s="2">
        <f t="shared" si="13"/>
        <v>24608.7</v>
      </c>
      <c r="O87">
        <f>SUMIFS(Financials!$C:$C,Financials!$A:$A,'Combined sheet'!$C87,Financials!$B:$B,'Combined sheet'!$D87)</f>
        <v>9023.19</v>
      </c>
      <c r="P87">
        <f>SUMIFS(Financials!$D:$D,Financials!$A:$A,'Combined sheet'!$C87,Financials!$B:$B,'Combined sheet'!$D87)</f>
        <v>1090.9857000000002</v>
      </c>
      <c r="Q87">
        <f>SUMIFS(Financials!$E:$E,Financials!$A:$A,'Combined sheet'!$C87,Financials!$B:$B,'Combined sheet'!$D87)</f>
        <v>0.14000000000000001</v>
      </c>
      <c r="R87" s="18">
        <f t="shared" si="14"/>
        <v>13559.393700000001</v>
      </c>
      <c r="S87" s="9">
        <f t="shared" si="15"/>
        <v>11049.3063</v>
      </c>
      <c r="T87">
        <f>VLOOKUP(Transactions!F87,Payments!A87:E786,2,FALSE)</f>
        <v>4429.5660000000007</v>
      </c>
      <c r="U87" s="9">
        <f>VLOOKUP($D87,Payments!$A:$E,4,0)</f>
        <v>21591.67338</v>
      </c>
      <c r="V87" s="9">
        <f t="shared" si="16"/>
        <v>1412.539380000002</v>
      </c>
      <c r="W87" s="17">
        <f t="shared" si="17"/>
        <v>6.5420560747663642E-2</v>
      </c>
      <c r="X87" t="str">
        <f>VLOOKUP($D87,Payments!$A:$E,5,0)</f>
        <v>Kutxa</v>
      </c>
      <c r="Y87" t="str">
        <f>VLOOKUP($X87,'Bank Type'!$A$1:$B$11,2,0)</f>
        <v>C</v>
      </c>
    </row>
    <row r="88" spans="1:25" x14ac:dyDescent="0.25">
      <c r="A88" t="str">
        <f t="shared" si="11"/>
        <v>CD-1CD-1-87</v>
      </c>
      <c r="B88" t="str">
        <f t="shared" si="12"/>
        <v>CD-1-87B-292</v>
      </c>
      <c r="C88" s="1" t="str">
        <f>Transactions!A88</f>
        <v>CD-1</v>
      </c>
      <c r="D88" t="str">
        <f>Transactions!F88</f>
        <v>CD-1-87</v>
      </c>
      <c r="E88" t="str">
        <f>VLOOKUP($D88,Payments!$A:$C,3,0)</f>
        <v>B-292</v>
      </c>
      <c r="F88" s="11" t="str">
        <f>Transactions!D88</f>
        <v>Wagon</v>
      </c>
      <c r="G88" s="11" t="str">
        <f>Transactions!E88</f>
        <v>Volkswagen</v>
      </c>
      <c r="H88" s="1">
        <f>Transactions!B88</f>
        <v>43424</v>
      </c>
      <c r="I88" s="10">
        <f t="shared" si="9"/>
        <v>11</v>
      </c>
      <c r="J88" s="1">
        <f>Transactions!C88</f>
        <v>43490</v>
      </c>
      <c r="K88">
        <f t="shared" si="10"/>
        <v>66</v>
      </c>
      <c r="L88" s="5">
        <f>Transactions!G88</f>
        <v>29828</v>
      </c>
      <c r="M88" s="2">
        <f>Transactions!H88</f>
        <v>0.05</v>
      </c>
      <c r="N88" s="2">
        <f t="shared" si="13"/>
        <v>28336.6</v>
      </c>
      <c r="O88">
        <f>SUMIFS(Financials!$C:$C,Financials!$A:$A,'Combined sheet'!$C88,Financials!$B:$B,'Combined sheet'!$D88)</f>
        <v>11334.64</v>
      </c>
      <c r="P88">
        <f>SUMIFS(Financials!$D:$D,Financials!$A:$A,'Combined sheet'!$C88,Financials!$B:$B,'Combined sheet'!$D88)</f>
        <v>1360.1568</v>
      </c>
      <c r="Q88">
        <f>SUMIFS(Financials!$E:$E,Financials!$A:$A,'Combined sheet'!$C88,Financials!$B:$B,'Combined sheet'!$D88)</f>
        <v>0.13</v>
      </c>
      <c r="R88" s="18">
        <f t="shared" si="14"/>
        <v>16378.5548</v>
      </c>
      <c r="S88" s="9">
        <f t="shared" si="15"/>
        <v>11958.045199999999</v>
      </c>
      <c r="T88">
        <f>VLOOKUP(Transactions!F88,Payments!A88:E787,2,FALSE)</f>
        <v>6517.4179999999997</v>
      </c>
      <c r="U88" s="9">
        <f>VLOOKUP($D88,Payments!$A:$E,4,0)</f>
        <v>23564.716560000001</v>
      </c>
      <c r="V88" s="9">
        <f t="shared" si="16"/>
        <v>1745.5345600000001</v>
      </c>
      <c r="W88" s="17">
        <f t="shared" si="17"/>
        <v>7.407407407407407E-2</v>
      </c>
      <c r="X88" t="str">
        <f>VLOOKUP($D88,Payments!$A:$E,5,0)</f>
        <v>Santander</v>
      </c>
      <c r="Y88" t="str">
        <f>VLOOKUP($X88,'Bank Type'!$A$1:$B$11,2,0)</f>
        <v>B</v>
      </c>
    </row>
    <row r="89" spans="1:25" x14ac:dyDescent="0.25">
      <c r="A89" t="str">
        <f t="shared" si="11"/>
        <v>CD-18CD-18-88</v>
      </c>
      <c r="B89" t="str">
        <f t="shared" si="12"/>
        <v>CD-18-88B-356</v>
      </c>
      <c r="C89" s="11" t="str">
        <f>Transactions!A89</f>
        <v>CD-18</v>
      </c>
      <c r="D89" t="str">
        <f>Transactions!F89</f>
        <v>CD-18-88</v>
      </c>
      <c r="E89" t="str">
        <f>VLOOKUP($D89,Payments!$A:$C,3,0)</f>
        <v>B-356</v>
      </c>
      <c r="F89" s="11" t="str">
        <f>Transactions!D89</f>
        <v>Sedan</v>
      </c>
      <c r="G89" s="11" t="str">
        <f>Transactions!E89</f>
        <v>Alfa-romero</v>
      </c>
      <c r="H89" s="1">
        <f>Transactions!B89</f>
        <v>43399</v>
      </c>
      <c r="I89" s="10">
        <f t="shared" si="9"/>
        <v>10</v>
      </c>
      <c r="J89" s="1">
        <f>Transactions!C89</f>
        <v>43456</v>
      </c>
      <c r="K89">
        <f t="shared" si="10"/>
        <v>57</v>
      </c>
      <c r="L89" s="5">
        <f>Transactions!G89</f>
        <v>30551</v>
      </c>
      <c r="M89" s="2">
        <f>Transactions!H89</f>
        <v>7.0000000000000007E-2</v>
      </c>
      <c r="N89" s="2">
        <f t="shared" si="13"/>
        <v>28412.43</v>
      </c>
      <c r="O89">
        <f>SUMIFS(Financials!$C:$C,Financials!$A:$A,'Combined sheet'!$C89,Financials!$B:$B,'Combined sheet'!$D89)</f>
        <v>9776.32</v>
      </c>
      <c r="P89">
        <f>SUMIFS(Financials!$D:$D,Financials!$A:$A,'Combined sheet'!$C89,Financials!$B:$B,'Combined sheet'!$D89)</f>
        <v>1118.1665999999998</v>
      </c>
      <c r="Q89">
        <f>SUMIFS(Financials!$E:$E,Financials!$A:$A,'Combined sheet'!$C89,Financials!$B:$B,'Combined sheet'!$D89)</f>
        <v>0.14000000000000001</v>
      </c>
      <c r="R89" s="18">
        <f t="shared" si="14"/>
        <v>14872.2268</v>
      </c>
      <c r="S89" s="9">
        <f t="shared" si="15"/>
        <v>13540.2032</v>
      </c>
      <c r="T89">
        <f>VLOOKUP(Transactions!F89,Payments!A89:E788,2,FALSE)</f>
        <v>5682.4859999999999</v>
      </c>
      <c r="U89" s="9">
        <f>VLOOKUP($D89,Payments!$A:$E,4,0)</f>
        <v>24548.339519999998</v>
      </c>
      <c r="V89" s="9">
        <f t="shared" si="16"/>
        <v>1818.3955199999982</v>
      </c>
      <c r="W89" s="17">
        <f t="shared" si="17"/>
        <v>7.4074074074074014E-2</v>
      </c>
      <c r="X89" t="str">
        <f>VLOOKUP($D89,Payments!$A:$E,5,0)</f>
        <v>Unicaja</v>
      </c>
      <c r="Y89" t="str">
        <f>VLOOKUP($X89,'Bank Type'!$A$1:$B$11,2,0)</f>
        <v>D</v>
      </c>
    </row>
    <row r="90" spans="1:25" x14ac:dyDescent="0.25">
      <c r="A90" t="str">
        <f t="shared" si="11"/>
        <v>CD-1CD-1-89</v>
      </c>
      <c r="B90" t="str">
        <f t="shared" si="12"/>
        <v>CD-1-89B-286</v>
      </c>
      <c r="C90" s="1" t="str">
        <f>Transactions!A90</f>
        <v>CD-1</v>
      </c>
      <c r="D90" t="str">
        <f>Transactions!F90</f>
        <v>CD-1-89</v>
      </c>
      <c r="E90" t="str">
        <f>VLOOKUP($D90,Payments!$A:$C,3,0)</f>
        <v>B-286</v>
      </c>
      <c r="F90" s="11" t="str">
        <f>Transactions!D90</f>
        <v>Convertible</v>
      </c>
      <c r="G90" s="11" t="str">
        <f>Transactions!E90</f>
        <v>Audi</v>
      </c>
      <c r="H90" s="1">
        <f>Transactions!B90</f>
        <v>43420</v>
      </c>
      <c r="I90" s="10">
        <f t="shared" si="9"/>
        <v>11</v>
      </c>
      <c r="J90" s="1">
        <f>Transactions!C90</f>
        <v>43468</v>
      </c>
      <c r="K90">
        <f t="shared" si="10"/>
        <v>48</v>
      </c>
      <c r="L90" s="5">
        <f>Transactions!G90</f>
        <v>18784</v>
      </c>
      <c r="M90" s="2">
        <f>Transactions!H90</f>
        <v>0.15</v>
      </c>
      <c r="N90" s="2">
        <f t="shared" si="13"/>
        <v>15966.4</v>
      </c>
      <c r="O90">
        <f>SUMIFS(Financials!$C:$C,Financials!$A:$A,'Combined sheet'!$C90,Financials!$B:$B,'Combined sheet'!$D90)</f>
        <v>6762.24</v>
      </c>
      <c r="P90">
        <f>SUMIFS(Financials!$D:$D,Financials!$A:$A,'Combined sheet'!$C90,Financials!$B:$B,'Combined sheet'!$D90)</f>
        <v>920.41600000000005</v>
      </c>
      <c r="Q90">
        <f>SUMIFS(Financials!$E:$E,Financials!$A:$A,'Combined sheet'!$C90,Financials!$B:$B,'Combined sheet'!$D90)</f>
        <v>0.1</v>
      </c>
      <c r="R90" s="18">
        <f t="shared" si="14"/>
        <v>9279.2960000000003</v>
      </c>
      <c r="S90" s="9">
        <f t="shared" si="15"/>
        <v>6687.1040000000003</v>
      </c>
      <c r="T90">
        <f>VLOOKUP(Transactions!F90,Payments!A90:E789,2,FALSE)</f>
        <v>3352.9439999999995</v>
      </c>
      <c r="U90" s="9">
        <f>VLOOKUP($D90,Payments!$A:$E,4,0)</f>
        <v>13622.532480000002</v>
      </c>
      <c r="V90" s="9">
        <f t="shared" si="16"/>
        <v>1009.0764800000015</v>
      </c>
      <c r="W90" s="17">
        <f t="shared" si="17"/>
        <v>7.4074074074074181E-2</v>
      </c>
      <c r="X90" t="str">
        <f>VLOOKUP($D90,Payments!$A:$E,5,0)</f>
        <v>BBVA</v>
      </c>
      <c r="Y90" t="str">
        <f>VLOOKUP($X90,'Bank Type'!$A$1:$B$11,2,0)</f>
        <v>A</v>
      </c>
    </row>
    <row r="91" spans="1:25" x14ac:dyDescent="0.25">
      <c r="A91" t="str">
        <f t="shared" si="11"/>
        <v>CD-2CD-2-90</v>
      </c>
      <c r="B91" t="str">
        <f t="shared" si="12"/>
        <v>CD-2-90B-276</v>
      </c>
      <c r="C91" s="11" t="str">
        <f>Transactions!A91</f>
        <v>CD-2</v>
      </c>
      <c r="D91" t="str">
        <f>Transactions!F91</f>
        <v>CD-2-90</v>
      </c>
      <c r="E91" t="str">
        <f>VLOOKUP($D91,Payments!$A:$C,3,0)</f>
        <v>B-276</v>
      </c>
      <c r="F91" s="11" t="str">
        <f>Transactions!D91</f>
        <v>Convertible</v>
      </c>
      <c r="G91" s="11" t="str">
        <f>Transactions!E91</f>
        <v>Mercedes-benz</v>
      </c>
      <c r="H91" s="1">
        <f>Transactions!B91</f>
        <v>43460</v>
      </c>
      <c r="I91" s="10">
        <f t="shared" si="9"/>
        <v>12</v>
      </c>
      <c r="J91" s="1">
        <f>Transactions!C91</f>
        <v>43517</v>
      </c>
      <c r="K91">
        <f t="shared" si="10"/>
        <v>57</v>
      </c>
      <c r="L91" s="5">
        <f>Transactions!G91</f>
        <v>19075</v>
      </c>
      <c r="M91" s="2">
        <f>Transactions!H91</f>
        <v>0.06</v>
      </c>
      <c r="N91" s="2">
        <f t="shared" si="13"/>
        <v>17930.5</v>
      </c>
      <c r="O91">
        <f>SUMIFS(Financials!$C:$C,Financials!$A:$A,'Combined sheet'!$C91,Financials!$B:$B,'Combined sheet'!$D91)</f>
        <v>6867</v>
      </c>
      <c r="P91">
        <f>SUMIFS(Financials!$D:$D,Financials!$A:$A,'Combined sheet'!$C91,Financials!$B:$B,'Combined sheet'!$D91)</f>
        <v>995.71500000000003</v>
      </c>
      <c r="Q91">
        <f>SUMIFS(Financials!$E:$E,Financials!$A:$A,'Combined sheet'!$C91,Financials!$B:$B,'Combined sheet'!$D91)</f>
        <v>0.1</v>
      </c>
      <c r="R91" s="18">
        <f t="shared" si="14"/>
        <v>9655.7649999999994</v>
      </c>
      <c r="S91" s="9">
        <f t="shared" si="15"/>
        <v>8274.7350000000006</v>
      </c>
      <c r="T91">
        <f>VLOOKUP(Transactions!F91,Payments!A91:E790,2,FALSE)</f>
        <v>3586.1</v>
      </c>
      <c r="U91" s="9">
        <f>VLOOKUP($D91,Payments!$A:$E,4,0)</f>
        <v>15205.064</v>
      </c>
      <c r="V91" s="9">
        <f t="shared" si="16"/>
        <v>860.66400000000067</v>
      </c>
      <c r="W91" s="17">
        <f t="shared" si="17"/>
        <v>5.6603773584905703E-2</v>
      </c>
      <c r="X91" t="str">
        <f>VLOOKUP($D91,Payments!$A:$E,5,0)</f>
        <v>Popular</v>
      </c>
      <c r="Y91" t="str">
        <f>VLOOKUP($X91,'Bank Type'!$A$1:$B$11,2,0)</f>
        <v>B</v>
      </c>
    </row>
    <row r="92" spans="1:25" x14ac:dyDescent="0.25">
      <c r="A92" t="str">
        <f t="shared" si="11"/>
        <v>CD-12CD-12-91</v>
      </c>
      <c r="B92" t="str">
        <f t="shared" si="12"/>
        <v>CD-12-91B-377</v>
      </c>
      <c r="C92" s="1" t="str">
        <f>Transactions!A92</f>
        <v>CD-12</v>
      </c>
      <c r="D92" t="str">
        <f>Transactions!F92</f>
        <v>CD-12-91</v>
      </c>
      <c r="E92" t="str">
        <f>VLOOKUP($D92,Payments!$A:$C,3,0)</f>
        <v>B-377</v>
      </c>
      <c r="F92" s="11" t="str">
        <f>Transactions!D92</f>
        <v>Wagon</v>
      </c>
      <c r="G92" s="11" t="str">
        <f>Transactions!E92</f>
        <v>Audi</v>
      </c>
      <c r="H92" s="1">
        <f>Transactions!B92</f>
        <v>43447</v>
      </c>
      <c r="I92" s="10">
        <f t="shared" si="9"/>
        <v>12</v>
      </c>
      <c r="J92" s="1">
        <f>Transactions!C92</f>
        <v>43484</v>
      </c>
      <c r="K92">
        <f t="shared" si="10"/>
        <v>37</v>
      </c>
      <c r="L92" s="5">
        <f>Transactions!G92</f>
        <v>24112</v>
      </c>
      <c r="M92" s="2">
        <f>Transactions!H92</f>
        <v>0.11</v>
      </c>
      <c r="N92" s="2">
        <f t="shared" si="13"/>
        <v>21459.68</v>
      </c>
      <c r="O92">
        <f>SUMIFS(Financials!$C:$C,Financials!$A:$A,'Combined sheet'!$C92,Financials!$B:$B,'Combined sheet'!$D92)</f>
        <v>7474.72</v>
      </c>
      <c r="P92">
        <f>SUMIFS(Financials!$D:$D,Financials!$A:$A,'Combined sheet'!$C92,Financials!$B:$B,'Combined sheet'!$D92)</f>
        <v>1118.7967999999998</v>
      </c>
      <c r="Q92">
        <f>SUMIFS(Financials!$E:$E,Financials!$A:$A,'Combined sheet'!$C92,Financials!$B:$B,'Combined sheet'!$D92)</f>
        <v>0.12</v>
      </c>
      <c r="R92" s="18">
        <f t="shared" si="14"/>
        <v>11168.678399999999</v>
      </c>
      <c r="S92" s="9">
        <f t="shared" si="15"/>
        <v>10291.0016</v>
      </c>
      <c r="T92">
        <f>VLOOKUP(Transactions!F92,Payments!A92:E791,2,FALSE)</f>
        <v>4506.5328</v>
      </c>
      <c r="U92" s="9">
        <f>VLOOKUP($D92,Payments!$A:$E,4,0)</f>
        <v>18478.930447999999</v>
      </c>
      <c r="V92" s="9">
        <f t="shared" si="16"/>
        <v>1525.7832479999997</v>
      </c>
      <c r="W92" s="17">
        <f t="shared" si="17"/>
        <v>8.2568807339449532E-2</v>
      </c>
      <c r="X92" t="str">
        <f>VLOOKUP($D92,Payments!$A:$E,5,0)</f>
        <v>Laboral</v>
      </c>
      <c r="Y92" t="str">
        <f>VLOOKUP($X92,'Bank Type'!$A$1:$B$11,2,0)</f>
        <v>D</v>
      </c>
    </row>
    <row r="93" spans="1:25" x14ac:dyDescent="0.25">
      <c r="A93" t="str">
        <f t="shared" si="11"/>
        <v>CD-2CD-2-92</v>
      </c>
      <c r="B93" t="str">
        <f t="shared" si="12"/>
        <v>CD-2-92B-250</v>
      </c>
      <c r="C93" s="11" t="str">
        <f>Transactions!A93</f>
        <v>CD-2</v>
      </c>
      <c r="D93" t="str">
        <f>Transactions!F93</f>
        <v>CD-2-92</v>
      </c>
      <c r="E93" t="str">
        <f>VLOOKUP($D93,Payments!$A:$C,3,0)</f>
        <v>B-250</v>
      </c>
      <c r="F93" s="11" t="str">
        <f>Transactions!D93</f>
        <v>Hardtop</v>
      </c>
      <c r="G93" s="11" t="str">
        <f>Transactions!E93</f>
        <v>Honda</v>
      </c>
      <c r="H93" s="1">
        <f>Transactions!B93</f>
        <v>43422</v>
      </c>
      <c r="I93" s="10">
        <f t="shared" si="9"/>
        <v>11</v>
      </c>
      <c r="J93" s="1">
        <f>Transactions!C93</f>
        <v>43482</v>
      </c>
      <c r="K93">
        <f t="shared" si="10"/>
        <v>60</v>
      </c>
      <c r="L93" s="5">
        <f>Transactions!G93</f>
        <v>27824</v>
      </c>
      <c r="M93" s="2">
        <f>Transactions!H93</f>
        <v>0.16</v>
      </c>
      <c r="N93" s="2">
        <f t="shared" si="13"/>
        <v>23372.16</v>
      </c>
      <c r="O93">
        <f>SUMIFS(Financials!$C:$C,Financials!$A:$A,'Combined sheet'!$C93,Financials!$B:$B,'Combined sheet'!$D93)</f>
        <v>8347.2000000000007</v>
      </c>
      <c r="P93">
        <f>SUMIFS(Financials!$D:$D,Financials!$A:$A,'Combined sheet'!$C93,Financials!$B:$B,'Combined sheet'!$D93)</f>
        <v>1352.2463999999998</v>
      </c>
      <c r="Q93">
        <f>SUMIFS(Financials!$E:$E,Financials!$A:$A,'Combined sheet'!$C93,Financials!$B:$B,'Combined sheet'!$D93)</f>
        <v>0.14000000000000001</v>
      </c>
      <c r="R93" s="18">
        <f t="shared" si="14"/>
        <v>12971.5488</v>
      </c>
      <c r="S93" s="9">
        <f t="shared" si="15"/>
        <v>10400.611199999999</v>
      </c>
      <c r="T93">
        <f>VLOOKUP(Transactions!F93,Payments!A93:E792,2,FALSE)</f>
        <v>5375.5968000000003</v>
      </c>
      <c r="U93" s="9">
        <f>VLOOKUP($D93,Payments!$A:$E,4,0)</f>
        <v>19256.322624</v>
      </c>
      <c r="V93" s="9">
        <f t="shared" si="16"/>
        <v>1259.7594239999999</v>
      </c>
      <c r="W93" s="17">
        <f t="shared" si="17"/>
        <v>6.5420560747663545E-2</v>
      </c>
      <c r="X93" t="str">
        <f>VLOOKUP($D93,Payments!$A:$E,5,0)</f>
        <v>Kutxa</v>
      </c>
      <c r="Y93" t="str">
        <f>VLOOKUP($X93,'Bank Type'!$A$1:$B$11,2,0)</f>
        <v>C</v>
      </c>
    </row>
    <row r="94" spans="1:25" x14ac:dyDescent="0.25">
      <c r="A94" t="str">
        <f t="shared" si="11"/>
        <v>CD-19CD-19-93</v>
      </c>
      <c r="B94" t="str">
        <f t="shared" si="12"/>
        <v>CD-19-93B-338</v>
      </c>
      <c r="C94" s="1" t="str">
        <f>Transactions!A94</f>
        <v>CD-19</v>
      </c>
      <c r="D94" t="str">
        <f>Transactions!F94</f>
        <v>CD-19-93</v>
      </c>
      <c r="E94" t="str">
        <f>VLOOKUP($D94,Payments!$A:$C,3,0)</f>
        <v>B-338</v>
      </c>
      <c r="F94" s="11" t="str">
        <f>Transactions!D94</f>
        <v>Hardtop</v>
      </c>
      <c r="G94" s="11" t="str">
        <f>Transactions!E94</f>
        <v>Mercedes-benz</v>
      </c>
      <c r="H94" s="1">
        <f>Transactions!B94</f>
        <v>43460</v>
      </c>
      <c r="I94" s="10">
        <f t="shared" si="9"/>
        <v>12</v>
      </c>
      <c r="J94" s="1">
        <f>Transactions!C94</f>
        <v>43492</v>
      </c>
      <c r="K94">
        <f t="shared" si="10"/>
        <v>32</v>
      </c>
      <c r="L94" s="5">
        <f>Transactions!G94</f>
        <v>31264</v>
      </c>
      <c r="M94" s="2">
        <f>Transactions!H94</f>
        <v>0.14000000000000001</v>
      </c>
      <c r="N94" s="2">
        <f t="shared" si="13"/>
        <v>26887.040000000001</v>
      </c>
      <c r="O94">
        <f>SUMIFS(Financials!$C:$C,Financials!$A:$A,'Combined sheet'!$C94,Financials!$B:$B,'Combined sheet'!$D94)</f>
        <v>11567.68</v>
      </c>
      <c r="P94">
        <f>SUMIFS(Financials!$D:$D,Financials!$A:$A,'Combined sheet'!$C94,Financials!$B:$B,'Combined sheet'!$D94)</f>
        <v>1531.9360000000001</v>
      </c>
      <c r="Q94">
        <f>SUMIFS(Financials!$E:$E,Financials!$A:$A,'Combined sheet'!$C94,Financials!$B:$B,'Combined sheet'!$D94)</f>
        <v>0.12</v>
      </c>
      <c r="R94" s="18">
        <f t="shared" si="14"/>
        <v>16326.060799999999</v>
      </c>
      <c r="S94" s="9">
        <f t="shared" si="15"/>
        <v>10560.979200000002</v>
      </c>
      <c r="T94">
        <f>VLOOKUP(Transactions!F94,Payments!A94:E793,2,FALSE)</f>
        <v>5915.1487999999999</v>
      </c>
      <c r="U94" s="9">
        <f>VLOOKUP($D94,Payments!$A:$E,4,0)</f>
        <v>22020.485760000003</v>
      </c>
      <c r="V94" s="9">
        <f t="shared" si="16"/>
        <v>1048.5945600000014</v>
      </c>
      <c r="W94" s="17">
        <f t="shared" si="17"/>
        <v>4.7619047619047672E-2</v>
      </c>
      <c r="X94" t="str">
        <f>VLOOKUP($D94,Payments!$A:$E,5,0)</f>
        <v>Bankinter</v>
      </c>
      <c r="Y94" t="str">
        <f>VLOOKUP($X94,'Bank Type'!$A$1:$B$11,2,0)</f>
        <v>C</v>
      </c>
    </row>
    <row r="95" spans="1:25" x14ac:dyDescent="0.25">
      <c r="A95" t="str">
        <f t="shared" si="11"/>
        <v>CD-11CD-11-94</v>
      </c>
      <c r="B95" t="str">
        <f t="shared" si="12"/>
        <v>CD-11-94B-273</v>
      </c>
      <c r="C95" s="11" t="str">
        <f>Transactions!A95</f>
        <v>CD-11</v>
      </c>
      <c r="D95" t="str">
        <f>Transactions!F95</f>
        <v>CD-11-94</v>
      </c>
      <c r="E95" t="str">
        <f>VLOOKUP($D95,Payments!$A:$C,3,0)</f>
        <v>B-273</v>
      </c>
      <c r="F95" s="11" t="str">
        <f>Transactions!D95</f>
        <v>Hatchback</v>
      </c>
      <c r="G95" s="11" t="str">
        <f>Transactions!E95</f>
        <v>Volvo</v>
      </c>
      <c r="H95" s="1">
        <f>Transactions!B95</f>
        <v>43415</v>
      </c>
      <c r="I95" s="10">
        <f t="shared" si="9"/>
        <v>11</v>
      </c>
      <c r="J95" s="1">
        <f>Transactions!C95</f>
        <v>43489</v>
      </c>
      <c r="K95">
        <f t="shared" si="10"/>
        <v>74</v>
      </c>
      <c r="L95" s="5">
        <f>Transactions!G95</f>
        <v>17839</v>
      </c>
      <c r="M95" s="2">
        <f>Transactions!H95</f>
        <v>0.12</v>
      </c>
      <c r="N95" s="2">
        <f t="shared" si="13"/>
        <v>15698.32</v>
      </c>
      <c r="O95">
        <f>SUMIFS(Financials!$C:$C,Financials!$A:$A,'Combined sheet'!$C95,Financials!$B:$B,'Combined sheet'!$D95)</f>
        <v>6065.26</v>
      </c>
      <c r="P95">
        <f>SUMIFS(Financials!$D:$D,Financials!$A:$A,'Combined sheet'!$C95,Financials!$B:$B,'Combined sheet'!$D95)</f>
        <v>770.64479999999992</v>
      </c>
      <c r="Q95">
        <f>SUMIFS(Financials!$E:$E,Financials!$A:$A,'Combined sheet'!$C95,Financials!$B:$B,'Combined sheet'!$D95)</f>
        <v>0.11</v>
      </c>
      <c r="R95" s="18">
        <f t="shared" si="14"/>
        <v>8562.7200000000012</v>
      </c>
      <c r="S95" s="9">
        <f t="shared" si="15"/>
        <v>7135.5999999999995</v>
      </c>
      <c r="T95">
        <f>VLOOKUP(Transactions!F95,Payments!A95:E794,2,FALSE)</f>
        <v>3610.6135999999997</v>
      </c>
      <c r="U95" s="9">
        <f>VLOOKUP($D95,Payments!$A:$E,4,0)</f>
        <v>12812.968784000001</v>
      </c>
      <c r="V95" s="9">
        <f t="shared" si="16"/>
        <v>725.26238400000148</v>
      </c>
      <c r="W95" s="17">
        <f t="shared" si="17"/>
        <v>5.6603773584905773E-2</v>
      </c>
      <c r="X95" t="str">
        <f>VLOOKUP($D95,Payments!$A:$E,5,0)</f>
        <v>Bankia</v>
      </c>
      <c r="Y95" t="str">
        <f>VLOOKUP($X95,'Bank Type'!$A$1:$B$11,2,0)</f>
        <v>B</v>
      </c>
    </row>
    <row r="96" spans="1:25" x14ac:dyDescent="0.25">
      <c r="A96" t="str">
        <f t="shared" si="11"/>
        <v>CD-20CD-20-95</v>
      </c>
      <c r="B96" t="str">
        <f t="shared" si="12"/>
        <v>CD-20-95B-372</v>
      </c>
      <c r="C96" s="1" t="str">
        <f>Transactions!A96</f>
        <v>CD-20</v>
      </c>
      <c r="D96" t="str">
        <f>Transactions!F96</f>
        <v>CD-20-95</v>
      </c>
      <c r="E96" t="str">
        <f>VLOOKUP($D96,Payments!$A:$C,3,0)</f>
        <v>B-372</v>
      </c>
      <c r="F96" s="11" t="str">
        <f>Transactions!D96</f>
        <v>Hatchback</v>
      </c>
      <c r="G96" s="11" t="str">
        <f>Transactions!E96</f>
        <v>Mercury</v>
      </c>
      <c r="H96" s="1">
        <f>Transactions!B96</f>
        <v>43460</v>
      </c>
      <c r="I96" s="10">
        <f t="shared" si="9"/>
        <v>12</v>
      </c>
      <c r="J96" s="1">
        <f>Transactions!C96</f>
        <v>43518</v>
      </c>
      <c r="K96">
        <f t="shared" si="10"/>
        <v>58</v>
      </c>
      <c r="L96" s="5">
        <f>Transactions!G96</f>
        <v>21962</v>
      </c>
      <c r="M96" s="2">
        <f>Transactions!H96</f>
        <v>0.08</v>
      </c>
      <c r="N96" s="2">
        <f t="shared" si="13"/>
        <v>20205.04</v>
      </c>
      <c r="O96">
        <f>SUMIFS(Financials!$C:$C,Financials!$A:$A,'Combined sheet'!$C96,Financials!$B:$B,'Combined sheet'!$D96)</f>
        <v>6588.6</v>
      </c>
      <c r="P96">
        <f>SUMIFS(Financials!$D:$D,Financials!$A:$A,'Combined sheet'!$C96,Financials!$B:$B,'Combined sheet'!$D96)</f>
        <v>1089.3152</v>
      </c>
      <c r="Q96">
        <f>SUMIFS(Financials!$E:$E,Financials!$A:$A,'Combined sheet'!$C96,Financials!$B:$B,'Combined sheet'!$D96)</f>
        <v>0.13</v>
      </c>
      <c r="R96" s="18">
        <f t="shared" si="14"/>
        <v>10304.570400000001</v>
      </c>
      <c r="S96" s="9">
        <f t="shared" si="15"/>
        <v>9900.4696000000004</v>
      </c>
      <c r="T96">
        <f>VLOOKUP(Transactions!F96,Payments!A96:E795,2,FALSE)</f>
        <v>3636.9072000000001</v>
      </c>
      <c r="U96" s="9">
        <f>VLOOKUP($D96,Payments!$A:$E,4,0)</f>
        <v>17396.53944</v>
      </c>
      <c r="V96" s="9">
        <f t="shared" si="16"/>
        <v>828.40664000000106</v>
      </c>
      <c r="W96" s="17">
        <f t="shared" si="17"/>
        <v>4.7619047619047679E-2</v>
      </c>
      <c r="X96" t="str">
        <f>VLOOKUP($D96,Payments!$A:$E,5,0)</f>
        <v>Popular</v>
      </c>
      <c r="Y96" t="str">
        <f>VLOOKUP($X96,'Bank Type'!$A$1:$B$11,2,0)</f>
        <v>B</v>
      </c>
    </row>
    <row r="97" spans="1:25" x14ac:dyDescent="0.25">
      <c r="A97" t="str">
        <f t="shared" si="11"/>
        <v>CD-16CD-16-96</v>
      </c>
      <c r="B97" t="str">
        <f t="shared" si="12"/>
        <v>CD-16-96B-364</v>
      </c>
      <c r="C97" s="11" t="str">
        <f>Transactions!A97</f>
        <v>CD-16</v>
      </c>
      <c r="D97" t="str">
        <f>Transactions!F97</f>
        <v>CD-16-96</v>
      </c>
      <c r="E97" t="str">
        <f>VLOOKUP($D97,Payments!$A:$C,3,0)</f>
        <v>B-364</v>
      </c>
      <c r="F97" s="11" t="str">
        <f>Transactions!D97</f>
        <v>Convertible</v>
      </c>
      <c r="G97" s="11" t="str">
        <f>Transactions!E97</f>
        <v>Mazda</v>
      </c>
      <c r="H97" s="1">
        <f>Transactions!B97</f>
        <v>43462</v>
      </c>
      <c r="I97" s="10">
        <f t="shared" si="9"/>
        <v>12</v>
      </c>
      <c r="J97" s="1">
        <f>Transactions!C97</f>
        <v>43524</v>
      </c>
      <c r="K97">
        <f t="shared" si="10"/>
        <v>62</v>
      </c>
      <c r="L97" s="5">
        <f>Transactions!G97</f>
        <v>20431</v>
      </c>
      <c r="M97" s="2">
        <f>Transactions!H97</f>
        <v>0.17</v>
      </c>
      <c r="N97" s="2">
        <f t="shared" si="13"/>
        <v>16957.73</v>
      </c>
      <c r="O97">
        <f>SUMIFS(Financials!$C:$C,Financials!$A:$A,'Combined sheet'!$C97,Financials!$B:$B,'Combined sheet'!$D97)</f>
        <v>7559.47</v>
      </c>
      <c r="P97">
        <f>SUMIFS(Financials!$D:$D,Financials!$A:$A,'Combined sheet'!$C97,Financials!$B:$B,'Combined sheet'!$D97)</f>
        <v>563.89559999999994</v>
      </c>
      <c r="Q97">
        <f>SUMIFS(Financials!$E:$E,Financials!$A:$A,'Combined sheet'!$C97,Financials!$B:$B,'Combined sheet'!$D97)</f>
        <v>0.13</v>
      </c>
      <c r="R97" s="18">
        <f t="shared" si="14"/>
        <v>10327.870500000001</v>
      </c>
      <c r="S97" s="9">
        <f t="shared" si="15"/>
        <v>6629.8594999999987</v>
      </c>
      <c r="T97">
        <f>VLOOKUP(Transactions!F97,Payments!A97:E796,2,FALSE)</f>
        <v>3561.1233000000002</v>
      </c>
      <c r="U97" s="9">
        <f>VLOOKUP($D97,Payments!$A:$E,4,0)</f>
        <v>14334.369169000001</v>
      </c>
      <c r="V97" s="9">
        <f t="shared" si="16"/>
        <v>937.76246900000115</v>
      </c>
      <c r="W97" s="17">
        <f t="shared" si="17"/>
        <v>6.5420560747663628E-2</v>
      </c>
      <c r="X97" t="str">
        <f>VLOOKUP($D97,Payments!$A:$E,5,0)</f>
        <v>Kutxa</v>
      </c>
      <c r="Y97" t="str">
        <f>VLOOKUP($X97,'Bank Type'!$A$1:$B$11,2,0)</f>
        <v>C</v>
      </c>
    </row>
    <row r="98" spans="1:25" x14ac:dyDescent="0.25">
      <c r="A98" t="str">
        <f t="shared" si="11"/>
        <v>CD-2CD-2-97</v>
      </c>
      <c r="B98" t="str">
        <f t="shared" si="12"/>
        <v>CD-2-97B-376</v>
      </c>
      <c r="C98" s="1" t="str">
        <f>Transactions!A98</f>
        <v>CD-2</v>
      </c>
      <c r="D98" t="str">
        <f>Transactions!F98</f>
        <v>CD-2-97</v>
      </c>
      <c r="E98" t="str">
        <f>VLOOKUP($D98,Payments!$A:$C,3,0)</f>
        <v>B-376</v>
      </c>
      <c r="F98" s="11" t="str">
        <f>Transactions!D98</f>
        <v>Hatchback</v>
      </c>
      <c r="G98" s="11" t="str">
        <f>Transactions!E98</f>
        <v>BMW</v>
      </c>
      <c r="H98" s="1">
        <f>Transactions!B98</f>
        <v>43456</v>
      </c>
      <c r="I98" s="10">
        <f t="shared" si="9"/>
        <v>12</v>
      </c>
      <c r="J98" s="1">
        <f>Transactions!C98</f>
        <v>43536</v>
      </c>
      <c r="K98">
        <f t="shared" si="10"/>
        <v>80</v>
      </c>
      <c r="L98" s="5">
        <f>Transactions!G98</f>
        <v>16190</v>
      </c>
      <c r="M98" s="2">
        <f>Transactions!H98</f>
        <v>0.17</v>
      </c>
      <c r="N98" s="2">
        <f t="shared" si="13"/>
        <v>13437.7</v>
      </c>
      <c r="O98">
        <f>SUMIFS(Financials!$C:$C,Financials!$A:$A,'Combined sheet'!$C98,Financials!$B:$B,'Combined sheet'!$D98)</f>
        <v>5828.4</v>
      </c>
      <c r="P98">
        <f>SUMIFS(Financials!$D:$D,Financials!$A:$A,'Combined sheet'!$C98,Financials!$B:$B,'Combined sheet'!$D98)</f>
        <v>608.74399999999991</v>
      </c>
      <c r="Q98">
        <f>SUMIFS(Financials!$E:$E,Financials!$A:$A,'Combined sheet'!$C98,Financials!$B:$B,'Combined sheet'!$D98)</f>
        <v>0.11</v>
      </c>
      <c r="R98" s="18">
        <f t="shared" si="14"/>
        <v>7915.2909999999993</v>
      </c>
      <c r="S98" s="9">
        <f t="shared" si="15"/>
        <v>5522.4090000000015</v>
      </c>
      <c r="T98">
        <f>VLOOKUP(Transactions!F98,Payments!A98:E797,2,FALSE)</f>
        <v>2687.54</v>
      </c>
      <c r="U98" s="9">
        <f>VLOOKUP($D98,Payments!$A:$E,4,0)</f>
        <v>11610.1728</v>
      </c>
      <c r="V98" s="9">
        <f t="shared" si="16"/>
        <v>860.01280000000042</v>
      </c>
      <c r="W98" s="17">
        <f t="shared" si="17"/>
        <v>7.4074074074074112E-2</v>
      </c>
      <c r="X98" t="str">
        <f>VLOOKUP($D98,Payments!$A:$E,5,0)</f>
        <v>Unicaja</v>
      </c>
      <c r="Y98" t="str">
        <f>VLOOKUP($X98,'Bank Type'!$A$1:$B$11,2,0)</f>
        <v>D</v>
      </c>
    </row>
    <row r="99" spans="1:25" x14ac:dyDescent="0.25">
      <c r="A99" t="str">
        <f t="shared" si="11"/>
        <v>CD-6CD-6-98</v>
      </c>
      <c r="B99" t="str">
        <f t="shared" si="12"/>
        <v>CD-6-98B-399</v>
      </c>
      <c r="C99" s="11" t="str">
        <f>Transactions!A99</f>
        <v>CD-6</v>
      </c>
      <c r="D99" t="str">
        <f>Transactions!F99</f>
        <v>CD-6-98</v>
      </c>
      <c r="E99" t="str">
        <f>VLOOKUP($D99,Payments!$A:$C,3,0)</f>
        <v>B-399</v>
      </c>
      <c r="F99" s="11" t="str">
        <f>Transactions!D99</f>
        <v>Hardtop</v>
      </c>
      <c r="G99" s="11" t="str">
        <f>Transactions!E99</f>
        <v>Dodge</v>
      </c>
      <c r="H99" s="1">
        <f>Transactions!B99</f>
        <v>43415</v>
      </c>
      <c r="I99" s="10">
        <f t="shared" si="9"/>
        <v>11</v>
      </c>
      <c r="J99" s="1">
        <f>Transactions!C99</f>
        <v>43487</v>
      </c>
      <c r="K99">
        <f t="shared" si="10"/>
        <v>72</v>
      </c>
      <c r="L99" s="5">
        <f>Transactions!G99</f>
        <v>16165</v>
      </c>
      <c r="M99" s="2">
        <f>Transactions!H99</f>
        <v>0.14000000000000001</v>
      </c>
      <c r="N99" s="2">
        <f t="shared" si="13"/>
        <v>13901.9</v>
      </c>
      <c r="O99">
        <f>SUMIFS(Financials!$C:$C,Financials!$A:$A,'Combined sheet'!$C99,Financials!$B:$B,'Combined sheet'!$D99)</f>
        <v>6304.35</v>
      </c>
      <c r="P99">
        <f>SUMIFS(Financials!$D:$D,Financials!$A:$A,'Combined sheet'!$C99,Financials!$B:$B,'Combined sheet'!$D99)</f>
        <v>607.80399999999997</v>
      </c>
      <c r="Q99">
        <f>SUMIFS(Financials!$E:$E,Financials!$A:$A,'Combined sheet'!$C99,Financials!$B:$B,'Combined sheet'!$D99)</f>
        <v>0.13</v>
      </c>
      <c r="R99" s="18">
        <f t="shared" si="14"/>
        <v>8719.4009999999998</v>
      </c>
      <c r="S99" s="9">
        <f t="shared" si="15"/>
        <v>5182.4989999999989</v>
      </c>
      <c r="T99">
        <f>VLOOKUP(Transactions!F99,Payments!A99:E798,2,FALSE)</f>
        <v>2641.3609999999999</v>
      </c>
      <c r="U99" s="9">
        <f>VLOOKUP($D99,Payments!$A:$E,4,0)</f>
        <v>11936.171340000001</v>
      </c>
      <c r="V99" s="9">
        <f t="shared" si="16"/>
        <v>675.63234000000011</v>
      </c>
      <c r="W99" s="17">
        <f t="shared" si="17"/>
        <v>5.6603773584905669E-2</v>
      </c>
      <c r="X99" t="str">
        <f>VLOOKUP($D99,Payments!$A:$E,5,0)</f>
        <v>Bankinter</v>
      </c>
      <c r="Y99" t="str">
        <f>VLOOKUP($X99,'Bank Type'!$A$1:$B$11,2,0)</f>
        <v>C</v>
      </c>
    </row>
    <row r="100" spans="1:25" x14ac:dyDescent="0.25">
      <c r="A100" t="str">
        <f t="shared" si="11"/>
        <v>CD-11CD-11-99</v>
      </c>
      <c r="B100" t="str">
        <f t="shared" si="12"/>
        <v>CD-11-99B-282</v>
      </c>
      <c r="C100" s="1" t="str">
        <f>Transactions!A100</f>
        <v>CD-11</v>
      </c>
      <c r="D100" t="str">
        <f>Transactions!F100</f>
        <v>CD-11-99</v>
      </c>
      <c r="E100" t="str">
        <f>VLOOKUP($D100,Payments!$A:$C,3,0)</f>
        <v>B-282</v>
      </c>
      <c r="F100" s="11" t="str">
        <f>Transactions!D100</f>
        <v>Wagon</v>
      </c>
      <c r="G100" s="11" t="str">
        <f>Transactions!E100</f>
        <v>Chevrolet</v>
      </c>
      <c r="H100" s="1">
        <f>Transactions!B100</f>
        <v>43453</v>
      </c>
      <c r="I100" s="10">
        <f t="shared" si="9"/>
        <v>12</v>
      </c>
      <c r="J100" s="1">
        <f>Transactions!C100</f>
        <v>43495</v>
      </c>
      <c r="K100">
        <f t="shared" si="10"/>
        <v>42</v>
      </c>
      <c r="L100" s="5">
        <f>Transactions!G100</f>
        <v>32597</v>
      </c>
      <c r="M100" s="2">
        <f>Transactions!H100</f>
        <v>0.08</v>
      </c>
      <c r="N100" s="2">
        <f t="shared" si="13"/>
        <v>29989.239999999998</v>
      </c>
      <c r="O100">
        <f>SUMIFS(Financials!$C:$C,Financials!$A:$A,'Combined sheet'!$C100,Financials!$B:$B,'Combined sheet'!$D100)</f>
        <v>9779.1</v>
      </c>
      <c r="P100">
        <f>SUMIFS(Financials!$D:$D,Financials!$A:$A,'Combined sheet'!$C100,Financials!$B:$B,'Combined sheet'!$D100)</f>
        <v>1414.7097999999999</v>
      </c>
      <c r="Q100">
        <f>SUMIFS(Financials!$E:$E,Financials!$A:$A,'Combined sheet'!$C100,Financials!$B:$B,'Combined sheet'!$D100)</f>
        <v>0.15</v>
      </c>
      <c r="R100" s="18">
        <f t="shared" si="14"/>
        <v>15692.195800000001</v>
      </c>
      <c r="S100" s="9">
        <f t="shared" si="15"/>
        <v>14297.0442</v>
      </c>
      <c r="T100">
        <f>VLOOKUP(Transactions!F100,Payments!A100:E799,2,FALSE)</f>
        <v>6297.7404000000006</v>
      </c>
      <c r="U100" s="9">
        <f>VLOOKUP($D100,Payments!$A:$E,4,0)</f>
        <v>25112.989576000004</v>
      </c>
      <c r="V100" s="9">
        <f t="shared" si="16"/>
        <v>1421.489976000008</v>
      </c>
      <c r="W100" s="17">
        <f t="shared" si="17"/>
        <v>5.6603773584905974E-2</v>
      </c>
      <c r="X100" t="str">
        <f>VLOOKUP($D100,Payments!$A:$E,5,0)</f>
        <v>Unicaja</v>
      </c>
      <c r="Y100" t="str">
        <f>VLOOKUP($X100,'Bank Type'!$A$1:$B$11,2,0)</f>
        <v>D</v>
      </c>
    </row>
    <row r="101" spans="1:25" x14ac:dyDescent="0.25">
      <c r="A101" t="str">
        <f t="shared" si="11"/>
        <v>CD-6CD-6-100</v>
      </c>
      <c r="B101" t="str">
        <f t="shared" si="12"/>
        <v>CD-6-100B-389</v>
      </c>
      <c r="C101" s="11" t="str">
        <f>Transactions!A101</f>
        <v>CD-6</v>
      </c>
      <c r="D101" t="str">
        <f>Transactions!F101</f>
        <v>CD-6-100</v>
      </c>
      <c r="E101" t="str">
        <f>VLOOKUP($D101,Payments!$A:$C,3,0)</f>
        <v>B-389</v>
      </c>
      <c r="F101" s="11" t="str">
        <f>Transactions!D101</f>
        <v>Hatchback</v>
      </c>
      <c r="G101" s="11" t="str">
        <f>Transactions!E101</f>
        <v>Dodge</v>
      </c>
      <c r="H101" s="1">
        <f>Transactions!B101</f>
        <v>43388</v>
      </c>
      <c r="I101" s="10">
        <f t="shared" si="9"/>
        <v>10</v>
      </c>
      <c r="J101" s="1">
        <f>Transactions!C101</f>
        <v>43434</v>
      </c>
      <c r="K101">
        <f t="shared" si="10"/>
        <v>46</v>
      </c>
      <c r="L101" s="5">
        <f>Transactions!G101</f>
        <v>17208</v>
      </c>
      <c r="M101" s="2">
        <f>Transactions!H101</f>
        <v>0.11</v>
      </c>
      <c r="N101" s="2">
        <f t="shared" si="13"/>
        <v>15315.119999999999</v>
      </c>
      <c r="O101">
        <f>SUMIFS(Financials!$C:$C,Financials!$A:$A,'Combined sheet'!$C101,Financials!$B:$B,'Combined sheet'!$D101)</f>
        <v>5162.3999999999996</v>
      </c>
      <c r="P101">
        <f>SUMIFS(Financials!$D:$D,Financials!$A:$A,'Combined sheet'!$C101,Financials!$B:$B,'Combined sheet'!$D101)</f>
        <v>710.69040000000007</v>
      </c>
      <c r="Q101">
        <f>SUMIFS(Financials!$E:$E,Financials!$A:$A,'Combined sheet'!$C101,Financials!$B:$B,'Combined sheet'!$D101)</f>
        <v>0.13</v>
      </c>
      <c r="R101" s="18">
        <f t="shared" si="14"/>
        <v>7864.0560000000005</v>
      </c>
      <c r="S101" s="9">
        <f t="shared" si="15"/>
        <v>7451.0640000000003</v>
      </c>
      <c r="T101">
        <f>VLOOKUP(Transactions!F101,Payments!A101:E800,2,FALSE)</f>
        <v>3369.3263999999999</v>
      </c>
      <c r="U101" s="9">
        <f>VLOOKUP($D101,Payments!$A:$E,4,0)</f>
        <v>12901.457088000001</v>
      </c>
      <c r="V101" s="9">
        <f t="shared" si="16"/>
        <v>955.66348800000196</v>
      </c>
      <c r="W101" s="17">
        <f t="shared" si="17"/>
        <v>7.4074074074074223E-2</v>
      </c>
      <c r="X101" t="str">
        <f>VLOOKUP($D101,Payments!$A:$E,5,0)</f>
        <v>BBVA</v>
      </c>
      <c r="Y101" t="str">
        <f>VLOOKUP($X101,'Bank Type'!$A$1:$B$11,2,0)</f>
        <v>A</v>
      </c>
    </row>
    <row r="102" spans="1:25" x14ac:dyDescent="0.25">
      <c r="A102" t="str">
        <f t="shared" si="11"/>
        <v>CD-17CD-17-101</v>
      </c>
      <c r="B102" t="str">
        <f t="shared" si="12"/>
        <v>CD-17-101B-268</v>
      </c>
      <c r="C102" s="1" t="str">
        <f>Transactions!A102</f>
        <v>CD-17</v>
      </c>
      <c r="D102" t="str">
        <f>Transactions!F102</f>
        <v>CD-17-101</v>
      </c>
      <c r="E102" t="str">
        <f>VLOOKUP($D102,Payments!$A:$C,3,0)</f>
        <v>B-268</v>
      </c>
      <c r="F102" s="11" t="str">
        <f>Transactions!D102</f>
        <v>Wagon</v>
      </c>
      <c r="G102" s="11" t="str">
        <f>Transactions!E102</f>
        <v>Jaguar</v>
      </c>
      <c r="H102" s="1">
        <f>Transactions!B102</f>
        <v>43374</v>
      </c>
      <c r="I102" s="10">
        <f t="shared" si="9"/>
        <v>10</v>
      </c>
      <c r="J102" s="1">
        <f>Transactions!C102</f>
        <v>43419</v>
      </c>
      <c r="K102">
        <f t="shared" si="10"/>
        <v>45</v>
      </c>
      <c r="L102" s="5">
        <f>Transactions!G102</f>
        <v>16700</v>
      </c>
      <c r="M102" s="2">
        <f>Transactions!H102</f>
        <v>0.16</v>
      </c>
      <c r="N102" s="2">
        <f t="shared" si="13"/>
        <v>14028</v>
      </c>
      <c r="O102">
        <f>SUMIFS(Financials!$C:$C,Financials!$A:$A,'Combined sheet'!$C102,Financials!$B:$B,'Combined sheet'!$D102)</f>
        <v>6179</v>
      </c>
      <c r="P102">
        <f>SUMIFS(Financials!$D:$D,Financials!$A:$A,'Combined sheet'!$C102,Financials!$B:$B,'Combined sheet'!$D102)</f>
        <v>627.91999999999996</v>
      </c>
      <c r="Q102">
        <f>SUMIFS(Financials!$E:$E,Financials!$A:$A,'Combined sheet'!$C102,Financials!$B:$B,'Combined sheet'!$D102)</f>
        <v>0.14000000000000001</v>
      </c>
      <c r="R102" s="18">
        <f t="shared" si="14"/>
        <v>8770.84</v>
      </c>
      <c r="S102" s="9">
        <f t="shared" si="15"/>
        <v>5257.16</v>
      </c>
      <c r="T102">
        <f>VLOOKUP(Transactions!F102,Payments!A102:E801,2,FALSE)</f>
        <v>3226.44</v>
      </c>
      <c r="U102" s="9">
        <f>VLOOKUP($D102,Payments!$A:$E,4,0)</f>
        <v>11557.6692</v>
      </c>
      <c r="V102" s="9">
        <f t="shared" si="16"/>
        <v>756.10920000000078</v>
      </c>
      <c r="W102" s="17">
        <f t="shared" si="17"/>
        <v>6.5420560747663614E-2</v>
      </c>
      <c r="X102" t="str">
        <f>VLOOKUP($D102,Payments!$A:$E,5,0)</f>
        <v>Laboral</v>
      </c>
      <c r="Y102" t="str">
        <f>VLOOKUP($X102,'Bank Type'!$A$1:$B$11,2,0)</f>
        <v>D</v>
      </c>
    </row>
    <row r="103" spans="1:25" x14ac:dyDescent="0.25">
      <c r="A103" t="str">
        <f t="shared" si="11"/>
        <v>CD-19CD-19-102</v>
      </c>
      <c r="B103" t="str">
        <f t="shared" si="12"/>
        <v>CD-19-102B-303</v>
      </c>
      <c r="C103" s="11" t="str">
        <f>Transactions!A103</f>
        <v>CD-19</v>
      </c>
      <c r="D103" t="str">
        <f>Transactions!F103</f>
        <v>CD-19-102</v>
      </c>
      <c r="E103" t="str">
        <f>VLOOKUP($D103,Payments!$A:$C,3,0)</f>
        <v>B-303</v>
      </c>
      <c r="F103" s="11" t="str">
        <f>Transactions!D103</f>
        <v>Hardtop</v>
      </c>
      <c r="G103" s="11" t="str">
        <f>Transactions!E103</f>
        <v>Dodge</v>
      </c>
      <c r="H103" s="1">
        <f>Transactions!B103</f>
        <v>43384</v>
      </c>
      <c r="I103" s="10">
        <f t="shared" si="9"/>
        <v>10</v>
      </c>
      <c r="J103" s="1">
        <f>Transactions!C103</f>
        <v>43425</v>
      </c>
      <c r="K103">
        <f t="shared" si="10"/>
        <v>41</v>
      </c>
      <c r="L103" s="5">
        <f>Transactions!G103</f>
        <v>27672</v>
      </c>
      <c r="M103" s="2">
        <f>Transactions!H103</f>
        <v>0.14000000000000001</v>
      </c>
      <c r="N103" s="2">
        <f t="shared" si="13"/>
        <v>23797.919999999998</v>
      </c>
      <c r="O103">
        <f>SUMIFS(Financials!$C:$C,Financials!$A:$A,'Combined sheet'!$C103,Financials!$B:$B,'Combined sheet'!$D103)</f>
        <v>8578.32</v>
      </c>
      <c r="P103">
        <f>SUMIFS(Financials!$D:$D,Financials!$A:$A,'Combined sheet'!$C103,Financials!$B:$B,'Combined sheet'!$D103)</f>
        <v>1521.96</v>
      </c>
      <c r="Q103">
        <f>SUMIFS(Financials!$E:$E,Financials!$A:$A,'Combined sheet'!$C103,Financials!$B:$B,'Combined sheet'!$D103)</f>
        <v>0.14000000000000001</v>
      </c>
      <c r="R103" s="18">
        <f t="shared" si="14"/>
        <v>13431.988799999999</v>
      </c>
      <c r="S103" s="9">
        <f t="shared" si="15"/>
        <v>10365.931199999999</v>
      </c>
      <c r="T103">
        <f>VLOOKUP(Transactions!F103,Payments!A103:E802,2,FALSE)</f>
        <v>5235.5424000000003</v>
      </c>
      <c r="U103" s="9">
        <f>VLOOKUP($D103,Payments!$A:$E,4,0)</f>
        <v>19490.496480000002</v>
      </c>
      <c r="V103" s="9">
        <f t="shared" si="16"/>
        <v>928.11888000000181</v>
      </c>
      <c r="W103" s="17">
        <f t="shared" si="17"/>
        <v>4.7619047619047707E-2</v>
      </c>
      <c r="X103" t="str">
        <f>VLOOKUP($D103,Payments!$A:$E,5,0)</f>
        <v>Kutxa</v>
      </c>
      <c r="Y103" t="str">
        <f>VLOOKUP($X103,'Bank Type'!$A$1:$B$11,2,0)</f>
        <v>C</v>
      </c>
    </row>
    <row r="104" spans="1:25" x14ac:dyDescent="0.25">
      <c r="A104" t="str">
        <f t="shared" si="11"/>
        <v>CD-14CD-14-103</v>
      </c>
      <c r="B104" t="str">
        <f t="shared" si="12"/>
        <v>CD-14-103B-389</v>
      </c>
      <c r="C104" s="1" t="str">
        <f>Transactions!A104</f>
        <v>CD-14</v>
      </c>
      <c r="D104" t="str">
        <f>Transactions!F104</f>
        <v>CD-14-103</v>
      </c>
      <c r="E104" t="str">
        <f>VLOOKUP($D104,Payments!$A:$C,3,0)</f>
        <v>B-389</v>
      </c>
      <c r="F104" s="11" t="str">
        <f>Transactions!D104</f>
        <v>Sedan</v>
      </c>
      <c r="G104" s="11" t="str">
        <f>Transactions!E104</f>
        <v>Honda</v>
      </c>
      <c r="H104" s="1">
        <f>Transactions!B104</f>
        <v>43394</v>
      </c>
      <c r="I104" s="10">
        <f t="shared" si="9"/>
        <v>10</v>
      </c>
      <c r="J104" s="1">
        <f>Transactions!C104</f>
        <v>43463</v>
      </c>
      <c r="K104">
        <f t="shared" si="10"/>
        <v>69</v>
      </c>
      <c r="L104" s="5">
        <f>Transactions!G104</f>
        <v>22815</v>
      </c>
      <c r="M104" s="2">
        <f>Transactions!H104</f>
        <v>0.08</v>
      </c>
      <c r="N104" s="2">
        <f t="shared" si="13"/>
        <v>20989.8</v>
      </c>
      <c r="O104">
        <f>SUMIFS(Financials!$C:$C,Financials!$A:$A,'Combined sheet'!$C104,Financials!$B:$B,'Combined sheet'!$D104)</f>
        <v>8441.5499999999993</v>
      </c>
      <c r="P104">
        <f>SUMIFS(Financials!$D:$D,Financials!$A:$A,'Combined sheet'!$C104,Financials!$B:$B,'Combined sheet'!$D104)</f>
        <v>1129.3425</v>
      </c>
      <c r="Q104">
        <f>SUMIFS(Financials!$E:$E,Financials!$A:$A,'Combined sheet'!$C104,Financials!$B:$B,'Combined sheet'!$D104)</f>
        <v>0.13</v>
      </c>
      <c r="R104" s="18">
        <f t="shared" si="14"/>
        <v>12299.566500000001</v>
      </c>
      <c r="S104" s="9">
        <f t="shared" si="15"/>
        <v>8690.2334999999985</v>
      </c>
      <c r="T104">
        <f>VLOOKUP(Transactions!F104,Payments!A104:E803,2,FALSE)</f>
        <v>4197.96</v>
      </c>
      <c r="U104" s="9">
        <f>VLOOKUP($D104,Payments!$A:$E,4,0)</f>
        <v>18135.1872</v>
      </c>
      <c r="V104" s="9">
        <f t="shared" si="16"/>
        <v>1343.3472000000002</v>
      </c>
      <c r="W104" s="17">
        <f t="shared" si="17"/>
        <v>7.4074074074074084E-2</v>
      </c>
      <c r="X104" t="str">
        <f>VLOOKUP($D104,Payments!$A:$E,5,0)</f>
        <v>Sabadell</v>
      </c>
      <c r="Y104" t="str">
        <f>VLOOKUP($X104,'Bank Type'!$A$1:$B$11,2,0)</f>
        <v>A</v>
      </c>
    </row>
    <row r="105" spans="1:25" x14ac:dyDescent="0.25">
      <c r="A105" t="str">
        <f t="shared" si="11"/>
        <v>CD-18CD-18-104</v>
      </c>
      <c r="B105" t="str">
        <f t="shared" si="12"/>
        <v>CD-18-104B-319</v>
      </c>
      <c r="C105" s="11" t="str">
        <f>Transactions!A105</f>
        <v>CD-18</v>
      </c>
      <c r="D105" t="str">
        <f>Transactions!F105</f>
        <v>CD-18-104</v>
      </c>
      <c r="E105" t="str">
        <f>VLOOKUP($D105,Payments!$A:$C,3,0)</f>
        <v>B-319</v>
      </c>
      <c r="F105" s="11" t="str">
        <f>Transactions!D105</f>
        <v>Hatchback</v>
      </c>
      <c r="G105" s="11" t="str">
        <f>Transactions!E105</f>
        <v>Mercedes-benz</v>
      </c>
      <c r="H105" s="1">
        <f>Transactions!B105</f>
        <v>43465</v>
      </c>
      <c r="I105" s="10">
        <f t="shared" si="9"/>
        <v>12</v>
      </c>
      <c r="J105" s="1">
        <f>Transactions!C105</f>
        <v>43538</v>
      </c>
      <c r="K105">
        <f t="shared" si="10"/>
        <v>73</v>
      </c>
      <c r="L105" s="5">
        <f>Transactions!G105</f>
        <v>26131</v>
      </c>
      <c r="M105" s="2">
        <f>Transactions!H105</f>
        <v>0.11</v>
      </c>
      <c r="N105" s="2">
        <f t="shared" si="13"/>
        <v>23256.59</v>
      </c>
      <c r="O105">
        <f>SUMIFS(Financials!$C:$C,Financials!$A:$A,'Combined sheet'!$C105,Financials!$B:$B,'Combined sheet'!$D105)</f>
        <v>8884.5400000000009</v>
      </c>
      <c r="P105">
        <f>SUMIFS(Financials!$D:$D,Financials!$A:$A,'Combined sheet'!$C105,Financials!$B:$B,'Combined sheet'!$D105)</f>
        <v>1149.7639999999999</v>
      </c>
      <c r="Q105">
        <f>SUMIFS(Financials!$E:$E,Financials!$A:$A,'Combined sheet'!$C105,Financials!$B:$B,'Combined sheet'!$D105)</f>
        <v>0.1</v>
      </c>
      <c r="R105" s="18">
        <f t="shared" si="14"/>
        <v>12359.963</v>
      </c>
      <c r="S105" s="9">
        <f t="shared" si="15"/>
        <v>10896.627</v>
      </c>
      <c r="T105">
        <f>VLOOKUP(Transactions!F105,Payments!A105:E804,2,FALSE)</f>
        <v>4883.8838999999998</v>
      </c>
      <c r="U105" s="9">
        <f>VLOOKUP($D105,Payments!$A:$E,4,0)</f>
        <v>20026.249649000001</v>
      </c>
      <c r="V105" s="9">
        <f t="shared" si="16"/>
        <v>1653.5435490000018</v>
      </c>
      <c r="W105" s="17">
        <f t="shared" si="17"/>
        <v>8.2568807339449629E-2</v>
      </c>
      <c r="X105" t="str">
        <f>VLOOKUP($D105,Payments!$A:$E,5,0)</f>
        <v>Santander</v>
      </c>
      <c r="Y105" t="str">
        <f>VLOOKUP($X105,'Bank Type'!$A$1:$B$11,2,0)</f>
        <v>B</v>
      </c>
    </row>
    <row r="106" spans="1:25" x14ac:dyDescent="0.25">
      <c r="A106" t="str">
        <f t="shared" si="11"/>
        <v>CD-18CD-18-105</v>
      </c>
      <c r="B106" t="str">
        <f t="shared" si="12"/>
        <v>CD-18-105B-254</v>
      </c>
      <c r="C106" s="1" t="str">
        <f>Transactions!A106</f>
        <v>CD-18</v>
      </c>
      <c r="D106" t="str">
        <f>Transactions!F106</f>
        <v>CD-18-105</v>
      </c>
      <c r="E106" t="str">
        <f>VLOOKUP($D106,Payments!$A:$C,3,0)</f>
        <v>B-254</v>
      </c>
      <c r="F106" s="11" t="str">
        <f>Transactions!D106</f>
        <v>Sedan</v>
      </c>
      <c r="G106" s="11" t="str">
        <f>Transactions!E106</f>
        <v>Mazda</v>
      </c>
      <c r="H106" s="1">
        <f>Transactions!B106</f>
        <v>43390</v>
      </c>
      <c r="I106" s="10">
        <f t="shared" si="9"/>
        <v>10</v>
      </c>
      <c r="J106" s="1">
        <f>Transactions!C106</f>
        <v>43427</v>
      </c>
      <c r="K106">
        <f t="shared" si="10"/>
        <v>37</v>
      </c>
      <c r="L106" s="5">
        <f>Transactions!G106</f>
        <v>23537</v>
      </c>
      <c r="M106" s="2">
        <f>Transactions!H106</f>
        <v>0.13</v>
      </c>
      <c r="N106" s="2">
        <f t="shared" si="13"/>
        <v>20477.189999999999</v>
      </c>
      <c r="O106">
        <f>SUMIFS(Financials!$C:$C,Financials!$A:$A,'Combined sheet'!$C106,Financials!$B:$B,'Combined sheet'!$D106)</f>
        <v>8002.58</v>
      </c>
      <c r="P106">
        <f>SUMIFS(Financials!$D:$D,Financials!$A:$A,'Combined sheet'!$C106,Financials!$B:$B,'Combined sheet'!$D106)</f>
        <v>1247.461</v>
      </c>
      <c r="Q106">
        <f>SUMIFS(Financials!$E:$E,Financials!$A:$A,'Combined sheet'!$C106,Financials!$B:$B,'Combined sheet'!$D106)</f>
        <v>0.15</v>
      </c>
      <c r="R106" s="18">
        <f t="shared" si="14"/>
        <v>12321.619499999999</v>
      </c>
      <c r="S106" s="9">
        <f t="shared" si="15"/>
        <v>8155.5704999999998</v>
      </c>
      <c r="T106">
        <f>VLOOKUP(Transactions!F106,Payments!A106:E805,2,FALSE)</f>
        <v>4504.9817999999996</v>
      </c>
      <c r="U106" s="9">
        <f>VLOOKUP($D106,Payments!$A:$E,4,0)</f>
        <v>17409.706937999999</v>
      </c>
      <c r="V106" s="9">
        <f t="shared" si="16"/>
        <v>1437.4987380000002</v>
      </c>
      <c r="W106" s="17">
        <f t="shared" si="17"/>
        <v>8.256880733944956E-2</v>
      </c>
      <c r="X106" t="str">
        <f>VLOOKUP($D106,Payments!$A:$E,5,0)</f>
        <v>BBVA</v>
      </c>
      <c r="Y106" t="str">
        <f>VLOOKUP($X106,'Bank Type'!$A$1:$B$11,2,0)</f>
        <v>A</v>
      </c>
    </row>
    <row r="107" spans="1:25" x14ac:dyDescent="0.25">
      <c r="A107" t="str">
        <f t="shared" si="11"/>
        <v>CD-1CD-1-106</v>
      </c>
      <c r="B107" t="str">
        <f t="shared" si="12"/>
        <v>CD-1-106B-345</v>
      </c>
      <c r="C107" s="11" t="str">
        <f>Transactions!A107</f>
        <v>CD-1</v>
      </c>
      <c r="D107" t="str">
        <f>Transactions!F107</f>
        <v>CD-1-106</v>
      </c>
      <c r="E107" t="str">
        <f>VLOOKUP($D107,Payments!$A:$C,3,0)</f>
        <v>B-345</v>
      </c>
      <c r="F107" s="11" t="str">
        <f>Transactions!D107</f>
        <v>Wagon</v>
      </c>
      <c r="G107" s="11" t="str">
        <f>Transactions!E107</f>
        <v>Nissan</v>
      </c>
      <c r="H107" s="1">
        <f>Transactions!B107</f>
        <v>43391</v>
      </c>
      <c r="I107" s="10">
        <f t="shared" si="9"/>
        <v>10</v>
      </c>
      <c r="J107" s="1">
        <f>Transactions!C107</f>
        <v>43469</v>
      </c>
      <c r="K107">
        <f t="shared" si="10"/>
        <v>78</v>
      </c>
      <c r="L107" s="5">
        <f>Transactions!G107</f>
        <v>22675</v>
      </c>
      <c r="M107" s="2">
        <f>Transactions!H107</f>
        <v>0.15</v>
      </c>
      <c r="N107" s="2">
        <f t="shared" si="13"/>
        <v>19273.75</v>
      </c>
      <c r="O107">
        <f>SUMIFS(Financials!$C:$C,Financials!$A:$A,'Combined sheet'!$C107,Financials!$B:$B,'Combined sheet'!$D107)</f>
        <v>7029.25</v>
      </c>
      <c r="P107">
        <f>SUMIFS(Financials!$D:$D,Financials!$A:$A,'Combined sheet'!$C107,Financials!$B:$B,'Combined sheet'!$D107)</f>
        <v>1102.0050000000001</v>
      </c>
      <c r="Q107">
        <f>SUMIFS(Financials!$E:$E,Financials!$A:$A,'Combined sheet'!$C107,Financials!$B:$B,'Combined sheet'!$D107)</f>
        <v>0.1</v>
      </c>
      <c r="R107" s="18">
        <f t="shared" si="14"/>
        <v>10058.630000000001</v>
      </c>
      <c r="S107" s="9">
        <f t="shared" si="15"/>
        <v>9215.119999999999</v>
      </c>
      <c r="T107">
        <f>VLOOKUP(Transactions!F107,Payments!A107:E806,2,FALSE)</f>
        <v>4432.9624999999996</v>
      </c>
      <c r="U107" s="9">
        <f>VLOOKUP($D107,Payments!$A:$E,4,0)</f>
        <v>15731.234750000001</v>
      </c>
      <c r="V107" s="9">
        <f t="shared" si="16"/>
        <v>890.44725000000108</v>
      </c>
      <c r="W107" s="17">
        <f t="shared" si="17"/>
        <v>5.6603773584905724E-2</v>
      </c>
      <c r="X107" t="str">
        <f>VLOOKUP($D107,Payments!$A:$E,5,0)</f>
        <v>Bankinter</v>
      </c>
      <c r="Y107" t="str">
        <f>VLOOKUP($X107,'Bank Type'!$A$1:$B$11,2,0)</f>
        <v>C</v>
      </c>
    </row>
    <row r="108" spans="1:25" x14ac:dyDescent="0.25">
      <c r="A108" t="str">
        <f t="shared" si="11"/>
        <v>CD-19CD-19-107</v>
      </c>
      <c r="B108" t="str">
        <f t="shared" si="12"/>
        <v>CD-19-107B-306</v>
      </c>
      <c r="C108" s="1" t="str">
        <f>Transactions!A108</f>
        <v>CD-19</v>
      </c>
      <c r="D108" t="str">
        <f>Transactions!F108</f>
        <v>CD-19-107</v>
      </c>
      <c r="E108" t="str">
        <f>VLOOKUP($D108,Payments!$A:$C,3,0)</f>
        <v>B-306</v>
      </c>
      <c r="F108" s="11" t="str">
        <f>Transactions!D108</f>
        <v>Sedan</v>
      </c>
      <c r="G108" s="11" t="str">
        <f>Transactions!E108</f>
        <v>Peugeot</v>
      </c>
      <c r="H108" s="1">
        <f>Transactions!B108</f>
        <v>43391</v>
      </c>
      <c r="I108" s="10">
        <f t="shared" si="9"/>
        <v>10</v>
      </c>
      <c r="J108" s="1">
        <f>Transactions!C108</f>
        <v>43429</v>
      </c>
      <c r="K108">
        <f t="shared" si="10"/>
        <v>38</v>
      </c>
      <c r="L108" s="5">
        <f>Transactions!G108</f>
        <v>24888</v>
      </c>
      <c r="M108" s="2">
        <f>Transactions!H108</f>
        <v>0.13</v>
      </c>
      <c r="N108" s="2">
        <f t="shared" si="13"/>
        <v>21652.560000000001</v>
      </c>
      <c r="O108">
        <f>SUMIFS(Financials!$C:$C,Financials!$A:$A,'Combined sheet'!$C108,Financials!$B:$B,'Combined sheet'!$D108)</f>
        <v>7466.4</v>
      </c>
      <c r="P108">
        <f>SUMIFS(Financials!$D:$D,Financials!$A:$A,'Combined sheet'!$C108,Financials!$B:$B,'Combined sheet'!$D108)</f>
        <v>1134.8928000000001</v>
      </c>
      <c r="Q108">
        <f>SUMIFS(Financials!$E:$E,Financials!$A:$A,'Combined sheet'!$C108,Financials!$B:$B,'Combined sheet'!$D108)</f>
        <v>0.11</v>
      </c>
      <c r="R108" s="18">
        <f t="shared" si="14"/>
        <v>10983.0744</v>
      </c>
      <c r="S108" s="9">
        <f t="shared" si="15"/>
        <v>10669.485600000002</v>
      </c>
      <c r="T108">
        <f>VLOOKUP(Transactions!F108,Payments!A108:E807,2,FALSE)</f>
        <v>4980.0888000000004</v>
      </c>
      <c r="U108" s="9">
        <f>VLOOKUP($D108,Payments!$A:$E,4,0)</f>
        <v>18006.268896000001</v>
      </c>
      <c r="V108" s="9">
        <f t="shared" si="16"/>
        <v>1333.7976960000015</v>
      </c>
      <c r="W108" s="17">
        <f t="shared" si="17"/>
        <v>7.4074074074074153E-2</v>
      </c>
      <c r="X108" t="str">
        <f>VLOOKUP($D108,Payments!$A:$E,5,0)</f>
        <v>BBVA</v>
      </c>
      <c r="Y108" t="str">
        <f>VLOOKUP($X108,'Bank Type'!$A$1:$B$11,2,0)</f>
        <v>A</v>
      </c>
    </row>
    <row r="109" spans="1:25" x14ac:dyDescent="0.25">
      <c r="A109" t="str">
        <f t="shared" si="11"/>
        <v>CD-13CD-13-108</v>
      </c>
      <c r="B109" t="str">
        <f t="shared" si="12"/>
        <v>CD-13-108B-293</v>
      </c>
      <c r="C109" s="11" t="str">
        <f>Transactions!A109</f>
        <v>CD-13</v>
      </c>
      <c r="D109" t="str">
        <f>Transactions!F109</f>
        <v>CD-13-108</v>
      </c>
      <c r="E109" t="str">
        <f>VLOOKUP($D109,Payments!$A:$C,3,0)</f>
        <v>B-293</v>
      </c>
      <c r="F109" s="11" t="str">
        <f>Transactions!D109</f>
        <v>Wagon</v>
      </c>
      <c r="G109" s="11" t="str">
        <f>Transactions!E109</f>
        <v>Volvo</v>
      </c>
      <c r="H109" s="1">
        <f>Transactions!B109</f>
        <v>43411</v>
      </c>
      <c r="I109" s="10">
        <f t="shared" si="9"/>
        <v>11</v>
      </c>
      <c r="J109" s="1">
        <f>Transactions!C109</f>
        <v>43463</v>
      </c>
      <c r="K109">
        <f t="shared" si="10"/>
        <v>52</v>
      </c>
      <c r="L109" s="5">
        <f>Transactions!G109</f>
        <v>34116</v>
      </c>
      <c r="M109" s="2">
        <f>Transactions!H109</f>
        <v>0.1</v>
      </c>
      <c r="N109" s="2">
        <f t="shared" si="13"/>
        <v>30704.400000000001</v>
      </c>
      <c r="O109">
        <f>SUMIFS(Financials!$C:$C,Financials!$A:$A,'Combined sheet'!$C109,Financials!$B:$B,'Combined sheet'!$D109)</f>
        <v>13305.24</v>
      </c>
      <c r="P109">
        <f>SUMIFS(Financials!$D:$D,Financials!$A:$A,'Combined sheet'!$C109,Financials!$B:$B,'Combined sheet'!$D109)</f>
        <v>869.9580000000002</v>
      </c>
      <c r="Q109">
        <f>SUMIFS(Financials!$E:$E,Financials!$A:$A,'Combined sheet'!$C109,Financials!$B:$B,'Combined sheet'!$D109)</f>
        <v>0.1</v>
      </c>
      <c r="R109" s="18">
        <f t="shared" si="14"/>
        <v>17245.637999999999</v>
      </c>
      <c r="S109" s="9">
        <f t="shared" si="15"/>
        <v>13458.762000000004</v>
      </c>
      <c r="T109">
        <f>VLOOKUP(Transactions!F109,Payments!A109:E808,2,FALSE)</f>
        <v>6140.88</v>
      </c>
      <c r="U109" s="9">
        <f>VLOOKUP($D109,Payments!$A:$E,4,0)</f>
        <v>25791.696</v>
      </c>
      <c r="V109" s="9">
        <f t="shared" si="16"/>
        <v>1228.1759999999995</v>
      </c>
      <c r="W109" s="17">
        <f t="shared" si="17"/>
        <v>4.7619047619047596E-2</v>
      </c>
      <c r="X109" t="str">
        <f>VLOOKUP($D109,Payments!$A:$E,5,0)</f>
        <v>Unicaja</v>
      </c>
      <c r="Y109" t="str">
        <f>VLOOKUP($X109,'Bank Type'!$A$1:$B$11,2,0)</f>
        <v>D</v>
      </c>
    </row>
    <row r="110" spans="1:25" x14ac:dyDescent="0.25">
      <c r="A110" t="str">
        <f t="shared" si="11"/>
        <v>CD-16CD-16-109</v>
      </c>
      <c r="B110" t="str">
        <f t="shared" si="12"/>
        <v>CD-16-109B-355</v>
      </c>
      <c r="C110" s="1" t="str">
        <f>Transactions!A110</f>
        <v>CD-16</v>
      </c>
      <c r="D110" t="str">
        <f>Transactions!F110</f>
        <v>CD-16-109</v>
      </c>
      <c r="E110" t="str">
        <f>VLOOKUP($D110,Payments!$A:$C,3,0)</f>
        <v>B-355</v>
      </c>
      <c r="F110" s="11" t="str">
        <f>Transactions!D110</f>
        <v>Hardtop</v>
      </c>
      <c r="G110" s="11" t="str">
        <f>Transactions!E110</f>
        <v>Honda</v>
      </c>
      <c r="H110" s="1">
        <f>Transactions!B110</f>
        <v>43460</v>
      </c>
      <c r="I110" s="10">
        <f t="shared" si="9"/>
        <v>12</v>
      </c>
      <c r="J110" s="1">
        <f>Transactions!C110</f>
        <v>43511</v>
      </c>
      <c r="K110">
        <f t="shared" si="10"/>
        <v>51</v>
      </c>
      <c r="L110" s="5">
        <f>Transactions!G110</f>
        <v>23394</v>
      </c>
      <c r="M110" s="2">
        <f>Transactions!H110</f>
        <v>0.09</v>
      </c>
      <c r="N110" s="2">
        <f t="shared" si="13"/>
        <v>21288.54</v>
      </c>
      <c r="O110">
        <f>SUMIFS(Financials!$C:$C,Financials!$A:$A,'Combined sheet'!$C110,Financials!$B:$B,'Combined sheet'!$D110)</f>
        <v>7252.14</v>
      </c>
      <c r="P110">
        <f>SUMIFS(Financials!$D:$D,Financials!$A:$A,'Combined sheet'!$C110,Financials!$B:$B,'Combined sheet'!$D110)</f>
        <v>1403.64</v>
      </c>
      <c r="Q110">
        <f>SUMIFS(Financials!$E:$E,Financials!$A:$A,'Combined sheet'!$C110,Financials!$B:$B,'Combined sheet'!$D110)</f>
        <v>0.1</v>
      </c>
      <c r="R110" s="18">
        <f t="shared" si="14"/>
        <v>10784.634000000002</v>
      </c>
      <c r="S110" s="9">
        <f t="shared" si="15"/>
        <v>10503.906000000003</v>
      </c>
      <c r="T110">
        <f>VLOOKUP(Transactions!F110,Payments!A110:E809,2,FALSE)</f>
        <v>4257.7080000000005</v>
      </c>
      <c r="U110" s="9">
        <f>VLOOKUP($D110,Payments!$A:$E,4,0)</f>
        <v>18222.990240000003</v>
      </c>
      <c r="V110" s="9">
        <f t="shared" si="16"/>
        <v>1192.1582400000007</v>
      </c>
      <c r="W110" s="17">
        <f t="shared" si="17"/>
        <v>6.5420560747663573E-2</v>
      </c>
      <c r="X110" t="str">
        <f>VLOOKUP($D110,Payments!$A:$E,5,0)</f>
        <v>Unicaja</v>
      </c>
      <c r="Y110" t="str">
        <f>VLOOKUP($X110,'Bank Type'!$A$1:$B$11,2,0)</f>
        <v>D</v>
      </c>
    </row>
    <row r="111" spans="1:25" x14ac:dyDescent="0.25">
      <c r="A111" t="str">
        <f t="shared" si="11"/>
        <v>CD-19CD-19-110</v>
      </c>
      <c r="B111" t="str">
        <f t="shared" si="12"/>
        <v>CD-19-110B-339</v>
      </c>
      <c r="C111" s="11" t="str">
        <f>Transactions!A111</f>
        <v>CD-19</v>
      </c>
      <c r="D111" t="str">
        <f>Transactions!F111</f>
        <v>CD-19-110</v>
      </c>
      <c r="E111" t="str">
        <f>VLOOKUP($D111,Payments!$A:$C,3,0)</f>
        <v>B-339</v>
      </c>
      <c r="F111" s="11" t="str">
        <f>Transactions!D111</f>
        <v>Hatchback</v>
      </c>
      <c r="G111" s="11" t="str">
        <f>Transactions!E111</f>
        <v>Mitsubishi</v>
      </c>
      <c r="H111" s="1">
        <f>Transactions!B111</f>
        <v>43427</v>
      </c>
      <c r="I111" s="10">
        <f t="shared" si="9"/>
        <v>11</v>
      </c>
      <c r="J111" s="1">
        <f>Transactions!C111</f>
        <v>43500</v>
      </c>
      <c r="K111">
        <f t="shared" si="10"/>
        <v>73</v>
      </c>
      <c r="L111" s="5">
        <f>Transactions!G111</f>
        <v>21669</v>
      </c>
      <c r="M111" s="2">
        <f>Transactions!H111</f>
        <v>0.17</v>
      </c>
      <c r="N111" s="2">
        <f t="shared" si="13"/>
        <v>17985.27</v>
      </c>
      <c r="O111">
        <f>SUMIFS(Financials!$C:$C,Financials!$A:$A,'Combined sheet'!$C111,Financials!$B:$B,'Combined sheet'!$D111)</f>
        <v>8667.6</v>
      </c>
      <c r="P111">
        <f>SUMIFS(Financials!$D:$D,Financials!$A:$A,'Combined sheet'!$C111,Financials!$B:$B,'Combined sheet'!$D111)</f>
        <v>559.06020000000001</v>
      </c>
      <c r="Q111">
        <f>SUMIFS(Financials!$E:$E,Financials!$A:$A,'Combined sheet'!$C111,Financials!$B:$B,'Combined sheet'!$D111)</f>
        <v>0.14000000000000001</v>
      </c>
      <c r="R111" s="18">
        <f t="shared" si="14"/>
        <v>11744.598</v>
      </c>
      <c r="S111" s="9">
        <f t="shared" si="15"/>
        <v>6240.6720000000005</v>
      </c>
      <c r="T111">
        <f>VLOOKUP(Transactions!F111,Payments!A111:E810,2,FALSE)</f>
        <v>3237.3485999999998</v>
      </c>
      <c r="U111" s="9">
        <f>VLOOKUP($D111,Payments!$A:$E,4,0)</f>
        <v>15632.796684000003</v>
      </c>
      <c r="V111" s="9">
        <f t="shared" si="16"/>
        <v>884.87528400000156</v>
      </c>
      <c r="W111" s="17">
        <f t="shared" si="17"/>
        <v>5.6603773584905752E-2</v>
      </c>
      <c r="X111" t="str">
        <f>VLOOKUP($D111,Payments!$A:$E,5,0)</f>
        <v>Bankinter</v>
      </c>
      <c r="Y111" t="str">
        <f>VLOOKUP($X111,'Bank Type'!$A$1:$B$11,2,0)</f>
        <v>C</v>
      </c>
    </row>
    <row r="112" spans="1:25" x14ac:dyDescent="0.25">
      <c r="A112" t="str">
        <f t="shared" si="11"/>
        <v>CD-2CD-2-111</v>
      </c>
      <c r="B112" t="str">
        <f t="shared" si="12"/>
        <v>CD-2-111B-337</v>
      </c>
      <c r="C112" s="1" t="str">
        <f>Transactions!A112</f>
        <v>CD-2</v>
      </c>
      <c r="D112" t="str">
        <f>Transactions!F112</f>
        <v>CD-2-111</v>
      </c>
      <c r="E112" t="str">
        <f>VLOOKUP($D112,Payments!$A:$C,3,0)</f>
        <v>B-337</v>
      </c>
      <c r="F112" s="11" t="str">
        <f>Transactions!D112</f>
        <v>Hardtop</v>
      </c>
      <c r="G112" s="11" t="str">
        <f>Transactions!E112</f>
        <v>Toyota</v>
      </c>
      <c r="H112" s="1">
        <f>Transactions!B112</f>
        <v>43425</v>
      </c>
      <c r="I112" s="10">
        <f t="shared" si="9"/>
        <v>11</v>
      </c>
      <c r="J112" s="1">
        <f>Transactions!C112</f>
        <v>43498</v>
      </c>
      <c r="K112">
        <f t="shared" si="10"/>
        <v>73</v>
      </c>
      <c r="L112" s="5">
        <f>Transactions!G112</f>
        <v>18787</v>
      </c>
      <c r="M112" s="2">
        <f>Transactions!H112</f>
        <v>0.17</v>
      </c>
      <c r="N112" s="2">
        <f t="shared" si="13"/>
        <v>15593.21</v>
      </c>
      <c r="O112">
        <f>SUMIFS(Financials!$C:$C,Financials!$A:$A,'Combined sheet'!$C112,Financials!$B:$B,'Combined sheet'!$D112)</f>
        <v>7514.8</v>
      </c>
      <c r="P112">
        <f>SUMIFS(Financials!$D:$D,Financials!$A:$A,'Combined sheet'!$C112,Financials!$B:$B,'Combined sheet'!$D112)</f>
        <v>565.48869999999999</v>
      </c>
      <c r="Q112">
        <f>SUMIFS(Financials!$E:$E,Financials!$A:$A,'Combined sheet'!$C112,Financials!$B:$B,'Combined sheet'!$D112)</f>
        <v>0.11</v>
      </c>
      <c r="R112" s="18">
        <f t="shared" si="14"/>
        <v>9795.5417999999991</v>
      </c>
      <c r="S112" s="9">
        <f t="shared" si="15"/>
        <v>5797.6681999999992</v>
      </c>
      <c r="T112">
        <f>VLOOKUP(Transactions!F112,Payments!A112:E811,2,FALSE)</f>
        <v>2806.7777999999998</v>
      </c>
      <c r="U112" s="9">
        <f>VLOOKUP($D112,Payments!$A:$E,4,0)</f>
        <v>13937.211098</v>
      </c>
      <c r="V112" s="9">
        <f t="shared" si="16"/>
        <v>1150.7788980000005</v>
      </c>
      <c r="W112" s="17">
        <f t="shared" si="17"/>
        <v>8.2568807339449574E-2</v>
      </c>
      <c r="X112" t="str">
        <f>VLOOKUP($D112,Payments!$A:$E,5,0)</f>
        <v>Kutxa</v>
      </c>
      <c r="Y112" t="str">
        <f>VLOOKUP($X112,'Bank Type'!$A$1:$B$11,2,0)</f>
        <v>C</v>
      </c>
    </row>
    <row r="113" spans="1:25" x14ac:dyDescent="0.25">
      <c r="A113" t="str">
        <f t="shared" si="11"/>
        <v>CD-19CD-19-112</v>
      </c>
      <c r="B113" t="str">
        <f t="shared" si="12"/>
        <v>CD-19-112B-392</v>
      </c>
      <c r="C113" s="11" t="str">
        <f>Transactions!A113</f>
        <v>CD-19</v>
      </c>
      <c r="D113" t="str">
        <f>Transactions!F113</f>
        <v>CD-19-112</v>
      </c>
      <c r="E113" t="str">
        <f>VLOOKUP($D113,Payments!$A:$C,3,0)</f>
        <v>B-392</v>
      </c>
      <c r="F113" s="11" t="str">
        <f>Transactions!D113</f>
        <v>Convertible</v>
      </c>
      <c r="G113" s="11" t="str">
        <f>Transactions!E113</f>
        <v>Chevrolet</v>
      </c>
      <c r="H113" s="1">
        <f>Transactions!B113</f>
        <v>43403</v>
      </c>
      <c r="I113" s="10">
        <f t="shared" si="9"/>
        <v>10</v>
      </c>
      <c r="J113" s="1">
        <f>Transactions!C113</f>
        <v>43457</v>
      </c>
      <c r="K113">
        <f t="shared" si="10"/>
        <v>54</v>
      </c>
      <c r="L113" s="5">
        <f>Transactions!G113</f>
        <v>17296</v>
      </c>
      <c r="M113" s="2">
        <f>Transactions!H113</f>
        <v>0.15</v>
      </c>
      <c r="N113" s="2">
        <f t="shared" si="13"/>
        <v>14701.6</v>
      </c>
      <c r="O113">
        <f>SUMIFS(Financials!$C:$C,Financials!$A:$A,'Combined sheet'!$C113,Financials!$B:$B,'Combined sheet'!$D113)</f>
        <v>5361.76</v>
      </c>
      <c r="P113">
        <f>SUMIFS(Financials!$D:$D,Financials!$A:$A,'Combined sheet'!$C113,Financials!$B:$B,'Combined sheet'!$D113)</f>
        <v>840.5856</v>
      </c>
      <c r="Q113">
        <f>SUMIFS(Financials!$E:$E,Financials!$A:$A,'Combined sheet'!$C113,Financials!$B:$B,'Combined sheet'!$D113)</f>
        <v>0.14000000000000001</v>
      </c>
      <c r="R113" s="18">
        <f t="shared" si="14"/>
        <v>8260.5696000000007</v>
      </c>
      <c r="S113" s="9">
        <f t="shared" si="15"/>
        <v>6441.0303999999996</v>
      </c>
      <c r="T113">
        <f>VLOOKUP(Transactions!F113,Payments!A113:E812,2,FALSE)</f>
        <v>3234.3520000000003</v>
      </c>
      <c r="U113" s="9">
        <f>VLOOKUP($D113,Payments!$A:$E,4,0)</f>
        <v>12499.30032</v>
      </c>
      <c r="V113" s="9">
        <f t="shared" si="16"/>
        <v>1032.0523200000007</v>
      </c>
      <c r="W113" s="17">
        <f t="shared" si="17"/>
        <v>8.2568807339449601E-2</v>
      </c>
      <c r="X113" t="str">
        <f>VLOOKUP($D113,Payments!$A:$E,5,0)</f>
        <v>Laboral</v>
      </c>
      <c r="Y113" t="str">
        <f>VLOOKUP($X113,'Bank Type'!$A$1:$B$11,2,0)</f>
        <v>D</v>
      </c>
    </row>
    <row r="114" spans="1:25" x14ac:dyDescent="0.25">
      <c r="A114" t="str">
        <f t="shared" si="11"/>
        <v>CD-10CD-10-113</v>
      </c>
      <c r="B114" t="str">
        <f t="shared" si="12"/>
        <v>CD-10-113B-265</v>
      </c>
      <c r="C114" s="1" t="str">
        <f>Transactions!A114</f>
        <v>CD-10</v>
      </c>
      <c r="D114" t="str">
        <f>Transactions!F114</f>
        <v>CD-10-113</v>
      </c>
      <c r="E114" t="str">
        <f>VLOOKUP($D114,Payments!$A:$C,3,0)</f>
        <v>B-265</v>
      </c>
      <c r="F114" s="11" t="str">
        <f>Transactions!D114</f>
        <v>Sedan</v>
      </c>
      <c r="G114" s="11" t="str">
        <f>Transactions!E114</f>
        <v>Saab</v>
      </c>
      <c r="H114" s="1">
        <f>Transactions!B114</f>
        <v>43424</v>
      </c>
      <c r="I114" s="10">
        <f t="shared" si="9"/>
        <v>11</v>
      </c>
      <c r="J114" s="1">
        <f>Transactions!C114</f>
        <v>43502</v>
      </c>
      <c r="K114">
        <f t="shared" si="10"/>
        <v>78</v>
      </c>
      <c r="L114" s="5">
        <f>Transactions!G114</f>
        <v>34266</v>
      </c>
      <c r="M114" s="2">
        <f>Transactions!H114</f>
        <v>0.06</v>
      </c>
      <c r="N114" s="2">
        <f t="shared" si="13"/>
        <v>32210.04</v>
      </c>
      <c r="O114">
        <f>SUMIFS(Financials!$C:$C,Financials!$A:$A,'Combined sheet'!$C114,Financials!$B:$B,'Combined sheet'!$D114)</f>
        <v>10622.46</v>
      </c>
      <c r="P114">
        <f>SUMIFS(Financials!$D:$D,Financials!$A:$A,'Combined sheet'!$C114,Financials!$B:$B,'Combined sheet'!$D114)</f>
        <v>1511.1306</v>
      </c>
      <c r="Q114">
        <f>SUMIFS(Financials!$E:$E,Financials!$A:$A,'Combined sheet'!$C114,Financials!$B:$B,'Combined sheet'!$D114)</f>
        <v>0.14000000000000001</v>
      </c>
      <c r="R114" s="18">
        <f t="shared" si="14"/>
        <v>16642.996200000001</v>
      </c>
      <c r="S114" s="9">
        <f t="shared" si="15"/>
        <v>15567.043799999999</v>
      </c>
      <c r="T114">
        <f>VLOOKUP(Transactions!F114,Payments!A114:E813,2,FALSE)</f>
        <v>7408.3091999999997</v>
      </c>
      <c r="U114" s="9">
        <f>VLOOKUP($D114,Payments!$A:$E,4,0)</f>
        <v>26041.817339999998</v>
      </c>
      <c r="V114" s="9">
        <f t="shared" si="16"/>
        <v>1240.0865399999966</v>
      </c>
      <c r="W114" s="17">
        <f t="shared" si="17"/>
        <v>4.7619047619047492E-2</v>
      </c>
      <c r="X114" t="str">
        <f>VLOOKUP($D114,Payments!$A:$E,5,0)</f>
        <v>Bankia</v>
      </c>
      <c r="Y114" t="str">
        <f>VLOOKUP($X114,'Bank Type'!$A$1:$B$11,2,0)</f>
        <v>B</v>
      </c>
    </row>
    <row r="115" spans="1:25" x14ac:dyDescent="0.25">
      <c r="A115" t="str">
        <f t="shared" si="11"/>
        <v>CD-11CD-11-114</v>
      </c>
      <c r="B115" t="str">
        <f t="shared" si="12"/>
        <v>CD-11-114B-348</v>
      </c>
      <c r="C115" s="11" t="str">
        <f>Transactions!A115</f>
        <v>CD-11</v>
      </c>
      <c r="D115" t="str">
        <f>Transactions!F115</f>
        <v>CD-11-114</v>
      </c>
      <c r="E115" t="str">
        <f>VLOOKUP($D115,Payments!$A:$C,3,0)</f>
        <v>B-348</v>
      </c>
      <c r="F115" s="11" t="str">
        <f>Transactions!D115</f>
        <v>Hatchback</v>
      </c>
      <c r="G115" s="11" t="str">
        <f>Transactions!E115</f>
        <v>Jaguar</v>
      </c>
      <c r="H115" s="1">
        <f>Transactions!B115</f>
        <v>43422</v>
      </c>
      <c r="I115" s="10">
        <f t="shared" si="9"/>
        <v>11</v>
      </c>
      <c r="J115" s="1">
        <f>Transactions!C115</f>
        <v>43453</v>
      </c>
      <c r="K115">
        <f t="shared" si="10"/>
        <v>31</v>
      </c>
      <c r="L115" s="5">
        <f>Transactions!G115</f>
        <v>17094</v>
      </c>
      <c r="M115" s="2">
        <f>Transactions!H115</f>
        <v>0.06</v>
      </c>
      <c r="N115" s="2">
        <f t="shared" si="13"/>
        <v>16068.36</v>
      </c>
      <c r="O115">
        <f>SUMIFS(Financials!$C:$C,Financials!$A:$A,'Combined sheet'!$C115,Financials!$B:$B,'Combined sheet'!$D115)</f>
        <v>6495.72</v>
      </c>
      <c r="P115">
        <f>SUMIFS(Financials!$D:$D,Financials!$A:$A,'Combined sheet'!$C115,Financials!$B:$B,'Combined sheet'!$D115)</f>
        <v>670.08479999999997</v>
      </c>
      <c r="Q115">
        <f>SUMIFS(Financials!$E:$E,Financials!$A:$A,'Combined sheet'!$C115,Financials!$B:$B,'Combined sheet'!$D115)</f>
        <v>0.1</v>
      </c>
      <c r="R115" s="18">
        <f t="shared" si="14"/>
        <v>8772.640800000001</v>
      </c>
      <c r="S115" s="9">
        <f t="shared" si="15"/>
        <v>7295.7191999999986</v>
      </c>
      <c r="T115">
        <f>VLOOKUP(Transactions!F115,Payments!A115:E814,2,FALSE)</f>
        <v>3535.0391999999997</v>
      </c>
      <c r="U115" s="9">
        <f>VLOOKUP($D115,Payments!$A:$E,4,0)</f>
        <v>13285.320048</v>
      </c>
      <c r="V115" s="9">
        <f t="shared" si="16"/>
        <v>751.99924799999826</v>
      </c>
      <c r="W115" s="17">
        <f t="shared" si="17"/>
        <v>5.660377358490553E-2</v>
      </c>
      <c r="X115" t="str">
        <f>VLOOKUP($D115,Payments!$A:$E,5,0)</f>
        <v>Sabadell</v>
      </c>
      <c r="Y115" t="str">
        <f>VLOOKUP($X115,'Bank Type'!$A$1:$B$11,2,0)</f>
        <v>A</v>
      </c>
    </row>
    <row r="116" spans="1:25" x14ac:dyDescent="0.25">
      <c r="A116" t="str">
        <f t="shared" si="11"/>
        <v>CD-13CD-13-115</v>
      </c>
      <c r="B116" t="str">
        <f t="shared" si="12"/>
        <v>CD-13-115B-312</v>
      </c>
      <c r="C116" s="1" t="str">
        <f>Transactions!A116</f>
        <v>CD-13</v>
      </c>
      <c r="D116" t="str">
        <f>Transactions!F116</f>
        <v>CD-13-115</v>
      </c>
      <c r="E116" t="str">
        <f>VLOOKUP($D116,Payments!$A:$C,3,0)</f>
        <v>B-312</v>
      </c>
      <c r="F116" s="11" t="str">
        <f>Transactions!D116</f>
        <v>Hardtop</v>
      </c>
      <c r="G116" s="11" t="str">
        <f>Transactions!E116</f>
        <v>Mazda</v>
      </c>
      <c r="H116" s="1">
        <f>Transactions!B116</f>
        <v>43417</v>
      </c>
      <c r="I116" s="10">
        <f t="shared" si="9"/>
        <v>11</v>
      </c>
      <c r="J116" s="1">
        <f>Transactions!C116</f>
        <v>43475</v>
      </c>
      <c r="K116">
        <f t="shared" si="10"/>
        <v>58</v>
      </c>
      <c r="L116" s="5">
        <f>Transactions!G116</f>
        <v>18913</v>
      </c>
      <c r="M116" s="2">
        <f>Transactions!H116</f>
        <v>0.15</v>
      </c>
      <c r="N116" s="2">
        <f t="shared" si="13"/>
        <v>16076.05</v>
      </c>
      <c r="O116">
        <f>SUMIFS(Financials!$C:$C,Financials!$A:$A,'Combined sheet'!$C116,Financials!$B:$B,'Combined sheet'!$D116)</f>
        <v>6619.55</v>
      </c>
      <c r="P116">
        <f>SUMIFS(Financials!$D:$D,Financials!$A:$A,'Combined sheet'!$C116,Financials!$B:$B,'Combined sheet'!$D116)</f>
        <v>661.95500000000004</v>
      </c>
      <c r="Q116">
        <f>SUMIFS(Financials!$E:$E,Financials!$A:$A,'Combined sheet'!$C116,Financials!$B:$B,'Combined sheet'!$D116)</f>
        <v>0.11</v>
      </c>
      <c r="R116" s="18">
        <f t="shared" si="14"/>
        <v>9049.8705000000009</v>
      </c>
      <c r="S116" s="9">
        <f t="shared" si="15"/>
        <v>7026.1795000000002</v>
      </c>
      <c r="T116">
        <f>VLOOKUP(Transactions!F116,Payments!A116:E815,2,FALSE)</f>
        <v>3697.4914999999996</v>
      </c>
      <c r="U116" s="9">
        <f>VLOOKUP($D116,Payments!$A:$E,4,0)</f>
        <v>13245.057595</v>
      </c>
      <c r="V116" s="9">
        <f t="shared" si="16"/>
        <v>866.49909500000103</v>
      </c>
      <c r="W116" s="17">
        <f t="shared" si="17"/>
        <v>6.5420560747663628E-2</v>
      </c>
      <c r="X116" t="str">
        <f>VLOOKUP($D116,Payments!$A:$E,5,0)</f>
        <v>Caixa</v>
      </c>
      <c r="Y116" t="str">
        <f>VLOOKUP($X116,'Bank Type'!$A$1:$B$11,2,0)</f>
        <v>A</v>
      </c>
    </row>
    <row r="117" spans="1:25" x14ac:dyDescent="0.25">
      <c r="A117" t="str">
        <f t="shared" si="11"/>
        <v>CD-19CD-19-116</v>
      </c>
      <c r="B117" t="str">
        <f t="shared" si="12"/>
        <v>CD-19-116B-318</v>
      </c>
      <c r="C117" s="11" t="str">
        <f>Transactions!A117</f>
        <v>CD-19</v>
      </c>
      <c r="D117" t="str">
        <f>Transactions!F117</f>
        <v>CD-19-116</v>
      </c>
      <c r="E117" t="str">
        <f>VLOOKUP($D117,Payments!$A:$C,3,0)</f>
        <v>B-318</v>
      </c>
      <c r="F117" s="11" t="str">
        <f>Transactions!D117</f>
        <v>Sedan</v>
      </c>
      <c r="G117" s="11" t="str">
        <f>Transactions!E117</f>
        <v>Plymouth</v>
      </c>
      <c r="H117" s="1">
        <f>Transactions!B117</f>
        <v>43374</v>
      </c>
      <c r="I117" s="10">
        <f t="shared" si="9"/>
        <v>10</v>
      </c>
      <c r="J117" s="1">
        <f>Transactions!C117</f>
        <v>43429</v>
      </c>
      <c r="K117">
        <f t="shared" si="10"/>
        <v>55</v>
      </c>
      <c r="L117" s="5">
        <f>Transactions!G117</f>
        <v>25803</v>
      </c>
      <c r="M117" s="2">
        <f>Transactions!H117</f>
        <v>0.08</v>
      </c>
      <c r="N117" s="2">
        <f t="shared" si="13"/>
        <v>23738.76</v>
      </c>
      <c r="O117">
        <f>SUMIFS(Financials!$C:$C,Financials!$A:$A,'Combined sheet'!$C117,Financials!$B:$B,'Combined sheet'!$D117)</f>
        <v>7998.93</v>
      </c>
      <c r="P117">
        <f>SUMIFS(Financials!$D:$D,Financials!$A:$A,'Combined sheet'!$C117,Financials!$B:$B,'Combined sheet'!$D117)</f>
        <v>786.99150000000009</v>
      </c>
      <c r="Q117">
        <f>SUMIFS(Financials!$E:$E,Financials!$A:$A,'Combined sheet'!$C117,Financials!$B:$B,'Combined sheet'!$D117)</f>
        <v>0.11</v>
      </c>
      <c r="R117" s="18">
        <f t="shared" si="14"/>
        <v>11397.185100000001</v>
      </c>
      <c r="S117" s="9">
        <f t="shared" si="15"/>
        <v>12341.574899999998</v>
      </c>
      <c r="T117">
        <f>VLOOKUP(Transactions!F117,Payments!A117:E816,2,FALSE)</f>
        <v>4747.7520000000004</v>
      </c>
      <c r="U117" s="9">
        <f>VLOOKUP($D117,Payments!$A:$E,4,0)</f>
        <v>20130.468480000003</v>
      </c>
      <c r="V117" s="9">
        <f t="shared" si="16"/>
        <v>1139.4604800000052</v>
      </c>
      <c r="W117" s="17">
        <f t="shared" si="17"/>
        <v>5.6603773584905911E-2</v>
      </c>
      <c r="X117" t="str">
        <f>VLOOKUP($D117,Payments!$A:$E,5,0)</f>
        <v>Bankinter</v>
      </c>
      <c r="Y117" t="str">
        <f>VLOOKUP($X117,'Bank Type'!$A$1:$B$11,2,0)</f>
        <v>C</v>
      </c>
    </row>
    <row r="118" spans="1:25" x14ac:dyDescent="0.25">
      <c r="A118" t="str">
        <f t="shared" si="11"/>
        <v>CD-7CD-7-117</v>
      </c>
      <c r="B118" t="str">
        <f t="shared" si="12"/>
        <v>CD-7-117B-354</v>
      </c>
      <c r="C118" s="1" t="str">
        <f>Transactions!A118</f>
        <v>CD-7</v>
      </c>
      <c r="D118" t="str">
        <f>Transactions!F118</f>
        <v>CD-7-117</v>
      </c>
      <c r="E118" t="str">
        <f>VLOOKUP($D118,Payments!$A:$C,3,0)</f>
        <v>B-354</v>
      </c>
      <c r="F118" s="11" t="str">
        <f>Transactions!D118</f>
        <v>Hatchback</v>
      </c>
      <c r="G118" s="11" t="str">
        <f>Transactions!E118</f>
        <v>Mitsubishi</v>
      </c>
      <c r="H118" s="1">
        <f>Transactions!B118</f>
        <v>43461</v>
      </c>
      <c r="I118" s="10">
        <f t="shared" si="9"/>
        <v>12</v>
      </c>
      <c r="J118" s="1">
        <f>Transactions!C118</f>
        <v>43522</v>
      </c>
      <c r="K118">
        <f t="shared" si="10"/>
        <v>61</v>
      </c>
      <c r="L118" s="5">
        <f>Transactions!G118</f>
        <v>30317</v>
      </c>
      <c r="M118" s="2">
        <f>Transactions!H118</f>
        <v>0.08</v>
      </c>
      <c r="N118" s="2">
        <f t="shared" si="13"/>
        <v>27891.64</v>
      </c>
      <c r="O118">
        <f>SUMIFS(Financials!$C:$C,Financials!$A:$A,'Combined sheet'!$C118,Financials!$B:$B,'Combined sheet'!$D118)</f>
        <v>10914.12</v>
      </c>
      <c r="P118">
        <f>SUMIFS(Financials!$D:$D,Financials!$A:$A,'Combined sheet'!$C118,Financials!$B:$B,'Combined sheet'!$D118)</f>
        <v>1527.9767999999997</v>
      </c>
      <c r="Q118">
        <f>SUMIFS(Financials!$E:$E,Financials!$A:$A,'Combined sheet'!$C118,Financials!$B:$B,'Combined sheet'!$D118)</f>
        <v>0.14000000000000001</v>
      </c>
      <c r="R118" s="18">
        <f t="shared" si="14"/>
        <v>16346.926400000002</v>
      </c>
      <c r="S118" s="9">
        <f t="shared" si="15"/>
        <v>11544.713599999995</v>
      </c>
      <c r="T118">
        <f>VLOOKUP(Transactions!F118,Payments!A118:E817,2,FALSE)</f>
        <v>5578.3280000000004</v>
      </c>
      <c r="U118" s="9">
        <f>VLOOKUP($D118,Payments!$A:$E,4,0)</f>
        <v>23652.110720000001</v>
      </c>
      <c r="V118" s="9">
        <f t="shared" si="16"/>
        <v>1338.7987200000025</v>
      </c>
      <c r="W118" s="17">
        <f t="shared" si="17"/>
        <v>5.6603773584905766E-2</v>
      </c>
      <c r="X118" t="str">
        <f>VLOOKUP($D118,Payments!$A:$E,5,0)</f>
        <v>Popular</v>
      </c>
      <c r="Y118" t="str">
        <f>VLOOKUP($X118,'Bank Type'!$A$1:$B$11,2,0)</f>
        <v>B</v>
      </c>
    </row>
    <row r="119" spans="1:25" x14ac:dyDescent="0.25">
      <c r="A119" t="str">
        <f t="shared" si="11"/>
        <v>CD-13CD-13-118</v>
      </c>
      <c r="B119" t="str">
        <f t="shared" si="12"/>
        <v>CD-13-118B-267</v>
      </c>
      <c r="C119" s="11" t="str">
        <f>Transactions!A119</f>
        <v>CD-13</v>
      </c>
      <c r="D119" t="str">
        <f>Transactions!F119</f>
        <v>CD-13-118</v>
      </c>
      <c r="E119" t="str">
        <f>VLOOKUP($D119,Payments!$A:$C,3,0)</f>
        <v>B-267</v>
      </c>
      <c r="F119" s="11" t="str">
        <f>Transactions!D119</f>
        <v>Sedan</v>
      </c>
      <c r="G119" s="11" t="str">
        <f>Transactions!E119</f>
        <v>Toyota</v>
      </c>
      <c r="H119" s="1">
        <f>Transactions!B119</f>
        <v>43382</v>
      </c>
      <c r="I119" s="10">
        <f t="shared" si="9"/>
        <v>10</v>
      </c>
      <c r="J119" s="1">
        <f>Transactions!C119</f>
        <v>43432</v>
      </c>
      <c r="K119">
        <f t="shared" si="10"/>
        <v>50</v>
      </c>
      <c r="L119" s="5">
        <f>Transactions!G119</f>
        <v>27530</v>
      </c>
      <c r="M119" s="2">
        <f>Transactions!H119</f>
        <v>0.12</v>
      </c>
      <c r="N119" s="2">
        <f t="shared" si="13"/>
        <v>24226.400000000001</v>
      </c>
      <c r="O119">
        <f>SUMIFS(Financials!$C:$C,Financials!$A:$A,'Combined sheet'!$C119,Financials!$B:$B,'Combined sheet'!$D119)</f>
        <v>9910.7999999999993</v>
      </c>
      <c r="P119">
        <f>SUMIFS(Financials!$D:$D,Financials!$A:$A,'Combined sheet'!$C119,Financials!$B:$B,'Combined sheet'!$D119)</f>
        <v>1288.4040000000002</v>
      </c>
      <c r="Q119">
        <f>SUMIFS(Financials!$E:$E,Financials!$A:$A,'Combined sheet'!$C119,Financials!$B:$B,'Combined sheet'!$D119)</f>
        <v>0.14000000000000001</v>
      </c>
      <c r="R119" s="18">
        <f t="shared" si="14"/>
        <v>14590.9</v>
      </c>
      <c r="S119" s="9">
        <f t="shared" si="15"/>
        <v>9635.5000000000018</v>
      </c>
      <c r="T119">
        <f>VLOOKUP(Transactions!F119,Payments!A119:E818,2,FALSE)</f>
        <v>5572.072000000001</v>
      </c>
      <c r="U119" s="9">
        <f>VLOOKUP($D119,Payments!$A:$E,4,0)</f>
        <v>20333.217520000002</v>
      </c>
      <c r="V119" s="9">
        <f t="shared" si="16"/>
        <v>1678.8895200000006</v>
      </c>
      <c r="W119" s="17">
        <f t="shared" si="17"/>
        <v>8.256880733944956E-2</v>
      </c>
      <c r="X119" t="str">
        <f>VLOOKUP($D119,Payments!$A:$E,5,0)</f>
        <v>Santander</v>
      </c>
      <c r="Y119" t="str">
        <f>VLOOKUP($X119,'Bank Type'!$A$1:$B$11,2,0)</f>
        <v>B</v>
      </c>
    </row>
    <row r="120" spans="1:25" x14ac:dyDescent="0.25">
      <c r="A120" t="str">
        <f t="shared" si="11"/>
        <v>CD-10CD-10-119</v>
      </c>
      <c r="B120" t="str">
        <f t="shared" si="12"/>
        <v>CD-10-119B-275</v>
      </c>
      <c r="C120" s="1" t="str">
        <f>Transactions!A120</f>
        <v>CD-10</v>
      </c>
      <c r="D120" t="str">
        <f>Transactions!F120</f>
        <v>CD-10-119</v>
      </c>
      <c r="E120" t="str">
        <f>VLOOKUP($D120,Payments!$A:$C,3,0)</f>
        <v>B-275</v>
      </c>
      <c r="F120" s="11" t="str">
        <f>Transactions!D120</f>
        <v>Hatchback</v>
      </c>
      <c r="G120" s="11" t="str">
        <f>Transactions!E120</f>
        <v>Toyota</v>
      </c>
      <c r="H120" s="1">
        <f>Transactions!B120</f>
        <v>43400</v>
      </c>
      <c r="I120" s="10">
        <f t="shared" si="9"/>
        <v>10</v>
      </c>
      <c r="J120" s="1">
        <f>Transactions!C120</f>
        <v>43473</v>
      </c>
      <c r="K120">
        <f t="shared" si="10"/>
        <v>73</v>
      </c>
      <c r="L120" s="5">
        <f>Transactions!G120</f>
        <v>34274</v>
      </c>
      <c r="M120" s="2">
        <f>Transactions!H120</f>
        <v>0.1</v>
      </c>
      <c r="N120" s="2">
        <f t="shared" si="13"/>
        <v>30846.6</v>
      </c>
      <c r="O120">
        <f>SUMIFS(Financials!$C:$C,Financials!$A:$A,'Combined sheet'!$C120,Financials!$B:$B,'Combined sheet'!$D120)</f>
        <v>12338.64</v>
      </c>
      <c r="P120">
        <f>SUMIFS(Financials!$D:$D,Financials!$A:$A,'Combined sheet'!$C120,Financials!$B:$B,'Combined sheet'!$D120)</f>
        <v>1480.6368000000002</v>
      </c>
      <c r="Q120">
        <f>SUMIFS(Financials!$E:$E,Financials!$A:$A,'Combined sheet'!$C120,Financials!$B:$B,'Combined sheet'!$D120)</f>
        <v>0.15</v>
      </c>
      <c r="R120" s="18">
        <f t="shared" si="14"/>
        <v>18446.266799999998</v>
      </c>
      <c r="S120" s="9">
        <f t="shared" si="15"/>
        <v>12400.333199999999</v>
      </c>
      <c r="T120">
        <f>VLOOKUP(Transactions!F120,Payments!A120:E819,2,FALSE)</f>
        <v>5552.3880000000008</v>
      </c>
      <c r="U120" s="9">
        <f>VLOOKUP($D120,Payments!$A:$E,4,0)</f>
        <v>27064.806840000001</v>
      </c>
      <c r="V120" s="9">
        <f t="shared" si="16"/>
        <v>1770.5948400000016</v>
      </c>
      <c r="W120" s="17">
        <f t="shared" si="17"/>
        <v>6.54205607476636E-2</v>
      </c>
      <c r="X120" t="str">
        <f>VLOOKUP($D120,Payments!$A:$E,5,0)</f>
        <v>Sabadell</v>
      </c>
      <c r="Y120" t="str">
        <f>VLOOKUP($X120,'Bank Type'!$A$1:$B$11,2,0)</f>
        <v>A</v>
      </c>
    </row>
    <row r="121" spans="1:25" x14ac:dyDescent="0.25">
      <c r="A121" t="str">
        <f t="shared" si="11"/>
        <v>CD-10CD-10-120</v>
      </c>
      <c r="B121" t="str">
        <f t="shared" si="12"/>
        <v>CD-10-120B-283</v>
      </c>
      <c r="C121" s="11" t="str">
        <f>Transactions!A121</f>
        <v>CD-10</v>
      </c>
      <c r="D121" t="str">
        <f>Transactions!F121</f>
        <v>CD-10-120</v>
      </c>
      <c r="E121" t="str">
        <f>VLOOKUP($D121,Payments!$A:$C,3,0)</f>
        <v>B-283</v>
      </c>
      <c r="F121" s="11" t="str">
        <f>Transactions!D121</f>
        <v>Convertible</v>
      </c>
      <c r="G121" s="11" t="str">
        <f>Transactions!E121</f>
        <v>Alfa-romero</v>
      </c>
      <c r="H121" s="1">
        <f>Transactions!B121</f>
        <v>43406</v>
      </c>
      <c r="I121" s="10">
        <f t="shared" si="9"/>
        <v>11</v>
      </c>
      <c r="J121" s="1">
        <f>Transactions!C121</f>
        <v>43477</v>
      </c>
      <c r="K121">
        <f t="shared" si="10"/>
        <v>71</v>
      </c>
      <c r="L121" s="5">
        <f>Transactions!G121</f>
        <v>19993</v>
      </c>
      <c r="M121" s="2">
        <f>Transactions!H121</f>
        <v>0.16</v>
      </c>
      <c r="N121" s="2">
        <f t="shared" si="13"/>
        <v>16794.12</v>
      </c>
      <c r="O121">
        <f>SUMIFS(Financials!$C:$C,Financials!$A:$A,'Combined sheet'!$C121,Financials!$B:$B,'Combined sheet'!$D121)</f>
        <v>6797.62</v>
      </c>
      <c r="P121">
        <f>SUMIFS(Financials!$D:$D,Financials!$A:$A,'Combined sheet'!$C121,Financials!$B:$B,'Combined sheet'!$D121)</f>
        <v>999.65</v>
      </c>
      <c r="Q121">
        <f>SUMIFS(Financials!$E:$E,Financials!$A:$A,'Combined sheet'!$C121,Financials!$B:$B,'Combined sheet'!$D121)</f>
        <v>0.13</v>
      </c>
      <c r="R121" s="18">
        <f t="shared" si="14"/>
        <v>9980.5056000000004</v>
      </c>
      <c r="S121" s="9">
        <f t="shared" si="15"/>
        <v>6813.6144000000004</v>
      </c>
      <c r="T121">
        <f>VLOOKUP(Transactions!F121,Payments!A121:E820,2,FALSE)</f>
        <v>3190.8827999999999</v>
      </c>
      <c r="U121" s="9">
        <f>VLOOKUP($D121,Payments!$A:$E,4,0)</f>
        <v>14419.431431999999</v>
      </c>
      <c r="V121" s="9">
        <f t="shared" si="16"/>
        <v>816.19423199999983</v>
      </c>
      <c r="W121" s="17">
        <f t="shared" si="17"/>
        <v>5.6603773584905648E-2</v>
      </c>
      <c r="X121" t="str">
        <f>VLOOKUP($D121,Payments!$A:$E,5,0)</f>
        <v>Popular</v>
      </c>
      <c r="Y121" t="str">
        <f>VLOOKUP($X121,'Bank Type'!$A$1:$B$11,2,0)</f>
        <v>B</v>
      </c>
    </row>
    <row r="122" spans="1:25" x14ac:dyDescent="0.25">
      <c r="A122" t="str">
        <f t="shared" si="11"/>
        <v>CD-18CD-18-121</v>
      </c>
      <c r="B122" t="str">
        <f t="shared" si="12"/>
        <v>CD-18-121B-307</v>
      </c>
      <c r="C122" s="1" t="str">
        <f>Transactions!A122</f>
        <v>CD-18</v>
      </c>
      <c r="D122" t="str">
        <f>Transactions!F122</f>
        <v>CD-18-121</v>
      </c>
      <c r="E122" t="str">
        <f>VLOOKUP($D122,Payments!$A:$C,3,0)</f>
        <v>B-307</v>
      </c>
      <c r="F122" s="11" t="str">
        <f>Transactions!D122</f>
        <v>Wagon</v>
      </c>
      <c r="G122" s="11" t="str">
        <f>Transactions!E122</f>
        <v>Porsche</v>
      </c>
      <c r="H122" s="1">
        <f>Transactions!B122</f>
        <v>43416</v>
      </c>
      <c r="I122" s="10">
        <f t="shared" si="9"/>
        <v>11</v>
      </c>
      <c r="J122" s="1">
        <f>Transactions!C122</f>
        <v>43488</v>
      </c>
      <c r="K122">
        <f t="shared" si="10"/>
        <v>72</v>
      </c>
      <c r="L122" s="5">
        <f>Transactions!G122</f>
        <v>24194</v>
      </c>
      <c r="M122" s="2">
        <f>Transactions!H122</f>
        <v>0.16</v>
      </c>
      <c r="N122" s="2">
        <f t="shared" si="13"/>
        <v>20322.96</v>
      </c>
      <c r="O122">
        <f>SUMIFS(Financials!$C:$C,Financials!$A:$A,'Combined sheet'!$C122,Financials!$B:$B,'Combined sheet'!$D122)</f>
        <v>9677.6</v>
      </c>
      <c r="P122">
        <f>SUMIFS(Financials!$D:$D,Financials!$A:$A,'Combined sheet'!$C122,Financials!$B:$B,'Combined sheet'!$D122)</f>
        <v>958.08239999999989</v>
      </c>
      <c r="Q122">
        <f>SUMIFS(Financials!$E:$E,Financials!$A:$A,'Combined sheet'!$C122,Financials!$B:$B,'Combined sheet'!$D122)</f>
        <v>0.11</v>
      </c>
      <c r="R122" s="18">
        <f t="shared" si="14"/>
        <v>12871.207999999999</v>
      </c>
      <c r="S122" s="9">
        <f t="shared" si="15"/>
        <v>7451.7519999999995</v>
      </c>
      <c r="T122">
        <f>VLOOKUP(Transactions!F122,Payments!A122:E821,2,FALSE)</f>
        <v>4674.2807999999995</v>
      </c>
      <c r="U122" s="9">
        <f>VLOOKUP($D122,Payments!$A:$E,4,0)</f>
        <v>17057.060328</v>
      </c>
      <c r="V122" s="9">
        <f t="shared" si="16"/>
        <v>1408.3811280000009</v>
      </c>
      <c r="W122" s="17">
        <f t="shared" si="17"/>
        <v>8.2568807339449601E-2</v>
      </c>
      <c r="X122" t="str">
        <f>VLOOKUP($D122,Payments!$A:$E,5,0)</f>
        <v>Unicaja</v>
      </c>
      <c r="Y122" t="str">
        <f>VLOOKUP($X122,'Bank Type'!$A$1:$B$11,2,0)</f>
        <v>D</v>
      </c>
    </row>
    <row r="123" spans="1:25" x14ac:dyDescent="0.25">
      <c r="A123" t="str">
        <f t="shared" si="11"/>
        <v>CD-12CD-12-122</v>
      </c>
      <c r="B123" t="str">
        <f t="shared" si="12"/>
        <v>CD-12-122B-345</v>
      </c>
      <c r="C123" s="11" t="str">
        <f>Transactions!A123</f>
        <v>CD-12</v>
      </c>
      <c r="D123" t="str">
        <f>Transactions!F123</f>
        <v>CD-12-122</v>
      </c>
      <c r="E123" t="str">
        <f>VLOOKUP($D123,Payments!$A:$C,3,0)</f>
        <v>B-345</v>
      </c>
      <c r="F123" s="11" t="str">
        <f>Transactions!D123</f>
        <v>Wagon</v>
      </c>
      <c r="G123" s="11" t="str">
        <f>Transactions!E123</f>
        <v>Nissan</v>
      </c>
      <c r="H123" s="1">
        <f>Transactions!B123</f>
        <v>43421</v>
      </c>
      <c r="I123" s="10">
        <f t="shared" si="9"/>
        <v>11</v>
      </c>
      <c r="J123" s="1">
        <f>Transactions!C123</f>
        <v>43492</v>
      </c>
      <c r="K123">
        <f t="shared" si="10"/>
        <v>71</v>
      </c>
      <c r="L123" s="5">
        <f>Transactions!G123</f>
        <v>18731</v>
      </c>
      <c r="M123" s="2">
        <f>Transactions!H123</f>
        <v>0.05</v>
      </c>
      <c r="N123" s="2">
        <f t="shared" si="13"/>
        <v>17794.45</v>
      </c>
      <c r="O123">
        <f>SUMIFS(Financials!$C:$C,Financials!$A:$A,'Combined sheet'!$C123,Financials!$B:$B,'Combined sheet'!$D123)</f>
        <v>7492.4</v>
      </c>
      <c r="P123">
        <f>SUMIFS(Financials!$D:$D,Financials!$A:$A,'Combined sheet'!$C123,Financials!$B:$B,'Combined sheet'!$D123)</f>
        <v>721.14350000000002</v>
      </c>
      <c r="Q123">
        <f>SUMIFS(Financials!$E:$E,Financials!$A:$A,'Combined sheet'!$C123,Financials!$B:$B,'Combined sheet'!$D123)</f>
        <v>0.13</v>
      </c>
      <c r="R123" s="18">
        <f t="shared" si="14"/>
        <v>10526.822</v>
      </c>
      <c r="S123" s="9">
        <f t="shared" si="15"/>
        <v>7267.6280000000006</v>
      </c>
      <c r="T123">
        <f>VLOOKUP(Transactions!F123,Payments!A123:E822,2,FALSE)</f>
        <v>4092.7235000000005</v>
      </c>
      <c r="U123" s="9">
        <f>VLOOKUP($D123,Payments!$A:$E,4,0)</f>
        <v>14523.830090000001</v>
      </c>
      <c r="V123" s="9">
        <f t="shared" si="16"/>
        <v>822.10359000000062</v>
      </c>
      <c r="W123" s="17">
        <f t="shared" si="17"/>
        <v>5.6603773584905696E-2</v>
      </c>
      <c r="X123" t="str">
        <f>VLOOKUP($D123,Payments!$A:$E,5,0)</f>
        <v>Popular</v>
      </c>
      <c r="Y123" t="str">
        <f>VLOOKUP($X123,'Bank Type'!$A$1:$B$11,2,0)</f>
        <v>B</v>
      </c>
    </row>
    <row r="124" spans="1:25" x14ac:dyDescent="0.25">
      <c r="A124" t="str">
        <f t="shared" si="11"/>
        <v>CD-18CD-18-123</v>
      </c>
      <c r="B124" t="str">
        <f t="shared" si="12"/>
        <v>CD-18-123B-261</v>
      </c>
      <c r="C124" s="1" t="str">
        <f>Transactions!A124</f>
        <v>CD-18</v>
      </c>
      <c r="D124" t="str">
        <f>Transactions!F124</f>
        <v>CD-18-123</v>
      </c>
      <c r="E124" t="str">
        <f>VLOOKUP($D124,Payments!$A:$C,3,0)</f>
        <v>B-261</v>
      </c>
      <c r="F124" s="11" t="str">
        <f>Transactions!D124</f>
        <v>Wagon</v>
      </c>
      <c r="G124" s="11" t="str">
        <f>Transactions!E124</f>
        <v>Nissan</v>
      </c>
      <c r="H124" s="1">
        <f>Transactions!B124</f>
        <v>43435</v>
      </c>
      <c r="I124" s="10">
        <f t="shared" si="9"/>
        <v>12</v>
      </c>
      <c r="J124" s="1">
        <f>Transactions!C124</f>
        <v>43476</v>
      </c>
      <c r="K124">
        <f t="shared" si="10"/>
        <v>41</v>
      </c>
      <c r="L124" s="5">
        <f>Transactions!G124</f>
        <v>25994</v>
      </c>
      <c r="M124" s="2">
        <f>Transactions!H124</f>
        <v>0.09</v>
      </c>
      <c r="N124" s="2">
        <f t="shared" si="13"/>
        <v>23654.54</v>
      </c>
      <c r="O124">
        <f>SUMIFS(Financials!$C:$C,Financials!$A:$A,'Combined sheet'!$C124,Financials!$B:$B,'Combined sheet'!$D124)</f>
        <v>8058.14</v>
      </c>
      <c r="P124">
        <f>SUMIFS(Financials!$D:$D,Financials!$A:$A,'Combined sheet'!$C124,Financials!$B:$B,'Combined sheet'!$D124)</f>
        <v>779.82</v>
      </c>
      <c r="Q124">
        <f>SUMIFS(Financials!$E:$E,Financials!$A:$A,'Combined sheet'!$C124,Financials!$B:$B,'Combined sheet'!$D124)</f>
        <v>0.14000000000000001</v>
      </c>
      <c r="R124" s="18">
        <f t="shared" si="14"/>
        <v>12149.595600000001</v>
      </c>
      <c r="S124" s="9">
        <f t="shared" si="15"/>
        <v>11504.9444</v>
      </c>
      <c r="T124">
        <f>VLOOKUP(Transactions!F124,Payments!A124:E823,2,FALSE)</f>
        <v>5203.9988000000003</v>
      </c>
      <c r="U124" s="9">
        <f>VLOOKUP($D124,Payments!$A:$E,4,0)</f>
        <v>19926.584495999999</v>
      </c>
      <c r="V124" s="9">
        <f t="shared" si="16"/>
        <v>1476.0432959999998</v>
      </c>
      <c r="W124" s="17">
        <f t="shared" si="17"/>
        <v>7.407407407407407E-2</v>
      </c>
      <c r="X124" t="str">
        <f>VLOOKUP($D124,Payments!$A:$E,5,0)</f>
        <v>Unicaja</v>
      </c>
      <c r="Y124" t="str">
        <f>VLOOKUP($X124,'Bank Type'!$A$1:$B$11,2,0)</f>
        <v>D</v>
      </c>
    </row>
    <row r="125" spans="1:25" x14ac:dyDescent="0.25">
      <c r="A125" t="str">
        <f t="shared" si="11"/>
        <v>CD-19CD-19-124</v>
      </c>
      <c r="B125" t="str">
        <f t="shared" si="12"/>
        <v>CD-19-124B-305</v>
      </c>
      <c r="C125" s="11" t="str">
        <f>Transactions!A125</f>
        <v>CD-19</v>
      </c>
      <c r="D125" t="str">
        <f>Transactions!F125</f>
        <v>CD-19-124</v>
      </c>
      <c r="E125" t="str">
        <f>VLOOKUP($D125,Payments!$A:$C,3,0)</f>
        <v>B-305</v>
      </c>
      <c r="F125" s="11" t="str">
        <f>Transactions!D125</f>
        <v>Convertible</v>
      </c>
      <c r="G125" s="11" t="str">
        <f>Transactions!E125</f>
        <v>Plymouth</v>
      </c>
      <c r="H125" s="1">
        <f>Transactions!B125</f>
        <v>43416</v>
      </c>
      <c r="I125" s="10">
        <f t="shared" si="9"/>
        <v>11</v>
      </c>
      <c r="J125" s="1">
        <f>Transactions!C125</f>
        <v>43458</v>
      </c>
      <c r="K125">
        <f t="shared" si="10"/>
        <v>42</v>
      </c>
      <c r="L125" s="5">
        <f>Transactions!G125</f>
        <v>31989</v>
      </c>
      <c r="M125" s="2">
        <f>Transactions!H125</f>
        <v>7.0000000000000007E-2</v>
      </c>
      <c r="N125" s="2">
        <f t="shared" si="13"/>
        <v>29749.77</v>
      </c>
      <c r="O125">
        <f>SUMIFS(Financials!$C:$C,Financials!$A:$A,'Combined sheet'!$C125,Financials!$B:$B,'Combined sheet'!$D125)</f>
        <v>12155.82</v>
      </c>
      <c r="P125">
        <f>SUMIFS(Financials!$D:$D,Financials!$A:$A,'Combined sheet'!$C125,Financials!$B:$B,'Combined sheet'!$D125)</f>
        <v>1583.4554999999998</v>
      </c>
      <c r="Q125">
        <f>SUMIFS(Financials!$E:$E,Financials!$A:$A,'Combined sheet'!$C125,Financials!$B:$B,'Combined sheet'!$D125)</f>
        <v>0.12</v>
      </c>
      <c r="R125" s="18">
        <f t="shared" si="14"/>
        <v>17309.247899999998</v>
      </c>
      <c r="S125" s="9">
        <f t="shared" si="15"/>
        <v>12440.5221</v>
      </c>
      <c r="T125">
        <f>VLOOKUP(Transactions!F125,Payments!A125:E824,2,FALSE)</f>
        <v>6247.4516999999996</v>
      </c>
      <c r="U125" s="9">
        <f>VLOOKUP($D125,Payments!$A:$E,4,0)</f>
        <v>24677.434215000001</v>
      </c>
      <c r="V125" s="9">
        <f t="shared" si="16"/>
        <v>1175.1159150000021</v>
      </c>
      <c r="W125" s="17">
        <f t="shared" si="17"/>
        <v>4.7619047619047707E-2</v>
      </c>
      <c r="X125" t="str">
        <f>VLOOKUP($D125,Payments!$A:$E,5,0)</f>
        <v>Laboral</v>
      </c>
      <c r="Y125" t="str">
        <f>VLOOKUP($X125,'Bank Type'!$A$1:$B$11,2,0)</f>
        <v>D</v>
      </c>
    </row>
    <row r="126" spans="1:25" x14ac:dyDescent="0.25">
      <c r="A126" t="str">
        <f t="shared" si="11"/>
        <v>CD-3CD-3-125</v>
      </c>
      <c r="B126" t="str">
        <f t="shared" si="12"/>
        <v>CD-3-125B-399</v>
      </c>
      <c r="C126" s="1" t="str">
        <f>Transactions!A126</f>
        <v>CD-3</v>
      </c>
      <c r="D126" t="str">
        <f>Transactions!F126</f>
        <v>CD-3-125</v>
      </c>
      <c r="E126" t="str">
        <f>VLOOKUP($D126,Payments!$A:$C,3,0)</f>
        <v>B-399</v>
      </c>
      <c r="F126" s="11" t="str">
        <f>Transactions!D126</f>
        <v>Convertible</v>
      </c>
      <c r="G126" s="11" t="str">
        <f>Transactions!E126</f>
        <v>Volkswagen</v>
      </c>
      <c r="H126" s="1">
        <f>Transactions!B126</f>
        <v>43414</v>
      </c>
      <c r="I126" s="10">
        <f t="shared" si="9"/>
        <v>11</v>
      </c>
      <c r="J126" s="1">
        <f>Transactions!C126</f>
        <v>43476</v>
      </c>
      <c r="K126">
        <f t="shared" si="10"/>
        <v>62</v>
      </c>
      <c r="L126" s="5">
        <f>Transactions!G126</f>
        <v>29293</v>
      </c>
      <c r="M126" s="2">
        <f>Transactions!H126</f>
        <v>0.05</v>
      </c>
      <c r="N126" s="2">
        <f t="shared" si="13"/>
        <v>27828.35</v>
      </c>
      <c r="O126">
        <f>SUMIFS(Financials!$C:$C,Financials!$A:$A,'Combined sheet'!$C126,Financials!$B:$B,'Combined sheet'!$D126)</f>
        <v>9959.6200000000008</v>
      </c>
      <c r="P126">
        <f>SUMIFS(Financials!$D:$D,Financials!$A:$A,'Combined sheet'!$C126,Financials!$B:$B,'Combined sheet'!$D126)</f>
        <v>893.4364999999998</v>
      </c>
      <c r="Q126">
        <f>SUMIFS(Financials!$E:$E,Financials!$A:$A,'Combined sheet'!$C126,Financials!$B:$B,'Combined sheet'!$D126)</f>
        <v>0.13</v>
      </c>
      <c r="R126" s="18">
        <f t="shared" si="14"/>
        <v>14470.742</v>
      </c>
      <c r="S126" s="9">
        <f t="shared" si="15"/>
        <v>13357.607999999997</v>
      </c>
      <c r="T126">
        <f>VLOOKUP(Transactions!F126,Payments!A126:E825,2,FALSE)</f>
        <v>5287.3865000000005</v>
      </c>
      <c r="U126" s="9">
        <f>VLOOKUP($D126,Payments!$A:$E,4,0)</f>
        <v>24118.830944999998</v>
      </c>
      <c r="V126" s="9">
        <f t="shared" si="16"/>
        <v>1577.8674449999999</v>
      </c>
      <c r="W126" s="17">
        <f t="shared" si="17"/>
        <v>6.5420560747663545E-2</v>
      </c>
      <c r="X126" t="str">
        <f>VLOOKUP($D126,Payments!$A:$E,5,0)</f>
        <v>Popular</v>
      </c>
      <c r="Y126" t="str">
        <f>VLOOKUP($X126,'Bank Type'!$A$1:$B$11,2,0)</f>
        <v>B</v>
      </c>
    </row>
    <row r="127" spans="1:25" x14ac:dyDescent="0.25">
      <c r="A127" t="str">
        <f t="shared" si="11"/>
        <v>CD-11CD-11-126</v>
      </c>
      <c r="B127" t="str">
        <f t="shared" si="12"/>
        <v>CD-11-126B-365</v>
      </c>
      <c r="C127" s="11" t="str">
        <f>Transactions!A127</f>
        <v>CD-11</v>
      </c>
      <c r="D127" t="str">
        <f>Transactions!F127</f>
        <v>CD-11-126</v>
      </c>
      <c r="E127" t="str">
        <f>VLOOKUP($D127,Payments!$A:$C,3,0)</f>
        <v>B-365</v>
      </c>
      <c r="F127" s="11" t="str">
        <f>Transactions!D127</f>
        <v>Convertible</v>
      </c>
      <c r="G127" s="11" t="str">
        <f>Transactions!E127</f>
        <v>Toyota</v>
      </c>
      <c r="H127" s="1">
        <f>Transactions!B127</f>
        <v>43438</v>
      </c>
      <c r="I127" s="10">
        <f t="shared" si="9"/>
        <v>12</v>
      </c>
      <c r="J127" s="1">
        <f>Transactions!C127</f>
        <v>43505</v>
      </c>
      <c r="K127">
        <f t="shared" si="10"/>
        <v>67</v>
      </c>
      <c r="L127" s="5">
        <f>Transactions!G127</f>
        <v>24974</v>
      </c>
      <c r="M127" s="2">
        <f>Transactions!H127</f>
        <v>0.11</v>
      </c>
      <c r="N127" s="2">
        <f t="shared" si="13"/>
        <v>22226.86</v>
      </c>
      <c r="O127">
        <f>SUMIFS(Financials!$C:$C,Financials!$A:$A,'Combined sheet'!$C127,Financials!$B:$B,'Combined sheet'!$D127)</f>
        <v>8740.9</v>
      </c>
      <c r="P127">
        <f>SUMIFS(Financials!$D:$D,Financials!$A:$A,'Combined sheet'!$C127,Financials!$B:$B,'Combined sheet'!$D127)</f>
        <v>809.15760000000012</v>
      </c>
      <c r="Q127">
        <f>SUMIFS(Financials!$E:$E,Financials!$A:$A,'Combined sheet'!$C127,Financials!$B:$B,'Combined sheet'!$D127)</f>
        <v>0.1</v>
      </c>
      <c r="R127" s="18">
        <f t="shared" si="14"/>
        <v>11772.7436</v>
      </c>
      <c r="S127" s="9">
        <f t="shared" si="15"/>
        <v>10454.116400000001</v>
      </c>
      <c r="T127">
        <f>VLOOKUP(Transactions!F127,Payments!A127:E826,2,FALSE)</f>
        <v>4223.1034</v>
      </c>
      <c r="U127" s="9">
        <f>VLOOKUP($D127,Payments!$A:$E,4,0)</f>
        <v>19624.094694000003</v>
      </c>
      <c r="V127" s="9">
        <f t="shared" si="16"/>
        <v>1620.3380940000025</v>
      </c>
      <c r="W127" s="17">
        <f t="shared" si="17"/>
        <v>8.2568807339449657E-2</v>
      </c>
      <c r="X127" t="str">
        <f>VLOOKUP($D127,Payments!$A:$E,5,0)</f>
        <v>Caixa</v>
      </c>
      <c r="Y127" t="str">
        <f>VLOOKUP($X127,'Bank Type'!$A$1:$B$11,2,0)</f>
        <v>A</v>
      </c>
    </row>
    <row r="128" spans="1:25" x14ac:dyDescent="0.25">
      <c r="A128" t="str">
        <f t="shared" si="11"/>
        <v>CD-17CD-17-127</v>
      </c>
      <c r="B128" t="str">
        <f t="shared" si="12"/>
        <v>CD-17-127B-394</v>
      </c>
      <c r="C128" s="1" t="str">
        <f>Transactions!A128</f>
        <v>CD-17</v>
      </c>
      <c r="D128" t="str">
        <f>Transactions!F128</f>
        <v>CD-17-127</v>
      </c>
      <c r="E128" t="str">
        <f>VLOOKUP($D128,Payments!$A:$C,3,0)</f>
        <v>B-394</v>
      </c>
      <c r="F128" s="11" t="str">
        <f>Transactions!D128</f>
        <v>Convertible</v>
      </c>
      <c r="G128" s="11" t="str">
        <f>Transactions!E128</f>
        <v>Peugeot</v>
      </c>
      <c r="H128" s="1">
        <f>Transactions!B128</f>
        <v>43428</v>
      </c>
      <c r="I128" s="10">
        <f t="shared" si="9"/>
        <v>11</v>
      </c>
      <c r="J128" s="1">
        <f>Transactions!C128</f>
        <v>43484</v>
      </c>
      <c r="K128">
        <f t="shared" si="10"/>
        <v>56</v>
      </c>
      <c r="L128" s="5">
        <f>Transactions!G128</f>
        <v>18001</v>
      </c>
      <c r="M128" s="2">
        <f>Transactions!H128</f>
        <v>0.08</v>
      </c>
      <c r="N128" s="2">
        <f t="shared" si="13"/>
        <v>16560.919999999998</v>
      </c>
      <c r="O128">
        <f>SUMIFS(Financials!$C:$C,Financials!$A:$A,'Combined sheet'!$C128,Financials!$B:$B,'Combined sheet'!$D128)</f>
        <v>6120.34</v>
      </c>
      <c r="P128">
        <f>SUMIFS(Financials!$D:$D,Financials!$A:$A,'Combined sheet'!$C128,Financials!$B:$B,'Combined sheet'!$D128)</f>
        <v>626.43480000000011</v>
      </c>
      <c r="Q128">
        <f>SUMIFS(Financials!$E:$E,Financials!$A:$A,'Combined sheet'!$C128,Financials!$B:$B,'Combined sheet'!$D128)</f>
        <v>0.1</v>
      </c>
      <c r="R128" s="18">
        <f t="shared" si="14"/>
        <v>8402.8667999999998</v>
      </c>
      <c r="S128" s="9">
        <f t="shared" si="15"/>
        <v>8158.0531999999976</v>
      </c>
      <c r="T128">
        <f>VLOOKUP(Transactions!F128,Payments!A128:E827,2,FALSE)</f>
        <v>2980.9656000000004</v>
      </c>
      <c r="U128" s="9">
        <f>VLOOKUP($D128,Payments!$A:$E,4,0)</f>
        <v>14530.551208000003</v>
      </c>
      <c r="V128" s="9">
        <f t="shared" si="16"/>
        <v>950.59680800000388</v>
      </c>
      <c r="W128" s="17">
        <f t="shared" si="17"/>
        <v>6.5420560747663808E-2</v>
      </c>
      <c r="X128" t="str">
        <f>VLOOKUP($D128,Payments!$A:$E,5,0)</f>
        <v>Popular</v>
      </c>
      <c r="Y128" t="str">
        <f>VLOOKUP($X128,'Bank Type'!$A$1:$B$11,2,0)</f>
        <v>B</v>
      </c>
    </row>
    <row r="129" spans="1:25" x14ac:dyDescent="0.25">
      <c r="A129" t="str">
        <f t="shared" si="11"/>
        <v>CD-7CD-7-128</v>
      </c>
      <c r="B129" t="str">
        <f t="shared" si="12"/>
        <v>CD-7-128B-290</v>
      </c>
      <c r="C129" s="11" t="str">
        <f>Transactions!A129</f>
        <v>CD-7</v>
      </c>
      <c r="D129" t="str">
        <f>Transactions!F129</f>
        <v>CD-7-128</v>
      </c>
      <c r="E129" t="str">
        <f>VLOOKUP($D129,Payments!$A:$C,3,0)</f>
        <v>B-290</v>
      </c>
      <c r="F129" s="11" t="str">
        <f>Transactions!D129</f>
        <v>Sedan</v>
      </c>
      <c r="G129" s="11" t="str">
        <f>Transactions!E129</f>
        <v>Mercedes-benz</v>
      </c>
      <c r="H129" s="1">
        <f>Transactions!B129</f>
        <v>43384</v>
      </c>
      <c r="I129" s="10">
        <f t="shared" si="9"/>
        <v>10</v>
      </c>
      <c r="J129" s="1">
        <f>Transactions!C129</f>
        <v>43415</v>
      </c>
      <c r="K129">
        <f t="shared" si="10"/>
        <v>31</v>
      </c>
      <c r="L129" s="5">
        <f>Transactions!G129</f>
        <v>23122</v>
      </c>
      <c r="M129" s="2">
        <f>Transactions!H129</f>
        <v>0.06</v>
      </c>
      <c r="N129" s="2">
        <f t="shared" si="13"/>
        <v>21734.68</v>
      </c>
      <c r="O129">
        <f>SUMIFS(Financials!$C:$C,Financials!$A:$A,'Combined sheet'!$C129,Financials!$B:$B,'Combined sheet'!$D129)</f>
        <v>7167.82</v>
      </c>
      <c r="P129">
        <f>SUMIFS(Financials!$D:$D,Financials!$A:$A,'Combined sheet'!$C129,Financials!$B:$B,'Combined sheet'!$D129)</f>
        <v>874.01160000000004</v>
      </c>
      <c r="Q129">
        <f>SUMIFS(Financials!$E:$E,Financials!$A:$A,'Combined sheet'!$C129,Financials!$B:$B,'Combined sheet'!$D129)</f>
        <v>0.11</v>
      </c>
      <c r="R129" s="18">
        <f t="shared" si="14"/>
        <v>10432.6464</v>
      </c>
      <c r="S129" s="9">
        <f t="shared" si="15"/>
        <v>11302.033600000001</v>
      </c>
      <c r="T129">
        <f>VLOOKUP(Transactions!F129,Payments!A129:E828,2,FALSE)</f>
        <v>3912.2424000000001</v>
      </c>
      <c r="U129" s="9">
        <f>VLOOKUP($D129,Payments!$A:$E,4,0)</f>
        <v>18891.783856000002</v>
      </c>
      <c r="V129" s="9">
        <f t="shared" si="16"/>
        <v>1069.3462560000007</v>
      </c>
      <c r="W129" s="17">
        <f t="shared" si="17"/>
        <v>5.6603773584905696E-2</v>
      </c>
      <c r="X129" t="str">
        <f>VLOOKUP($D129,Payments!$A:$E,5,0)</f>
        <v>Santander</v>
      </c>
      <c r="Y129" t="str">
        <f>VLOOKUP($X129,'Bank Type'!$A$1:$B$11,2,0)</f>
        <v>B</v>
      </c>
    </row>
    <row r="130" spans="1:25" x14ac:dyDescent="0.25">
      <c r="A130" t="str">
        <f t="shared" si="11"/>
        <v>CD-9CD-9-129</v>
      </c>
      <c r="B130" t="str">
        <f t="shared" si="12"/>
        <v>CD-9-129B-354</v>
      </c>
      <c r="C130" s="1" t="str">
        <f>Transactions!A130</f>
        <v>CD-9</v>
      </c>
      <c r="D130" t="str">
        <f>Transactions!F130</f>
        <v>CD-9-129</v>
      </c>
      <c r="E130" t="str">
        <f>VLOOKUP($D130,Payments!$A:$C,3,0)</f>
        <v>B-354</v>
      </c>
      <c r="F130" s="11" t="str">
        <f>Transactions!D130</f>
        <v>Sedan</v>
      </c>
      <c r="G130" s="11" t="str">
        <f>Transactions!E130</f>
        <v>Plymouth</v>
      </c>
      <c r="H130" s="1">
        <f>Transactions!B130</f>
        <v>43411</v>
      </c>
      <c r="I130" s="10">
        <f t="shared" ref="I130:I193" si="18">MONTH(H130)</f>
        <v>11</v>
      </c>
      <c r="J130" s="1">
        <f>Transactions!C130</f>
        <v>43459</v>
      </c>
      <c r="K130">
        <f t="shared" ref="K130:K193" si="19">J130-H130</f>
        <v>48</v>
      </c>
      <c r="L130" s="5">
        <f>Transactions!G130</f>
        <v>26016</v>
      </c>
      <c r="M130" s="2">
        <f>Transactions!H130</f>
        <v>0.08</v>
      </c>
      <c r="N130" s="2">
        <f t="shared" si="13"/>
        <v>23934.720000000001</v>
      </c>
      <c r="O130">
        <f>SUMIFS(Financials!$C:$C,Financials!$A:$A,'Combined sheet'!$C130,Financials!$B:$B,'Combined sheet'!$D130)</f>
        <v>10146.24</v>
      </c>
      <c r="P130">
        <f>SUMIFS(Financials!$D:$D,Financials!$A:$A,'Combined sheet'!$C130,Financials!$B:$B,'Combined sheet'!$D130)</f>
        <v>689.42400000000009</v>
      </c>
      <c r="Q130">
        <f>SUMIFS(Financials!$E:$E,Financials!$A:$A,'Combined sheet'!$C130,Financials!$B:$B,'Combined sheet'!$D130)</f>
        <v>0.1</v>
      </c>
      <c r="R130" s="18">
        <f t="shared" si="14"/>
        <v>13229.136</v>
      </c>
      <c r="S130" s="9">
        <f t="shared" si="15"/>
        <v>10705.584000000001</v>
      </c>
      <c r="T130">
        <f>VLOOKUP(Transactions!F130,Payments!A130:E829,2,FALSE)</f>
        <v>5265.6384000000007</v>
      </c>
      <c r="U130" s="9">
        <f>VLOOKUP($D130,Payments!$A:$E,4,0)</f>
        <v>19602.535680000001</v>
      </c>
      <c r="V130" s="9">
        <f t="shared" si="16"/>
        <v>933.45407999999952</v>
      </c>
      <c r="W130" s="17">
        <f t="shared" si="17"/>
        <v>4.7619047619047596E-2</v>
      </c>
      <c r="X130" t="str">
        <f>VLOOKUP($D130,Payments!$A:$E,5,0)</f>
        <v>Santander</v>
      </c>
      <c r="Y130" t="str">
        <f>VLOOKUP($X130,'Bank Type'!$A$1:$B$11,2,0)</f>
        <v>B</v>
      </c>
    </row>
    <row r="131" spans="1:25" x14ac:dyDescent="0.25">
      <c r="A131" t="str">
        <f t="shared" ref="A131:A194" si="20">C131&amp;D131</f>
        <v>CD-14CD-14-130</v>
      </c>
      <c r="B131" t="str">
        <f t="shared" ref="B131:B194" si="21">D131&amp;E131</f>
        <v>CD-14-130B-341</v>
      </c>
      <c r="C131" s="11" t="str">
        <f>Transactions!A131</f>
        <v>CD-14</v>
      </c>
      <c r="D131" t="str">
        <f>Transactions!F131</f>
        <v>CD-14-130</v>
      </c>
      <c r="E131" t="str">
        <f>VLOOKUP($D131,Payments!$A:$C,3,0)</f>
        <v>B-341</v>
      </c>
      <c r="F131" s="11" t="str">
        <f>Transactions!D131</f>
        <v>Convertible</v>
      </c>
      <c r="G131" s="11" t="str">
        <f>Transactions!E131</f>
        <v>Peugeot</v>
      </c>
      <c r="H131" s="1">
        <f>Transactions!B131</f>
        <v>43375</v>
      </c>
      <c r="I131" s="10">
        <f t="shared" si="18"/>
        <v>10</v>
      </c>
      <c r="J131" s="1">
        <f>Transactions!C131</f>
        <v>43441</v>
      </c>
      <c r="K131">
        <f t="shared" si="19"/>
        <v>66</v>
      </c>
      <c r="L131" s="5">
        <f>Transactions!G131</f>
        <v>31992</v>
      </c>
      <c r="M131" s="2">
        <f>Transactions!H131</f>
        <v>0.05</v>
      </c>
      <c r="N131" s="2">
        <f t="shared" ref="N131:N194" si="22">L131-L131*M131</f>
        <v>30392.400000000001</v>
      </c>
      <c r="O131">
        <f>SUMIFS(Financials!$C:$C,Financials!$A:$A,'Combined sheet'!$C131,Financials!$B:$B,'Combined sheet'!$D131)</f>
        <v>11517.12</v>
      </c>
      <c r="P131">
        <f>SUMIFS(Financials!$D:$D,Financials!$A:$A,'Combined sheet'!$C131,Financials!$B:$B,'Combined sheet'!$D131)</f>
        <v>1698.7751999999998</v>
      </c>
      <c r="Q131">
        <f>SUMIFS(Financials!$E:$E,Financials!$A:$A,'Combined sheet'!$C131,Financials!$B:$B,'Combined sheet'!$D131)</f>
        <v>0.1</v>
      </c>
      <c r="R131" s="18">
        <f t="shared" ref="R131:R194" si="23">O131+P131+Q131*N131</f>
        <v>16255.135200000001</v>
      </c>
      <c r="S131" s="9">
        <f t="shared" ref="S131:S194" si="24">N131-O131-P131-Q131*N131</f>
        <v>14137.264799999999</v>
      </c>
      <c r="T131">
        <f>VLOOKUP(Transactions!F131,Payments!A131:E830,2,FALSE)</f>
        <v>5470.6319999999996</v>
      </c>
      <c r="U131" s="9">
        <f>VLOOKUP($D131,Payments!$A:$E,4,0)</f>
        <v>26167.856399999997</v>
      </c>
      <c r="V131" s="9">
        <f t="shared" ref="V131:V194" si="25">U131-(N131-T131)</f>
        <v>1246.0883999999933</v>
      </c>
      <c r="W131" s="17">
        <f t="shared" ref="W131:W194" si="26">V131/U131</f>
        <v>4.7619047619047367E-2</v>
      </c>
      <c r="X131" t="str">
        <f>VLOOKUP($D131,Payments!$A:$E,5,0)</f>
        <v>Unicaja</v>
      </c>
      <c r="Y131" t="str">
        <f>VLOOKUP($X131,'Bank Type'!$A$1:$B$11,2,0)</f>
        <v>D</v>
      </c>
    </row>
    <row r="132" spans="1:25" x14ac:dyDescent="0.25">
      <c r="A132" t="str">
        <f t="shared" si="20"/>
        <v>CD-16CD-16-131</v>
      </c>
      <c r="B132" t="str">
        <f t="shared" si="21"/>
        <v>CD-16-131B-342</v>
      </c>
      <c r="C132" s="1" t="str">
        <f>Transactions!A132</f>
        <v>CD-16</v>
      </c>
      <c r="D132" t="str">
        <f>Transactions!F132</f>
        <v>CD-16-131</v>
      </c>
      <c r="E132" t="str">
        <f>VLOOKUP($D132,Payments!$A:$C,3,0)</f>
        <v>B-342</v>
      </c>
      <c r="F132" s="11" t="str">
        <f>Transactions!D132</f>
        <v>Wagon</v>
      </c>
      <c r="G132" s="11" t="str">
        <f>Transactions!E132</f>
        <v>Toyota</v>
      </c>
      <c r="H132" s="1">
        <f>Transactions!B132</f>
        <v>43403</v>
      </c>
      <c r="I132" s="10">
        <f t="shared" si="18"/>
        <v>10</v>
      </c>
      <c r="J132" s="1">
        <f>Transactions!C132</f>
        <v>43451</v>
      </c>
      <c r="K132">
        <f t="shared" si="19"/>
        <v>48</v>
      </c>
      <c r="L132" s="5">
        <f>Transactions!G132</f>
        <v>29217</v>
      </c>
      <c r="M132" s="2">
        <f>Transactions!H132</f>
        <v>0.17</v>
      </c>
      <c r="N132" s="2">
        <f t="shared" si="22"/>
        <v>24250.11</v>
      </c>
      <c r="O132">
        <f>SUMIFS(Financials!$C:$C,Financials!$A:$A,'Combined sheet'!$C132,Financials!$B:$B,'Combined sheet'!$D132)</f>
        <v>8765.1</v>
      </c>
      <c r="P132">
        <f>SUMIFS(Financials!$D:$D,Financials!$A:$A,'Combined sheet'!$C132,Financials!$B:$B,'Combined sheet'!$D132)</f>
        <v>1393.6508999999999</v>
      </c>
      <c r="Q132">
        <f>SUMIFS(Financials!$E:$E,Financials!$A:$A,'Combined sheet'!$C132,Financials!$B:$B,'Combined sheet'!$D132)</f>
        <v>0.13</v>
      </c>
      <c r="R132" s="18">
        <f t="shared" si="23"/>
        <v>13311.265200000002</v>
      </c>
      <c r="S132" s="9">
        <f t="shared" si="24"/>
        <v>10938.844799999999</v>
      </c>
      <c r="T132">
        <f>VLOOKUP(Transactions!F132,Payments!A132:E831,2,FALSE)</f>
        <v>5092.5231000000003</v>
      </c>
      <c r="U132" s="9">
        <f>VLOOKUP($D132,Payments!$A:$E,4,0)</f>
        <v>20881.769721000004</v>
      </c>
      <c r="V132" s="9">
        <f t="shared" si="25"/>
        <v>1724.1828210000021</v>
      </c>
      <c r="W132" s="17">
        <f t="shared" si="26"/>
        <v>8.2568807339449629E-2</v>
      </c>
      <c r="X132" t="str">
        <f>VLOOKUP($D132,Payments!$A:$E,5,0)</f>
        <v>Bankia</v>
      </c>
      <c r="Y132" t="str">
        <f>VLOOKUP($X132,'Bank Type'!$A$1:$B$11,2,0)</f>
        <v>B</v>
      </c>
    </row>
    <row r="133" spans="1:25" x14ac:dyDescent="0.25">
      <c r="A133" t="str">
        <f t="shared" si="20"/>
        <v>CD-2CD-2-132</v>
      </c>
      <c r="B133" t="str">
        <f t="shared" si="21"/>
        <v>CD-2-132B-297</v>
      </c>
      <c r="C133" s="11" t="str">
        <f>Transactions!A133</f>
        <v>CD-2</v>
      </c>
      <c r="D133" t="str">
        <f>Transactions!F133</f>
        <v>CD-2-132</v>
      </c>
      <c r="E133" t="str">
        <f>VLOOKUP($D133,Payments!$A:$C,3,0)</f>
        <v>B-297</v>
      </c>
      <c r="F133" s="11" t="str">
        <f>Transactions!D133</f>
        <v>Hardtop</v>
      </c>
      <c r="G133" s="11" t="str">
        <f>Transactions!E133</f>
        <v>Subaru</v>
      </c>
      <c r="H133" s="1">
        <f>Transactions!B133</f>
        <v>43460</v>
      </c>
      <c r="I133" s="10">
        <f t="shared" si="18"/>
        <v>12</v>
      </c>
      <c r="J133" s="1">
        <f>Transactions!C133</f>
        <v>43494</v>
      </c>
      <c r="K133">
        <f t="shared" si="19"/>
        <v>34</v>
      </c>
      <c r="L133" s="5">
        <f>Transactions!G133</f>
        <v>18658</v>
      </c>
      <c r="M133" s="2">
        <f>Transactions!H133</f>
        <v>0.15</v>
      </c>
      <c r="N133" s="2">
        <f t="shared" si="22"/>
        <v>15859.3</v>
      </c>
      <c r="O133">
        <f>SUMIFS(Financials!$C:$C,Financials!$A:$A,'Combined sheet'!$C133,Financials!$B:$B,'Combined sheet'!$D133)</f>
        <v>5783.98</v>
      </c>
      <c r="P133">
        <f>SUMIFS(Financials!$D:$D,Financials!$A:$A,'Combined sheet'!$C133,Financials!$B:$B,'Combined sheet'!$D133)</f>
        <v>906.77880000000005</v>
      </c>
      <c r="Q133">
        <f>SUMIFS(Financials!$E:$E,Financials!$A:$A,'Combined sheet'!$C133,Financials!$B:$B,'Combined sheet'!$D133)</f>
        <v>0.12</v>
      </c>
      <c r="R133" s="18">
        <f t="shared" si="23"/>
        <v>8593.8747999999996</v>
      </c>
      <c r="S133" s="9">
        <f t="shared" si="24"/>
        <v>7265.4251999999997</v>
      </c>
      <c r="T133">
        <f>VLOOKUP(Transactions!F133,Payments!A133:E832,2,FALSE)</f>
        <v>3171.86</v>
      </c>
      <c r="U133" s="9">
        <f>VLOOKUP($D133,Payments!$A:$E,4,0)</f>
        <v>13702.4352</v>
      </c>
      <c r="V133" s="9">
        <f t="shared" si="25"/>
        <v>1014.9952000000012</v>
      </c>
      <c r="W133" s="17">
        <f t="shared" si="26"/>
        <v>7.4074074074074167E-2</v>
      </c>
      <c r="X133" t="str">
        <f>VLOOKUP($D133,Payments!$A:$E,5,0)</f>
        <v>Santander</v>
      </c>
      <c r="Y133" t="str">
        <f>VLOOKUP($X133,'Bank Type'!$A$1:$B$11,2,0)</f>
        <v>B</v>
      </c>
    </row>
    <row r="134" spans="1:25" x14ac:dyDescent="0.25">
      <c r="A134" t="str">
        <f t="shared" si="20"/>
        <v>CD-6CD-6-133</v>
      </c>
      <c r="B134" t="str">
        <f t="shared" si="21"/>
        <v>CD-6-133B-328</v>
      </c>
      <c r="C134" s="1" t="str">
        <f>Transactions!A134</f>
        <v>CD-6</v>
      </c>
      <c r="D134" t="str">
        <f>Transactions!F134</f>
        <v>CD-6-133</v>
      </c>
      <c r="E134" t="str">
        <f>VLOOKUP($D134,Payments!$A:$C,3,0)</f>
        <v>B-328</v>
      </c>
      <c r="F134" s="11" t="str">
        <f>Transactions!D134</f>
        <v>Convertible</v>
      </c>
      <c r="G134" s="11" t="str">
        <f>Transactions!E134</f>
        <v>Renault</v>
      </c>
      <c r="H134" s="1">
        <f>Transactions!B134</f>
        <v>43407</v>
      </c>
      <c r="I134" s="10">
        <f t="shared" si="18"/>
        <v>11</v>
      </c>
      <c r="J134" s="1">
        <f>Transactions!C134</f>
        <v>43478</v>
      </c>
      <c r="K134">
        <f t="shared" si="19"/>
        <v>71</v>
      </c>
      <c r="L134" s="5">
        <f>Transactions!G134</f>
        <v>22818</v>
      </c>
      <c r="M134" s="2">
        <f>Transactions!H134</f>
        <v>7.0000000000000007E-2</v>
      </c>
      <c r="N134" s="2">
        <f t="shared" si="22"/>
        <v>21220.739999999998</v>
      </c>
      <c r="O134">
        <f>SUMIFS(Financials!$C:$C,Financials!$A:$A,'Combined sheet'!$C134,Financials!$B:$B,'Combined sheet'!$D134)</f>
        <v>7529.94</v>
      </c>
      <c r="P134">
        <f>SUMIFS(Financials!$D:$D,Financials!$A:$A,'Combined sheet'!$C134,Financials!$B:$B,'Combined sheet'!$D134)</f>
        <v>821.44799999999987</v>
      </c>
      <c r="Q134">
        <f>SUMIFS(Financials!$E:$E,Financials!$A:$A,'Combined sheet'!$C134,Financials!$B:$B,'Combined sheet'!$D134)</f>
        <v>0.13</v>
      </c>
      <c r="R134" s="18">
        <f t="shared" si="23"/>
        <v>11110.084199999999</v>
      </c>
      <c r="S134" s="9">
        <f t="shared" si="24"/>
        <v>10110.655799999999</v>
      </c>
      <c r="T134">
        <f>VLOOKUP(Transactions!F134,Payments!A134:E833,2,FALSE)</f>
        <v>4456.3553999999995</v>
      </c>
      <c r="U134" s="9">
        <f>VLOOKUP($D134,Payments!$A:$E,4,0)</f>
        <v>18273.179214</v>
      </c>
      <c r="V134" s="9">
        <f t="shared" si="25"/>
        <v>1508.7946140000022</v>
      </c>
      <c r="W134" s="17">
        <f t="shared" si="26"/>
        <v>8.2568807339449657E-2</v>
      </c>
      <c r="X134" t="str">
        <f>VLOOKUP($D134,Payments!$A:$E,5,0)</f>
        <v>Caixa</v>
      </c>
      <c r="Y134" t="str">
        <f>VLOOKUP($X134,'Bank Type'!$A$1:$B$11,2,0)</f>
        <v>A</v>
      </c>
    </row>
    <row r="135" spans="1:25" x14ac:dyDescent="0.25">
      <c r="A135" t="str">
        <f t="shared" si="20"/>
        <v>CD-8CD-8-134</v>
      </c>
      <c r="B135" t="str">
        <f t="shared" si="21"/>
        <v>CD-8-134B-363</v>
      </c>
      <c r="C135" s="11" t="str">
        <f>Transactions!A135</f>
        <v>CD-8</v>
      </c>
      <c r="D135" t="str">
        <f>Transactions!F135</f>
        <v>CD-8-134</v>
      </c>
      <c r="E135" t="str">
        <f>VLOOKUP($D135,Payments!$A:$C,3,0)</f>
        <v>B-363</v>
      </c>
      <c r="F135" s="11" t="str">
        <f>Transactions!D135</f>
        <v>Convertible</v>
      </c>
      <c r="G135" s="11" t="str">
        <f>Transactions!E135</f>
        <v>Mercedes-benz</v>
      </c>
      <c r="H135" s="1">
        <f>Transactions!B135</f>
        <v>43386</v>
      </c>
      <c r="I135" s="10">
        <f t="shared" si="18"/>
        <v>10</v>
      </c>
      <c r="J135" s="1">
        <f>Transactions!C135</f>
        <v>43464</v>
      </c>
      <c r="K135">
        <f t="shared" si="19"/>
        <v>78</v>
      </c>
      <c r="L135" s="5">
        <f>Transactions!G135</f>
        <v>34181</v>
      </c>
      <c r="M135" s="2">
        <f>Transactions!H135</f>
        <v>7.0000000000000007E-2</v>
      </c>
      <c r="N135" s="2">
        <f t="shared" si="22"/>
        <v>31788.33</v>
      </c>
      <c r="O135">
        <f>SUMIFS(Financials!$C:$C,Financials!$A:$A,'Combined sheet'!$C135,Financials!$B:$B,'Combined sheet'!$D135)</f>
        <v>13330.59</v>
      </c>
      <c r="P135">
        <f>SUMIFS(Financials!$D:$D,Financials!$A:$A,'Combined sheet'!$C135,Financials!$B:$B,'Combined sheet'!$D135)</f>
        <v>1476.6191999999999</v>
      </c>
      <c r="Q135">
        <f>SUMIFS(Financials!$E:$E,Financials!$A:$A,'Combined sheet'!$C135,Financials!$B:$B,'Combined sheet'!$D135)</f>
        <v>0.13</v>
      </c>
      <c r="R135" s="18">
        <f t="shared" si="23"/>
        <v>18939.6921</v>
      </c>
      <c r="S135" s="9">
        <f t="shared" si="24"/>
        <v>12848.637900000002</v>
      </c>
      <c r="T135">
        <f>VLOOKUP(Transactions!F135,Payments!A135:E834,2,FALSE)</f>
        <v>7311.3158999999996</v>
      </c>
      <c r="U135" s="9">
        <f>VLOOKUP($D135,Payments!$A:$E,4,0)</f>
        <v>25700.864805000001</v>
      </c>
      <c r="V135" s="9">
        <f t="shared" si="25"/>
        <v>1223.8507050000007</v>
      </c>
      <c r="W135" s="17">
        <f t="shared" si="26"/>
        <v>4.7619047619047644E-2</v>
      </c>
      <c r="X135" t="str">
        <f>VLOOKUP($D135,Payments!$A:$E,5,0)</f>
        <v>Popular</v>
      </c>
      <c r="Y135" t="str">
        <f>VLOOKUP($X135,'Bank Type'!$A$1:$B$11,2,0)</f>
        <v>B</v>
      </c>
    </row>
    <row r="136" spans="1:25" x14ac:dyDescent="0.25">
      <c r="A136" t="str">
        <f t="shared" si="20"/>
        <v>CD-1CD-1-135</v>
      </c>
      <c r="B136" t="str">
        <f t="shared" si="21"/>
        <v>CD-1-135B-305</v>
      </c>
      <c r="C136" s="1" t="str">
        <f>Transactions!A136</f>
        <v>CD-1</v>
      </c>
      <c r="D136" t="str">
        <f>Transactions!F136</f>
        <v>CD-1-135</v>
      </c>
      <c r="E136" t="str">
        <f>VLOOKUP($D136,Payments!$A:$C,3,0)</f>
        <v>B-305</v>
      </c>
      <c r="F136" s="11" t="str">
        <f>Transactions!D136</f>
        <v>Sedan</v>
      </c>
      <c r="G136" s="11" t="str">
        <f>Transactions!E136</f>
        <v>Chevrolet</v>
      </c>
      <c r="H136" s="1">
        <f>Transactions!B136</f>
        <v>43446</v>
      </c>
      <c r="I136" s="10">
        <f t="shared" si="18"/>
        <v>12</v>
      </c>
      <c r="J136" s="1">
        <f>Transactions!C136</f>
        <v>43503</v>
      </c>
      <c r="K136">
        <f t="shared" si="19"/>
        <v>57</v>
      </c>
      <c r="L136" s="5">
        <f>Transactions!G136</f>
        <v>21437</v>
      </c>
      <c r="M136" s="2">
        <f>Transactions!H136</f>
        <v>0.14000000000000001</v>
      </c>
      <c r="N136" s="2">
        <f t="shared" si="22"/>
        <v>18435.82</v>
      </c>
      <c r="O136">
        <f>SUMIFS(Financials!$C:$C,Financials!$A:$A,'Combined sheet'!$C136,Financials!$B:$B,'Combined sheet'!$D136)</f>
        <v>8574.7999999999993</v>
      </c>
      <c r="P136">
        <f>SUMIFS(Financials!$D:$D,Financials!$A:$A,'Combined sheet'!$C136,Financials!$B:$B,'Combined sheet'!$D136)</f>
        <v>986.10200000000009</v>
      </c>
      <c r="Q136">
        <f>SUMIFS(Financials!$E:$E,Financials!$A:$A,'Combined sheet'!$C136,Financials!$B:$B,'Combined sheet'!$D136)</f>
        <v>0.1</v>
      </c>
      <c r="R136" s="18">
        <f t="shared" si="23"/>
        <v>11404.484</v>
      </c>
      <c r="S136" s="9">
        <f t="shared" si="24"/>
        <v>7031.3359999999993</v>
      </c>
      <c r="T136">
        <f>VLOOKUP(Transactions!F136,Payments!A136:E835,2,FALSE)</f>
        <v>3687.1640000000002</v>
      </c>
      <c r="U136" s="9">
        <f>VLOOKUP($D136,Payments!$A:$E,4,0)</f>
        <v>16076.035040000001</v>
      </c>
      <c r="V136" s="9">
        <f t="shared" si="25"/>
        <v>1327.3790400000016</v>
      </c>
      <c r="W136" s="17">
        <f t="shared" si="26"/>
        <v>8.2568807339449643E-2</v>
      </c>
      <c r="X136" t="str">
        <f>VLOOKUP($D136,Payments!$A:$E,5,0)</f>
        <v>Bankinter</v>
      </c>
      <c r="Y136" t="str">
        <f>VLOOKUP($X136,'Bank Type'!$A$1:$B$11,2,0)</f>
        <v>C</v>
      </c>
    </row>
    <row r="137" spans="1:25" x14ac:dyDescent="0.25">
      <c r="A137" t="str">
        <f t="shared" si="20"/>
        <v>CD-11CD-11-136</v>
      </c>
      <c r="B137" t="str">
        <f t="shared" si="21"/>
        <v>CD-11-136B-251</v>
      </c>
      <c r="C137" s="11" t="str">
        <f>Transactions!A137</f>
        <v>CD-11</v>
      </c>
      <c r="D137" t="str">
        <f>Transactions!F137</f>
        <v>CD-11-136</v>
      </c>
      <c r="E137" t="str">
        <f>VLOOKUP($D137,Payments!$A:$C,3,0)</f>
        <v>B-251</v>
      </c>
      <c r="F137" s="11" t="str">
        <f>Transactions!D137</f>
        <v>Convertible</v>
      </c>
      <c r="G137" s="11" t="str">
        <f>Transactions!E137</f>
        <v>Mazda</v>
      </c>
      <c r="H137" s="1">
        <f>Transactions!B137</f>
        <v>43416</v>
      </c>
      <c r="I137" s="10">
        <f t="shared" si="18"/>
        <v>11</v>
      </c>
      <c r="J137" s="1">
        <f>Transactions!C137</f>
        <v>43464</v>
      </c>
      <c r="K137">
        <f t="shared" si="19"/>
        <v>48</v>
      </c>
      <c r="L137" s="5">
        <f>Transactions!G137</f>
        <v>33433</v>
      </c>
      <c r="M137" s="2">
        <f>Transactions!H137</f>
        <v>0.12</v>
      </c>
      <c r="N137" s="2">
        <f t="shared" si="22"/>
        <v>29421.040000000001</v>
      </c>
      <c r="O137">
        <f>SUMIFS(Financials!$C:$C,Financials!$A:$A,'Combined sheet'!$C137,Financials!$B:$B,'Combined sheet'!$D137)</f>
        <v>11701.55</v>
      </c>
      <c r="P137">
        <f>SUMIFS(Financials!$D:$D,Financials!$A:$A,'Combined sheet'!$C137,Financials!$B:$B,'Combined sheet'!$D137)</f>
        <v>1240.3643000000002</v>
      </c>
      <c r="Q137">
        <f>SUMIFS(Financials!$E:$E,Financials!$A:$A,'Combined sheet'!$C137,Financials!$B:$B,'Combined sheet'!$D137)</f>
        <v>0.11</v>
      </c>
      <c r="R137" s="18">
        <f t="shared" si="23"/>
        <v>16178.2287</v>
      </c>
      <c r="S137" s="9">
        <f t="shared" si="24"/>
        <v>13242.811300000001</v>
      </c>
      <c r="T137">
        <f>VLOOKUP(Transactions!F137,Payments!A137:E836,2,FALSE)</f>
        <v>5589.9975999999997</v>
      </c>
      <c r="U137" s="9">
        <f>VLOOKUP($D137,Payments!$A:$E,4,0)</f>
        <v>25022.594520000002</v>
      </c>
      <c r="V137" s="9">
        <f t="shared" si="25"/>
        <v>1191.5521200000003</v>
      </c>
      <c r="W137" s="17">
        <f t="shared" si="26"/>
        <v>4.7619047619047623E-2</v>
      </c>
      <c r="X137" t="str">
        <f>VLOOKUP($D137,Payments!$A:$E,5,0)</f>
        <v>Unicaja</v>
      </c>
      <c r="Y137" t="str">
        <f>VLOOKUP($X137,'Bank Type'!$A$1:$B$11,2,0)</f>
        <v>D</v>
      </c>
    </row>
    <row r="138" spans="1:25" x14ac:dyDescent="0.25">
      <c r="A138" t="str">
        <f t="shared" si="20"/>
        <v>CD-7CD-7-137</v>
      </c>
      <c r="B138" t="str">
        <f t="shared" si="21"/>
        <v>CD-7-137B-400</v>
      </c>
      <c r="C138" s="1" t="str">
        <f>Transactions!A138</f>
        <v>CD-7</v>
      </c>
      <c r="D138" t="str">
        <f>Transactions!F138</f>
        <v>CD-7-137</v>
      </c>
      <c r="E138" t="str">
        <f>VLOOKUP($D138,Payments!$A:$C,3,0)</f>
        <v>B-400</v>
      </c>
      <c r="F138" s="11" t="str">
        <f>Transactions!D138</f>
        <v>Hatchback</v>
      </c>
      <c r="G138" s="11" t="str">
        <f>Transactions!E138</f>
        <v>Plymouth</v>
      </c>
      <c r="H138" s="1">
        <f>Transactions!B138</f>
        <v>43374</v>
      </c>
      <c r="I138" s="10">
        <f t="shared" si="18"/>
        <v>10</v>
      </c>
      <c r="J138" s="1">
        <f>Transactions!C138</f>
        <v>43415</v>
      </c>
      <c r="K138">
        <f t="shared" si="19"/>
        <v>41</v>
      </c>
      <c r="L138" s="5">
        <f>Transactions!G138</f>
        <v>22230</v>
      </c>
      <c r="M138" s="2">
        <f>Transactions!H138</f>
        <v>0.16</v>
      </c>
      <c r="N138" s="2">
        <f t="shared" si="22"/>
        <v>18673.2</v>
      </c>
      <c r="O138">
        <f>SUMIFS(Financials!$C:$C,Financials!$A:$A,'Combined sheet'!$C138,Financials!$B:$B,'Combined sheet'!$D138)</f>
        <v>7558.2</v>
      </c>
      <c r="P138">
        <f>SUMIFS(Financials!$D:$D,Financials!$A:$A,'Combined sheet'!$C138,Financials!$B:$B,'Combined sheet'!$D138)</f>
        <v>555.75</v>
      </c>
      <c r="Q138">
        <f>SUMIFS(Financials!$E:$E,Financials!$A:$A,'Combined sheet'!$C138,Financials!$B:$B,'Combined sheet'!$D138)</f>
        <v>0.11</v>
      </c>
      <c r="R138" s="18">
        <f t="shared" si="23"/>
        <v>10168.002</v>
      </c>
      <c r="S138" s="9">
        <f t="shared" si="24"/>
        <v>8505.1980000000003</v>
      </c>
      <c r="T138">
        <f>VLOOKUP(Transactions!F138,Payments!A138:E837,2,FALSE)</f>
        <v>3734.64</v>
      </c>
      <c r="U138" s="9">
        <f>VLOOKUP($D138,Payments!$A:$E,4,0)</f>
        <v>15834.873600000003</v>
      </c>
      <c r="V138" s="9">
        <f t="shared" si="25"/>
        <v>896.31360000000132</v>
      </c>
      <c r="W138" s="17">
        <f t="shared" si="26"/>
        <v>5.6603773584905731E-2</v>
      </c>
      <c r="X138" t="str">
        <f>VLOOKUP($D138,Payments!$A:$E,5,0)</f>
        <v>Laboral</v>
      </c>
      <c r="Y138" t="str">
        <f>VLOOKUP($X138,'Bank Type'!$A$1:$B$11,2,0)</f>
        <v>D</v>
      </c>
    </row>
    <row r="139" spans="1:25" x14ac:dyDescent="0.25">
      <c r="A139" t="str">
        <f t="shared" si="20"/>
        <v>CD-17CD-17-138</v>
      </c>
      <c r="B139" t="str">
        <f t="shared" si="21"/>
        <v>CD-17-138B-319</v>
      </c>
      <c r="C139" s="11" t="str">
        <f>Transactions!A139</f>
        <v>CD-17</v>
      </c>
      <c r="D139" t="str">
        <f>Transactions!F139</f>
        <v>CD-17-138</v>
      </c>
      <c r="E139" t="str">
        <f>VLOOKUP($D139,Payments!$A:$C,3,0)</f>
        <v>B-319</v>
      </c>
      <c r="F139" s="11" t="str">
        <f>Transactions!D139</f>
        <v>Hardtop</v>
      </c>
      <c r="G139" s="11" t="str">
        <f>Transactions!E139</f>
        <v>Mercury</v>
      </c>
      <c r="H139" s="1">
        <f>Transactions!B139</f>
        <v>43403</v>
      </c>
      <c r="I139" s="10">
        <f t="shared" si="18"/>
        <v>10</v>
      </c>
      <c r="J139" s="1">
        <f>Transactions!C139</f>
        <v>43470</v>
      </c>
      <c r="K139">
        <f t="shared" si="19"/>
        <v>67</v>
      </c>
      <c r="L139" s="5">
        <f>Transactions!G139</f>
        <v>25515</v>
      </c>
      <c r="M139" s="2">
        <f>Transactions!H139</f>
        <v>0.1</v>
      </c>
      <c r="N139" s="2">
        <f t="shared" si="22"/>
        <v>22963.5</v>
      </c>
      <c r="O139">
        <f>SUMIFS(Financials!$C:$C,Financials!$A:$A,'Combined sheet'!$C139,Financials!$B:$B,'Combined sheet'!$D139)</f>
        <v>8930.25</v>
      </c>
      <c r="P139">
        <f>SUMIFS(Financials!$D:$D,Financials!$A:$A,'Combined sheet'!$C139,Financials!$B:$B,'Combined sheet'!$D139)</f>
        <v>1122.6600000000001</v>
      </c>
      <c r="Q139">
        <f>SUMIFS(Financials!$E:$E,Financials!$A:$A,'Combined sheet'!$C139,Financials!$B:$B,'Combined sheet'!$D139)</f>
        <v>0.1</v>
      </c>
      <c r="R139" s="18">
        <f t="shared" si="23"/>
        <v>12349.26</v>
      </c>
      <c r="S139" s="9">
        <f t="shared" si="24"/>
        <v>10614.24</v>
      </c>
      <c r="T139">
        <f>VLOOKUP(Transactions!F139,Payments!A139:E838,2,FALSE)</f>
        <v>4822.335</v>
      </c>
      <c r="U139" s="9">
        <f>VLOOKUP($D139,Payments!$A:$E,4,0)</f>
        <v>19048.223250000003</v>
      </c>
      <c r="V139" s="9">
        <f t="shared" si="25"/>
        <v>907.05825000000186</v>
      </c>
      <c r="W139" s="17">
        <f t="shared" si="26"/>
        <v>4.7619047619047707E-2</v>
      </c>
      <c r="X139" t="str">
        <f>VLOOKUP($D139,Payments!$A:$E,5,0)</f>
        <v>BBVA</v>
      </c>
      <c r="Y139" t="str">
        <f>VLOOKUP($X139,'Bank Type'!$A$1:$B$11,2,0)</f>
        <v>A</v>
      </c>
    </row>
    <row r="140" spans="1:25" x14ac:dyDescent="0.25">
      <c r="A140" t="str">
        <f t="shared" si="20"/>
        <v>CD-15CD-15-139</v>
      </c>
      <c r="B140" t="str">
        <f t="shared" si="21"/>
        <v>CD-15-139B-342</v>
      </c>
      <c r="C140" s="1" t="str">
        <f>Transactions!A140</f>
        <v>CD-15</v>
      </c>
      <c r="D140" t="str">
        <f>Transactions!F140</f>
        <v>CD-15-139</v>
      </c>
      <c r="E140" t="str">
        <f>VLOOKUP($D140,Payments!$A:$C,3,0)</f>
        <v>B-342</v>
      </c>
      <c r="F140" s="11" t="str">
        <f>Transactions!D140</f>
        <v>Wagon</v>
      </c>
      <c r="G140" s="11" t="str">
        <f>Transactions!E140</f>
        <v>Volkswagen</v>
      </c>
      <c r="H140" s="1">
        <f>Transactions!B140</f>
        <v>43407</v>
      </c>
      <c r="I140" s="10">
        <f t="shared" si="18"/>
        <v>11</v>
      </c>
      <c r="J140" s="1">
        <f>Transactions!C140</f>
        <v>43459</v>
      </c>
      <c r="K140">
        <f t="shared" si="19"/>
        <v>52</v>
      </c>
      <c r="L140" s="5">
        <f>Transactions!G140</f>
        <v>27340</v>
      </c>
      <c r="M140" s="2">
        <f>Transactions!H140</f>
        <v>0.1</v>
      </c>
      <c r="N140" s="2">
        <f t="shared" si="22"/>
        <v>24606</v>
      </c>
      <c r="O140">
        <f>SUMIFS(Financials!$C:$C,Financials!$A:$A,'Combined sheet'!$C140,Financials!$B:$B,'Combined sheet'!$D140)</f>
        <v>9295.6</v>
      </c>
      <c r="P140">
        <f>SUMIFS(Financials!$D:$D,Financials!$A:$A,'Combined sheet'!$C140,Financials!$B:$B,'Combined sheet'!$D140)</f>
        <v>1224.8319999999999</v>
      </c>
      <c r="Q140">
        <f>SUMIFS(Financials!$E:$E,Financials!$A:$A,'Combined sheet'!$C140,Financials!$B:$B,'Combined sheet'!$D140)</f>
        <v>0.14000000000000001</v>
      </c>
      <c r="R140" s="18">
        <f t="shared" si="23"/>
        <v>13965.272000000001</v>
      </c>
      <c r="S140" s="9">
        <f t="shared" si="24"/>
        <v>10640.727999999999</v>
      </c>
      <c r="T140">
        <f>VLOOKUP(Transactions!F140,Payments!A140:E839,2,FALSE)</f>
        <v>4429.08</v>
      </c>
      <c r="U140" s="9">
        <f>VLOOKUP($D140,Payments!$A:$E,4,0)</f>
        <v>21992.842799999999</v>
      </c>
      <c r="V140" s="9">
        <f t="shared" si="25"/>
        <v>1815.9228000000003</v>
      </c>
      <c r="W140" s="17">
        <f t="shared" si="26"/>
        <v>8.256880733944956E-2</v>
      </c>
      <c r="X140" t="str">
        <f>VLOOKUP($D140,Payments!$A:$E,5,0)</f>
        <v>Laboral</v>
      </c>
      <c r="Y140" t="str">
        <f>VLOOKUP($X140,'Bank Type'!$A$1:$B$11,2,0)</f>
        <v>D</v>
      </c>
    </row>
    <row r="141" spans="1:25" x14ac:dyDescent="0.25">
      <c r="A141" t="str">
        <f t="shared" si="20"/>
        <v>CD-1CD-1-140</v>
      </c>
      <c r="B141" t="str">
        <f t="shared" si="21"/>
        <v>CD-1-140B-264</v>
      </c>
      <c r="C141" s="11" t="str">
        <f>Transactions!A141</f>
        <v>CD-1</v>
      </c>
      <c r="D141" t="str">
        <f>Transactions!F141</f>
        <v>CD-1-140</v>
      </c>
      <c r="E141" t="str">
        <f>VLOOKUP($D141,Payments!$A:$C,3,0)</f>
        <v>B-264</v>
      </c>
      <c r="F141" s="11" t="str">
        <f>Transactions!D141</f>
        <v>Hatchback</v>
      </c>
      <c r="G141" s="11" t="str">
        <f>Transactions!E141</f>
        <v>Audi</v>
      </c>
      <c r="H141" s="1">
        <f>Transactions!B141</f>
        <v>43390</v>
      </c>
      <c r="I141" s="10">
        <f t="shared" si="18"/>
        <v>10</v>
      </c>
      <c r="J141" s="1">
        <f>Transactions!C141</f>
        <v>43440</v>
      </c>
      <c r="K141">
        <f t="shared" si="19"/>
        <v>50</v>
      </c>
      <c r="L141" s="5">
        <f>Transactions!G141</f>
        <v>30902</v>
      </c>
      <c r="M141" s="2">
        <f>Transactions!H141</f>
        <v>0.17</v>
      </c>
      <c r="N141" s="2">
        <f t="shared" si="22"/>
        <v>25648.66</v>
      </c>
      <c r="O141">
        <f>SUMIFS(Financials!$C:$C,Financials!$A:$A,'Combined sheet'!$C141,Financials!$B:$B,'Combined sheet'!$D141)</f>
        <v>11742.76</v>
      </c>
      <c r="P141">
        <f>SUMIFS(Financials!$D:$D,Financials!$A:$A,'Combined sheet'!$C141,Financials!$B:$B,'Combined sheet'!$D141)</f>
        <v>973.41300000000001</v>
      </c>
      <c r="Q141">
        <f>SUMIFS(Financials!$E:$E,Financials!$A:$A,'Combined sheet'!$C141,Financials!$B:$B,'Combined sheet'!$D141)</f>
        <v>0.1</v>
      </c>
      <c r="R141" s="18">
        <f t="shared" si="23"/>
        <v>15281.039000000001</v>
      </c>
      <c r="S141" s="9">
        <f t="shared" si="24"/>
        <v>10367.620999999999</v>
      </c>
      <c r="T141">
        <f>VLOOKUP(Transactions!F141,Payments!A141:E840,2,FALSE)</f>
        <v>5642.7052000000003</v>
      </c>
      <c r="U141" s="9">
        <f>VLOOKUP($D141,Payments!$A:$E,4,0)</f>
        <v>21606.431184000001</v>
      </c>
      <c r="V141" s="9">
        <f t="shared" si="25"/>
        <v>1600.4763840000014</v>
      </c>
      <c r="W141" s="17">
        <f t="shared" si="26"/>
        <v>7.4074074074074139E-2</v>
      </c>
      <c r="X141" t="str">
        <f>VLOOKUP($D141,Payments!$A:$E,5,0)</f>
        <v>Laboral</v>
      </c>
      <c r="Y141" t="str">
        <f>VLOOKUP($X141,'Bank Type'!$A$1:$B$11,2,0)</f>
        <v>D</v>
      </c>
    </row>
    <row r="142" spans="1:25" x14ac:dyDescent="0.25">
      <c r="A142" t="str">
        <f t="shared" si="20"/>
        <v>CD-16CD-16-141</v>
      </c>
      <c r="B142" t="str">
        <f t="shared" si="21"/>
        <v>CD-16-141B-267</v>
      </c>
      <c r="C142" s="1" t="str">
        <f>Transactions!A142</f>
        <v>CD-16</v>
      </c>
      <c r="D142" t="str">
        <f>Transactions!F142</f>
        <v>CD-16-141</v>
      </c>
      <c r="E142" t="str">
        <f>VLOOKUP($D142,Payments!$A:$C,3,0)</f>
        <v>B-267</v>
      </c>
      <c r="F142" s="11" t="str">
        <f>Transactions!D142</f>
        <v>Hardtop</v>
      </c>
      <c r="G142" s="11" t="str">
        <f>Transactions!E142</f>
        <v>Mazda</v>
      </c>
      <c r="H142" s="1">
        <f>Transactions!B142</f>
        <v>43461</v>
      </c>
      <c r="I142" s="10">
        <f t="shared" si="18"/>
        <v>12</v>
      </c>
      <c r="J142" s="1">
        <f>Transactions!C142</f>
        <v>43517</v>
      </c>
      <c r="K142">
        <f t="shared" si="19"/>
        <v>56</v>
      </c>
      <c r="L142" s="5">
        <f>Transactions!G142</f>
        <v>31842</v>
      </c>
      <c r="M142" s="2">
        <f>Transactions!H142</f>
        <v>0.15</v>
      </c>
      <c r="N142" s="2">
        <f t="shared" si="22"/>
        <v>27065.7</v>
      </c>
      <c r="O142">
        <f>SUMIFS(Financials!$C:$C,Financials!$A:$A,'Combined sheet'!$C142,Financials!$B:$B,'Combined sheet'!$D142)</f>
        <v>12418.38</v>
      </c>
      <c r="P142">
        <f>SUMIFS(Financials!$D:$D,Financials!$A:$A,'Combined sheet'!$C142,Financials!$B:$B,'Combined sheet'!$D142)</f>
        <v>732.3660000000001</v>
      </c>
      <c r="Q142">
        <f>SUMIFS(Financials!$E:$E,Financials!$A:$A,'Combined sheet'!$C142,Financials!$B:$B,'Combined sheet'!$D142)</f>
        <v>0.15</v>
      </c>
      <c r="R142" s="18">
        <f t="shared" si="23"/>
        <v>17210.600999999999</v>
      </c>
      <c r="S142" s="9">
        <f t="shared" si="24"/>
        <v>9855.099000000002</v>
      </c>
      <c r="T142">
        <f>VLOOKUP(Transactions!F142,Payments!A142:E841,2,FALSE)</f>
        <v>4871.826</v>
      </c>
      <c r="U142" s="9">
        <f>VLOOKUP($D142,Payments!$A:$E,4,0)</f>
        <v>23525.506440000001</v>
      </c>
      <c r="V142" s="9">
        <f t="shared" si="25"/>
        <v>1331.6324400000012</v>
      </c>
      <c r="W142" s="17">
        <f t="shared" si="26"/>
        <v>5.660377358490571E-2</v>
      </c>
      <c r="X142" t="str">
        <f>VLOOKUP($D142,Payments!$A:$E,5,0)</f>
        <v>Santander</v>
      </c>
      <c r="Y142" t="str">
        <f>VLOOKUP($X142,'Bank Type'!$A$1:$B$11,2,0)</f>
        <v>B</v>
      </c>
    </row>
    <row r="143" spans="1:25" x14ac:dyDescent="0.25">
      <c r="A143" t="str">
        <f t="shared" si="20"/>
        <v>CD-20CD-20-142</v>
      </c>
      <c r="B143" t="str">
        <f t="shared" si="21"/>
        <v>CD-20-142B-378</v>
      </c>
      <c r="C143" s="11" t="str">
        <f>Transactions!A143</f>
        <v>CD-20</v>
      </c>
      <c r="D143" t="str">
        <f>Transactions!F143</f>
        <v>CD-20-142</v>
      </c>
      <c r="E143" t="str">
        <f>VLOOKUP($D143,Payments!$A:$C,3,0)</f>
        <v>B-378</v>
      </c>
      <c r="F143" s="11" t="str">
        <f>Transactions!D143</f>
        <v>Sedan</v>
      </c>
      <c r="G143" s="11" t="str">
        <f>Transactions!E143</f>
        <v>Volkswagen</v>
      </c>
      <c r="H143" s="1">
        <f>Transactions!B143</f>
        <v>43458</v>
      </c>
      <c r="I143" s="10">
        <f t="shared" si="18"/>
        <v>12</v>
      </c>
      <c r="J143" s="1">
        <f>Transactions!C143</f>
        <v>43506</v>
      </c>
      <c r="K143">
        <f t="shared" si="19"/>
        <v>48</v>
      </c>
      <c r="L143" s="5">
        <f>Transactions!G143</f>
        <v>21305</v>
      </c>
      <c r="M143" s="2">
        <f>Transactions!H143</f>
        <v>0.16</v>
      </c>
      <c r="N143" s="2">
        <f t="shared" si="22"/>
        <v>17896.2</v>
      </c>
      <c r="O143">
        <f>SUMIFS(Financials!$C:$C,Financials!$A:$A,'Combined sheet'!$C143,Financials!$B:$B,'Combined sheet'!$D143)</f>
        <v>8522</v>
      </c>
      <c r="P143">
        <f>SUMIFS(Financials!$D:$D,Financials!$A:$A,'Combined sheet'!$C143,Financials!$B:$B,'Combined sheet'!$D143)</f>
        <v>656.19400000000007</v>
      </c>
      <c r="Q143">
        <f>SUMIFS(Financials!$E:$E,Financials!$A:$A,'Combined sheet'!$C143,Financials!$B:$B,'Combined sheet'!$D143)</f>
        <v>0.12</v>
      </c>
      <c r="R143" s="18">
        <f t="shared" si="23"/>
        <v>11325.737999999999</v>
      </c>
      <c r="S143" s="9">
        <f t="shared" si="24"/>
        <v>6570.4620000000014</v>
      </c>
      <c r="T143">
        <f>VLOOKUP(Transactions!F143,Payments!A143:E842,2,FALSE)</f>
        <v>3579.24</v>
      </c>
      <c r="U143" s="9">
        <f>VLOOKUP($D143,Payments!$A:$E,4,0)</f>
        <v>15605.486400000002</v>
      </c>
      <c r="V143" s="9">
        <f t="shared" si="25"/>
        <v>1288.5264000000006</v>
      </c>
      <c r="W143" s="17">
        <f t="shared" si="26"/>
        <v>8.2568807339449574E-2</v>
      </c>
      <c r="X143" t="str">
        <f>VLOOKUP($D143,Payments!$A:$E,5,0)</f>
        <v>Laboral</v>
      </c>
      <c r="Y143" t="str">
        <f>VLOOKUP($X143,'Bank Type'!$A$1:$B$11,2,0)</f>
        <v>D</v>
      </c>
    </row>
    <row r="144" spans="1:25" x14ac:dyDescent="0.25">
      <c r="A144" t="str">
        <f t="shared" si="20"/>
        <v>CD-2CD-2-143</v>
      </c>
      <c r="B144" t="str">
        <f t="shared" si="21"/>
        <v>CD-2-143B-258</v>
      </c>
      <c r="C144" s="1" t="str">
        <f>Transactions!A144</f>
        <v>CD-2</v>
      </c>
      <c r="D144" t="str">
        <f>Transactions!F144</f>
        <v>CD-2-143</v>
      </c>
      <c r="E144" t="str">
        <f>VLOOKUP($D144,Payments!$A:$C,3,0)</f>
        <v>B-258</v>
      </c>
      <c r="F144" s="11" t="str">
        <f>Transactions!D144</f>
        <v>Wagon</v>
      </c>
      <c r="G144" s="11" t="str">
        <f>Transactions!E144</f>
        <v>Plymouth</v>
      </c>
      <c r="H144" s="1">
        <f>Transactions!B144</f>
        <v>43439</v>
      </c>
      <c r="I144" s="10">
        <f t="shared" si="18"/>
        <v>12</v>
      </c>
      <c r="J144" s="1">
        <f>Transactions!C144</f>
        <v>43519</v>
      </c>
      <c r="K144">
        <f t="shared" si="19"/>
        <v>80</v>
      </c>
      <c r="L144" s="5">
        <f>Transactions!G144</f>
        <v>22120</v>
      </c>
      <c r="M144" s="2">
        <f>Transactions!H144</f>
        <v>0.09</v>
      </c>
      <c r="N144" s="2">
        <f t="shared" si="22"/>
        <v>20129.2</v>
      </c>
      <c r="O144">
        <f>SUMIFS(Financials!$C:$C,Financials!$A:$A,'Combined sheet'!$C144,Financials!$B:$B,'Combined sheet'!$D144)</f>
        <v>7078.4</v>
      </c>
      <c r="P144">
        <f>SUMIFS(Financials!$D:$D,Financials!$A:$A,'Combined sheet'!$C144,Financials!$B:$B,'Combined sheet'!$D144)</f>
        <v>1044.0640000000001</v>
      </c>
      <c r="Q144">
        <f>SUMIFS(Financials!$E:$E,Financials!$A:$A,'Combined sheet'!$C144,Financials!$B:$B,'Combined sheet'!$D144)</f>
        <v>0.15</v>
      </c>
      <c r="R144" s="18">
        <f t="shared" si="23"/>
        <v>11141.844000000001</v>
      </c>
      <c r="S144" s="9">
        <f t="shared" si="24"/>
        <v>8987.3559999999998</v>
      </c>
      <c r="T144">
        <f>VLOOKUP(Transactions!F144,Payments!A144:E843,2,FALSE)</f>
        <v>4227.1320000000005</v>
      </c>
      <c r="U144" s="9">
        <f>VLOOKUP($D144,Payments!$A:$E,4,0)</f>
        <v>17174.23344</v>
      </c>
      <c r="V144" s="9">
        <f t="shared" si="25"/>
        <v>1272.1654400000007</v>
      </c>
      <c r="W144" s="17">
        <f t="shared" si="26"/>
        <v>7.4074074074074112E-2</v>
      </c>
      <c r="X144" t="str">
        <f>VLOOKUP($D144,Payments!$A:$E,5,0)</f>
        <v>Laboral</v>
      </c>
      <c r="Y144" t="str">
        <f>VLOOKUP($X144,'Bank Type'!$A$1:$B$11,2,0)</f>
        <v>D</v>
      </c>
    </row>
    <row r="145" spans="1:25" x14ac:dyDescent="0.25">
      <c r="A145" t="str">
        <f t="shared" si="20"/>
        <v>CD-1CD-1-144</v>
      </c>
      <c r="B145" t="str">
        <f t="shared" si="21"/>
        <v>CD-1-144B-340</v>
      </c>
      <c r="C145" s="11" t="str">
        <f>Transactions!A145</f>
        <v>CD-1</v>
      </c>
      <c r="D145" t="str">
        <f>Transactions!F145</f>
        <v>CD-1-144</v>
      </c>
      <c r="E145" t="str">
        <f>VLOOKUP($D145,Payments!$A:$C,3,0)</f>
        <v>B-340</v>
      </c>
      <c r="F145" s="11" t="str">
        <f>Transactions!D145</f>
        <v>Convertible</v>
      </c>
      <c r="G145" s="11" t="str">
        <f>Transactions!E145</f>
        <v>Mitsubishi</v>
      </c>
      <c r="H145" s="1">
        <f>Transactions!B145</f>
        <v>43441</v>
      </c>
      <c r="I145" s="10">
        <f t="shared" si="18"/>
        <v>12</v>
      </c>
      <c r="J145" s="1">
        <f>Transactions!C145</f>
        <v>43498</v>
      </c>
      <c r="K145">
        <f t="shared" si="19"/>
        <v>57</v>
      </c>
      <c r="L145" s="5">
        <f>Transactions!G145</f>
        <v>21043</v>
      </c>
      <c r="M145" s="2">
        <f>Transactions!H145</f>
        <v>0.15</v>
      </c>
      <c r="N145" s="2">
        <f t="shared" si="22"/>
        <v>17886.55</v>
      </c>
      <c r="O145">
        <f>SUMIFS(Financials!$C:$C,Financials!$A:$A,'Combined sheet'!$C145,Financials!$B:$B,'Combined sheet'!$D145)</f>
        <v>6733.76</v>
      </c>
      <c r="P145">
        <f>SUMIFS(Financials!$D:$D,Financials!$A:$A,'Combined sheet'!$C145,Financials!$B:$B,'Combined sheet'!$D145)</f>
        <v>557.6395</v>
      </c>
      <c r="Q145">
        <f>SUMIFS(Financials!$E:$E,Financials!$A:$A,'Combined sheet'!$C145,Financials!$B:$B,'Combined sheet'!$D145)</f>
        <v>0.1</v>
      </c>
      <c r="R145" s="18">
        <f t="shared" si="23"/>
        <v>9080.0545000000002</v>
      </c>
      <c r="S145" s="9">
        <f t="shared" si="24"/>
        <v>8806.4954999999991</v>
      </c>
      <c r="T145">
        <f>VLOOKUP(Transactions!F145,Payments!A145:E844,2,FALSE)</f>
        <v>3398.4445000000001</v>
      </c>
      <c r="U145" s="9">
        <f>VLOOKUP($D145,Payments!$A:$E,4,0)</f>
        <v>15502.272885</v>
      </c>
      <c r="V145" s="9">
        <f t="shared" si="25"/>
        <v>1014.1673850000006</v>
      </c>
      <c r="W145" s="17">
        <f t="shared" si="26"/>
        <v>6.5420560747663586E-2</v>
      </c>
      <c r="X145" t="str">
        <f>VLOOKUP($D145,Payments!$A:$E,5,0)</f>
        <v>Sabadell</v>
      </c>
      <c r="Y145" t="str">
        <f>VLOOKUP($X145,'Bank Type'!$A$1:$B$11,2,0)</f>
        <v>A</v>
      </c>
    </row>
    <row r="146" spans="1:25" x14ac:dyDescent="0.25">
      <c r="A146" t="str">
        <f t="shared" si="20"/>
        <v>CD-5CD-5-145</v>
      </c>
      <c r="B146" t="str">
        <f t="shared" si="21"/>
        <v>CD-5-145B-400</v>
      </c>
      <c r="C146" s="1" t="str">
        <f>Transactions!A146</f>
        <v>CD-5</v>
      </c>
      <c r="D146" t="str">
        <f>Transactions!F146</f>
        <v>CD-5-145</v>
      </c>
      <c r="E146" t="str">
        <f>VLOOKUP($D146,Payments!$A:$C,3,0)</f>
        <v>B-400</v>
      </c>
      <c r="F146" s="11" t="str">
        <f>Transactions!D146</f>
        <v>Wagon</v>
      </c>
      <c r="G146" s="11" t="str">
        <f>Transactions!E146</f>
        <v>Mitsubishi</v>
      </c>
      <c r="H146" s="1">
        <f>Transactions!B146</f>
        <v>43434</v>
      </c>
      <c r="I146" s="10">
        <f t="shared" si="18"/>
        <v>11</v>
      </c>
      <c r="J146" s="1">
        <f>Transactions!C146</f>
        <v>43506</v>
      </c>
      <c r="K146">
        <f t="shared" si="19"/>
        <v>72</v>
      </c>
      <c r="L146" s="5">
        <f>Transactions!G146</f>
        <v>33161</v>
      </c>
      <c r="M146" s="2">
        <f>Transactions!H146</f>
        <v>0.05</v>
      </c>
      <c r="N146" s="2">
        <f t="shared" si="22"/>
        <v>31502.95</v>
      </c>
      <c r="O146">
        <f>SUMIFS(Financials!$C:$C,Financials!$A:$A,'Combined sheet'!$C146,Financials!$B:$B,'Combined sheet'!$D146)</f>
        <v>13264.4</v>
      </c>
      <c r="P146">
        <f>SUMIFS(Financials!$D:$D,Financials!$A:$A,'Combined sheet'!$C146,Financials!$B:$B,'Combined sheet'!$D146)</f>
        <v>1276.6984999999997</v>
      </c>
      <c r="Q146">
        <f>SUMIFS(Financials!$E:$E,Financials!$A:$A,'Combined sheet'!$C146,Financials!$B:$B,'Combined sheet'!$D146)</f>
        <v>0.1</v>
      </c>
      <c r="R146" s="18">
        <f t="shared" si="23"/>
        <v>17691.393499999998</v>
      </c>
      <c r="S146" s="9">
        <f t="shared" si="24"/>
        <v>13811.556500000004</v>
      </c>
      <c r="T146">
        <f>VLOOKUP(Transactions!F146,Payments!A146:E845,2,FALSE)</f>
        <v>5670.5309999999999</v>
      </c>
      <c r="U146" s="9">
        <f>VLOOKUP($D146,Payments!$A:$E,4,0)</f>
        <v>28157.33671</v>
      </c>
      <c r="V146" s="9">
        <f t="shared" si="25"/>
        <v>2324.9177099999979</v>
      </c>
      <c r="W146" s="17">
        <f t="shared" si="26"/>
        <v>8.2568807339449463E-2</v>
      </c>
      <c r="X146" t="str">
        <f>VLOOKUP($D146,Payments!$A:$E,5,0)</f>
        <v>Caixa</v>
      </c>
      <c r="Y146" t="str">
        <f>VLOOKUP($X146,'Bank Type'!$A$1:$B$11,2,0)</f>
        <v>A</v>
      </c>
    </row>
    <row r="147" spans="1:25" x14ac:dyDescent="0.25">
      <c r="A147" t="str">
        <f t="shared" si="20"/>
        <v>CD-11CD-11-146</v>
      </c>
      <c r="B147" t="str">
        <f t="shared" si="21"/>
        <v>CD-11-146B-250</v>
      </c>
      <c r="C147" s="11" t="str">
        <f>Transactions!A147</f>
        <v>CD-11</v>
      </c>
      <c r="D147" t="str">
        <f>Transactions!F147</f>
        <v>CD-11-146</v>
      </c>
      <c r="E147" t="str">
        <f>VLOOKUP($D147,Payments!$A:$C,3,0)</f>
        <v>B-250</v>
      </c>
      <c r="F147" s="11" t="str">
        <f>Transactions!D147</f>
        <v>Wagon</v>
      </c>
      <c r="G147" s="11" t="str">
        <f>Transactions!E147</f>
        <v>Nissan</v>
      </c>
      <c r="H147" s="1">
        <f>Transactions!B147</f>
        <v>43452</v>
      </c>
      <c r="I147" s="10">
        <f t="shared" si="18"/>
        <v>12</v>
      </c>
      <c r="J147" s="1">
        <f>Transactions!C147</f>
        <v>43507</v>
      </c>
      <c r="K147">
        <f t="shared" si="19"/>
        <v>55</v>
      </c>
      <c r="L147" s="5">
        <f>Transactions!G147</f>
        <v>24216</v>
      </c>
      <c r="M147" s="2">
        <f>Transactions!H147</f>
        <v>0.05</v>
      </c>
      <c r="N147" s="2">
        <f t="shared" si="22"/>
        <v>23005.200000000001</v>
      </c>
      <c r="O147">
        <f>SUMIFS(Financials!$C:$C,Financials!$A:$A,'Combined sheet'!$C147,Financials!$B:$B,'Combined sheet'!$D147)</f>
        <v>7264.8</v>
      </c>
      <c r="P147">
        <f>SUMIFS(Financials!$D:$D,Financials!$A:$A,'Combined sheet'!$C147,Financials!$B:$B,'Combined sheet'!$D147)</f>
        <v>1574.04</v>
      </c>
      <c r="Q147">
        <f>SUMIFS(Financials!$E:$E,Financials!$A:$A,'Combined sheet'!$C147,Financials!$B:$B,'Combined sheet'!$D147)</f>
        <v>0.14000000000000001</v>
      </c>
      <c r="R147" s="18">
        <f t="shared" si="23"/>
        <v>12059.568000000001</v>
      </c>
      <c r="S147" s="9">
        <f t="shared" si="24"/>
        <v>10945.632</v>
      </c>
      <c r="T147">
        <f>VLOOKUP(Transactions!F147,Payments!A147:E846,2,FALSE)</f>
        <v>5291.1959999999999</v>
      </c>
      <c r="U147" s="9">
        <f>VLOOKUP($D147,Payments!$A:$E,4,0)</f>
        <v>18776.844240000002</v>
      </c>
      <c r="V147" s="9">
        <f t="shared" si="25"/>
        <v>1062.8402400000014</v>
      </c>
      <c r="W147" s="17">
        <f t="shared" si="26"/>
        <v>5.6603773584905724E-2</v>
      </c>
      <c r="X147" t="str">
        <f>VLOOKUP($D147,Payments!$A:$E,5,0)</f>
        <v>Unicaja</v>
      </c>
      <c r="Y147" t="str">
        <f>VLOOKUP($X147,'Bank Type'!$A$1:$B$11,2,0)</f>
        <v>D</v>
      </c>
    </row>
    <row r="148" spans="1:25" x14ac:dyDescent="0.25">
      <c r="A148" t="str">
        <f t="shared" si="20"/>
        <v>CD-2CD-2-147</v>
      </c>
      <c r="B148" t="str">
        <f t="shared" si="21"/>
        <v>CD-2-147B-258</v>
      </c>
      <c r="C148" s="1" t="str">
        <f>Transactions!A148</f>
        <v>CD-2</v>
      </c>
      <c r="D148" t="str">
        <f>Transactions!F148</f>
        <v>CD-2-147</v>
      </c>
      <c r="E148" t="str">
        <f>VLOOKUP($D148,Payments!$A:$C,3,0)</f>
        <v>B-258</v>
      </c>
      <c r="F148" s="11" t="str">
        <f>Transactions!D148</f>
        <v>Convertible</v>
      </c>
      <c r="G148" s="11" t="str">
        <f>Transactions!E148</f>
        <v>BMW</v>
      </c>
      <c r="H148" s="1">
        <f>Transactions!B148</f>
        <v>43400</v>
      </c>
      <c r="I148" s="10">
        <f t="shared" si="18"/>
        <v>10</v>
      </c>
      <c r="J148" s="1">
        <f>Transactions!C148</f>
        <v>43464</v>
      </c>
      <c r="K148">
        <f t="shared" si="19"/>
        <v>64</v>
      </c>
      <c r="L148" s="5">
        <f>Transactions!G148</f>
        <v>24213</v>
      </c>
      <c r="M148" s="2">
        <f>Transactions!H148</f>
        <v>0.11</v>
      </c>
      <c r="N148" s="2">
        <f t="shared" si="22"/>
        <v>21549.57</v>
      </c>
      <c r="O148">
        <f>SUMIFS(Financials!$C:$C,Financials!$A:$A,'Combined sheet'!$C148,Financials!$B:$B,'Combined sheet'!$D148)</f>
        <v>9443.07</v>
      </c>
      <c r="P148">
        <f>SUMIFS(Financials!$D:$D,Financials!$A:$A,'Combined sheet'!$C148,Financials!$B:$B,'Combined sheet'!$D148)</f>
        <v>847.45500000000004</v>
      </c>
      <c r="Q148">
        <f>SUMIFS(Financials!$E:$E,Financials!$A:$A,'Combined sheet'!$C148,Financials!$B:$B,'Combined sheet'!$D148)</f>
        <v>0.15</v>
      </c>
      <c r="R148" s="18">
        <f t="shared" si="23"/>
        <v>13522.960499999999</v>
      </c>
      <c r="S148" s="9">
        <f t="shared" si="24"/>
        <v>8026.6095000000005</v>
      </c>
      <c r="T148">
        <f>VLOOKUP(Transactions!F148,Payments!A148:E847,2,FALSE)</f>
        <v>4525.4097000000002</v>
      </c>
      <c r="U148" s="9">
        <f>VLOOKUP($D148,Payments!$A:$E,4,0)</f>
        <v>18215.851521000001</v>
      </c>
      <c r="V148" s="9">
        <f t="shared" si="25"/>
        <v>1191.691221000001</v>
      </c>
      <c r="W148" s="17">
        <f t="shared" si="26"/>
        <v>6.54205607476636E-2</v>
      </c>
      <c r="X148" t="str">
        <f>VLOOKUP($D148,Payments!$A:$E,5,0)</f>
        <v>Unicaja</v>
      </c>
      <c r="Y148" t="str">
        <f>VLOOKUP($X148,'Bank Type'!$A$1:$B$11,2,0)</f>
        <v>D</v>
      </c>
    </row>
    <row r="149" spans="1:25" x14ac:dyDescent="0.25">
      <c r="A149" t="str">
        <f t="shared" si="20"/>
        <v>CD-1CD-1-148</v>
      </c>
      <c r="B149" t="str">
        <f t="shared" si="21"/>
        <v>CD-1-148B-397</v>
      </c>
      <c r="C149" s="11" t="str">
        <f>Transactions!A149</f>
        <v>CD-1</v>
      </c>
      <c r="D149" t="str">
        <f>Transactions!F149</f>
        <v>CD-1-148</v>
      </c>
      <c r="E149" t="str">
        <f>VLOOKUP($D149,Payments!$A:$C,3,0)</f>
        <v>B-397</v>
      </c>
      <c r="F149" s="11" t="str">
        <f>Transactions!D149</f>
        <v>Sedan</v>
      </c>
      <c r="G149" s="11" t="str">
        <f>Transactions!E149</f>
        <v>Chevrolet</v>
      </c>
      <c r="H149" s="1">
        <f>Transactions!B149</f>
        <v>43391</v>
      </c>
      <c r="I149" s="10">
        <f t="shared" si="18"/>
        <v>10</v>
      </c>
      <c r="J149" s="1">
        <f>Transactions!C149</f>
        <v>43428</v>
      </c>
      <c r="K149">
        <f t="shared" si="19"/>
        <v>37</v>
      </c>
      <c r="L149" s="5">
        <f>Transactions!G149</f>
        <v>20596</v>
      </c>
      <c r="M149" s="2">
        <f>Transactions!H149</f>
        <v>0.08</v>
      </c>
      <c r="N149" s="2">
        <f t="shared" si="22"/>
        <v>18948.32</v>
      </c>
      <c r="O149">
        <f>SUMIFS(Financials!$C:$C,Financials!$A:$A,'Combined sheet'!$C149,Financials!$B:$B,'Combined sheet'!$D149)</f>
        <v>7002.64</v>
      </c>
      <c r="P149">
        <f>SUMIFS(Financials!$D:$D,Financials!$A:$A,'Combined sheet'!$C149,Financials!$B:$B,'Combined sheet'!$D149)</f>
        <v>597.28399999999999</v>
      </c>
      <c r="Q149">
        <f>SUMIFS(Financials!$E:$E,Financials!$A:$A,'Combined sheet'!$C149,Financials!$B:$B,'Combined sheet'!$D149)</f>
        <v>0.14000000000000001</v>
      </c>
      <c r="R149" s="18">
        <f t="shared" si="23"/>
        <v>10252.6888</v>
      </c>
      <c r="S149" s="9">
        <f t="shared" si="24"/>
        <v>8695.6311999999998</v>
      </c>
      <c r="T149">
        <f>VLOOKUP(Transactions!F149,Payments!A149:E848,2,FALSE)</f>
        <v>3979.1471999999999</v>
      </c>
      <c r="U149" s="9">
        <f>VLOOKUP($D149,Payments!$A:$E,4,0)</f>
        <v>16316.398352000002</v>
      </c>
      <c r="V149" s="9">
        <f t="shared" si="25"/>
        <v>1347.2255520000017</v>
      </c>
      <c r="W149" s="17">
        <f t="shared" si="26"/>
        <v>8.2568807339449629E-2</v>
      </c>
      <c r="X149" t="str">
        <f>VLOOKUP($D149,Payments!$A:$E,5,0)</f>
        <v>Popular</v>
      </c>
      <c r="Y149" t="str">
        <f>VLOOKUP($X149,'Bank Type'!$A$1:$B$11,2,0)</f>
        <v>B</v>
      </c>
    </row>
    <row r="150" spans="1:25" x14ac:dyDescent="0.25">
      <c r="A150" t="str">
        <f t="shared" si="20"/>
        <v>CD-7CD-7-149</v>
      </c>
      <c r="B150" t="str">
        <f t="shared" si="21"/>
        <v>CD-7-149B-261</v>
      </c>
      <c r="C150" s="1" t="str">
        <f>Transactions!A150</f>
        <v>CD-7</v>
      </c>
      <c r="D150" t="str">
        <f>Transactions!F150</f>
        <v>CD-7-149</v>
      </c>
      <c r="E150" t="str">
        <f>VLOOKUP($D150,Payments!$A:$C,3,0)</f>
        <v>B-261</v>
      </c>
      <c r="F150" s="11" t="str">
        <f>Transactions!D150</f>
        <v>Hardtop</v>
      </c>
      <c r="G150" s="11" t="str">
        <f>Transactions!E150</f>
        <v>BMW</v>
      </c>
      <c r="H150" s="1">
        <f>Transactions!B150</f>
        <v>43445</v>
      </c>
      <c r="I150" s="10">
        <f t="shared" si="18"/>
        <v>12</v>
      </c>
      <c r="J150" s="1">
        <f>Transactions!C150</f>
        <v>43485</v>
      </c>
      <c r="K150">
        <f t="shared" si="19"/>
        <v>40</v>
      </c>
      <c r="L150" s="5">
        <f>Transactions!G150</f>
        <v>28469</v>
      </c>
      <c r="M150" s="2">
        <f>Transactions!H150</f>
        <v>0.15</v>
      </c>
      <c r="N150" s="2">
        <f t="shared" si="22"/>
        <v>24198.65</v>
      </c>
      <c r="O150">
        <f>SUMIFS(Financials!$C:$C,Financials!$A:$A,'Combined sheet'!$C150,Financials!$B:$B,'Combined sheet'!$D150)</f>
        <v>9110.08</v>
      </c>
      <c r="P150">
        <f>SUMIFS(Financials!$D:$D,Financials!$A:$A,'Combined sheet'!$C150,Financials!$B:$B,'Combined sheet'!$D150)</f>
        <v>905.3141999999998</v>
      </c>
      <c r="Q150">
        <f>SUMIFS(Financials!$E:$E,Financials!$A:$A,'Combined sheet'!$C150,Financials!$B:$B,'Combined sheet'!$D150)</f>
        <v>0.12</v>
      </c>
      <c r="R150" s="18">
        <f t="shared" si="23"/>
        <v>12919.232199999999</v>
      </c>
      <c r="S150" s="9">
        <f t="shared" si="24"/>
        <v>11279.417800000003</v>
      </c>
      <c r="T150">
        <f>VLOOKUP(Transactions!F150,Payments!A150:E849,2,FALSE)</f>
        <v>5081.7164999999995</v>
      </c>
      <c r="U150" s="9">
        <f>VLOOKUP($D150,Payments!$A:$E,4,0)</f>
        <v>20646.28818</v>
      </c>
      <c r="V150" s="9">
        <f t="shared" si="25"/>
        <v>1529.3546799999967</v>
      </c>
      <c r="W150" s="17">
        <f t="shared" si="26"/>
        <v>7.4074074074073917E-2</v>
      </c>
      <c r="X150" t="str">
        <f>VLOOKUP($D150,Payments!$A:$E,5,0)</f>
        <v>Caixa</v>
      </c>
      <c r="Y150" t="str">
        <f>VLOOKUP($X150,'Bank Type'!$A$1:$B$11,2,0)</f>
        <v>A</v>
      </c>
    </row>
    <row r="151" spans="1:25" x14ac:dyDescent="0.25">
      <c r="A151" t="str">
        <f t="shared" si="20"/>
        <v>CD-19CD-19-150</v>
      </c>
      <c r="B151" t="str">
        <f t="shared" si="21"/>
        <v>CD-19-150B-252</v>
      </c>
      <c r="C151" s="11" t="str">
        <f>Transactions!A151</f>
        <v>CD-19</v>
      </c>
      <c r="D151" t="str">
        <f>Transactions!F151</f>
        <v>CD-19-150</v>
      </c>
      <c r="E151" t="str">
        <f>VLOOKUP($D151,Payments!$A:$C,3,0)</f>
        <v>B-252</v>
      </c>
      <c r="F151" s="11" t="str">
        <f>Transactions!D151</f>
        <v>Hatchback</v>
      </c>
      <c r="G151" s="11" t="str">
        <f>Transactions!E151</f>
        <v>Volkswagen</v>
      </c>
      <c r="H151" s="1">
        <f>Transactions!B151</f>
        <v>43436</v>
      </c>
      <c r="I151" s="10">
        <f t="shared" si="18"/>
        <v>12</v>
      </c>
      <c r="J151" s="1">
        <f>Transactions!C151</f>
        <v>43506</v>
      </c>
      <c r="K151">
        <f t="shared" si="19"/>
        <v>70</v>
      </c>
      <c r="L151" s="5">
        <f>Transactions!G151</f>
        <v>21828</v>
      </c>
      <c r="M151" s="2">
        <f>Transactions!H151</f>
        <v>0.13</v>
      </c>
      <c r="N151" s="2">
        <f t="shared" si="22"/>
        <v>18990.36</v>
      </c>
      <c r="O151">
        <f>SUMIFS(Financials!$C:$C,Financials!$A:$A,'Combined sheet'!$C151,Financials!$B:$B,'Combined sheet'!$D151)</f>
        <v>8512.92</v>
      </c>
      <c r="P151">
        <f>SUMIFS(Financials!$D:$D,Financials!$A:$A,'Combined sheet'!$C151,Financials!$B:$B,'Combined sheet'!$D151)</f>
        <v>1047.7440000000001</v>
      </c>
      <c r="Q151">
        <f>SUMIFS(Financials!$E:$E,Financials!$A:$A,'Combined sheet'!$C151,Financials!$B:$B,'Combined sheet'!$D151)</f>
        <v>0.13</v>
      </c>
      <c r="R151" s="18">
        <f t="shared" si="23"/>
        <v>12029.410800000001</v>
      </c>
      <c r="S151" s="9">
        <f t="shared" si="24"/>
        <v>6960.9491999999991</v>
      </c>
      <c r="T151">
        <f>VLOOKUP(Transactions!F151,Payments!A151:E850,2,FALSE)</f>
        <v>3798.0720000000001</v>
      </c>
      <c r="U151" s="9">
        <f>VLOOKUP($D151,Payments!$A:$E,4,0)</f>
        <v>16559.593920000003</v>
      </c>
      <c r="V151" s="9">
        <f t="shared" si="25"/>
        <v>1367.3059200000025</v>
      </c>
      <c r="W151" s="17">
        <f t="shared" si="26"/>
        <v>8.2568807339449685E-2</v>
      </c>
      <c r="X151" t="str">
        <f>VLOOKUP($D151,Payments!$A:$E,5,0)</f>
        <v>Kutxa</v>
      </c>
      <c r="Y151" t="str">
        <f>VLOOKUP($X151,'Bank Type'!$A$1:$B$11,2,0)</f>
        <v>C</v>
      </c>
    </row>
    <row r="152" spans="1:25" x14ac:dyDescent="0.25">
      <c r="A152" t="str">
        <f t="shared" si="20"/>
        <v>CD-14CD-14-151</v>
      </c>
      <c r="B152" t="str">
        <f t="shared" si="21"/>
        <v>CD-14-151B-361</v>
      </c>
      <c r="C152" s="1" t="str">
        <f>Transactions!A152</f>
        <v>CD-14</v>
      </c>
      <c r="D152" t="str">
        <f>Transactions!F152</f>
        <v>CD-14-151</v>
      </c>
      <c r="E152" t="str">
        <f>VLOOKUP($D152,Payments!$A:$C,3,0)</f>
        <v>B-361</v>
      </c>
      <c r="F152" s="11" t="str">
        <f>Transactions!D152</f>
        <v>Sedan</v>
      </c>
      <c r="G152" s="11" t="str">
        <f>Transactions!E152</f>
        <v>Mercedes-benz</v>
      </c>
      <c r="H152" s="1">
        <f>Transactions!B152</f>
        <v>43394</v>
      </c>
      <c r="I152" s="10">
        <f t="shared" si="18"/>
        <v>10</v>
      </c>
      <c r="J152" s="1">
        <f>Transactions!C152</f>
        <v>43434</v>
      </c>
      <c r="K152">
        <f t="shared" si="19"/>
        <v>40</v>
      </c>
      <c r="L152" s="5">
        <f>Transactions!G152</f>
        <v>22667</v>
      </c>
      <c r="M152" s="2">
        <f>Transactions!H152</f>
        <v>0.09</v>
      </c>
      <c r="N152" s="2">
        <f t="shared" si="22"/>
        <v>20626.97</v>
      </c>
      <c r="O152">
        <f>SUMIFS(Financials!$C:$C,Financials!$A:$A,'Combined sheet'!$C152,Financials!$B:$B,'Combined sheet'!$D152)</f>
        <v>9066.7999999999993</v>
      </c>
      <c r="P152">
        <f>SUMIFS(Financials!$D:$D,Financials!$A:$A,'Combined sheet'!$C152,Financials!$B:$B,'Combined sheet'!$D152)</f>
        <v>924.81360000000018</v>
      </c>
      <c r="Q152">
        <f>SUMIFS(Financials!$E:$E,Financials!$A:$A,'Combined sheet'!$C152,Financials!$B:$B,'Combined sheet'!$D152)</f>
        <v>0.11</v>
      </c>
      <c r="R152" s="18">
        <f t="shared" si="23"/>
        <v>12260.580299999998</v>
      </c>
      <c r="S152" s="9">
        <f t="shared" si="24"/>
        <v>8366.3897000000034</v>
      </c>
      <c r="T152">
        <f>VLOOKUP(Transactions!F152,Payments!A152:E851,2,FALSE)</f>
        <v>4537.9333999999999</v>
      </c>
      <c r="U152" s="9">
        <f>VLOOKUP($D152,Payments!$A:$E,4,0)</f>
        <v>17215.269162000004</v>
      </c>
      <c r="V152" s="9">
        <f t="shared" si="25"/>
        <v>1126.2325620000029</v>
      </c>
      <c r="W152" s="17">
        <f t="shared" si="26"/>
        <v>6.5420560747663697E-2</v>
      </c>
      <c r="X152" t="str">
        <f>VLOOKUP($D152,Payments!$A:$E,5,0)</f>
        <v>Kutxa</v>
      </c>
      <c r="Y152" t="str">
        <f>VLOOKUP($X152,'Bank Type'!$A$1:$B$11,2,0)</f>
        <v>C</v>
      </c>
    </row>
    <row r="153" spans="1:25" x14ac:dyDescent="0.25">
      <c r="A153" t="str">
        <f t="shared" si="20"/>
        <v>CD-6CD-6-152</v>
      </c>
      <c r="B153" t="str">
        <f t="shared" si="21"/>
        <v>CD-6-152B-288</v>
      </c>
      <c r="C153" s="11" t="str">
        <f>Transactions!A153</f>
        <v>CD-6</v>
      </c>
      <c r="D153" t="str">
        <f>Transactions!F153</f>
        <v>CD-6-152</v>
      </c>
      <c r="E153" t="str">
        <f>VLOOKUP($D153,Payments!$A:$C,3,0)</f>
        <v>B-288</v>
      </c>
      <c r="F153" s="11" t="str">
        <f>Transactions!D153</f>
        <v>Hardtop</v>
      </c>
      <c r="G153" s="11" t="str">
        <f>Transactions!E153</f>
        <v>BMW</v>
      </c>
      <c r="H153" s="1">
        <f>Transactions!B153</f>
        <v>43461</v>
      </c>
      <c r="I153" s="10">
        <f t="shared" si="18"/>
        <v>12</v>
      </c>
      <c r="J153" s="1">
        <f>Transactions!C153</f>
        <v>43519</v>
      </c>
      <c r="K153">
        <f t="shared" si="19"/>
        <v>58</v>
      </c>
      <c r="L153" s="5">
        <f>Transactions!G153</f>
        <v>28570</v>
      </c>
      <c r="M153" s="2">
        <f>Transactions!H153</f>
        <v>0.17</v>
      </c>
      <c r="N153" s="2">
        <f t="shared" si="22"/>
        <v>23713.1</v>
      </c>
      <c r="O153">
        <f>SUMIFS(Financials!$C:$C,Financials!$A:$A,'Combined sheet'!$C153,Financials!$B:$B,'Combined sheet'!$D153)</f>
        <v>9142.4</v>
      </c>
      <c r="P153">
        <f>SUMIFS(Financials!$D:$D,Financials!$A:$A,'Combined sheet'!$C153,Financials!$B:$B,'Combined sheet'!$D153)</f>
        <v>874.24199999999996</v>
      </c>
      <c r="Q153">
        <f>SUMIFS(Financials!$E:$E,Financials!$A:$A,'Combined sheet'!$C153,Financials!$B:$B,'Combined sheet'!$D153)</f>
        <v>0.14000000000000001</v>
      </c>
      <c r="R153" s="18">
        <f t="shared" si="23"/>
        <v>13336.476000000001</v>
      </c>
      <c r="S153" s="9">
        <f t="shared" si="24"/>
        <v>10376.623999999998</v>
      </c>
      <c r="T153">
        <f>VLOOKUP(Transactions!F153,Payments!A153:E852,2,FALSE)</f>
        <v>5454.012999999999</v>
      </c>
      <c r="U153" s="9">
        <f>VLOOKUP($D153,Payments!$A:$E,4,0)</f>
        <v>19172.04135</v>
      </c>
      <c r="V153" s="9">
        <f t="shared" si="25"/>
        <v>912.95434999999998</v>
      </c>
      <c r="W153" s="17">
        <f t="shared" si="26"/>
        <v>4.7619047619047616E-2</v>
      </c>
      <c r="X153" t="str">
        <f>VLOOKUP($D153,Payments!$A:$E,5,0)</f>
        <v>Bankia</v>
      </c>
      <c r="Y153" t="str">
        <f>VLOOKUP($X153,'Bank Type'!$A$1:$B$11,2,0)</f>
        <v>B</v>
      </c>
    </row>
    <row r="154" spans="1:25" x14ac:dyDescent="0.25">
      <c r="A154" t="str">
        <f t="shared" si="20"/>
        <v>CD-8CD-8-153</v>
      </c>
      <c r="B154" t="str">
        <f t="shared" si="21"/>
        <v>CD-8-153B-371</v>
      </c>
      <c r="C154" s="1" t="str">
        <f>Transactions!A154</f>
        <v>CD-8</v>
      </c>
      <c r="D154" t="str">
        <f>Transactions!F154</f>
        <v>CD-8-153</v>
      </c>
      <c r="E154" t="str">
        <f>VLOOKUP($D154,Payments!$A:$C,3,0)</f>
        <v>B-371</v>
      </c>
      <c r="F154" s="11" t="str">
        <f>Transactions!D154</f>
        <v>Hatchback</v>
      </c>
      <c r="G154" s="11" t="str">
        <f>Transactions!E154</f>
        <v>Dodge</v>
      </c>
      <c r="H154" s="1">
        <f>Transactions!B154</f>
        <v>43406</v>
      </c>
      <c r="I154" s="10">
        <f t="shared" si="18"/>
        <v>11</v>
      </c>
      <c r="J154" s="1">
        <f>Transactions!C154</f>
        <v>43439</v>
      </c>
      <c r="K154">
        <f t="shared" si="19"/>
        <v>33</v>
      </c>
      <c r="L154" s="5">
        <f>Transactions!G154</f>
        <v>27126</v>
      </c>
      <c r="M154" s="2">
        <f>Transactions!H154</f>
        <v>0.06</v>
      </c>
      <c r="N154" s="2">
        <f t="shared" si="22"/>
        <v>25498.44</v>
      </c>
      <c r="O154">
        <f>SUMIFS(Financials!$C:$C,Financials!$A:$A,'Combined sheet'!$C154,Financials!$B:$B,'Combined sheet'!$D154)</f>
        <v>10579.14</v>
      </c>
      <c r="P154">
        <f>SUMIFS(Financials!$D:$D,Financials!$A:$A,'Combined sheet'!$C154,Financials!$B:$B,'Combined sheet'!$D154)</f>
        <v>1342.7369999999999</v>
      </c>
      <c r="Q154">
        <f>SUMIFS(Financials!$E:$E,Financials!$A:$A,'Combined sheet'!$C154,Financials!$B:$B,'Combined sheet'!$D154)</f>
        <v>0.13</v>
      </c>
      <c r="R154" s="18">
        <f t="shared" si="23"/>
        <v>15236.674199999998</v>
      </c>
      <c r="S154" s="9">
        <f t="shared" si="24"/>
        <v>10261.765800000001</v>
      </c>
      <c r="T154">
        <f>VLOOKUP(Transactions!F154,Payments!A154:E853,2,FALSE)</f>
        <v>5609.6567999999997</v>
      </c>
      <c r="U154" s="9">
        <f>VLOOKUP($D154,Payments!$A:$E,4,0)</f>
        <v>21280.998024</v>
      </c>
      <c r="V154" s="9">
        <f t="shared" si="25"/>
        <v>1392.2148240000024</v>
      </c>
      <c r="W154" s="17">
        <f t="shared" si="26"/>
        <v>6.542056074766367E-2</v>
      </c>
      <c r="X154" t="str">
        <f>VLOOKUP($D154,Payments!$A:$E,5,0)</f>
        <v>Unicaja</v>
      </c>
      <c r="Y154" t="str">
        <f>VLOOKUP($X154,'Bank Type'!$A$1:$B$11,2,0)</f>
        <v>D</v>
      </c>
    </row>
    <row r="155" spans="1:25" x14ac:dyDescent="0.25">
      <c r="A155" t="str">
        <f t="shared" si="20"/>
        <v>CD-11CD-11-154</v>
      </c>
      <c r="B155" t="str">
        <f t="shared" si="21"/>
        <v>CD-11-154B-272</v>
      </c>
      <c r="C155" s="11" t="str">
        <f>Transactions!A155</f>
        <v>CD-11</v>
      </c>
      <c r="D155" t="str">
        <f>Transactions!F155</f>
        <v>CD-11-154</v>
      </c>
      <c r="E155" t="str">
        <f>VLOOKUP($D155,Payments!$A:$C,3,0)</f>
        <v>B-272</v>
      </c>
      <c r="F155" s="11" t="str">
        <f>Transactions!D155</f>
        <v>Wagon</v>
      </c>
      <c r="G155" s="11" t="str">
        <f>Transactions!E155</f>
        <v>Dodge</v>
      </c>
      <c r="H155" s="1">
        <f>Transactions!B155</f>
        <v>43390</v>
      </c>
      <c r="I155" s="10">
        <f t="shared" si="18"/>
        <v>10</v>
      </c>
      <c r="J155" s="1">
        <f>Transactions!C155</f>
        <v>43420</v>
      </c>
      <c r="K155">
        <f t="shared" si="19"/>
        <v>30</v>
      </c>
      <c r="L155" s="5">
        <f>Transactions!G155</f>
        <v>26346</v>
      </c>
      <c r="M155" s="2">
        <f>Transactions!H155</f>
        <v>0.05</v>
      </c>
      <c r="N155" s="2">
        <f t="shared" si="22"/>
        <v>25028.7</v>
      </c>
      <c r="O155">
        <f>SUMIFS(Financials!$C:$C,Financials!$A:$A,'Combined sheet'!$C155,Financials!$B:$B,'Combined sheet'!$D155)</f>
        <v>10274.94</v>
      </c>
      <c r="P155">
        <f>SUMIFS(Financials!$D:$D,Financials!$A:$A,'Combined sheet'!$C155,Financials!$B:$B,'Combined sheet'!$D155)</f>
        <v>885.22559999999987</v>
      </c>
      <c r="Q155">
        <f>SUMIFS(Financials!$E:$E,Financials!$A:$A,'Combined sheet'!$C155,Financials!$B:$B,'Combined sheet'!$D155)</f>
        <v>0.12</v>
      </c>
      <c r="R155" s="18">
        <f t="shared" si="23"/>
        <v>14163.6096</v>
      </c>
      <c r="S155" s="9">
        <f t="shared" si="24"/>
        <v>10865.090400000001</v>
      </c>
      <c r="T155">
        <f>VLOOKUP(Transactions!F155,Payments!A155:E854,2,FALSE)</f>
        <v>4755.4529999999995</v>
      </c>
      <c r="U155" s="9">
        <f>VLOOKUP($D155,Payments!$A:$E,4,0)</f>
        <v>22097.839229999998</v>
      </c>
      <c r="V155" s="9">
        <f t="shared" si="25"/>
        <v>1824.5922299999947</v>
      </c>
      <c r="W155" s="17">
        <f t="shared" si="26"/>
        <v>8.256880733944931E-2</v>
      </c>
      <c r="X155" t="str">
        <f>VLOOKUP($D155,Payments!$A:$E,5,0)</f>
        <v>Bankinter</v>
      </c>
      <c r="Y155" t="str">
        <f>VLOOKUP($X155,'Bank Type'!$A$1:$B$11,2,0)</f>
        <v>C</v>
      </c>
    </row>
    <row r="156" spans="1:25" x14ac:dyDescent="0.25">
      <c r="A156" t="str">
        <f t="shared" si="20"/>
        <v>CD-10CD-10-155</v>
      </c>
      <c r="B156" t="str">
        <f t="shared" si="21"/>
        <v>CD-10-155B-362</v>
      </c>
      <c r="C156" s="1" t="str">
        <f>Transactions!A156</f>
        <v>CD-10</v>
      </c>
      <c r="D156" t="str">
        <f>Transactions!F156</f>
        <v>CD-10-155</v>
      </c>
      <c r="E156" t="str">
        <f>VLOOKUP($D156,Payments!$A:$C,3,0)</f>
        <v>B-362</v>
      </c>
      <c r="F156" s="11" t="str">
        <f>Transactions!D156</f>
        <v>Sedan</v>
      </c>
      <c r="G156" s="11" t="str">
        <f>Transactions!E156</f>
        <v>Porsche</v>
      </c>
      <c r="H156" s="1">
        <f>Transactions!B156</f>
        <v>43413</v>
      </c>
      <c r="I156" s="10">
        <f t="shared" si="18"/>
        <v>11</v>
      </c>
      <c r="J156" s="1">
        <f>Transactions!C156</f>
        <v>43461</v>
      </c>
      <c r="K156">
        <f t="shared" si="19"/>
        <v>48</v>
      </c>
      <c r="L156" s="5">
        <f>Transactions!G156</f>
        <v>20149</v>
      </c>
      <c r="M156" s="2">
        <f>Transactions!H156</f>
        <v>0.11</v>
      </c>
      <c r="N156" s="2">
        <f t="shared" si="22"/>
        <v>17932.61</v>
      </c>
      <c r="O156">
        <f>SUMIFS(Financials!$C:$C,Financials!$A:$A,'Combined sheet'!$C156,Financials!$B:$B,'Combined sheet'!$D156)</f>
        <v>7052.15</v>
      </c>
      <c r="P156">
        <f>SUMIFS(Financials!$D:$D,Financials!$A:$A,'Combined sheet'!$C156,Financials!$B:$B,'Combined sheet'!$D156)</f>
        <v>652.82760000000007</v>
      </c>
      <c r="Q156">
        <f>SUMIFS(Financials!$E:$E,Financials!$A:$A,'Combined sheet'!$C156,Financials!$B:$B,'Combined sheet'!$D156)</f>
        <v>0.1</v>
      </c>
      <c r="R156" s="18">
        <f t="shared" si="23"/>
        <v>9498.2386000000006</v>
      </c>
      <c r="S156" s="9">
        <f t="shared" si="24"/>
        <v>8434.3714</v>
      </c>
      <c r="T156">
        <f>VLOOKUP(Transactions!F156,Payments!A156:E855,2,FALSE)</f>
        <v>3945.1742000000004</v>
      </c>
      <c r="U156" s="9">
        <f>VLOOKUP($D156,Payments!$A:$E,4,0)</f>
        <v>14966.556306</v>
      </c>
      <c r="V156" s="9">
        <f t="shared" si="25"/>
        <v>979.12050600000111</v>
      </c>
      <c r="W156" s="17">
        <f t="shared" si="26"/>
        <v>6.5420560747663628E-2</v>
      </c>
      <c r="X156" t="str">
        <f>VLOOKUP($D156,Payments!$A:$E,5,0)</f>
        <v>Popular</v>
      </c>
      <c r="Y156" t="str">
        <f>VLOOKUP($X156,'Bank Type'!$A$1:$B$11,2,0)</f>
        <v>B</v>
      </c>
    </row>
    <row r="157" spans="1:25" x14ac:dyDescent="0.25">
      <c r="A157" t="str">
        <f t="shared" si="20"/>
        <v>CD-4CD-4-156</v>
      </c>
      <c r="B157" t="str">
        <f t="shared" si="21"/>
        <v>CD-4-156B-286</v>
      </c>
      <c r="C157" s="11" t="str">
        <f>Transactions!A157</f>
        <v>CD-4</v>
      </c>
      <c r="D157" t="str">
        <f>Transactions!F157</f>
        <v>CD-4-156</v>
      </c>
      <c r="E157" t="str">
        <f>VLOOKUP($D157,Payments!$A:$C,3,0)</f>
        <v>B-286</v>
      </c>
      <c r="F157" s="11" t="str">
        <f>Transactions!D157</f>
        <v>Hatchback</v>
      </c>
      <c r="G157" s="11" t="str">
        <f>Transactions!E157</f>
        <v>Peugeot</v>
      </c>
      <c r="H157" s="1">
        <f>Transactions!B157</f>
        <v>43436</v>
      </c>
      <c r="I157" s="10">
        <f t="shared" si="18"/>
        <v>12</v>
      </c>
      <c r="J157" s="1">
        <f>Transactions!C157</f>
        <v>43513</v>
      </c>
      <c r="K157">
        <f t="shared" si="19"/>
        <v>77</v>
      </c>
      <c r="L157" s="5">
        <f>Transactions!G157</f>
        <v>33010</v>
      </c>
      <c r="M157" s="2">
        <f>Transactions!H157</f>
        <v>0.14000000000000001</v>
      </c>
      <c r="N157" s="2">
        <f t="shared" si="22"/>
        <v>28388.6</v>
      </c>
      <c r="O157">
        <f>SUMIFS(Financials!$C:$C,Financials!$A:$A,'Combined sheet'!$C157,Financials!$B:$B,'Combined sheet'!$D157)</f>
        <v>12543.8</v>
      </c>
      <c r="P157">
        <f>SUMIFS(Financials!$D:$D,Financials!$A:$A,'Combined sheet'!$C157,Financials!$B:$B,'Combined sheet'!$D157)</f>
        <v>1584.48</v>
      </c>
      <c r="Q157">
        <f>SUMIFS(Financials!$E:$E,Financials!$A:$A,'Combined sheet'!$C157,Financials!$B:$B,'Combined sheet'!$D157)</f>
        <v>0.11</v>
      </c>
      <c r="R157" s="18">
        <f t="shared" si="23"/>
        <v>17251.025999999998</v>
      </c>
      <c r="S157" s="9">
        <f t="shared" si="24"/>
        <v>11137.574000000001</v>
      </c>
      <c r="T157">
        <f>VLOOKUP(Transactions!F157,Payments!A157:E856,2,FALSE)</f>
        <v>5393.8339999999998</v>
      </c>
      <c r="U157" s="9">
        <f>VLOOKUP($D157,Payments!$A:$E,4,0)</f>
        <v>25064.29494</v>
      </c>
      <c r="V157" s="9">
        <f t="shared" si="25"/>
        <v>2069.5289400000001</v>
      </c>
      <c r="W157" s="17">
        <f t="shared" si="26"/>
        <v>8.2568807339449546E-2</v>
      </c>
      <c r="X157" t="str">
        <f>VLOOKUP($D157,Payments!$A:$E,5,0)</f>
        <v>BBVA</v>
      </c>
      <c r="Y157" t="str">
        <f>VLOOKUP($X157,'Bank Type'!$A$1:$B$11,2,0)</f>
        <v>A</v>
      </c>
    </row>
    <row r="158" spans="1:25" x14ac:dyDescent="0.25">
      <c r="A158" t="str">
        <f t="shared" si="20"/>
        <v>CD-16CD-16-157</v>
      </c>
      <c r="B158" t="str">
        <f t="shared" si="21"/>
        <v>CD-16-157B-270</v>
      </c>
      <c r="C158" s="1" t="str">
        <f>Transactions!A158</f>
        <v>CD-16</v>
      </c>
      <c r="D158" t="str">
        <f>Transactions!F158</f>
        <v>CD-16-157</v>
      </c>
      <c r="E158" t="str">
        <f>VLOOKUP($D158,Payments!$A:$C,3,0)</f>
        <v>B-270</v>
      </c>
      <c r="F158" s="11" t="str">
        <f>Transactions!D158</f>
        <v>Hatchback</v>
      </c>
      <c r="G158" s="11" t="str">
        <f>Transactions!E158</f>
        <v>Volkswagen</v>
      </c>
      <c r="H158" s="1">
        <f>Transactions!B158</f>
        <v>43448</v>
      </c>
      <c r="I158" s="10">
        <f t="shared" si="18"/>
        <v>12</v>
      </c>
      <c r="J158" s="1">
        <f>Transactions!C158</f>
        <v>43500</v>
      </c>
      <c r="K158">
        <f t="shared" si="19"/>
        <v>52</v>
      </c>
      <c r="L158" s="5">
        <f>Transactions!G158</f>
        <v>16236</v>
      </c>
      <c r="M158" s="2">
        <f>Transactions!H158</f>
        <v>0.06</v>
      </c>
      <c r="N158" s="2">
        <f t="shared" si="22"/>
        <v>15261.84</v>
      </c>
      <c r="O158">
        <f>SUMIFS(Financials!$C:$C,Financials!$A:$A,'Combined sheet'!$C158,Financials!$B:$B,'Combined sheet'!$D158)</f>
        <v>6007.32</v>
      </c>
      <c r="P158">
        <f>SUMIFS(Financials!$D:$D,Financials!$A:$A,'Combined sheet'!$C158,Financials!$B:$B,'Combined sheet'!$D158)</f>
        <v>740.36159999999984</v>
      </c>
      <c r="Q158">
        <f>SUMIFS(Financials!$E:$E,Financials!$A:$A,'Combined sheet'!$C158,Financials!$B:$B,'Combined sheet'!$D158)</f>
        <v>0.12</v>
      </c>
      <c r="R158" s="18">
        <f t="shared" si="23"/>
        <v>8579.1023999999998</v>
      </c>
      <c r="S158" s="9">
        <f t="shared" si="24"/>
        <v>6682.7376000000004</v>
      </c>
      <c r="T158">
        <f>VLOOKUP(Transactions!F158,Payments!A158:E857,2,FALSE)</f>
        <v>3052.3679999999999</v>
      </c>
      <c r="U158" s="9">
        <f>VLOOKUP($D158,Payments!$A:$E,4,0)</f>
        <v>13064.135039999999</v>
      </c>
      <c r="V158" s="9">
        <f t="shared" si="25"/>
        <v>854.66303999999946</v>
      </c>
      <c r="W158" s="17">
        <f t="shared" si="26"/>
        <v>6.5420560747663517E-2</v>
      </c>
      <c r="X158" t="str">
        <f>VLOOKUP($D158,Payments!$A:$E,5,0)</f>
        <v>Caixa</v>
      </c>
      <c r="Y158" t="str">
        <f>VLOOKUP($X158,'Bank Type'!$A$1:$B$11,2,0)</f>
        <v>A</v>
      </c>
    </row>
    <row r="159" spans="1:25" x14ac:dyDescent="0.25">
      <c r="A159" t="str">
        <f t="shared" si="20"/>
        <v>CD-7CD-7-158</v>
      </c>
      <c r="B159" t="str">
        <f t="shared" si="21"/>
        <v>CD-7-158B-301</v>
      </c>
      <c r="C159" s="11" t="str">
        <f>Transactions!A159</f>
        <v>CD-7</v>
      </c>
      <c r="D159" t="str">
        <f>Transactions!F159</f>
        <v>CD-7-158</v>
      </c>
      <c r="E159" t="str">
        <f>VLOOKUP($D159,Payments!$A:$C,3,0)</f>
        <v>B-301</v>
      </c>
      <c r="F159" s="11" t="str">
        <f>Transactions!D159</f>
        <v>Hatchback</v>
      </c>
      <c r="G159" s="11" t="str">
        <f>Transactions!E159</f>
        <v>Chevrolet</v>
      </c>
      <c r="H159" s="1">
        <f>Transactions!B159</f>
        <v>43418</v>
      </c>
      <c r="I159" s="10">
        <f t="shared" si="18"/>
        <v>11</v>
      </c>
      <c r="J159" s="1">
        <f>Transactions!C159</f>
        <v>43455</v>
      </c>
      <c r="K159">
        <f t="shared" si="19"/>
        <v>37</v>
      </c>
      <c r="L159" s="5">
        <f>Transactions!G159</f>
        <v>17876</v>
      </c>
      <c r="M159" s="2">
        <f>Transactions!H159</f>
        <v>0.16</v>
      </c>
      <c r="N159" s="2">
        <f t="shared" si="22"/>
        <v>15015.84</v>
      </c>
      <c r="O159">
        <f>SUMIFS(Financials!$C:$C,Financials!$A:$A,'Combined sheet'!$C159,Financials!$B:$B,'Combined sheet'!$D159)</f>
        <v>5720.32</v>
      </c>
      <c r="P159">
        <f>SUMIFS(Financials!$D:$D,Financials!$A:$A,'Combined sheet'!$C159,Financials!$B:$B,'Combined sheet'!$D159)</f>
        <v>743.64160000000004</v>
      </c>
      <c r="Q159">
        <f>SUMIFS(Financials!$E:$E,Financials!$A:$A,'Combined sheet'!$C159,Financials!$B:$B,'Combined sheet'!$D159)</f>
        <v>0.1</v>
      </c>
      <c r="R159" s="18">
        <f t="shared" si="23"/>
        <v>7965.5455999999995</v>
      </c>
      <c r="S159" s="9">
        <f t="shared" si="24"/>
        <v>7050.2943999999998</v>
      </c>
      <c r="T159">
        <f>VLOOKUP(Transactions!F159,Payments!A159:E858,2,FALSE)</f>
        <v>3303.4847999999997</v>
      </c>
      <c r="U159" s="9">
        <f>VLOOKUP($D159,Payments!$A:$E,4,0)</f>
        <v>12532.220064000001</v>
      </c>
      <c r="V159" s="9">
        <f t="shared" si="25"/>
        <v>819.86486400000103</v>
      </c>
      <c r="W159" s="17">
        <f t="shared" si="26"/>
        <v>6.5420560747663628E-2</v>
      </c>
      <c r="X159" t="str">
        <f>VLOOKUP($D159,Payments!$A:$E,5,0)</f>
        <v>Kutxa</v>
      </c>
      <c r="Y159" t="str">
        <f>VLOOKUP($X159,'Bank Type'!$A$1:$B$11,2,0)</f>
        <v>C</v>
      </c>
    </row>
    <row r="160" spans="1:25" x14ac:dyDescent="0.25">
      <c r="A160" t="str">
        <f t="shared" si="20"/>
        <v>CD-4CD-4-159</v>
      </c>
      <c r="B160" t="str">
        <f t="shared" si="21"/>
        <v>CD-4-159B-260</v>
      </c>
      <c r="C160" s="1" t="str">
        <f>Transactions!A160</f>
        <v>CD-4</v>
      </c>
      <c r="D160" t="str">
        <f>Transactions!F160</f>
        <v>CD-4-159</v>
      </c>
      <c r="E160" t="str">
        <f>VLOOKUP($D160,Payments!$A:$C,3,0)</f>
        <v>B-260</v>
      </c>
      <c r="F160" s="11" t="str">
        <f>Transactions!D160</f>
        <v>Sedan</v>
      </c>
      <c r="G160" s="11" t="str">
        <f>Transactions!E160</f>
        <v>Mercury</v>
      </c>
      <c r="H160" s="1">
        <f>Transactions!B160</f>
        <v>43402</v>
      </c>
      <c r="I160" s="10">
        <f t="shared" si="18"/>
        <v>10</v>
      </c>
      <c r="J160" s="1">
        <f>Transactions!C160</f>
        <v>43451</v>
      </c>
      <c r="K160">
        <f t="shared" si="19"/>
        <v>49</v>
      </c>
      <c r="L160" s="5">
        <f>Transactions!G160</f>
        <v>26241</v>
      </c>
      <c r="M160" s="2">
        <f>Transactions!H160</f>
        <v>0.14000000000000001</v>
      </c>
      <c r="N160" s="2">
        <f t="shared" si="22"/>
        <v>22567.26</v>
      </c>
      <c r="O160">
        <f>SUMIFS(Financials!$C:$C,Financials!$A:$A,'Combined sheet'!$C160,Financials!$B:$B,'Combined sheet'!$D160)</f>
        <v>10233.99</v>
      </c>
      <c r="P160">
        <f>SUMIFS(Financials!$D:$D,Financials!$A:$A,'Combined sheet'!$C160,Financials!$B:$B,'Combined sheet'!$D160)</f>
        <v>1233.3269999999998</v>
      </c>
      <c r="Q160">
        <f>SUMIFS(Financials!$E:$E,Financials!$A:$A,'Combined sheet'!$C160,Financials!$B:$B,'Combined sheet'!$D160)</f>
        <v>0.11</v>
      </c>
      <c r="R160" s="18">
        <f t="shared" si="23"/>
        <v>13949.7156</v>
      </c>
      <c r="S160" s="9">
        <f t="shared" si="24"/>
        <v>8617.5443999999989</v>
      </c>
      <c r="T160">
        <f>VLOOKUP(Transactions!F160,Payments!A160:E859,2,FALSE)</f>
        <v>4964.7972</v>
      </c>
      <c r="U160" s="9">
        <f>VLOOKUP($D160,Payments!$A:$E,4,0)</f>
        <v>18658.610568</v>
      </c>
      <c r="V160" s="9">
        <f t="shared" si="25"/>
        <v>1056.1477680000025</v>
      </c>
      <c r="W160" s="17">
        <f t="shared" si="26"/>
        <v>5.6603773584905794E-2</v>
      </c>
      <c r="X160" t="str">
        <f>VLOOKUP($D160,Payments!$A:$E,5,0)</f>
        <v>Kutxa</v>
      </c>
      <c r="Y160" t="str">
        <f>VLOOKUP($X160,'Bank Type'!$A$1:$B$11,2,0)</f>
        <v>C</v>
      </c>
    </row>
    <row r="161" spans="1:25" x14ac:dyDescent="0.25">
      <c r="A161" t="str">
        <f t="shared" si="20"/>
        <v>CD-7CD-7-160</v>
      </c>
      <c r="B161" t="str">
        <f t="shared" si="21"/>
        <v>CD-7-160B-298</v>
      </c>
      <c r="C161" s="11" t="str">
        <f>Transactions!A161</f>
        <v>CD-7</v>
      </c>
      <c r="D161" t="str">
        <f>Transactions!F161</f>
        <v>CD-7-160</v>
      </c>
      <c r="E161" t="str">
        <f>VLOOKUP($D161,Payments!$A:$C,3,0)</f>
        <v>B-298</v>
      </c>
      <c r="F161" s="11" t="str">
        <f>Transactions!D161</f>
        <v>Hatchback</v>
      </c>
      <c r="G161" s="11" t="str">
        <f>Transactions!E161</f>
        <v>Alfa-romero</v>
      </c>
      <c r="H161" s="1">
        <f>Transactions!B161</f>
        <v>43405</v>
      </c>
      <c r="I161" s="10">
        <f t="shared" si="18"/>
        <v>11</v>
      </c>
      <c r="J161" s="1">
        <f>Transactions!C161</f>
        <v>43454</v>
      </c>
      <c r="K161">
        <f t="shared" si="19"/>
        <v>49</v>
      </c>
      <c r="L161" s="5">
        <f>Transactions!G161</f>
        <v>28137</v>
      </c>
      <c r="M161" s="2">
        <f>Transactions!H161</f>
        <v>0.16</v>
      </c>
      <c r="N161" s="2">
        <f t="shared" si="22"/>
        <v>23635.08</v>
      </c>
      <c r="O161">
        <f>SUMIFS(Financials!$C:$C,Financials!$A:$A,'Combined sheet'!$C161,Financials!$B:$B,'Combined sheet'!$D161)</f>
        <v>10129.32</v>
      </c>
      <c r="P161">
        <f>SUMIFS(Financials!$D:$D,Financials!$A:$A,'Combined sheet'!$C161,Financials!$B:$B,'Combined sheet'!$D161)</f>
        <v>810.34559999999999</v>
      </c>
      <c r="Q161">
        <f>SUMIFS(Financials!$E:$E,Financials!$A:$A,'Combined sheet'!$C161,Financials!$B:$B,'Combined sheet'!$D161)</f>
        <v>0.11</v>
      </c>
      <c r="R161" s="18">
        <f t="shared" si="23"/>
        <v>13539.5244</v>
      </c>
      <c r="S161" s="9">
        <f t="shared" si="24"/>
        <v>10095.555600000002</v>
      </c>
      <c r="T161">
        <f>VLOOKUP(Transactions!F161,Payments!A161:E860,2,FALSE)</f>
        <v>4727.0159999999996</v>
      </c>
      <c r="U161" s="9">
        <f>VLOOKUP($D161,Payments!$A:$E,4,0)</f>
        <v>20420.70912</v>
      </c>
      <c r="V161" s="9">
        <f t="shared" si="25"/>
        <v>1512.6451199999974</v>
      </c>
      <c r="W161" s="17">
        <f t="shared" si="26"/>
        <v>7.4074074074073945E-2</v>
      </c>
      <c r="X161" t="str">
        <f>VLOOKUP($D161,Payments!$A:$E,5,0)</f>
        <v>Caixa</v>
      </c>
      <c r="Y161" t="str">
        <f>VLOOKUP($X161,'Bank Type'!$A$1:$B$11,2,0)</f>
        <v>A</v>
      </c>
    </row>
    <row r="162" spans="1:25" x14ac:dyDescent="0.25">
      <c r="A162" t="str">
        <f t="shared" si="20"/>
        <v>CD-18CD-18-161</v>
      </c>
      <c r="B162" t="str">
        <f t="shared" si="21"/>
        <v>CD-18-161B-246</v>
      </c>
      <c r="C162" s="1" t="str">
        <f>Transactions!A162</f>
        <v>CD-18</v>
      </c>
      <c r="D162" t="str">
        <f>Transactions!F162</f>
        <v>CD-18-161</v>
      </c>
      <c r="E162" t="str">
        <f>VLOOKUP($D162,Payments!$A:$C,3,0)</f>
        <v>B-246</v>
      </c>
      <c r="F162" s="11" t="str">
        <f>Transactions!D162</f>
        <v>Wagon</v>
      </c>
      <c r="G162" s="11" t="str">
        <f>Transactions!E162</f>
        <v>Honda</v>
      </c>
      <c r="H162" s="1">
        <f>Transactions!B162</f>
        <v>43424</v>
      </c>
      <c r="I162" s="10">
        <f t="shared" si="18"/>
        <v>11</v>
      </c>
      <c r="J162" s="1">
        <f>Transactions!C162</f>
        <v>43475</v>
      </c>
      <c r="K162">
        <f t="shared" si="19"/>
        <v>51</v>
      </c>
      <c r="L162" s="5">
        <f>Transactions!G162</f>
        <v>31167</v>
      </c>
      <c r="M162" s="2">
        <f>Transactions!H162</f>
        <v>0.17</v>
      </c>
      <c r="N162" s="2">
        <f t="shared" si="22"/>
        <v>25868.61</v>
      </c>
      <c r="O162">
        <f>SUMIFS(Financials!$C:$C,Financials!$A:$A,'Combined sheet'!$C162,Financials!$B:$B,'Combined sheet'!$D162)</f>
        <v>10285.11</v>
      </c>
      <c r="P162">
        <f>SUMIFS(Financials!$D:$D,Financials!$A:$A,'Combined sheet'!$C162,Financials!$B:$B,'Combined sheet'!$D162)</f>
        <v>1558.3499999999997</v>
      </c>
      <c r="Q162">
        <f>SUMIFS(Financials!$E:$E,Financials!$A:$A,'Combined sheet'!$C162,Financials!$B:$B,'Combined sheet'!$D162)</f>
        <v>0.1</v>
      </c>
      <c r="R162" s="18">
        <f t="shared" si="23"/>
        <v>14430.321000000002</v>
      </c>
      <c r="S162" s="9">
        <f t="shared" si="24"/>
        <v>11438.288999999999</v>
      </c>
      <c r="T162">
        <f>VLOOKUP(Transactions!F162,Payments!A162:E861,2,FALSE)</f>
        <v>5949.7802999999994</v>
      </c>
      <c r="U162" s="9">
        <f>VLOOKUP($D162,Payments!$A:$E,4,0)</f>
        <v>21113.959481999998</v>
      </c>
      <c r="V162" s="9">
        <f t="shared" si="25"/>
        <v>1195.1297819999963</v>
      </c>
      <c r="W162" s="17">
        <f t="shared" si="26"/>
        <v>5.6603773584905488E-2</v>
      </c>
      <c r="X162" t="str">
        <f>VLOOKUP($D162,Payments!$A:$E,5,0)</f>
        <v>BBVA</v>
      </c>
      <c r="Y162" t="str">
        <f>VLOOKUP($X162,'Bank Type'!$A$1:$B$11,2,0)</f>
        <v>A</v>
      </c>
    </row>
    <row r="163" spans="1:25" x14ac:dyDescent="0.25">
      <c r="A163" t="str">
        <f t="shared" si="20"/>
        <v>CD-16CD-16-162</v>
      </c>
      <c r="B163" t="str">
        <f t="shared" si="21"/>
        <v>CD-16-162B-297</v>
      </c>
      <c r="C163" s="11" t="str">
        <f>Transactions!A163</f>
        <v>CD-16</v>
      </c>
      <c r="D163" t="str">
        <f>Transactions!F163</f>
        <v>CD-16-162</v>
      </c>
      <c r="E163" t="str">
        <f>VLOOKUP($D163,Payments!$A:$C,3,0)</f>
        <v>B-297</v>
      </c>
      <c r="F163" s="11" t="str">
        <f>Transactions!D163</f>
        <v>Wagon</v>
      </c>
      <c r="G163" s="11" t="str">
        <f>Transactions!E163</f>
        <v>Dodge</v>
      </c>
      <c r="H163" s="1">
        <f>Transactions!B163</f>
        <v>43431</v>
      </c>
      <c r="I163" s="10">
        <f t="shared" si="18"/>
        <v>11</v>
      </c>
      <c r="J163" s="1">
        <f>Transactions!C163</f>
        <v>43505</v>
      </c>
      <c r="K163">
        <f t="shared" si="19"/>
        <v>74</v>
      </c>
      <c r="L163" s="5">
        <f>Transactions!G163</f>
        <v>33695</v>
      </c>
      <c r="M163" s="2">
        <f>Transactions!H163</f>
        <v>0.06</v>
      </c>
      <c r="N163" s="2">
        <f t="shared" si="22"/>
        <v>31673.3</v>
      </c>
      <c r="O163">
        <f>SUMIFS(Financials!$C:$C,Financials!$A:$A,'Combined sheet'!$C163,Financials!$B:$B,'Combined sheet'!$D163)</f>
        <v>11793.25</v>
      </c>
      <c r="P163">
        <f>SUMIFS(Financials!$D:$D,Financials!$A:$A,'Combined sheet'!$C163,Financials!$B:$B,'Combined sheet'!$D163)</f>
        <v>1391.6035000000002</v>
      </c>
      <c r="Q163">
        <f>SUMIFS(Financials!$E:$E,Financials!$A:$A,'Combined sheet'!$C163,Financials!$B:$B,'Combined sheet'!$D163)</f>
        <v>0.14000000000000001</v>
      </c>
      <c r="R163" s="18">
        <f t="shared" si="23"/>
        <v>17619.1155</v>
      </c>
      <c r="S163" s="9">
        <f t="shared" si="24"/>
        <v>14054.184499999998</v>
      </c>
      <c r="T163">
        <f>VLOOKUP(Transactions!F163,Payments!A163:E862,2,FALSE)</f>
        <v>6651.3929999999991</v>
      </c>
      <c r="U163" s="9">
        <f>VLOOKUP($D163,Payments!$A:$E,4,0)</f>
        <v>26523.221420000002</v>
      </c>
      <c r="V163" s="9">
        <f t="shared" si="25"/>
        <v>1501.3144200000024</v>
      </c>
      <c r="W163" s="17">
        <f t="shared" si="26"/>
        <v>5.6603773584905745E-2</v>
      </c>
      <c r="X163" t="str">
        <f>VLOOKUP($D163,Payments!$A:$E,5,0)</f>
        <v>Unicaja</v>
      </c>
      <c r="Y163" t="str">
        <f>VLOOKUP($X163,'Bank Type'!$A$1:$B$11,2,0)</f>
        <v>D</v>
      </c>
    </row>
    <row r="164" spans="1:25" x14ac:dyDescent="0.25">
      <c r="A164" t="str">
        <f t="shared" si="20"/>
        <v>CD-15CD-15-163</v>
      </c>
      <c r="B164" t="str">
        <f t="shared" si="21"/>
        <v>CD-15-163B-349</v>
      </c>
      <c r="C164" s="1" t="str">
        <f>Transactions!A164</f>
        <v>CD-15</v>
      </c>
      <c r="D164" t="str">
        <f>Transactions!F164</f>
        <v>CD-15-163</v>
      </c>
      <c r="E164" t="str">
        <f>VLOOKUP($D164,Payments!$A:$C,3,0)</f>
        <v>B-349</v>
      </c>
      <c r="F164" s="11" t="str">
        <f>Transactions!D164</f>
        <v>Hardtop</v>
      </c>
      <c r="G164" s="11" t="str">
        <f>Transactions!E164</f>
        <v>Jaguar</v>
      </c>
      <c r="H164" s="1">
        <f>Transactions!B164</f>
        <v>43434</v>
      </c>
      <c r="I164" s="10">
        <f t="shared" si="18"/>
        <v>11</v>
      </c>
      <c r="J164" s="1">
        <f>Transactions!C164</f>
        <v>43501</v>
      </c>
      <c r="K164">
        <f t="shared" si="19"/>
        <v>67</v>
      </c>
      <c r="L164" s="5">
        <f>Transactions!G164</f>
        <v>26987</v>
      </c>
      <c r="M164" s="2">
        <f>Transactions!H164</f>
        <v>0.06</v>
      </c>
      <c r="N164" s="2">
        <f t="shared" si="22"/>
        <v>25367.78</v>
      </c>
      <c r="O164">
        <f>SUMIFS(Financials!$C:$C,Financials!$A:$A,'Combined sheet'!$C164,Financials!$B:$B,'Combined sheet'!$D164)</f>
        <v>9175.58</v>
      </c>
      <c r="P164">
        <f>SUMIFS(Financials!$D:$D,Financials!$A:$A,'Combined sheet'!$C164,Financials!$B:$B,'Combined sheet'!$D164)</f>
        <v>971.53199999999993</v>
      </c>
      <c r="Q164">
        <f>SUMIFS(Financials!$E:$E,Financials!$A:$A,'Combined sheet'!$C164,Financials!$B:$B,'Combined sheet'!$D164)</f>
        <v>0.14000000000000001</v>
      </c>
      <c r="R164" s="18">
        <f t="shared" si="23"/>
        <v>13698.601199999999</v>
      </c>
      <c r="S164" s="9">
        <f t="shared" si="24"/>
        <v>11669.1788</v>
      </c>
      <c r="T164">
        <f>VLOOKUP(Transactions!F164,Payments!A164:E863,2,FALSE)</f>
        <v>5834.5893999999998</v>
      </c>
      <c r="U164" s="9">
        <f>VLOOKUP($D164,Payments!$A:$E,4,0)</f>
        <v>20900.513941999998</v>
      </c>
      <c r="V164" s="9">
        <f t="shared" si="25"/>
        <v>1367.3233419999997</v>
      </c>
      <c r="W164" s="17">
        <f t="shared" si="26"/>
        <v>6.5420560747663545E-2</v>
      </c>
      <c r="X164" t="str">
        <f>VLOOKUP($D164,Payments!$A:$E,5,0)</f>
        <v>Bankia</v>
      </c>
      <c r="Y164" t="str">
        <f>VLOOKUP($X164,'Bank Type'!$A$1:$B$11,2,0)</f>
        <v>B</v>
      </c>
    </row>
    <row r="165" spans="1:25" x14ac:dyDescent="0.25">
      <c r="A165" t="str">
        <f t="shared" si="20"/>
        <v>CD-2CD-2-164</v>
      </c>
      <c r="B165" t="str">
        <f t="shared" si="21"/>
        <v>CD-2-164B-380</v>
      </c>
      <c r="C165" s="11" t="str">
        <f>Transactions!A165</f>
        <v>CD-2</v>
      </c>
      <c r="D165" t="str">
        <f>Transactions!F165</f>
        <v>CD-2-164</v>
      </c>
      <c r="E165" t="str">
        <f>VLOOKUP($D165,Payments!$A:$C,3,0)</f>
        <v>B-380</v>
      </c>
      <c r="F165" s="11" t="str">
        <f>Transactions!D165</f>
        <v>Hardtop</v>
      </c>
      <c r="G165" s="11" t="str">
        <f>Transactions!E165</f>
        <v>Mitsubishi</v>
      </c>
      <c r="H165" s="1">
        <f>Transactions!B165</f>
        <v>43392</v>
      </c>
      <c r="I165" s="10">
        <f t="shared" si="18"/>
        <v>10</v>
      </c>
      <c r="J165" s="1">
        <f>Transactions!C165</f>
        <v>43462</v>
      </c>
      <c r="K165">
        <f t="shared" si="19"/>
        <v>70</v>
      </c>
      <c r="L165" s="5">
        <f>Transactions!G165</f>
        <v>31609</v>
      </c>
      <c r="M165" s="2">
        <f>Transactions!H165</f>
        <v>0.12</v>
      </c>
      <c r="N165" s="2">
        <f t="shared" si="22"/>
        <v>27815.919999999998</v>
      </c>
      <c r="O165">
        <f>SUMIFS(Financials!$C:$C,Financials!$A:$A,'Combined sheet'!$C165,Financials!$B:$B,'Combined sheet'!$D165)</f>
        <v>11063.15</v>
      </c>
      <c r="P165">
        <f>SUMIFS(Financials!$D:$D,Financials!$A:$A,'Combined sheet'!$C165,Financials!$B:$B,'Combined sheet'!$D165)</f>
        <v>1675.2770000000005</v>
      </c>
      <c r="Q165">
        <f>SUMIFS(Financials!$E:$E,Financials!$A:$A,'Combined sheet'!$C165,Financials!$B:$B,'Combined sheet'!$D165)</f>
        <v>0.1</v>
      </c>
      <c r="R165" s="18">
        <f t="shared" si="23"/>
        <v>15520.019</v>
      </c>
      <c r="S165" s="9">
        <f t="shared" si="24"/>
        <v>12295.900999999996</v>
      </c>
      <c r="T165">
        <f>VLOOKUP(Transactions!F165,Payments!A165:E864,2,FALSE)</f>
        <v>5285.0248000000001</v>
      </c>
      <c r="U165" s="9">
        <f>VLOOKUP($D165,Payments!$A:$E,4,0)</f>
        <v>23657.439960000003</v>
      </c>
      <c r="V165" s="9">
        <f t="shared" si="25"/>
        <v>1126.5447600000043</v>
      </c>
      <c r="W165" s="17">
        <f t="shared" si="26"/>
        <v>4.7619047619047797E-2</v>
      </c>
      <c r="X165" t="str">
        <f>VLOOKUP($D165,Payments!$A:$E,5,0)</f>
        <v>Bankia</v>
      </c>
      <c r="Y165" t="str">
        <f>VLOOKUP($X165,'Bank Type'!$A$1:$B$11,2,0)</f>
        <v>B</v>
      </c>
    </row>
    <row r="166" spans="1:25" x14ac:dyDescent="0.25">
      <c r="A166" t="str">
        <f t="shared" si="20"/>
        <v>CD-3CD-3-165</v>
      </c>
      <c r="B166" t="str">
        <f t="shared" si="21"/>
        <v>CD-3-165B-269</v>
      </c>
      <c r="C166" s="1" t="str">
        <f>Transactions!A166</f>
        <v>CD-3</v>
      </c>
      <c r="D166" t="str">
        <f>Transactions!F166</f>
        <v>CD-3-165</v>
      </c>
      <c r="E166" t="str">
        <f>VLOOKUP($D166,Payments!$A:$C,3,0)</f>
        <v>B-269</v>
      </c>
      <c r="F166" s="11" t="str">
        <f>Transactions!D166</f>
        <v>Hardtop</v>
      </c>
      <c r="G166" s="11" t="str">
        <f>Transactions!E166</f>
        <v>Toyota</v>
      </c>
      <c r="H166" s="1">
        <f>Transactions!B166</f>
        <v>43406</v>
      </c>
      <c r="I166" s="10">
        <f t="shared" si="18"/>
        <v>11</v>
      </c>
      <c r="J166" s="1">
        <f>Transactions!C166</f>
        <v>43456</v>
      </c>
      <c r="K166">
        <f t="shared" si="19"/>
        <v>50</v>
      </c>
      <c r="L166" s="5">
        <f>Transactions!G166</f>
        <v>33515</v>
      </c>
      <c r="M166" s="2">
        <f>Transactions!H166</f>
        <v>0.12</v>
      </c>
      <c r="N166" s="2">
        <f t="shared" si="22"/>
        <v>29493.200000000001</v>
      </c>
      <c r="O166">
        <f>SUMIFS(Financials!$C:$C,Financials!$A:$A,'Combined sheet'!$C166,Financials!$B:$B,'Combined sheet'!$D166)</f>
        <v>11395.1</v>
      </c>
      <c r="P166">
        <f>SUMIFS(Financials!$D:$D,Financials!$A:$A,'Combined sheet'!$C166,Financials!$B:$B,'Combined sheet'!$D166)</f>
        <v>1628.829</v>
      </c>
      <c r="Q166">
        <f>SUMIFS(Financials!$E:$E,Financials!$A:$A,'Combined sheet'!$C166,Financials!$B:$B,'Combined sheet'!$D166)</f>
        <v>0.11</v>
      </c>
      <c r="R166" s="18">
        <f t="shared" si="23"/>
        <v>16268.181</v>
      </c>
      <c r="S166" s="9">
        <f t="shared" si="24"/>
        <v>13225.018999999997</v>
      </c>
      <c r="T166">
        <f>VLOOKUP(Transactions!F166,Payments!A166:E865,2,FALSE)</f>
        <v>5308.7759999999998</v>
      </c>
      <c r="U166" s="9">
        <f>VLOOKUP($D166,Payments!$A:$E,4,0)</f>
        <v>26361.02216</v>
      </c>
      <c r="V166" s="9">
        <f t="shared" si="25"/>
        <v>2176.5981600000014</v>
      </c>
      <c r="W166" s="17">
        <f t="shared" si="26"/>
        <v>8.2568807339449588E-2</v>
      </c>
      <c r="X166" t="str">
        <f>VLOOKUP($D166,Payments!$A:$E,5,0)</f>
        <v>Bankia</v>
      </c>
      <c r="Y166" t="str">
        <f>VLOOKUP($X166,'Bank Type'!$A$1:$B$11,2,0)</f>
        <v>B</v>
      </c>
    </row>
    <row r="167" spans="1:25" x14ac:dyDescent="0.25">
      <c r="A167" t="str">
        <f t="shared" si="20"/>
        <v>CD-8CD-8-166</v>
      </c>
      <c r="B167" t="str">
        <f t="shared" si="21"/>
        <v>CD-8-166B-294</v>
      </c>
      <c r="C167" s="11" t="str">
        <f>Transactions!A167</f>
        <v>CD-8</v>
      </c>
      <c r="D167" t="str">
        <f>Transactions!F167</f>
        <v>CD-8-166</v>
      </c>
      <c r="E167" t="str">
        <f>VLOOKUP($D167,Payments!$A:$C,3,0)</f>
        <v>B-294</v>
      </c>
      <c r="F167" s="11" t="str">
        <f>Transactions!D167</f>
        <v>Wagon</v>
      </c>
      <c r="G167" s="11" t="str">
        <f>Transactions!E167</f>
        <v>Volkswagen</v>
      </c>
      <c r="H167" s="1">
        <f>Transactions!B167</f>
        <v>43391</v>
      </c>
      <c r="I167" s="10">
        <f t="shared" si="18"/>
        <v>10</v>
      </c>
      <c r="J167" s="1">
        <f>Transactions!C167</f>
        <v>43457</v>
      </c>
      <c r="K167">
        <f t="shared" si="19"/>
        <v>66</v>
      </c>
      <c r="L167" s="5">
        <f>Transactions!G167</f>
        <v>33439</v>
      </c>
      <c r="M167" s="2">
        <f>Transactions!H167</f>
        <v>0.09</v>
      </c>
      <c r="N167" s="2">
        <f t="shared" si="22"/>
        <v>30429.49</v>
      </c>
      <c r="O167">
        <f>SUMIFS(Financials!$C:$C,Financials!$A:$A,'Combined sheet'!$C167,Financials!$B:$B,'Combined sheet'!$D167)</f>
        <v>10700.48</v>
      </c>
      <c r="P167">
        <f>SUMIFS(Financials!$D:$D,Financials!$A:$A,'Combined sheet'!$C167,Financials!$B:$B,'Combined sheet'!$D167)</f>
        <v>1578.3208000000002</v>
      </c>
      <c r="Q167">
        <f>SUMIFS(Financials!$E:$E,Financials!$A:$A,'Combined sheet'!$C167,Financials!$B:$B,'Combined sheet'!$D167)</f>
        <v>0.1</v>
      </c>
      <c r="R167" s="18">
        <f t="shared" si="23"/>
        <v>15321.7498</v>
      </c>
      <c r="S167" s="9">
        <f t="shared" si="24"/>
        <v>15107.7402</v>
      </c>
      <c r="T167">
        <f>VLOOKUP(Transactions!F167,Payments!A167:E866,2,FALSE)</f>
        <v>6998.7826999999997</v>
      </c>
      <c r="U167" s="9">
        <f>VLOOKUP($D167,Payments!$A:$E,4,0)</f>
        <v>25070.856811000005</v>
      </c>
      <c r="V167" s="9">
        <f t="shared" si="25"/>
        <v>1640.1495110000033</v>
      </c>
      <c r="W167" s="17">
        <f t="shared" si="26"/>
        <v>6.542056074766367E-2</v>
      </c>
      <c r="X167" t="str">
        <f>VLOOKUP($D167,Payments!$A:$E,5,0)</f>
        <v>Santander</v>
      </c>
      <c r="Y167" t="str">
        <f>VLOOKUP($X167,'Bank Type'!$A$1:$B$11,2,0)</f>
        <v>B</v>
      </c>
    </row>
    <row r="168" spans="1:25" x14ac:dyDescent="0.25">
      <c r="A168" t="str">
        <f t="shared" si="20"/>
        <v>CD-13CD-13-167</v>
      </c>
      <c r="B168" t="str">
        <f t="shared" si="21"/>
        <v>CD-13-167B-315</v>
      </c>
      <c r="C168" s="1" t="str">
        <f>Transactions!A168</f>
        <v>CD-13</v>
      </c>
      <c r="D168" t="str">
        <f>Transactions!F168</f>
        <v>CD-13-167</v>
      </c>
      <c r="E168" t="str">
        <f>VLOOKUP($D168,Payments!$A:$C,3,0)</f>
        <v>B-315</v>
      </c>
      <c r="F168" s="11" t="str">
        <f>Transactions!D168</f>
        <v>Hatchback</v>
      </c>
      <c r="G168" s="11" t="str">
        <f>Transactions!E168</f>
        <v>Peugeot</v>
      </c>
      <c r="H168" s="1">
        <f>Transactions!B168</f>
        <v>43415</v>
      </c>
      <c r="I168" s="10">
        <f t="shared" si="18"/>
        <v>11</v>
      </c>
      <c r="J168" s="1">
        <f>Transactions!C168</f>
        <v>43475</v>
      </c>
      <c r="K168">
        <f t="shared" si="19"/>
        <v>60</v>
      </c>
      <c r="L168" s="5">
        <f>Transactions!G168</f>
        <v>34072</v>
      </c>
      <c r="M168" s="2">
        <f>Transactions!H168</f>
        <v>0.05</v>
      </c>
      <c r="N168" s="2">
        <f t="shared" si="22"/>
        <v>32368.400000000001</v>
      </c>
      <c r="O168">
        <f>SUMIFS(Financials!$C:$C,Financials!$A:$A,'Combined sheet'!$C168,Financials!$B:$B,'Combined sheet'!$D168)</f>
        <v>12265.92</v>
      </c>
      <c r="P168">
        <f>SUMIFS(Financials!$D:$D,Financials!$A:$A,'Combined sheet'!$C168,Financials!$B:$B,'Combined sheet'!$D168)</f>
        <v>2010.2479999999996</v>
      </c>
      <c r="Q168">
        <f>SUMIFS(Financials!$E:$E,Financials!$A:$A,'Combined sheet'!$C168,Financials!$B:$B,'Combined sheet'!$D168)</f>
        <v>0.13</v>
      </c>
      <c r="R168" s="18">
        <f t="shared" si="23"/>
        <v>18484.060000000001</v>
      </c>
      <c r="S168" s="9">
        <f t="shared" si="24"/>
        <v>13884.340000000004</v>
      </c>
      <c r="T168">
        <f>VLOOKUP(Transactions!F168,Payments!A168:E867,2,FALSE)</f>
        <v>6149.9960000000001</v>
      </c>
      <c r="U168" s="9">
        <f>VLOOKUP($D168,Payments!$A:$E,4,0)</f>
        <v>27529.324199999999</v>
      </c>
      <c r="V168" s="9">
        <f t="shared" si="25"/>
        <v>1310.9201999999968</v>
      </c>
      <c r="W168" s="17">
        <f t="shared" si="26"/>
        <v>4.7619047619047505E-2</v>
      </c>
      <c r="X168" t="str">
        <f>VLOOKUP($D168,Payments!$A:$E,5,0)</f>
        <v>Laboral</v>
      </c>
      <c r="Y168" t="str">
        <f>VLOOKUP($X168,'Bank Type'!$A$1:$B$11,2,0)</f>
        <v>D</v>
      </c>
    </row>
    <row r="169" spans="1:25" x14ac:dyDescent="0.25">
      <c r="A169" t="str">
        <f t="shared" si="20"/>
        <v>CD-12CD-12-168</v>
      </c>
      <c r="B169" t="str">
        <f t="shared" si="21"/>
        <v>CD-12-168B-322</v>
      </c>
      <c r="C169" s="11" t="str">
        <f>Transactions!A169</f>
        <v>CD-12</v>
      </c>
      <c r="D169" t="str">
        <f>Transactions!F169</f>
        <v>CD-12-168</v>
      </c>
      <c r="E169" t="str">
        <f>VLOOKUP($D169,Payments!$A:$C,3,0)</f>
        <v>B-322</v>
      </c>
      <c r="F169" s="11" t="str">
        <f>Transactions!D169</f>
        <v>Sedan</v>
      </c>
      <c r="G169" s="11" t="str">
        <f>Transactions!E169</f>
        <v>Plymouth</v>
      </c>
      <c r="H169" s="1">
        <f>Transactions!B169</f>
        <v>43465</v>
      </c>
      <c r="I169" s="10">
        <f t="shared" si="18"/>
        <v>12</v>
      </c>
      <c r="J169" s="1">
        <f>Transactions!C169</f>
        <v>43526</v>
      </c>
      <c r="K169">
        <f t="shared" si="19"/>
        <v>61</v>
      </c>
      <c r="L169" s="5">
        <f>Transactions!G169</f>
        <v>16170</v>
      </c>
      <c r="M169" s="2">
        <f>Transactions!H169</f>
        <v>0.12</v>
      </c>
      <c r="N169" s="2">
        <f t="shared" si="22"/>
        <v>14229.6</v>
      </c>
      <c r="O169">
        <f>SUMIFS(Financials!$C:$C,Financials!$A:$A,'Combined sheet'!$C169,Financials!$B:$B,'Combined sheet'!$D169)</f>
        <v>5174.3999999999996</v>
      </c>
      <c r="P169">
        <f>SUMIFS(Financials!$D:$D,Financials!$A:$A,'Combined sheet'!$C169,Financials!$B:$B,'Combined sheet'!$D169)</f>
        <v>633.86400000000003</v>
      </c>
      <c r="Q169">
        <f>SUMIFS(Financials!$E:$E,Financials!$A:$A,'Combined sheet'!$C169,Financials!$B:$B,'Combined sheet'!$D169)</f>
        <v>0.14000000000000001</v>
      </c>
      <c r="R169" s="18">
        <f t="shared" si="23"/>
        <v>7800.4079999999994</v>
      </c>
      <c r="S169" s="9">
        <f t="shared" si="24"/>
        <v>6429.1920000000009</v>
      </c>
      <c r="T169">
        <f>VLOOKUP(Transactions!F169,Payments!A169:E868,2,FALSE)</f>
        <v>2561.328</v>
      </c>
      <c r="U169" s="9">
        <f>VLOOKUP($D169,Payments!$A:$E,4,0)</f>
        <v>12601.733760000001</v>
      </c>
      <c r="V169" s="9">
        <f t="shared" si="25"/>
        <v>933.46176000000014</v>
      </c>
      <c r="W169" s="17">
        <f t="shared" si="26"/>
        <v>7.4074074074074084E-2</v>
      </c>
      <c r="X169" t="str">
        <f>VLOOKUP($D169,Payments!$A:$E,5,0)</f>
        <v>Santander</v>
      </c>
      <c r="Y169" t="str">
        <f>VLOOKUP($X169,'Bank Type'!$A$1:$B$11,2,0)</f>
        <v>B</v>
      </c>
    </row>
    <row r="170" spans="1:25" x14ac:dyDescent="0.25">
      <c r="A170" t="str">
        <f t="shared" si="20"/>
        <v>CD-20CD-20-169</v>
      </c>
      <c r="B170" t="str">
        <f t="shared" si="21"/>
        <v>CD-20-169B-268</v>
      </c>
      <c r="C170" s="1" t="str">
        <f>Transactions!A170</f>
        <v>CD-20</v>
      </c>
      <c r="D170" t="str">
        <f>Transactions!F170</f>
        <v>CD-20-169</v>
      </c>
      <c r="E170" t="str">
        <f>VLOOKUP($D170,Payments!$A:$C,3,0)</f>
        <v>B-268</v>
      </c>
      <c r="F170" s="11" t="str">
        <f>Transactions!D170</f>
        <v>Wagon</v>
      </c>
      <c r="G170" s="11" t="str">
        <f>Transactions!E170</f>
        <v>Mercedes-benz</v>
      </c>
      <c r="H170" s="1">
        <f>Transactions!B170</f>
        <v>43378</v>
      </c>
      <c r="I170" s="10">
        <f t="shared" si="18"/>
        <v>10</v>
      </c>
      <c r="J170" s="1">
        <f>Transactions!C170</f>
        <v>43418</v>
      </c>
      <c r="K170">
        <f t="shared" si="19"/>
        <v>40</v>
      </c>
      <c r="L170" s="5">
        <f>Transactions!G170</f>
        <v>16934</v>
      </c>
      <c r="M170" s="2">
        <f>Transactions!H170</f>
        <v>0.08</v>
      </c>
      <c r="N170" s="2">
        <f t="shared" si="22"/>
        <v>15579.28</v>
      </c>
      <c r="O170">
        <f>SUMIFS(Financials!$C:$C,Financials!$A:$A,'Combined sheet'!$C170,Financials!$B:$B,'Combined sheet'!$D170)</f>
        <v>5418.88</v>
      </c>
      <c r="P170">
        <f>SUMIFS(Financials!$D:$D,Financials!$A:$A,'Combined sheet'!$C170,Financials!$B:$B,'Combined sheet'!$D170)</f>
        <v>812.83200000000011</v>
      </c>
      <c r="Q170">
        <f>SUMIFS(Financials!$E:$E,Financials!$A:$A,'Combined sheet'!$C170,Financials!$B:$B,'Combined sheet'!$D170)</f>
        <v>0.12</v>
      </c>
      <c r="R170" s="18">
        <f t="shared" si="23"/>
        <v>8101.2256000000007</v>
      </c>
      <c r="S170" s="9">
        <f t="shared" si="24"/>
        <v>7478.0544000000009</v>
      </c>
      <c r="T170">
        <f>VLOOKUP(Transactions!F170,Payments!A170:E869,2,FALSE)</f>
        <v>2804.2704000000003</v>
      </c>
      <c r="U170" s="9">
        <f>VLOOKUP($D170,Payments!$A:$E,4,0)</f>
        <v>13669.260272000001</v>
      </c>
      <c r="V170" s="9">
        <f t="shared" si="25"/>
        <v>894.25067200000012</v>
      </c>
      <c r="W170" s="17">
        <f t="shared" si="26"/>
        <v>6.5420560747663559E-2</v>
      </c>
      <c r="X170" t="str">
        <f>VLOOKUP($D170,Payments!$A:$E,5,0)</f>
        <v>Santander</v>
      </c>
      <c r="Y170" t="str">
        <f>VLOOKUP($X170,'Bank Type'!$A$1:$B$11,2,0)</f>
        <v>B</v>
      </c>
    </row>
    <row r="171" spans="1:25" x14ac:dyDescent="0.25">
      <c r="A171" t="str">
        <f t="shared" si="20"/>
        <v>CD-19CD-19-170</v>
      </c>
      <c r="B171" t="str">
        <f t="shared" si="21"/>
        <v>CD-19-170B-284</v>
      </c>
      <c r="C171" s="11" t="str">
        <f>Transactions!A171</f>
        <v>CD-19</v>
      </c>
      <c r="D171" t="str">
        <f>Transactions!F171</f>
        <v>CD-19-170</v>
      </c>
      <c r="E171" t="str">
        <f>VLOOKUP($D171,Payments!$A:$C,3,0)</f>
        <v>B-284</v>
      </c>
      <c r="F171" s="11" t="str">
        <f>Transactions!D171</f>
        <v>Sedan</v>
      </c>
      <c r="G171" s="11" t="str">
        <f>Transactions!E171</f>
        <v>Volvo</v>
      </c>
      <c r="H171" s="1">
        <f>Transactions!B171</f>
        <v>43437</v>
      </c>
      <c r="I171" s="10">
        <f t="shared" si="18"/>
        <v>12</v>
      </c>
      <c r="J171" s="1">
        <f>Transactions!C171</f>
        <v>43485</v>
      </c>
      <c r="K171">
        <f t="shared" si="19"/>
        <v>48</v>
      </c>
      <c r="L171" s="5">
        <f>Transactions!G171</f>
        <v>24555</v>
      </c>
      <c r="M171" s="2">
        <f>Transactions!H171</f>
        <v>0.12</v>
      </c>
      <c r="N171" s="2">
        <f t="shared" si="22"/>
        <v>21608.400000000001</v>
      </c>
      <c r="O171">
        <f>SUMIFS(Financials!$C:$C,Financials!$A:$A,'Combined sheet'!$C171,Financials!$B:$B,'Combined sheet'!$D171)</f>
        <v>7612.05</v>
      </c>
      <c r="P171">
        <f>SUMIFS(Financials!$D:$D,Financials!$A:$A,'Combined sheet'!$C171,Financials!$B:$B,'Combined sheet'!$D171)</f>
        <v>1259.6715000000002</v>
      </c>
      <c r="Q171">
        <f>SUMIFS(Financials!$E:$E,Financials!$A:$A,'Combined sheet'!$C171,Financials!$B:$B,'Combined sheet'!$D171)</f>
        <v>0.1</v>
      </c>
      <c r="R171" s="18">
        <f t="shared" si="23"/>
        <v>11032.5615</v>
      </c>
      <c r="S171" s="9">
        <f t="shared" si="24"/>
        <v>10575.838500000002</v>
      </c>
      <c r="T171">
        <f>VLOOKUP(Transactions!F171,Payments!A171:E870,2,FALSE)</f>
        <v>4105.5960000000005</v>
      </c>
      <c r="U171" s="9">
        <f>VLOOKUP($D171,Payments!$A:$E,4,0)</f>
        <v>18552.972240000003</v>
      </c>
      <c r="V171" s="9">
        <f t="shared" si="25"/>
        <v>1050.1682400000027</v>
      </c>
      <c r="W171" s="17">
        <f t="shared" si="26"/>
        <v>5.66037735849058E-2</v>
      </c>
      <c r="X171" t="str">
        <f>VLOOKUP($D171,Payments!$A:$E,5,0)</f>
        <v>Caixa</v>
      </c>
      <c r="Y171" t="str">
        <f>VLOOKUP($X171,'Bank Type'!$A$1:$B$11,2,0)</f>
        <v>A</v>
      </c>
    </row>
    <row r="172" spans="1:25" x14ac:dyDescent="0.25">
      <c r="A172" t="str">
        <f t="shared" si="20"/>
        <v>CD-7CD-7-171</v>
      </c>
      <c r="B172" t="str">
        <f t="shared" si="21"/>
        <v>CD-7-171B-358</v>
      </c>
      <c r="C172" s="1" t="str">
        <f>Transactions!A172</f>
        <v>CD-7</v>
      </c>
      <c r="D172" t="str">
        <f>Transactions!F172</f>
        <v>CD-7-171</v>
      </c>
      <c r="E172" t="str">
        <f>VLOOKUP($D172,Payments!$A:$C,3,0)</f>
        <v>B-358</v>
      </c>
      <c r="F172" s="11" t="str">
        <f>Transactions!D172</f>
        <v>Wagon</v>
      </c>
      <c r="G172" s="11" t="str">
        <f>Transactions!E172</f>
        <v>Mazda</v>
      </c>
      <c r="H172" s="1">
        <f>Transactions!B172</f>
        <v>43388</v>
      </c>
      <c r="I172" s="10">
        <f t="shared" si="18"/>
        <v>10</v>
      </c>
      <c r="J172" s="1">
        <f>Transactions!C172</f>
        <v>43431</v>
      </c>
      <c r="K172">
        <f t="shared" si="19"/>
        <v>43</v>
      </c>
      <c r="L172" s="5">
        <f>Transactions!G172</f>
        <v>18002</v>
      </c>
      <c r="M172" s="2">
        <f>Transactions!H172</f>
        <v>0.14000000000000001</v>
      </c>
      <c r="N172" s="2">
        <f t="shared" si="22"/>
        <v>15481.72</v>
      </c>
      <c r="O172">
        <f>SUMIFS(Financials!$C:$C,Financials!$A:$A,'Combined sheet'!$C172,Financials!$B:$B,'Combined sheet'!$D172)</f>
        <v>6300.7</v>
      </c>
      <c r="P172">
        <f>SUMIFS(Financials!$D:$D,Financials!$A:$A,'Combined sheet'!$C172,Financials!$B:$B,'Combined sheet'!$D172)</f>
        <v>826.29180000000008</v>
      </c>
      <c r="Q172">
        <f>SUMIFS(Financials!$E:$E,Financials!$A:$A,'Combined sheet'!$C172,Financials!$B:$B,'Combined sheet'!$D172)</f>
        <v>0.12</v>
      </c>
      <c r="R172" s="18">
        <f t="shared" si="23"/>
        <v>8984.7981999999993</v>
      </c>
      <c r="S172" s="9">
        <f t="shared" si="24"/>
        <v>6496.9218000000001</v>
      </c>
      <c r="T172">
        <f>VLOOKUP(Transactions!F172,Payments!A172:E871,2,FALSE)</f>
        <v>2941.5268000000001</v>
      </c>
      <c r="U172" s="9">
        <f>VLOOKUP($D172,Payments!$A:$E,4,0)</f>
        <v>13668.810588</v>
      </c>
      <c r="V172" s="9">
        <f t="shared" si="25"/>
        <v>1128.6173880000006</v>
      </c>
      <c r="W172" s="17">
        <f t="shared" si="26"/>
        <v>8.2568807339449588E-2</v>
      </c>
      <c r="X172" t="str">
        <f>VLOOKUP($D172,Payments!$A:$E,5,0)</f>
        <v>Santander</v>
      </c>
      <c r="Y172" t="str">
        <f>VLOOKUP($X172,'Bank Type'!$A$1:$B$11,2,0)</f>
        <v>B</v>
      </c>
    </row>
    <row r="173" spans="1:25" x14ac:dyDescent="0.25">
      <c r="A173" t="str">
        <f t="shared" si="20"/>
        <v>CD-2CD-2-172</v>
      </c>
      <c r="B173" t="str">
        <f t="shared" si="21"/>
        <v>CD-2-172B-399</v>
      </c>
      <c r="C173" s="11" t="str">
        <f>Transactions!A173</f>
        <v>CD-2</v>
      </c>
      <c r="D173" t="str">
        <f>Transactions!F173</f>
        <v>CD-2-172</v>
      </c>
      <c r="E173" t="str">
        <f>VLOOKUP($D173,Payments!$A:$C,3,0)</f>
        <v>B-399</v>
      </c>
      <c r="F173" s="11" t="str">
        <f>Transactions!D173</f>
        <v>Wagon</v>
      </c>
      <c r="G173" s="11" t="str">
        <f>Transactions!E173</f>
        <v>Nissan</v>
      </c>
      <c r="H173" s="1">
        <f>Transactions!B173</f>
        <v>43430</v>
      </c>
      <c r="I173" s="10">
        <f t="shared" si="18"/>
        <v>11</v>
      </c>
      <c r="J173" s="1">
        <f>Transactions!C173</f>
        <v>43505</v>
      </c>
      <c r="K173">
        <f t="shared" si="19"/>
        <v>75</v>
      </c>
      <c r="L173" s="5">
        <f>Transactions!G173</f>
        <v>33257</v>
      </c>
      <c r="M173" s="2">
        <f>Transactions!H173</f>
        <v>0.14000000000000001</v>
      </c>
      <c r="N173" s="2">
        <f t="shared" si="22"/>
        <v>28601.02</v>
      </c>
      <c r="O173">
        <f>SUMIFS(Financials!$C:$C,Financials!$A:$A,'Combined sheet'!$C173,Financials!$B:$B,'Combined sheet'!$D173)</f>
        <v>11972.52</v>
      </c>
      <c r="P173">
        <f>SUMIFS(Financials!$D:$D,Financials!$A:$A,'Combined sheet'!$C173,Financials!$B:$B,'Combined sheet'!$D173)</f>
        <v>997.71</v>
      </c>
      <c r="Q173">
        <f>SUMIFS(Financials!$E:$E,Financials!$A:$A,'Combined sheet'!$C173,Financials!$B:$B,'Combined sheet'!$D173)</f>
        <v>0.11</v>
      </c>
      <c r="R173" s="18">
        <f t="shared" si="23"/>
        <v>16116.342199999999</v>
      </c>
      <c r="S173" s="9">
        <f t="shared" si="24"/>
        <v>12484.677800000001</v>
      </c>
      <c r="T173">
        <f>VLOOKUP(Transactions!F173,Payments!A173:E872,2,FALSE)</f>
        <v>5434.1938</v>
      </c>
      <c r="U173" s="9">
        <f>VLOOKUP($D173,Payments!$A:$E,4,0)</f>
        <v>25251.840558</v>
      </c>
      <c r="V173" s="9">
        <f t="shared" si="25"/>
        <v>2085.0143580000004</v>
      </c>
      <c r="W173" s="17">
        <f t="shared" si="26"/>
        <v>8.256880733944956E-2</v>
      </c>
      <c r="X173" t="str">
        <f>VLOOKUP($D173,Payments!$A:$E,5,0)</f>
        <v>Bankia</v>
      </c>
      <c r="Y173" t="str">
        <f>VLOOKUP($X173,'Bank Type'!$A$1:$B$11,2,0)</f>
        <v>B</v>
      </c>
    </row>
    <row r="174" spans="1:25" x14ac:dyDescent="0.25">
      <c r="A174" t="str">
        <f t="shared" si="20"/>
        <v>CD-12CD-12-173</v>
      </c>
      <c r="B174" t="str">
        <f t="shared" si="21"/>
        <v>CD-12-173B-352</v>
      </c>
      <c r="C174" s="1" t="str">
        <f>Transactions!A174</f>
        <v>CD-12</v>
      </c>
      <c r="D174" t="str">
        <f>Transactions!F174</f>
        <v>CD-12-173</v>
      </c>
      <c r="E174" t="str">
        <f>VLOOKUP($D174,Payments!$A:$C,3,0)</f>
        <v>B-352</v>
      </c>
      <c r="F174" s="11" t="str">
        <f>Transactions!D174</f>
        <v>Sedan</v>
      </c>
      <c r="G174" s="11" t="str">
        <f>Transactions!E174</f>
        <v>Honda</v>
      </c>
      <c r="H174" s="1">
        <f>Transactions!B174</f>
        <v>43374</v>
      </c>
      <c r="I174" s="10">
        <f t="shared" si="18"/>
        <v>10</v>
      </c>
      <c r="J174" s="1">
        <f>Transactions!C174</f>
        <v>43416</v>
      </c>
      <c r="K174">
        <f t="shared" si="19"/>
        <v>42</v>
      </c>
      <c r="L174" s="5">
        <f>Transactions!G174</f>
        <v>27471</v>
      </c>
      <c r="M174" s="2">
        <f>Transactions!H174</f>
        <v>0.15</v>
      </c>
      <c r="N174" s="2">
        <f t="shared" si="22"/>
        <v>23350.35</v>
      </c>
      <c r="O174">
        <f>SUMIFS(Financials!$C:$C,Financials!$A:$A,'Combined sheet'!$C174,Financials!$B:$B,'Combined sheet'!$D174)</f>
        <v>8790.7199999999993</v>
      </c>
      <c r="P174">
        <f>SUMIFS(Financials!$D:$D,Financials!$A:$A,'Combined sheet'!$C174,Financials!$B:$B,'Combined sheet'!$D174)</f>
        <v>1455.963</v>
      </c>
      <c r="Q174">
        <f>SUMIFS(Financials!$E:$E,Financials!$A:$A,'Combined sheet'!$C174,Financials!$B:$B,'Combined sheet'!$D174)</f>
        <v>0.1</v>
      </c>
      <c r="R174" s="18">
        <f t="shared" si="23"/>
        <v>12581.717999999999</v>
      </c>
      <c r="S174" s="9">
        <f t="shared" si="24"/>
        <v>10768.632</v>
      </c>
      <c r="T174">
        <f>VLOOKUP(Transactions!F174,Payments!A174:E873,2,FALSE)</f>
        <v>5137.0769999999993</v>
      </c>
      <c r="U174" s="9">
        <f>VLOOKUP($D174,Payments!$A:$E,4,0)</f>
        <v>19488.202110000002</v>
      </c>
      <c r="V174" s="9">
        <f t="shared" si="25"/>
        <v>1274.9291100000009</v>
      </c>
      <c r="W174" s="17">
        <f t="shared" si="26"/>
        <v>6.5420560747663586E-2</v>
      </c>
      <c r="X174" t="str">
        <f>VLOOKUP($D174,Payments!$A:$E,5,0)</f>
        <v>Sabadell</v>
      </c>
      <c r="Y174" t="str">
        <f>VLOOKUP($X174,'Bank Type'!$A$1:$B$11,2,0)</f>
        <v>A</v>
      </c>
    </row>
    <row r="175" spans="1:25" x14ac:dyDescent="0.25">
      <c r="A175" t="str">
        <f t="shared" si="20"/>
        <v>CD-17CD-17-174</v>
      </c>
      <c r="B175" t="str">
        <f t="shared" si="21"/>
        <v>CD-17-174B-284</v>
      </c>
      <c r="C175" s="11" t="str">
        <f>Transactions!A175</f>
        <v>CD-17</v>
      </c>
      <c r="D175" t="str">
        <f>Transactions!F175</f>
        <v>CD-17-174</v>
      </c>
      <c r="E175" t="str">
        <f>VLOOKUP($D175,Payments!$A:$C,3,0)</f>
        <v>B-284</v>
      </c>
      <c r="F175" s="11" t="str">
        <f>Transactions!D175</f>
        <v>Hardtop</v>
      </c>
      <c r="G175" s="11" t="str">
        <f>Transactions!E175</f>
        <v>Volkswagen</v>
      </c>
      <c r="H175" s="1">
        <f>Transactions!B175</f>
        <v>43407</v>
      </c>
      <c r="I175" s="10">
        <f t="shared" si="18"/>
        <v>11</v>
      </c>
      <c r="J175" s="1">
        <f>Transactions!C175</f>
        <v>43456</v>
      </c>
      <c r="K175">
        <f t="shared" si="19"/>
        <v>49</v>
      </c>
      <c r="L175" s="5">
        <f>Transactions!G175</f>
        <v>24846</v>
      </c>
      <c r="M175" s="2">
        <f>Transactions!H175</f>
        <v>0.15</v>
      </c>
      <c r="N175" s="2">
        <f t="shared" si="22"/>
        <v>21119.1</v>
      </c>
      <c r="O175">
        <f>SUMIFS(Financials!$C:$C,Financials!$A:$A,'Combined sheet'!$C175,Financials!$B:$B,'Combined sheet'!$D175)</f>
        <v>7702.26</v>
      </c>
      <c r="P175">
        <f>SUMIFS(Financials!$D:$D,Financials!$A:$A,'Combined sheet'!$C175,Financials!$B:$B,'Combined sheet'!$D175)</f>
        <v>1341.684</v>
      </c>
      <c r="Q175">
        <f>SUMIFS(Financials!$E:$E,Financials!$A:$A,'Combined sheet'!$C175,Financials!$B:$B,'Combined sheet'!$D175)</f>
        <v>0.14000000000000001</v>
      </c>
      <c r="R175" s="18">
        <f t="shared" si="23"/>
        <v>12000.617999999999</v>
      </c>
      <c r="S175" s="9">
        <f t="shared" si="24"/>
        <v>9118.482</v>
      </c>
      <c r="T175">
        <f>VLOOKUP(Transactions!F175,Payments!A175:E874,2,FALSE)</f>
        <v>4223.82</v>
      </c>
      <c r="U175" s="9">
        <f>VLOOKUP($D175,Payments!$A:$E,4,0)</f>
        <v>17740.043999999998</v>
      </c>
      <c r="V175" s="9">
        <f t="shared" si="25"/>
        <v>844.76399999999921</v>
      </c>
      <c r="W175" s="17">
        <f t="shared" si="26"/>
        <v>4.7619047619047582E-2</v>
      </c>
      <c r="X175" t="str">
        <f>VLOOKUP($D175,Payments!$A:$E,5,0)</f>
        <v>Popular</v>
      </c>
      <c r="Y175" t="str">
        <f>VLOOKUP($X175,'Bank Type'!$A$1:$B$11,2,0)</f>
        <v>B</v>
      </c>
    </row>
    <row r="176" spans="1:25" x14ac:dyDescent="0.25">
      <c r="A176" t="str">
        <f t="shared" si="20"/>
        <v>CD-19CD-19-175</v>
      </c>
      <c r="B176" t="str">
        <f t="shared" si="21"/>
        <v>CD-19-175B-336</v>
      </c>
      <c r="C176" s="1" t="str">
        <f>Transactions!A176</f>
        <v>CD-19</v>
      </c>
      <c r="D176" t="str">
        <f>Transactions!F176</f>
        <v>CD-19-175</v>
      </c>
      <c r="E176" t="str">
        <f>VLOOKUP($D176,Payments!$A:$C,3,0)</f>
        <v>B-336</v>
      </c>
      <c r="F176" s="11" t="str">
        <f>Transactions!D176</f>
        <v>Sedan</v>
      </c>
      <c r="G176" s="11" t="str">
        <f>Transactions!E176</f>
        <v>Plymouth</v>
      </c>
      <c r="H176" s="1">
        <f>Transactions!B176</f>
        <v>43443</v>
      </c>
      <c r="I176" s="10">
        <f t="shared" si="18"/>
        <v>12</v>
      </c>
      <c r="J176" s="1">
        <f>Transactions!C176</f>
        <v>43491</v>
      </c>
      <c r="K176">
        <f t="shared" si="19"/>
        <v>48</v>
      </c>
      <c r="L176" s="5">
        <f>Transactions!G176</f>
        <v>27042</v>
      </c>
      <c r="M176" s="2">
        <f>Transactions!H176</f>
        <v>0.08</v>
      </c>
      <c r="N176" s="2">
        <f t="shared" si="22"/>
        <v>24878.639999999999</v>
      </c>
      <c r="O176">
        <f>SUMIFS(Financials!$C:$C,Financials!$A:$A,'Combined sheet'!$C176,Financials!$B:$B,'Combined sheet'!$D176)</f>
        <v>10275.959999999999</v>
      </c>
      <c r="P176">
        <f>SUMIFS(Financials!$D:$D,Financials!$A:$A,'Combined sheet'!$C176,Financials!$B:$B,'Combined sheet'!$D176)</f>
        <v>1168.2144000000001</v>
      </c>
      <c r="Q176">
        <f>SUMIFS(Financials!$E:$E,Financials!$A:$A,'Combined sheet'!$C176,Financials!$B:$B,'Combined sheet'!$D176)</f>
        <v>0.15</v>
      </c>
      <c r="R176" s="18">
        <f t="shared" si="23"/>
        <v>15175.9704</v>
      </c>
      <c r="S176" s="9">
        <f t="shared" si="24"/>
        <v>9702.6695999999993</v>
      </c>
      <c r="T176">
        <f>VLOOKUP(Transactions!F176,Payments!A176:E875,2,FALSE)</f>
        <v>5473.3008</v>
      </c>
      <c r="U176" s="9">
        <f>VLOOKUP($D176,Payments!$A:$E,4,0)</f>
        <v>20957.766336000001</v>
      </c>
      <c r="V176" s="9">
        <f t="shared" si="25"/>
        <v>1552.4271360000021</v>
      </c>
      <c r="W176" s="17">
        <f t="shared" si="26"/>
        <v>7.4074074074074167E-2</v>
      </c>
      <c r="X176" t="str">
        <f>VLOOKUP($D176,Payments!$A:$E,5,0)</f>
        <v>Kutxa</v>
      </c>
      <c r="Y176" t="str">
        <f>VLOOKUP($X176,'Bank Type'!$A$1:$B$11,2,0)</f>
        <v>C</v>
      </c>
    </row>
    <row r="177" spans="1:25" x14ac:dyDescent="0.25">
      <c r="A177" t="str">
        <f t="shared" si="20"/>
        <v>CD-13CD-13-176</v>
      </c>
      <c r="B177" t="str">
        <f t="shared" si="21"/>
        <v>CD-13-176B-379</v>
      </c>
      <c r="C177" s="11" t="str">
        <f>Transactions!A177</f>
        <v>CD-13</v>
      </c>
      <c r="D177" t="str">
        <f>Transactions!F177</f>
        <v>CD-13-176</v>
      </c>
      <c r="E177" t="str">
        <f>VLOOKUP($D177,Payments!$A:$C,3,0)</f>
        <v>B-379</v>
      </c>
      <c r="F177" s="11" t="str">
        <f>Transactions!D177</f>
        <v>Hardtop</v>
      </c>
      <c r="G177" s="11" t="str">
        <f>Transactions!E177</f>
        <v>Dodge</v>
      </c>
      <c r="H177" s="1">
        <f>Transactions!B177</f>
        <v>43443</v>
      </c>
      <c r="I177" s="10">
        <f t="shared" si="18"/>
        <v>12</v>
      </c>
      <c r="J177" s="1">
        <f>Transactions!C177</f>
        <v>43499</v>
      </c>
      <c r="K177">
        <f t="shared" si="19"/>
        <v>56</v>
      </c>
      <c r="L177" s="5">
        <f>Transactions!G177</f>
        <v>21367</v>
      </c>
      <c r="M177" s="2">
        <f>Transactions!H177</f>
        <v>0.11</v>
      </c>
      <c r="N177" s="2">
        <f t="shared" si="22"/>
        <v>19016.63</v>
      </c>
      <c r="O177">
        <f>SUMIFS(Financials!$C:$C,Financials!$A:$A,'Combined sheet'!$C177,Financials!$B:$B,'Combined sheet'!$D177)</f>
        <v>6837.44</v>
      </c>
      <c r="P177">
        <f>SUMIFS(Financials!$D:$D,Financials!$A:$A,'Combined sheet'!$C177,Financials!$B:$B,'Combined sheet'!$D177)</f>
        <v>974.33520000000021</v>
      </c>
      <c r="Q177">
        <f>SUMIFS(Financials!$E:$E,Financials!$A:$A,'Combined sheet'!$C177,Financials!$B:$B,'Combined sheet'!$D177)</f>
        <v>0.13</v>
      </c>
      <c r="R177" s="18">
        <f t="shared" si="23"/>
        <v>10283.937099999999</v>
      </c>
      <c r="S177" s="9">
        <f t="shared" si="24"/>
        <v>8732.6929000000018</v>
      </c>
      <c r="T177">
        <f>VLOOKUP(Transactions!F177,Payments!A177:E876,2,FALSE)</f>
        <v>4373.8249000000005</v>
      </c>
      <c r="U177" s="9">
        <f>VLOOKUP($D177,Payments!$A:$E,4,0)</f>
        <v>15814.229508000002</v>
      </c>
      <c r="V177" s="9">
        <f t="shared" si="25"/>
        <v>1171.4244080000008</v>
      </c>
      <c r="W177" s="17">
        <f t="shared" si="26"/>
        <v>7.4074074074074112E-2</v>
      </c>
      <c r="X177" t="str">
        <f>VLOOKUP($D177,Payments!$A:$E,5,0)</f>
        <v>Sabadell</v>
      </c>
      <c r="Y177" t="str">
        <f>VLOOKUP($X177,'Bank Type'!$A$1:$B$11,2,0)</f>
        <v>A</v>
      </c>
    </row>
    <row r="178" spans="1:25" x14ac:dyDescent="0.25">
      <c r="A178" t="str">
        <f t="shared" si="20"/>
        <v>CD-18CD-18-177</v>
      </c>
      <c r="B178" t="str">
        <f t="shared" si="21"/>
        <v>CD-18-177B-307</v>
      </c>
      <c r="C178" s="1" t="str">
        <f>Transactions!A178</f>
        <v>CD-18</v>
      </c>
      <c r="D178" t="str">
        <f>Transactions!F178</f>
        <v>CD-18-177</v>
      </c>
      <c r="E178" t="str">
        <f>VLOOKUP($D178,Payments!$A:$C,3,0)</f>
        <v>B-307</v>
      </c>
      <c r="F178" s="11" t="str">
        <f>Transactions!D178</f>
        <v>Hatchback</v>
      </c>
      <c r="G178" s="11" t="str">
        <f>Transactions!E178</f>
        <v>Volvo</v>
      </c>
      <c r="H178" s="1">
        <f>Transactions!B178</f>
        <v>43383</v>
      </c>
      <c r="I178" s="10">
        <f t="shared" si="18"/>
        <v>10</v>
      </c>
      <c r="J178" s="1">
        <f>Transactions!C178</f>
        <v>43429</v>
      </c>
      <c r="K178">
        <f t="shared" si="19"/>
        <v>46</v>
      </c>
      <c r="L178" s="5">
        <f>Transactions!G178</f>
        <v>19412</v>
      </c>
      <c r="M178" s="2">
        <f>Transactions!H178</f>
        <v>0.17</v>
      </c>
      <c r="N178" s="2">
        <f t="shared" si="22"/>
        <v>16111.96</v>
      </c>
      <c r="O178">
        <f>SUMIFS(Financials!$C:$C,Financials!$A:$A,'Combined sheet'!$C178,Financials!$B:$B,'Combined sheet'!$D178)</f>
        <v>7182.44</v>
      </c>
      <c r="P178">
        <f>SUMIFS(Financials!$D:$D,Financials!$A:$A,'Combined sheet'!$C178,Financials!$B:$B,'Combined sheet'!$D178)</f>
        <v>625.06640000000004</v>
      </c>
      <c r="Q178">
        <f>SUMIFS(Financials!$E:$E,Financials!$A:$A,'Combined sheet'!$C178,Financials!$B:$B,'Combined sheet'!$D178)</f>
        <v>0.12</v>
      </c>
      <c r="R178" s="18">
        <f t="shared" si="23"/>
        <v>9740.9415999999983</v>
      </c>
      <c r="S178" s="9">
        <f t="shared" si="24"/>
        <v>6371.0184000000008</v>
      </c>
      <c r="T178">
        <f>VLOOKUP(Transactions!F178,Payments!A178:E877,2,FALSE)</f>
        <v>3544.6311999999998</v>
      </c>
      <c r="U178" s="9">
        <f>VLOOKUP($D178,Payments!$A:$E,4,0)</f>
        <v>13698.388392000001</v>
      </c>
      <c r="V178" s="9">
        <f t="shared" si="25"/>
        <v>1131.0595920000014</v>
      </c>
      <c r="W178" s="17">
        <f t="shared" si="26"/>
        <v>8.2568807339449643E-2</v>
      </c>
      <c r="X178" t="str">
        <f>VLOOKUP($D178,Payments!$A:$E,5,0)</f>
        <v>Popular</v>
      </c>
      <c r="Y178" t="str">
        <f>VLOOKUP($X178,'Bank Type'!$A$1:$B$11,2,0)</f>
        <v>B</v>
      </c>
    </row>
    <row r="179" spans="1:25" x14ac:dyDescent="0.25">
      <c r="A179" t="str">
        <f t="shared" si="20"/>
        <v>CD-15CD-15-178</v>
      </c>
      <c r="B179" t="str">
        <f t="shared" si="21"/>
        <v>CD-15-178B-254</v>
      </c>
      <c r="C179" s="11" t="str">
        <f>Transactions!A179</f>
        <v>CD-15</v>
      </c>
      <c r="D179" t="str">
        <f>Transactions!F179</f>
        <v>CD-15-178</v>
      </c>
      <c r="E179" t="str">
        <f>VLOOKUP($D179,Payments!$A:$C,3,0)</f>
        <v>B-254</v>
      </c>
      <c r="F179" s="11" t="str">
        <f>Transactions!D179</f>
        <v>Hatchback</v>
      </c>
      <c r="G179" s="11" t="str">
        <f>Transactions!E179</f>
        <v>Honda</v>
      </c>
      <c r="H179" s="1">
        <f>Transactions!B179</f>
        <v>43393</v>
      </c>
      <c r="I179" s="10">
        <f t="shared" si="18"/>
        <v>10</v>
      </c>
      <c r="J179" s="1">
        <f>Transactions!C179</f>
        <v>43469</v>
      </c>
      <c r="K179">
        <f t="shared" si="19"/>
        <v>76</v>
      </c>
      <c r="L179" s="5">
        <f>Transactions!G179</f>
        <v>21500</v>
      </c>
      <c r="M179" s="2">
        <f>Transactions!H179</f>
        <v>0.06</v>
      </c>
      <c r="N179" s="2">
        <f t="shared" si="22"/>
        <v>20210</v>
      </c>
      <c r="O179">
        <f>SUMIFS(Financials!$C:$C,Financials!$A:$A,'Combined sheet'!$C179,Financials!$B:$B,'Combined sheet'!$D179)</f>
        <v>7955</v>
      </c>
      <c r="P179">
        <f>SUMIFS(Financials!$D:$D,Financials!$A:$A,'Combined sheet'!$C179,Financials!$B:$B,'Combined sheet'!$D179)</f>
        <v>612.75</v>
      </c>
      <c r="Q179">
        <f>SUMIFS(Financials!$E:$E,Financials!$A:$A,'Combined sheet'!$C179,Financials!$B:$B,'Combined sheet'!$D179)</f>
        <v>0.14000000000000001</v>
      </c>
      <c r="R179" s="18">
        <f t="shared" si="23"/>
        <v>11397.15</v>
      </c>
      <c r="S179" s="9">
        <f t="shared" si="24"/>
        <v>8812.85</v>
      </c>
      <c r="T179">
        <f>VLOOKUP(Transactions!F179,Payments!A179:E878,2,FALSE)</f>
        <v>4446.2</v>
      </c>
      <c r="U179" s="9">
        <f>VLOOKUP($D179,Payments!$A:$E,4,0)</f>
        <v>16709.628000000001</v>
      </c>
      <c r="V179" s="9">
        <f t="shared" si="25"/>
        <v>945.82800000000134</v>
      </c>
      <c r="W179" s="17">
        <f t="shared" si="26"/>
        <v>5.6603773584905738E-2</v>
      </c>
      <c r="X179" t="str">
        <f>VLOOKUP($D179,Payments!$A:$E,5,0)</f>
        <v>Bankinter</v>
      </c>
      <c r="Y179" t="str">
        <f>VLOOKUP($X179,'Bank Type'!$A$1:$B$11,2,0)</f>
        <v>C</v>
      </c>
    </row>
    <row r="180" spans="1:25" x14ac:dyDescent="0.25">
      <c r="A180" t="str">
        <f t="shared" si="20"/>
        <v>CD-6CD-6-179</v>
      </c>
      <c r="B180" t="str">
        <f t="shared" si="21"/>
        <v>CD-6-179B-332</v>
      </c>
      <c r="C180" s="1" t="str">
        <f>Transactions!A180</f>
        <v>CD-6</v>
      </c>
      <c r="D180" t="str">
        <f>Transactions!F180</f>
        <v>CD-6-179</v>
      </c>
      <c r="E180" t="str">
        <f>VLOOKUP($D180,Payments!$A:$C,3,0)</f>
        <v>B-332</v>
      </c>
      <c r="F180" s="11" t="str">
        <f>Transactions!D180</f>
        <v>Convertible</v>
      </c>
      <c r="G180" s="11" t="str">
        <f>Transactions!E180</f>
        <v>Isuzu</v>
      </c>
      <c r="H180" s="1">
        <f>Transactions!B180</f>
        <v>43401</v>
      </c>
      <c r="I180" s="10">
        <f t="shared" si="18"/>
        <v>10</v>
      </c>
      <c r="J180" s="1">
        <f>Transactions!C180</f>
        <v>43432</v>
      </c>
      <c r="K180">
        <f t="shared" si="19"/>
        <v>31</v>
      </c>
      <c r="L180" s="5">
        <f>Transactions!G180</f>
        <v>21762</v>
      </c>
      <c r="M180" s="2">
        <f>Transactions!H180</f>
        <v>0.13</v>
      </c>
      <c r="N180" s="2">
        <f t="shared" si="22"/>
        <v>18932.939999999999</v>
      </c>
      <c r="O180">
        <f>SUMIFS(Financials!$C:$C,Financials!$A:$A,'Combined sheet'!$C180,Financials!$B:$B,'Combined sheet'!$D180)</f>
        <v>7399.08</v>
      </c>
      <c r="P180">
        <f>SUMIFS(Financials!$D:$D,Financials!$A:$A,'Combined sheet'!$C180,Financials!$B:$B,'Combined sheet'!$D180)</f>
        <v>576.69299999999998</v>
      </c>
      <c r="Q180">
        <f>SUMIFS(Financials!$E:$E,Financials!$A:$A,'Combined sheet'!$C180,Financials!$B:$B,'Combined sheet'!$D180)</f>
        <v>0.13</v>
      </c>
      <c r="R180" s="18">
        <f t="shared" si="23"/>
        <v>10437.055200000001</v>
      </c>
      <c r="S180" s="9">
        <f t="shared" si="24"/>
        <v>8495.8847999999998</v>
      </c>
      <c r="T180">
        <f>VLOOKUP(Transactions!F180,Payments!A180:E879,2,FALSE)</f>
        <v>4165.2467999999999</v>
      </c>
      <c r="U180" s="9">
        <f>VLOOKUP($D180,Payments!$A:$E,4,0)</f>
        <v>15801.431723999998</v>
      </c>
      <c r="V180" s="9">
        <f t="shared" si="25"/>
        <v>1033.7385240000003</v>
      </c>
      <c r="W180" s="17">
        <f t="shared" si="26"/>
        <v>6.5420560747663573E-2</v>
      </c>
      <c r="X180" t="str">
        <f>VLOOKUP($D180,Payments!$A:$E,5,0)</f>
        <v>Sabadell</v>
      </c>
      <c r="Y180" t="str">
        <f>VLOOKUP($X180,'Bank Type'!$A$1:$B$11,2,0)</f>
        <v>A</v>
      </c>
    </row>
    <row r="181" spans="1:25" x14ac:dyDescent="0.25">
      <c r="A181" t="str">
        <f t="shared" si="20"/>
        <v>CD-9CD-9-180</v>
      </c>
      <c r="B181" t="str">
        <f t="shared" si="21"/>
        <v>CD-9-180B-287</v>
      </c>
      <c r="C181" s="11" t="str">
        <f>Transactions!A181</f>
        <v>CD-9</v>
      </c>
      <c r="D181" t="str">
        <f>Transactions!F181</f>
        <v>CD-9-180</v>
      </c>
      <c r="E181" t="str">
        <f>VLOOKUP($D181,Payments!$A:$C,3,0)</f>
        <v>B-287</v>
      </c>
      <c r="F181" s="11" t="str">
        <f>Transactions!D181</f>
        <v>Hatchback</v>
      </c>
      <c r="G181" s="11" t="str">
        <f>Transactions!E181</f>
        <v>Jaguar</v>
      </c>
      <c r="H181" s="1">
        <f>Transactions!B181</f>
        <v>43413</v>
      </c>
      <c r="I181" s="10">
        <f t="shared" si="18"/>
        <v>11</v>
      </c>
      <c r="J181" s="1">
        <f>Transactions!C181</f>
        <v>43445</v>
      </c>
      <c r="K181">
        <f t="shared" si="19"/>
        <v>32</v>
      </c>
      <c r="L181" s="5">
        <f>Transactions!G181</f>
        <v>21186</v>
      </c>
      <c r="M181" s="2">
        <f>Transactions!H181</f>
        <v>0.17</v>
      </c>
      <c r="N181" s="2">
        <f t="shared" si="22"/>
        <v>17584.38</v>
      </c>
      <c r="O181">
        <f>SUMIFS(Financials!$C:$C,Financials!$A:$A,'Combined sheet'!$C181,Financials!$B:$B,'Combined sheet'!$D181)</f>
        <v>6991.38</v>
      </c>
      <c r="P181">
        <f>SUMIFS(Financials!$D:$D,Financials!$A:$A,'Combined sheet'!$C181,Financials!$B:$B,'Combined sheet'!$D181)</f>
        <v>847.43999999999971</v>
      </c>
      <c r="Q181">
        <f>SUMIFS(Financials!$E:$E,Financials!$A:$A,'Combined sheet'!$C181,Financials!$B:$B,'Combined sheet'!$D181)</f>
        <v>0.14000000000000001</v>
      </c>
      <c r="R181" s="18">
        <f t="shared" si="23"/>
        <v>10300.6332</v>
      </c>
      <c r="S181" s="9">
        <f t="shared" si="24"/>
        <v>7283.746799999999</v>
      </c>
      <c r="T181">
        <f>VLOOKUP(Transactions!F181,Payments!A181:E880,2,FALSE)</f>
        <v>3868.5635999999995</v>
      </c>
      <c r="U181" s="9">
        <f>VLOOKUP($D181,Payments!$A:$E,4,0)</f>
        <v>14401.607219999998</v>
      </c>
      <c r="V181" s="9">
        <f t="shared" si="25"/>
        <v>685.79081999999653</v>
      </c>
      <c r="W181" s="17">
        <f t="shared" si="26"/>
        <v>4.7619047619047387E-2</v>
      </c>
      <c r="X181" t="str">
        <f>VLOOKUP($D181,Payments!$A:$E,5,0)</f>
        <v>Bankia</v>
      </c>
      <c r="Y181" t="str">
        <f>VLOOKUP($X181,'Bank Type'!$A$1:$B$11,2,0)</f>
        <v>B</v>
      </c>
    </row>
    <row r="182" spans="1:25" x14ac:dyDescent="0.25">
      <c r="A182" t="str">
        <f t="shared" si="20"/>
        <v>CD-8CD-8-181</v>
      </c>
      <c r="B182" t="str">
        <f t="shared" si="21"/>
        <v>CD-8-181B-342</v>
      </c>
      <c r="C182" s="1" t="str">
        <f>Transactions!A182</f>
        <v>CD-8</v>
      </c>
      <c r="D182" t="str">
        <f>Transactions!F182</f>
        <v>CD-8-181</v>
      </c>
      <c r="E182" t="str">
        <f>VLOOKUP($D182,Payments!$A:$C,3,0)</f>
        <v>B-342</v>
      </c>
      <c r="F182" s="11" t="str">
        <f>Transactions!D182</f>
        <v>Wagon</v>
      </c>
      <c r="G182" s="11" t="str">
        <f>Transactions!E182</f>
        <v>Dodge</v>
      </c>
      <c r="H182" s="1">
        <f>Transactions!B182</f>
        <v>43447</v>
      </c>
      <c r="I182" s="10">
        <f t="shared" si="18"/>
        <v>12</v>
      </c>
      <c r="J182" s="1">
        <f>Transactions!C182</f>
        <v>43489</v>
      </c>
      <c r="K182">
        <f t="shared" si="19"/>
        <v>42</v>
      </c>
      <c r="L182" s="5">
        <f>Transactions!G182</f>
        <v>32954</v>
      </c>
      <c r="M182" s="2">
        <f>Transactions!H182</f>
        <v>0.09</v>
      </c>
      <c r="N182" s="2">
        <f t="shared" si="22"/>
        <v>29988.14</v>
      </c>
      <c r="O182">
        <f>SUMIFS(Financials!$C:$C,Financials!$A:$A,'Combined sheet'!$C182,Financials!$B:$B,'Combined sheet'!$D182)</f>
        <v>11863.44</v>
      </c>
      <c r="P182">
        <f>SUMIFS(Financials!$D:$D,Financials!$A:$A,'Combined sheet'!$C182,Financials!$B:$B,'Combined sheet'!$D182)</f>
        <v>1812.4699999999998</v>
      </c>
      <c r="Q182">
        <f>SUMIFS(Financials!$E:$E,Financials!$A:$A,'Combined sheet'!$C182,Financials!$B:$B,'Combined sheet'!$D182)</f>
        <v>0.15</v>
      </c>
      <c r="R182" s="18">
        <f t="shared" si="23"/>
        <v>18174.131000000001</v>
      </c>
      <c r="S182" s="9">
        <f t="shared" si="24"/>
        <v>11814.008999999998</v>
      </c>
      <c r="T182">
        <f>VLOOKUP(Transactions!F182,Payments!A182:E881,2,FALSE)</f>
        <v>5997.6280000000006</v>
      </c>
      <c r="U182" s="9">
        <f>VLOOKUP($D182,Payments!$A:$E,4,0)</f>
        <v>26149.658080000001</v>
      </c>
      <c r="V182" s="9">
        <f t="shared" si="25"/>
        <v>2159.1460800000023</v>
      </c>
      <c r="W182" s="17">
        <f t="shared" si="26"/>
        <v>8.2568807339449629E-2</v>
      </c>
      <c r="X182" t="str">
        <f>VLOOKUP($D182,Payments!$A:$E,5,0)</f>
        <v>Unicaja</v>
      </c>
      <c r="Y182" t="str">
        <f>VLOOKUP($X182,'Bank Type'!$A$1:$B$11,2,0)</f>
        <v>D</v>
      </c>
    </row>
    <row r="183" spans="1:25" x14ac:dyDescent="0.25">
      <c r="A183" t="str">
        <f t="shared" si="20"/>
        <v>CD-17CD-17-182</v>
      </c>
      <c r="B183" t="str">
        <f t="shared" si="21"/>
        <v>CD-17-182B-351</v>
      </c>
      <c r="C183" s="11" t="str">
        <f>Transactions!A183</f>
        <v>CD-17</v>
      </c>
      <c r="D183" t="str">
        <f>Transactions!F183</f>
        <v>CD-17-182</v>
      </c>
      <c r="E183" t="str">
        <f>VLOOKUP($D183,Payments!$A:$C,3,0)</f>
        <v>B-351</v>
      </c>
      <c r="F183" s="11" t="str">
        <f>Transactions!D183</f>
        <v>Hatchback</v>
      </c>
      <c r="G183" s="11" t="str">
        <f>Transactions!E183</f>
        <v>Mitsubishi</v>
      </c>
      <c r="H183" s="1">
        <f>Transactions!B183</f>
        <v>43396</v>
      </c>
      <c r="I183" s="10">
        <f t="shared" si="18"/>
        <v>10</v>
      </c>
      <c r="J183" s="1">
        <f>Transactions!C183</f>
        <v>43467</v>
      </c>
      <c r="K183">
        <f t="shared" si="19"/>
        <v>71</v>
      </c>
      <c r="L183" s="5">
        <f>Transactions!G183</f>
        <v>16728</v>
      </c>
      <c r="M183" s="2">
        <f>Transactions!H183</f>
        <v>0.12</v>
      </c>
      <c r="N183" s="2">
        <f t="shared" si="22"/>
        <v>14720.64</v>
      </c>
      <c r="O183">
        <f>SUMIFS(Financials!$C:$C,Financials!$A:$A,'Combined sheet'!$C183,Financials!$B:$B,'Combined sheet'!$D183)</f>
        <v>6189.36</v>
      </c>
      <c r="P183">
        <f>SUMIFS(Financials!$D:$D,Financials!$A:$A,'Combined sheet'!$C183,Financials!$B:$B,'Combined sheet'!$D183)</f>
        <v>511.87679999999995</v>
      </c>
      <c r="Q183">
        <f>SUMIFS(Financials!$E:$E,Financials!$A:$A,'Combined sheet'!$C183,Financials!$B:$B,'Combined sheet'!$D183)</f>
        <v>0.14000000000000001</v>
      </c>
      <c r="R183" s="18">
        <f t="shared" si="23"/>
        <v>8762.1263999999992</v>
      </c>
      <c r="S183" s="9">
        <f t="shared" si="24"/>
        <v>5958.5135999999984</v>
      </c>
      <c r="T183">
        <f>VLOOKUP(Transactions!F183,Payments!A183:E882,2,FALSE)</f>
        <v>3238.5407999999998</v>
      </c>
      <c r="U183" s="9">
        <f>VLOOKUP($D183,Payments!$A:$E,4,0)</f>
        <v>12285.846144000001</v>
      </c>
      <c r="V183" s="9">
        <f t="shared" si="25"/>
        <v>803.74694400000044</v>
      </c>
      <c r="W183" s="17">
        <f t="shared" si="26"/>
        <v>6.5420560747663586E-2</v>
      </c>
      <c r="X183" t="str">
        <f>VLOOKUP($D183,Payments!$A:$E,5,0)</f>
        <v>Bankinter</v>
      </c>
      <c r="Y183" t="str">
        <f>VLOOKUP($X183,'Bank Type'!$A$1:$B$11,2,0)</f>
        <v>C</v>
      </c>
    </row>
    <row r="184" spans="1:25" x14ac:dyDescent="0.25">
      <c r="A184" t="str">
        <f t="shared" si="20"/>
        <v>CD-20CD-20-183</v>
      </c>
      <c r="B184" t="str">
        <f t="shared" si="21"/>
        <v>CD-20-183B-260</v>
      </c>
      <c r="C184" s="1" t="str">
        <f>Transactions!A184</f>
        <v>CD-20</v>
      </c>
      <c r="D184" t="str">
        <f>Transactions!F184</f>
        <v>CD-20-183</v>
      </c>
      <c r="E184" t="str">
        <f>VLOOKUP($D184,Payments!$A:$C,3,0)</f>
        <v>B-260</v>
      </c>
      <c r="F184" s="11" t="str">
        <f>Transactions!D184</f>
        <v>Hatchback</v>
      </c>
      <c r="G184" s="11" t="str">
        <f>Transactions!E184</f>
        <v>Toyota</v>
      </c>
      <c r="H184" s="1">
        <f>Transactions!B184</f>
        <v>43391</v>
      </c>
      <c r="I184" s="10">
        <f t="shared" si="18"/>
        <v>10</v>
      </c>
      <c r="J184" s="1">
        <f>Transactions!C184</f>
        <v>43433</v>
      </c>
      <c r="K184">
        <f t="shared" si="19"/>
        <v>42</v>
      </c>
      <c r="L184" s="5">
        <f>Transactions!G184</f>
        <v>25289</v>
      </c>
      <c r="M184" s="2">
        <f>Transactions!H184</f>
        <v>0.17</v>
      </c>
      <c r="N184" s="2">
        <f t="shared" si="22"/>
        <v>20989.87</v>
      </c>
      <c r="O184">
        <f>SUMIFS(Financials!$C:$C,Financials!$A:$A,'Combined sheet'!$C184,Financials!$B:$B,'Combined sheet'!$D184)</f>
        <v>9862.7099999999991</v>
      </c>
      <c r="P184">
        <f>SUMIFS(Financials!$D:$D,Financials!$A:$A,'Combined sheet'!$C184,Financials!$B:$B,'Combined sheet'!$D184)</f>
        <v>667.62959999999987</v>
      </c>
      <c r="Q184">
        <f>SUMIFS(Financials!$E:$E,Financials!$A:$A,'Combined sheet'!$C184,Financials!$B:$B,'Combined sheet'!$D184)</f>
        <v>0.15</v>
      </c>
      <c r="R184" s="18">
        <f t="shared" si="23"/>
        <v>13678.820099999999</v>
      </c>
      <c r="S184" s="9">
        <f t="shared" si="24"/>
        <v>7311.0499</v>
      </c>
      <c r="T184">
        <f>VLOOKUP(Transactions!F184,Payments!A184:E883,2,FALSE)</f>
        <v>3778.1765999999998</v>
      </c>
      <c r="U184" s="9">
        <f>VLOOKUP($D184,Payments!$A:$E,4,0)</f>
        <v>18416.511938</v>
      </c>
      <c r="V184" s="9">
        <f t="shared" si="25"/>
        <v>1204.8185379999995</v>
      </c>
      <c r="W184" s="17">
        <f t="shared" si="26"/>
        <v>6.5420560747663531E-2</v>
      </c>
      <c r="X184" t="str">
        <f>VLOOKUP($D184,Payments!$A:$E,5,0)</f>
        <v>Popular</v>
      </c>
      <c r="Y184" t="str">
        <f>VLOOKUP($X184,'Bank Type'!$A$1:$B$11,2,0)</f>
        <v>B</v>
      </c>
    </row>
    <row r="185" spans="1:25" x14ac:dyDescent="0.25">
      <c r="A185" t="str">
        <f t="shared" si="20"/>
        <v>CD-2CD-2-184</v>
      </c>
      <c r="B185" t="str">
        <f t="shared" si="21"/>
        <v>CD-2-184B-317</v>
      </c>
      <c r="C185" s="11" t="str">
        <f>Transactions!A185</f>
        <v>CD-2</v>
      </c>
      <c r="D185" t="str">
        <f>Transactions!F185</f>
        <v>CD-2-184</v>
      </c>
      <c r="E185" t="str">
        <f>VLOOKUP($D185,Payments!$A:$C,3,0)</f>
        <v>B-317</v>
      </c>
      <c r="F185" s="11" t="str">
        <f>Transactions!D185</f>
        <v>Wagon</v>
      </c>
      <c r="G185" s="11" t="str">
        <f>Transactions!E185</f>
        <v>Chevrolet</v>
      </c>
      <c r="H185" s="1">
        <f>Transactions!B185</f>
        <v>43384</v>
      </c>
      <c r="I185" s="10">
        <f t="shared" si="18"/>
        <v>10</v>
      </c>
      <c r="J185" s="1">
        <f>Transactions!C185</f>
        <v>43435</v>
      </c>
      <c r="K185">
        <f t="shared" si="19"/>
        <v>51</v>
      </c>
      <c r="L185" s="5">
        <f>Transactions!G185</f>
        <v>32203</v>
      </c>
      <c r="M185" s="2">
        <f>Transactions!H185</f>
        <v>0.11</v>
      </c>
      <c r="N185" s="2">
        <f t="shared" si="22"/>
        <v>28660.67</v>
      </c>
      <c r="O185">
        <f>SUMIFS(Financials!$C:$C,Financials!$A:$A,'Combined sheet'!$C185,Financials!$B:$B,'Combined sheet'!$D185)</f>
        <v>10304.959999999999</v>
      </c>
      <c r="P185">
        <f>SUMIFS(Financials!$D:$D,Financials!$A:$A,'Combined sheet'!$C185,Financials!$B:$B,'Combined sheet'!$D185)</f>
        <v>917.78550000000018</v>
      </c>
      <c r="Q185">
        <f>SUMIFS(Financials!$E:$E,Financials!$A:$A,'Combined sheet'!$C185,Financials!$B:$B,'Combined sheet'!$D185)</f>
        <v>0.13</v>
      </c>
      <c r="R185" s="18">
        <f t="shared" si="23"/>
        <v>14948.632599999999</v>
      </c>
      <c r="S185" s="9">
        <f t="shared" si="24"/>
        <v>13712.037399999997</v>
      </c>
      <c r="T185">
        <f>VLOOKUP(Transactions!F185,Payments!A185:E884,2,FALSE)</f>
        <v>6591.9540999999999</v>
      </c>
      <c r="U185" s="9">
        <f>VLOOKUP($D185,Payments!$A:$E,4,0)</f>
        <v>23834.213172000003</v>
      </c>
      <c r="V185" s="9">
        <f t="shared" si="25"/>
        <v>1765.4972720000042</v>
      </c>
      <c r="W185" s="17">
        <f t="shared" si="26"/>
        <v>7.4074074074074236E-2</v>
      </c>
      <c r="X185" t="str">
        <f>VLOOKUP($D185,Payments!$A:$E,5,0)</f>
        <v>Popular</v>
      </c>
      <c r="Y185" t="str">
        <f>VLOOKUP($X185,'Bank Type'!$A$1:$B$11,2,0)</f>
        <v>B</v>
      </c>
    </row>
    <row r="186" spans="1:25" x14ac:dyDescent="0.25">
      <c r="A186" t="str">
        <f t="shared" si="20"/>
        <v>CD-5CD-5-185</v>
      </c>
      <c r="B186" t="str">
        <f t="shared" si="21"/>
        <v>CD-5-185B-289</v>
      </c>
      <c r="C186" s="1" t="str">
        <f>Transactions!A186</f>
        <v>CD-5</v>
      </c>
      <c r="D186" t="str">
        <f>Transactions!F186</f>
        <v>CD-5-185</v>
      </c>
      <c r="E186" t="str">
        <f>VLOOKUP($D186,Payments!$A:$C,3,0)</f>
        <v>B-289</v>
      </c>
      <c r="F186" s="11" t="str">
        <f>Transactions!D186</f>
        <v>Sedan</v>
      </c>
      <c r="G186" s="11" t="str">
        <f>Transactions!E186</f>
        <v>Isuzu</v>
      </c>
      <c r="H186" s="1">
        <f>Transactions!B186</f>
        <v>43421</v>
      </c>
      <c r="I186" s="10">
        <f t="shared" si="18"/>
        <v>11</v>
      </c>
      <c r="J186" s="1">
        <f>Transactions!C186</f>
        <v>43464</v>
      </c>
      <c r="K186">
        <f t="shared" si="19"/>
        <v>43</v>
      </c>
      <c r="L186" s="5">
        <f>Transactions!G186</f>
        <v>26728</v>
      </c>
      <c r="M186" s="2">
        <f>Transactions!H186</f>
        <v>0.15</v>
      </c>
      <c r="N186" s="2">
        <f t="shared" si="22"/>
        <v>22718.799999999999</v>
      </c>
      <c r="O186">
        <f>SUMIFS(Financials!$C:$C,Financials!$A:$A,'Combined sheet'!$C186,Financials!$B:$B,'Combined sheet'!$D186)</f>
        <v>8552.9599999999991</v>
      </c>
      <c r="P186">
        <f>SUMIFS(Financials!$D:$D,Financials!$A:$A,'Combined sheet'!$C186,Financials!$B:$B,'Combined sheet'!$D186)</f>
        <v>849.95040000000006</v>
      </c>
      <c r="Q186">
        <f>SUMIFS(Financials!$E:$E,Financials!$A:$A,'Combined sheet'!$C186,Financials!$B:$B,'Combined sheet'!$D186)</f>
        <v>0.13</v>
      </c>
      <c r="R186" s="18">
        <f t="shared" si="23"/>
        <v>12356.354399999998</v>
      </c>
      <c r="S186" s="9">
        <f t="shared" si="24"/>
        <v>10362.445600000001</v>
      </c>
      <c r="T186">
        <f>VLOOKUP(Transactions!F186,Payments!A186:E885,2,FALSE)</f>
        <v>4089.3839999999996</v>
      </c>
      <c r="U186" s="9">
        <f>VLOOKUP($D186,Payments!$A:$E,4,0)</f>
        <v>19560.8868</v>
      </c>
      <c r="V186" s="9">
        <f t="shared" si="25"/>
        <v>931.47079999999914</v>
      </c>
      <c r="W186" s="17">
        <f t="shared" si="26"/>
        <v>4.7619047619047575E-2</v>
      </c>
      <c r="X186" t="str">
        <f>VLOOKUP($D186,Payments!$A:$E,5,0)</f>
        <v>BBVA</v>
      </c>
      <c r="Y186" t="str">
        <f>VLOOKUP($X186,'Bank Type'!$A$1:$B$11,2,0)</f>
        <v>A</v>
      </c>
    </row>
    <row r="187" spans="1:25" x14ac:dyDescent="0.25">
      <c r="A187" t="str">
        <f t="shared" si="20"/>
        <v>CD-10CD-10-186</v>
      </c>
      <c r="B187" t="str">
        <f t="shared" si="21"/>
        <v>CD-10-186B-365</v>
      </c>
      <c r="C187" s="11" t="str">
        <f>Transactions!A187</f>
        <v>CD-10</v>
      </c>
      <c r="D187" t="str">
        <f>Transactions!F187</f>
        <v>CD-10-186</v>
      </c>
      <c r="E187" t="str">
        <f>VLOOKUP($D187,Payments!$A:$C,3,0)</f>
        <v>B-365</v>
      </c>
      <c r="F187" s="11" t="str">
        <f>Transactions!D187</f>
        <v>Hatchback</v>
      </c>
      <c r="G187" s="11" t="str">
        <f>Transactions!E187</f>
        <v>Jaguar</v>
      </c>
      <c r="H187" s="1">
        <f>Transactions!B187</f>
        <v>43439</v>
      </c>
      <c r="I187" s="10">
        <f t="shared" si="18"/>
        <v>12</v>
      </c>
      <c r="J187" s="1">
        <f>Transactions!C187</f>
        <v>43493</v>
      </c>
      <c r="K187">
        <f t="shared" si="19"/>
        <v>54</v>
      </c>
      <c r="L187" s="5">
        <f>Transactions!G187</f>
        <v>24369</v>
      </c>
      <c r="M187" s="2">
        <f>Transactions!H187</f>
        <v>0.08</v>
      </c>
      <c r="N187" s="2">
        <f t="shared" si="22"/>
        <v>22419.48</v>
      </c>
      <c r="O187">
        <f>SUMIFS(Financials!$C:$C,Financials!$A:$A,'Combined sheet'!$C187,Financials!$B:$B,'Combined sheet'!$D187)</f>
        <v>7554.39</v>
      </c>
      <c r="P187">
        <f>SUMIFS(Financials!$D:$D,Financials!$A:$A,'Combined sheet'!$C187,Financials!$B:$B,'Combined sheet'!$D187)</f>
        <v>1040.5563</v>
      </c>
      <c r="Q187">
        <f>SUMIFS(Financials!$E:$E,Financials!$A:$A,'Combined sheet'!$C187,Financials!$B:$B,'Combined sheet'!$D187)</f>
        <v>0.14000000000000001</v>
      </c>
      <c r="R187" s="18">
        <f t="shared" si="23"/>
        <v>11733.673500000001</v>
      </c>
      <c r="S187" s="9">
        <f t="shared" si="24"/>
        <v>10685.806499999999</v>
      </c>
      <c r="T187">
        <f>VLOOKUP(Transactions!F187,Payments!A187:E886,2,FALSE)</f>
        <v>5156.4803999999995</v>
      </c>
      <c r="U187" s="9">
        <f>VLOOKUP($D187,Payments!$A:$E,4,0)</f>
        <v>18816.669564</v>
      </c>
      <c r="V187" s="9">
        <f t="shared" si="25"/>
        <v>1553.6699640000006</v>
      </c>
      <c r="W187" s="17">
        <f t="shared" si="26"/>
        <v>8.2568807339449574E-2</v>
      </c>
      <c r="X187" t="str">
        <f>VLOOKUP($D187,Payments!$A:$E,5,0)</f>
        <v>Kutxa</v>
      </c>
      <c r="Y187" t="str">
        <f>VLOOKUP($X187,'Bank Type'!$A$1:$B$11,2,0)</f>
        <v>C</v>
      </c>
    </row>
    <row r="188" spans="1:25" x14ac:dyDescent="0.25">
      <c r="A188" t="str">
        <f t="shared" si="20"/>
        <v>CD-16CD-16-187</v>
      </c>
      <c r="B188" t="str">
        <f t="shared" si="21"/>
        <v>CD-16-187B-261</v>
      </c>
      <c r="C188" s="1" t="str">
        <f>Transactions!A188</f>
        <v>CD-16</v>
      </c>
      <c r="D188" t="str">
        <f>Transactions!F188</f>
        <v>CD-16-187</v>
      </c>
      <c r="E188" t="str">
        <f>VLOOKUP($D188,Payments!$A:$C,3,0)</f>
        <v>B-261</v>
      </c>
      <c r="F188" s="11" t="str">
        <f>Transactions!D188</f>
        <v>Sedan</v>
      </c>
      <c r="G188" s="11" t="str">
        <f>Transactions!E188</f>
        <v>Mercedes-benz</v>
      </c>
      <c r="H188" s="1">
        <f>Transactions!B188</f>
        <v>43450</v>
      </c>
      <c r="I188" s="10">
        <f t="shared" si="18"/>
        <v>12</v>
      </c>
      <c r="J188" s="1">
        <f>Transactions!C188</f>
        <v>43503</v>
      </c>
      <c r="K188">
        <f t="shared" si="19"/>
        <v>53</v>
      </c>
      <c r="L188" s="5">
        <f>Transactions!G188</f>
        <v>25115</v>
      </c>
      <c r="M188" s="2">
        <f>Transactions!H188</f>
        <v>7.0000000000000007E-2</v>
      </c>
      <c r="N188" s="2">
        <f t="shared" si="22"/>
        <v>23356.95</v>
      </c>
      <c r="O188">
        <f>SUMIFS(Financials!$C:$C,Financials!$A:$A,'Combined sheet'!$C188,Financials!$B:$B,'Combined sheet'!$D188)</f>
        <v>9292.5499999999993</v>
      </c>
      <c r="P188">
        <f>SUMIFS(Financials!$D:$D,Financials!$A:$A,'Combined sheet'!$C188,Financials!$B:$B,'Combined sheet'!$D188)</f>
        <v>1125.1519999999998</v>
      </c>
      <c r="Q188">
        <f>SUMIFS(Financials!$E:$E,Financials!$A:$A,'Combined sheet'!$C188,Financials!$B:$B,'Combined sheet'!$D188)</f>
        <v>0.12</v>
      </c>
      <c r="R188" s="18">
        <f t="shared" si="23"/>
        <v>13220.536</v>
      </c>
      <c r="S188" s="9">
        <f t="shared" si="24"/>
        <v>10136.414000000001</v>
      </c>
      <c r="T188">
        <f>VLOOKUP(Transactions!F188,Payments!A188:E887,2,FALSE)</f>
        <v>5138.5289999999986</v>
      </c>
      <c r="U188" s="9">
        <f>VLOOKUP($D188,Payments!$A:$E,4,0)</f>
        <v>19493.710469999998</v>
      </c>
      <c r="V188" s="9">
        <f t="shared" si="25"/>
        <v>1275.2894699999961</v>
      </c>
      <c r="W188" s="17">
        <f t="shared" si="26"/>
        <v>6.542056074766335E-2</v>
      </c>
      <c r="X188" t="str">
        <f>VLOOKUP($D188,Payments!$A:$E,5,0)</f>
        <v>Sabadell</v>
      </c>
      <c r="Y188" t="str">
        <f>VLOOKUP($X188,'Bank Type'!$A$1:$B$11,2,0)</f>
        <v>A</v>
      </c>
    </row>
    <row r="189" spans="1:25" x14ac:dyDescent="0.25">
      <c r="A189" t="str">
        <f t="shared" si="20"/>
        <v>CD-2CD-2-188</v>
      </c>
      <c r="B189" t="str">
        <f t="shared" si="21"/>
        <v>CD-2-188B-394</v>
      </c>
      <c r="C189" s="11" t="str">
        <f>Transactions!A189</f>
        <v>CD-2</v>
      </c>
      <c r="D189" t="str">
        <f>Transactions!F189</f>
        <v>CD-2-188</v>
      </c>
      <c r="E189" t="str">
        <f>VLOOKUP($D189,Payments!$A:$C,3,0)</f>
        <v>B-394</v>
      </c>
      <c r="F189" s="11" t="str">
        <f>Transactions!D189</f>
        <v>Sedan</v>
      </c>
      <c r="G189" s="11" t="str">
        <f>Transactions!E189</f>
        <v>Chevrolet</v>
      </c>
      <c r="H189" s="1">
        <f>Transactions!B189</f>
        <v>43416</v>
      </c>
      <c r="I189" s="10">
        <f t="shared" si="18"/>
        <v>11</v>
      </c>
      <c r="J189" s="1">
        <f>Transactions!C189</f>
        <v>43483</v>
      </c>
      <c r="K189">
        <f t="shared" si="19"/>
        <v>67</v>
      </c>
      <c r="L189" s="5">
        <f>Transactions!G189</f>
        <v>34629</v>
      </c>
      <c r="M189" s="2">
        <f>Transactions!H189</f>
        <v>0.15</v>
      </c>
      <c r="N189" s="2">
        <f t="shared" si="22"/>
        <v>29434.65</v>
      </c>
      <c r="O189">
        <f>SUMIFS(Financials!$C:$C,Financials!$A:$A,'Combined sheet'!$C189,Financials!$B:$B,'Combined sheet'!$D189)</f>
        <v>11773.86</v>
      </c>
      <c r="P189">
        <f>SUMIFS(Financials!$D:$D,Financials!$A:$A,'Combined sheet'!$C189,Financials!$B:$B,'Combined sheet'!$D189)</f>
        <v>1589.4710999999998</v>
      </c>
      <c r="Q189">
        <f>SUMIFS(Financials!$E:$E,Financials!$A:$A,'Combined sheet'!$C189,Financials!$B:$B,'Combined sheet'!$D189)</f>
        <v>0.14000000000000001</v>
      </c>
      <c r="R189" s="18">
        <f t="shared" si="23"/>
        <v>17484.182099999998</v>
      </c>
      <c r="S189" s="9">
        <f t="shared" si="24"/>
        <v>11950.467900000001</v>
      </c>
      <c r="T189">
        <f>VLOOKUP(Transactions!F189,Payments!A189:E888,2,FALSE)</f>
        <v>6475.6229999999996</v>
      </c>
      <c r="U189" s="9">
        <f>VLOOKUP($D189,Payments!$A:$E,4,0)</f>
        <v>25025.33943</v>
      </c>
      <c r="V189" s="9">
        <f t="shared" si="25"/>
        <v>2066.3124299999981</v>
      </c>
      <c r="W189" s="17">
        <f t="shared" si="26"/>
        <v>8.2568807339449463E-2</v>
      </c>
      <c r="X189" t="str">
        <f>VLOOKUP($D189,Payments!$A:$E,5,0)</f>
        <v>Sabadell</v>
      </c>
      <c r="Y189" t="str">
        <f>VLOOKUP($X189,'Bank Type'!$A$1:$B$11,2,0)</f>
        <v>A</v>
      </c>
    </row>
    <row r="190" spans="1:25" x14ac:dyDescent="0.25">
      <c r="A190" t="str">
        <f t="shared" si="20"/>
        <v>CD-1CD-1-189</v>
      </c>
      <c r="B190" t="str">
        <f t="shared" si="21"/>
        <v>CD-1-189B-264</v>
      </c>
      <c r="C190" s="1" t="str">
        <f>Transactions!A190</f>
        <v>CD-1</v>
      </c>
      <c r="D190" t="str">
        <f>Transactions!F190</f>
        <v>CD-1-189</v>
      </c>
      <c r="E190" t="str">
        <f>VLOOKUP($D190,Payments!$A:$C,3,0)</f>
        <v>B-264</v>
      </c>
      <c r="F190" s="11" t="str">
        <f>Transactions!D190</f>
        <v>Hatchback</v>
      </c>
      <c r="G190" s="11" t="str">
        <f>Transactions!E190</f>
        <v>Saab</v>
      </c>
      <c r="H190" s="1">
        <f>Transactions!B190</f>
        <v>43442</v>
      </c>
      <c r="I190" s="10">
        <f t="shared" si="18"/>
        <v>12</v>
      </c>
      <c r="J190" s="1">
        <f>Transactions!C190</f>
        <v>43503</v>
      </c>
      <c r="K190">
        <f t="shared" si="19"/>
        <v>61</v>
      </c>
      <c r="L190" s="5">
        <f>Transactions!G190</f>
        <v>17969</v>
      </c>
      <c r="M190" s="2">
        <f>Transactions!H190</f>
        <v>0.1</v>
      </c>
      <c r="N190" s="2">
        <f t="shared" si="22"/>
        <v>16172.1</v>
      </c>
      <c r="O190">
        <f>SUMIFS(Financials!$C:$C,Financials!$A:$A,'Combined sheet'!$C190,Financials!$B:$B,'Combined sheet'!$D190)</f>
        <v>6109.46</v>
      </c>
      <c r="P190">
        <f>SUMIFS(Financials!$D:$D,Financials!$A:$A,'Combined sheet'!$C190,Financials!$B:$B,'Combined sheet'!$D190)</f>
        <v>603.75839999999994</v>
      </c>
      <c r="Q190">
        <f>SUMIFS(Financials!$E:$E,Financials!$A:$A,'Combined sheet'!$C190,Financials!$B:$B,'Combined sheet'!$D190)</f>
        <v>0.15</v>
      </c>
      <c r="R190" s="18">
        <f t="shared" si="23"/>
        <v>9139.0334000000003</v>
      </c>
      <c r="S190" s="9">
        <f t="shared" si="24"/>
        <v>7033.0665999999983</v>
      </c>
      <c r="T190">
        <f>VLOOKUP(Transactions!F190,Payments!A190:E889,2,FALSE)</f>
        <v>3396.1410000000005</v>
      </c>
      <c r="U190" s="9">
        <f>VLOOKUP($D190,Payments!$A:$E,4,0)</f>
        <v>13542.516539999999</v>
      </c>
      <c r="V190" s="9">
        <f t="shared" si="25"/>
        <v>766.55753999999979</v>
      </c>
      <c r="W190" s="17">
        <f t="shared" si="26"/>
        <v>5.6603773584905648E-2</v>
      </c>
      <c r="X190" t="str">
        <f>VLOOKUP($D190,Payments!$A:$E,5,0)</f>
        <v>Caixa</v>
      </c>
      <c r="Y190" t="str">
        <f>VLOOKUP($X190,'Bank Type'!$A$1:$B$11,2,0)</f>
        <v>A</v>
      </c>
    </row>
    <row r="191" spans="1:25" x14ac:dyDescent="0.25">
      <c r="A191" t="str">
        <f t="shared" si="20"/>
        <v>CD-18CD-18-190</v>
      </c>
      <c r="B191" t="str">
        <f t="shared" si="21"/>
        <v>CD-18-190B-267</v>
      </c>
      <c r="C191" s="11" t="str">
        <f>Transactions!A191</f>
        <v>CD-18</v>
      </c>
      <c r="D191" t="str">
        <f>Transactions!F191</f>
        <v>CD-18-190</v>
      </c>
      <c r="E191" t="str">
        <f>VLOOKUP($D191,Payments!$A:$C,3,0)</f>
        <v>B-267</v>
      </c>
      <c r="F191" s="11" t="str">
        <f>Transactions!D191</f>
        <v>Hatchback</v>
      </c>
      <c r="G191" s="11" t="str">
        <f>Transactions!E191</f>
        <v>Jaguar</v>
      </c>
      <c r="H191" s="1">
        <f>Transactions!B191</f>
        <v>43451</v>
      </c>
      <c r="I191" s="10">
        <f t="shared" si="18"/>
        <v>12</v>
      </c>
      <c r="J191" s="1">
        <f>Transactions!C191</f>
        <v>43499</v>
      </c>
      <c r="K191">
        <f t="shared" si="19"/>
        <v>48</v>
      </c>
      <c r="L191" s="5">
        <f>Transactions!G191</f>
        <v>19777</v>
      </c>
      <c r="M191" s="2">
        <f>Transactions!H191</f>
        <v>0.05</v>
      </c>
      <c r="N191" s="2">
        <f t="shared" si="22"/>
        <v>18788.150000000001</v>
      </c>
      <c r="O191">
        <f>SUMIFS(Financials!$C:$C,Financials!$A:$A,'Combined sheet'!$C191,Financials!$B:$B,'Combined sheet'!$D191)</f>
        <v>7119.72</v>
      </c>
      <c r="P191">
        <f>SUMIFS(Financials!$D:$D,Financials!$A:$A,'Combined sheet'!$C191,Financials!$B:$B,'Combined sheet'!$D191)</f>
        <v>583.42149999999981</v>
      </c>
      <c r="Q191">
        <f>SUMIFS(Financials!$E:$E,Financials!$A:$A,'Combined sheet'!$C191,Financials!$B:$B,'Combined sheet'!$D191)</f>
        <v>0.13</v>
      </c>
      <c r="R191" s="18">
        <f t="shared" si="23"/>
        <v>10145.601000000001</v>
      </c>
      <c r="S191" s="9">
        <f t="shared" si="24"/>
        <v>8642.5489999999991</v>
      </c>
      <c r="T191">
        <f>VLOOKUP(Transactions!F191,Payments!A191:E890,2,FALSE)</f>
        <v>4133.3929999999991</v>
      </c>
      <c r="U191" s="9">
        <f>VLOOKUP($D191,Payments!$A:$E,4,0)</f>
        <v>15827.137559999999</v>
      </c>
      <c r="V191" s="9">
        <f t="shared" si="25"/>
        <v>1172.3805599999978</v>
      </c>
      <c r="W191" s="17">
        <f t="shared" si="26"/>
        <v>7.4074074074073931E-2</v>
      </c>
      <c r="X191" t="str">
        <f>VLOOKUP($D191,Payments!$A:$E,5,0)</f>
        <v>Laboral</v>
      </c>
      <c r="Y191" t="str">
        <f>VLOOKUP($X191,'Bank Type'!$A$1:$B$11,2,0)</f>
        <v>D</v>
      </c>
    </row>
    <row r="192" spans="1:25" x14ac:dyDescent="0.25">
      <c r="A192" t="str">
        <f t="shared" si="20"/>
        <v>CD-8CD-8-191</v>
      </c>
      <c r="B192" t="str">
        <f t="shared" si="21"/>
        <v>CD-8-191B-402</v>
      </c>
      <c r="C192" s="1" t="str">
        <f>Transactions!A192</f>
        <v>CD-8</v>
      </c>
      <c r="D192" t="str">
        <f>Transactions!F192</f>
        <v>CD-8-191</v>
      </c>
      <c r="E192" t="str">
        <f>VLOOKUP($D192,Payments!$A:$C,3,0)</f>
        <v>B-402</v>
      </c>
      <c r="F192" s="11" t="str">
        <f>Transactions!D192</f>
        <v>Wagon</v>
      </c>
      <c r="G192" s="11" t="str">
        <f>Transactions!E192</f>
        <v>Mazda</v>
      </c>
      <c r="H192" s="1">
        <f>Transactions!B192</f>
        <v>43438</v>
      </c>
      <c r="I192" s="10">
        <f t="shared" si="18"/>
        <v>12</v>
      </c>
      <c r="J192" s="1">
        <f>Transactions!C192</f>
        <v>43516</v>
      </c>
      <c r="K192">
        <f t="shared" si="19"/>
        <v>78</v>
      </c>
      <c r="L192" s="5">
        <f>Transactions!G192</f>
        <v>23727</v>
      </c>
      <c r="M192" s="2">
        <f>Transactions!H192</f>
        <v>0.16</v>
      </c>
      <c r="N192" s="2">
        <f t="shared" si="22"/>
        <v>19930.68</v>
      </c>
      <c r="O192">
        <f>SUMIFS(Financials!$C:$C,Financials!$A:$A,'Combined sheet'!$C192,Financials!$B:$B,'Combined sheet'!$D192)</f>
        <v>8067.18</v>
      </c>
      <c r="P192">
        <f>SUMIFS(Financials!$D:$D,Financials!$A:$A,'Combined sheet'!$C192,Financials!$B:$B,'Combined sheet'!$D192)</f>
        <v>711.81</v>
      </c>
      <c r="Q192">
        <f>SUMIFS(Financials!$E:$E,Financials!$A:$A,'Combined sheet'!$C192,Financials!$B:$B,'Combined sheet'!$D192)</f>
        <v>0.1</v>
      </c>
      <c r="R192" s="18">
        <f t="shared" si="23"/>
        <v>10772.058000000001</v>
      </c>
      <c r="S192" s="9">
        <f t="shared" si="24"/>
        <v>9158.6219999999994</v>
      </c>
      <c r="T192">
        <f>VLOOKUP(Transactions!F192,Payments!A192:E891,2,FALSE)</f>
        <v>4185.4428000000007</v>
      </c>
      <c r="U192" s="9">
        <f>VLOOKUP($D192,Payments!$A:$E,4,0)</f>
        <v>17004.856176000001</v>
      </c>
      <c r="V192" s="9">
        <f t="shared" si="25"/>
        <v>1259.6189760000016</v>
      </c>
      <c r="W192" s="17">
        <f t="shared" si="26"/>
        <v>7.4074074074074167E-2</v>
      </c>
      <c r="X192" t="str">
        <f>VLOOKUP($D192,Payments!$A:$E,5,0)</f>
        <v>Sabadell</v>
      </c>
      <c r="Y192" t="str">
        <f>VLOOKUP($X192,'Bank Type'!$A$1:$B$11,2,0)</f>
        <v>A</v>
      </c>
    </row>
    <row r="193" spans="1:25" x14ac:dyDescent="0.25">
      <c r="A193" t="str">
        <f t="shared" si="20"/>
        <v>CD-8CD-8-192</v>
      </c>
      <c r="B193" t="str">
        <f t="shared" si="21"/>
        <v>CD-8-192B-377</v>
      </c>
      <c r="C193" s="11" t="str">
        <f>Transactions!A193</f>
        <v>CD-8</v>
      </c>
      <c r="D193" t="str">
        <f>Transactions!F193</f>
        <v>CD-8-192</v>
      </c>
      <c r="E193" t="str">
        <f>VLOOKUP($D193,Payments!$A:$C,3,0)</f>
        <v>B-377</v>
      </c>
      <c r="F193" s="11" t="str">
        <f>Transactions!D193</f>
        <v>Wagon</v>
      </c>
      <c r="G193" s="11" t="str">
        <f>Transactions!E193</f>
        <v>Dodge</v>
      </c>
      <c r="H193" s="1">
        <f>Transactions!B193</f>
        <v>43422</v>
      </c>
      <c r="I193" s="10">
        <f t="shared" si="18"/>
        <v>11</v>
      </c>
      <c r="J193" s="1">
        <f>Transactions!C193</f>
        <v>43490</v>
      </c>
      <c r="K193">
        <f t="shared" si="19"/>
        <v>68</v>
      </c>
      <c r="L193" s="5">
        <f>Transactions!G193</f>
        <v>16673</v>
      </c>
      <c r="M193" s="2">
        <f>Transactions!H193</f>
        <v>0.13</v>
      </c>
      <c r="N193" s="2">
        <f t="shared" si="22"/>
        <v>14505.51</v>
      </c>
      <c r="O193">
        <f>SUMIFS(Financials!$C:$C,Financials!$A:$A,'Combined sheet'!$C193,Financials!$B:$B,'Combined sheet'!$D193)</f>
        <v>5502.09</v>
      </c>
      <c r="P193">
        <f>SUMIFS(Financials!$D:$D,Financials!$A:$A,'Combined sheet'!$C193,Financials!$B:$B,'Combined sheet'!$D193)</f>
        <v>540.20519999999999</v>
      </c>
      <c r="Q193">
        <f>SUMIFS(Financials!$E:$E,Financials!$A:$A,'Combined sheet'!$C193,Financials!$B:$B,'Combined sheet'!$D193)</f>
        <v>0.13</v>
      </c>
      <c r="R193" s="18">
        <f t="shared" si="23"/>
        <v>7928.0115000000005</v>
      </c>
      <c r="S193" s="9">
        <f t="shared" si="24"/>
        <v>6577.4984999999997</v>
      </c>
      <c r="T193">
        <f>VLOOKUP(Transactions!F193,Payments!A193:E892,2,FALSE)</f>
        <v>2901.1020000000003</v>
      </c>
      <c r="U193" s="9">
        <f>VLOOKUP($D193,Payments!$A:$E,4,0)</f>
        <v>12648.80472</v>
      </c>
      <c r="V193" s="9">
        <f t="shared" si="25"/>
        <v>1044.3967200000006</v>
      </c>
      <c r="W193" s="17">
        <f t="shared" si="26"/>
        <v>8.2568807339449588E-2</v>
      </c>
      <c r="X193" t="str">
        <f>VLOOKUP($D193,Payments!$A:$E,5,0)</f>
        <v>Bankia</v>
      </c>
      <c r="Y193" t="str">
        <f>VLOOKUP($X193,'Bank Type'!$A$1:$B$11,2,0)</f>
        <v>B</v>
      </c>
    </row>
    <row r="194" spans="1:25" x14ac:dyDescent="0.25">
      <c r="A194" t="str">
        <f t="shared" si="20"/>
        <v>CD-14CD-14-193</v>
      </c>
      <c r="B194" t="str">
        <f t="shared" si="21"/>
        <v>CD-14-193B-326</v>
      </c>
      <c r="C194" s="1" t="str">
        <f>Transactions!A194</f>
        <v>CD-14</v>
      </c>
      <c r="D194" t="str">
        <f>Transactions!F194</f>
        <v>CD-14-193</v>
      </c>
      <c r="E194" t="str">
        <f>VLOOKUP($D194,Payments!$A:$C,3,0)</f>
        <v>B-326</v>
      </c>
      <c r="F194" s="11" t="str">
        <f>Transactions!D194</f>
        <v>Sedan</v>
      </c>
      <c r="G194" s="11" t="str">
        <f>Transactions!E194</f>
        <v>Jaguar</v>
      </c>
      <c r="H194" s="1">
        <f>Transactions!B194</f>
        <v>43423</v>
      </c>
      <c r="I194" s="10">
        <f t="shared" ref="I194:I257" si="27">MONTH(H194)</f>
        <v>11</v>
      </c>
      <c r="J194" s="1">
        <f>Transactions!C194</f>
        <v>43497</v>
      </c>
      <c r="K194">
        <f t="shared" ref="K194:K257" si="28">J194-H194</f>
        <v>74</v>
      </c>
      <c r="L194" s="5">
        <f>Transactions!G194</f>
        <v>21050</v>
      </c>
      <c r="M194" s="2">
        <f>Transactions!H194</f>
        <v>0.16</v>
      </c>
      <c r="N194" s="2">
        <f t="shared" si="22"/>
        <v>17682</v>
      </c>
      <c r="O194">
        <f>SUMIFS(Financials!$C:$C,Financials!$A:$A,'Combined sheet'!$C194,Financials!$B:$B,'Combined sheet'!$D194)</f>
        <v>7157</v>
      </c>
      <c r="P194">
        <f>SUMIFS(Financials!$D:$D,Financials!$A:$A,'Combined sheet'!$C194,Financials!$B:$B,'Combined sheet'!$D194)</f>
        <v>947.25</v>
      </c>
      <c r="Q194">
        <f>SUMIFS(Financials!$E:$E,Financials!$A:$A,'Combined sheet'!$C194,Financials!$B:$B,'Combined sheet'!$D194)</f>
        <v>0.12</v>
      </c>
      <c r="R194" s="18">
        <f t="shared" si="23"/>
        <v>10226.09</v>
      </c>
      <c r="S194" s="9">
        <f t="shared" si="24"/>
        <v>7455.91</v>
      </c>
      <c r="T194">
        <f>VLOOKUP(Transactions!F194,Payments!A194:E893,2,FALSE)</f>
        <v>3536.4</v>
      </c>
      <c r="U194" s="9">
        <f>VLOOKUP($D194,Payments!$A:$E,4,0)</f>
        <v>15135.792000000001</v>
      </c>
      <c r="V194" s="9">
        <f t="shared" si="25"/>
        <v>990.19200000000092</v>
      </c>
      <c r="W194" s="17">
        <f t="shared" si="26"/>
        <v>6.54205607476636E-2</v>
      </c>
      <c r="X194" t="str">
        <f>VLOOKUP($D194,Payments!$A:$E,5,0)</f>
        <v>Bankinter</v>
      </c>
      <c r="Y194" t="str">
        <f>VLOOKUP($X194,'Bank Type'!$A$1:$B$11,2,0)</f>
        <v>C</v>
      </c>
    </row>
    <row r="195" spans="1:25" x14ac:dyDescent="0.25">
      <c r="A195" t="str">
        <f t="shared" ref="A195:A258" si="29">C195&amp;D195</f>
        <v>CD-15CD-15-194</v>
      </c>
      <c r="B195" t="str">
        <f t="shared" ref="B195:B258" si="30">D195&amp;E195</f>
        <v>CD-15-194B-323</v>
      </c>
      <c r="C195" s="11" t="str">
        <f>Transactions!A195</f>
        <v>CD-15</v>
      </c>
      <c r="D195" t="str">
        <f>Transactions!F195</f>
        <v>CD-15-194</v>
      </c>
      <c r="E195" t="str">
        <f>VLOOKUP($D195,Payments!$A:$C,3,0)</f>
        <v>B-323</v>
      </c>
      <c r="F195" s="11" t="str">
        <f>Transactions!D195</f>
        <v>Sedan</v>
      </c>
      <c r="G195" s="11" t="str">
        <f>Transactions!E195</f>
        <v>Honda</v>
      </c>
      <c r="H195" s="1">
        <f>Transactions!B195</f>
        <v>43398</v>
      </c>
      <c r="I195" s="10">
        <f t="shared" si="27"/>
        <v>10</v>
      </c>
      <c r="J195" s="1">
        <f>Transactions!C195</f>
        <v>43433</v>
      </c>
      <c r="K195">
        <f t="shared" si="28"/>
        <v>35</v>
      </c>
      <c r="L195" s="5">
        <f>Transactions!G195</f>
        <v>19856</v>
      </c>
      <c r="M195" s="2">
        <f>Transactions!H195</f>
        <v>0.14000000000000001</v>
      </c>
      <c r="N195" s="2">
        <f t="shared" ref="N195:N258" si="31">L195-L195*M195</f>
        <v>17076.16</v>
      </c>
      <c r="O195">
        <f>SUMIFS(Financials!$C:$C,Financials!$A:$A,'Combined sheet'!$C195,Financials!$B:$B,'Combined sheet'!$D195)</f>
        <v>5956.8</v>
      </c>
      <c r="P195">
        <f>SUMIFS(Financials!$D:$D,Financials!$A:$A,'Combined sheet'!$C195,Financials!$B:$B,'Combined sheet'!$D195)</f>
        <v>555.96800000000007</v>
      </c>
      <c r="Q195">
        <f>SUMIFS(Financials!$E:$E,Financials!$A:$A,'Combined sheet'!$C195,Financials!$B:$B,'Combined sheet'!$D195)</f>
        <v>0.15</v>
      </c>
      <c r="R195" s="18">
        <f t="shared" ref="R195:R258" si="32">O195+P195+Q195*N195</f>
        <v>9074.1919999999991</v>
      </c>
      <c r="S195" s="9">
        <f t="shared" ref="S195:S258" si="33">N195-O195-P195-Q195*N195</f>
        <v>8001.9679999999998</v>
      </c>
      <c r="T195">
        <f>VLOOKUP(Transactions!F195,Payments!A195:E894,2,FALSE)</f>
        <v>3415.232</v>
      </c>
      <c r="U195" s="9">
        <f>VLOOKUP($D195,Payments!$A:$E,4,0)</f>
        <v>14480.58368</v>
      </c>
      <c r="V195" s="9">
        <f t="shared" ref="V195:V258" si="34">U195-(N195-T195)</f>
        <v>819.65567999999985</v>
      </c>
      <c r="W195" s="17">
        <f t="shared" ref="W195:W258" si="35">V195/U195</f>
        <v>5.6603773584905648E-2</v>
      </c>
      <c r="X195" t="str">
        <f>VLOOKUP($D195,Payments!$A:$E,5,0)</f>
        <v>Kutxa</v>
      </c>
      <c r="Y195" t="str">
        <f>VLOOKUP($X195,'Bank Type'!$A$1:$B$11,2,0)</f>
        <v>C</v>
      </c>
    </row>
    <row r="196" spans="1:25" x14ac:dyDescent="0.25">
      <c r="A196" t="str">
        <f t="shared" si="29"/>
        <v>CD-18CD-18-195</v>
      </c>
      <c r="B196" t="str">
        <f t="shared" si="30"/>
        <v>CD-18-195B-267</v>
      </c>
      <c r="C196" s="1" t="str">
        <f>Transactions!A196</f>
        <v>CD-18</v>
      </c>
      <c r="D196" t="str">
        <f>Transactions!F196</f>
        <v>CD-18-195</v>
      </c>
      <c r="E196" t="str">
        <f>VLOOKUP($D196,Payments!$A:$C,3,0)</f>
        <v>B-267</v>
      </c>
      <c r="F196" s="11" t="str">
        <f>Transactions!D196</f>
        <v>Sedan</v>
      </c>
      <c r="G196" s="11" t="str">
        <f>Transactions!E196</f>
        <v>Honda</v>
      </c>
      <c r="H196" s="1">
        <f>Transactions!B196</f>
        <v>43396</v>
      </c>
      <c r="I196" s="10">
        <f t="shared" si="27"/>
        <v>10</v>
      </c>
      <c r="J196" s="1">
        <f>Transactions!C196</f>
        <v>43443</v>
      </c>
      <c r="K196">
        <f t="shared" si="28"/>
        <v>47</v>
      </c>
      <c r="L196" s="5">
        <f>Transactions!G196</f>
        <v>25460</v>
      </c>
      <c r="M196" s="2">
        <f>Transactions!H196</f>
        <v>0.14000000000000001</v>
      </c>
      <c r="N196" s="2">
        <f t="shared" si="31"/>
        <v>21895.599999999999</v>
      </c>
      <c r="O196">
        <f>SUMIFS(Financials!$C:$C,Financials!$A:$A,'Combined sheet'!$C196,Financials!$B:$B,'Combined sheet'!$D196)</f>
        <v>8147.2</v>
      </c>
      <c r="P196">
        <f>SUMIFS(Financials!$D:$D,Financials!$A:$A,'Combined sheet'!$C196,Financials!$B:$B,'Combined sheet'!$D196)</f>
        <v>1099.8719999999998</v>
      </c>
      <c r="Q196">
        <f>SUMIFS(Financials!$E:$E,Financials!$A:$A,'Combined sheet'!$C196,Financials!$B:$B,'Combined sheet'!$D196)</f>
        <v>0.14000000000000001</v>
      </c>
      <c r="R196" s="18">
        <f t="shared" si="32"/>
        <v>12312.456</v>
      </c>
      <c r="S196" s="9">
        <f t="shared" si="33"/>
        <v>9583.1439999999984</v>
      </c>
      <c r="T196">
        <f>VLOOKUP(Transactions!F196,Payments!A196:E895,2,FALSE)</f>
        <v>4598.076</v>
      </c>
      <c r="U196" s="9">
        <f>VLOOKUP($D196,Payments!$A:$E,4,0)</f>
        <v>18162.4002</v>
      </c>
      <c r="V196" s="9">
        <f t="shared" si="34"/>
        <v>864.87620000000243</v>
      </c>
      <c r="W196" s="17">
        <f t="shared" si="35"/>
        <v>4.7619047619047755E-2</v>
      </c>
      <c r="X196" t="str">
        <f>VLOOKUP($D196,Payments!$A:$E,5,0)</f>
        <v>Unicaja</v>
      </c>
      <c r="Y196" t="str">
        <f>VLOOKUP($X196,'Bank Type'!$A$1:$B$11,2,0)</f>
        <v>D</v>
      </c>
    </row>
    <row r="197" spans="1:25" x14ac:dyDescent="0.25">
      <c r="A197" t="str">
        <f t="shared" si="29"/>
        <v>CD-15CD-15-196</v>
      </c>
      <c r="B197" t="str">
        <f t="shared" si="30"/>
        <v>CD-15-196B-279</v>
      </c>
      <c r="C197" s="11" t="str">
        <f>Transactions!A197</f>
        <v>CD-15</v>
      </c>
      <c r="D197" t="str">
        <f>Transactions!F197</f>
        <v>CD-15-196</v>
      </c>
      <c r="E197" t="str">
        <f>VLOOKUP($D197,Payments!$A:$C,3,0)</f>
        <v>B-279</v>
      </c>
      <c r="F197" s="11" t="str">
        <f>Transactions!D197</f>
        <v>Hardtop</v>
      </c>
      <c r="G197" s="11" t="str">
        <f>Transactions!E197</f>
        <v>Volvo</v>
      </c>
      <c r="H197" s="1">
        <f>Transactions!B197</f>
        <v>43395</v>
      </c>
      <c r="I197" s="10">
        <f t="shared" si="27"/>
        <v>10</v>
      </c>
      <c r="J197" s="1">
        <f>Transactions!C197</f>
        <v>43455</v>
      </c>
      <c r="K197">
        <f t="shared" si="28"/>
        <v>60</v>
      </c>
      <c r="L197" s="5">
        <f>Transactions!G197</f>
        <v>18347</v>
      </c>
      <c r="M197" s="2">
        <f>Transactions!H197</f>
        <v>0.11</v>
      </c>
      <c r="N197" s="2">
        <f t="shared" si="31"/>
        <v>16328.83</v>
      </c>
      <c r="O197">
        <f>SUMIFS(Financials!$C:$C,Financials!$A:$A,'Combined sheet'!$C197,Financials!$B:$B,'Combined sheet'!$D197)</f>
        <v>7338.8</v>
      </c>
      <c r="P197">
        <f>SUMIFS(Financials!$D:$D,Financials!$A:$A,'Combined sheet'!$C197,Financials!$B:$B,'Combined sheet'!$D197)</f>
        <v>809.10269999999991</v>
      </c>
      <c r="Q197">
        <f>SUMIFS(Financials!$E:$E,Financials!$A:$A,'Combined sheet'!$C197,Financials!$B:$B,'Combined sheet'!$D197)</f>
        <v>0.12</v>
      </c>
      <c r="R197" s="18">
        <f t="shared" si="32"/>
        <v>10107.362300000001</v>
      </c>
      <c r="S197" s="9">
        <f t="shared" si="33"/>
        <v>6221.4676999999992</v>
      </c>
      <c r="T197">
        <f>VLOOKUP(Transactions!F197,Payments!A197:E896,2,FALSE)</f>
        <v>3755.6309000000001</v>
      </c>
      <c r="U197" s="9">
        <f>VLOOKUP($D197,Payments!$A:$E,4,0)</f>
        <v>13579.055028000001</v>
      </c>
      <c r="V197" s="9">
        <f t="shared" si="34"/>
        <v>1005.8559280000009</v>
      </c>
      <c r="W197" s="17">
        <f t="shared" si="35"/>
        <v>7.4074074074074139E-2</v>
      </c>
      <c r="X197" t="str">
        <f>VLOOKUP($D197,Payments!$A:$E,5,0)</f>
        <v>Santander</v>
      </c>
      <c r="Y197" t="str">
        <f>VLOOKUP($X197,'Bank Type'!$A$1:$B$11,2,0)</f>
        <v>B</v>
      </c>
    </row>
    <row r="198" spans="1:25" x14ac:dyDescent="0.25">
      <c r="A198" t="str">
        <f t="shared" si="29"/>
        <v>CD-10CD-10-197</v>
      </c>
      <c r="B198" t="str">
        <f t="shared" si="30"/>
        <v>CD-10-197B-312</v>
      </c>
      <c r="C198" s="1" t="str">
        <f>Transactions!A198</f>
        <v>CD-10</v>
      </c>
      <c r="D198" t="str">
        <f>Transactions!F198</f>
        <v>CD-10-197</v>
      </c>
      <c r="E198" t="str">
        <f>VLOOKUP($D198,Payments!$A:$C,3,0)</f>
        <v>B-312</v>
      </c>
      <c r="F198" s="11" t="str">
        <f>Transactions!D198</f>
        <v>Hatchback</v>
      </c>
      <c r="G198" s="11" t="str">
        <f>Transactions!E198</f>
        <v>Saab</v>
      </c>
      <c r="H198" s="1">
        <f>Transactions!B198</f>
        <v>43432</v>
      </c>
      <c r="I198" s="10">
        <f t="shared" si="27"/>
        <v>11</v>
      </c>
      <c r="J198" s="1">
        <f>Transactions!C198</f>
        <v>43499</v>
      </c>
      <c r="K198">
        <f t="shared" si="28"/>
        <v>67</v>
      </c>
      <c r="L198" s="5">
        <f>Transactions!G198</f>
        <v>19753</v>
      </c>
      <c r="M198" s="2">
        <f>Transactions!H198</f>
        <v>0.05</v>
      </c>
      <c r="N198" s="2">
        <f t="shared" si="31"/>
        <v>18765.349999999999</v>
      </c>
      <c r="O198">
        <f>SUMIFS(Financials!$C:$C,Financials!$A:$A,'Combined sheet'!$C198,Financials!$B:$B,'Combined sheet'!$D198)</f>
        <v>7308.61</v>
      </c>
      <c r="P198">
        <f>SUMIFS(Financials!$D:$D,Financials!$A:$A,'Combined sheet'!$C198,Financials!$B:$B,'Combined sheet'!$D198)</f>
        <v>801.97179999999992</v>
      </c>
      <c r="Q198">
        <f>SUMIFS(Financials!$E:$E,Financials!$A:$A,'Combined sheet'!$C198,Financials!$B:$B,'Combined sheet'!$D198)</f>
        <v>0.1</v>
      </c>
      <c r="R198" s="18">
        <f t="shared" si="32"/>
        <v>9987.1167999999998</v>
      </c>
      <c r="S198" s="9">
        <f t="shared" si="33"/>
        <v>8778.2331999999988</v>
      </c>
      <c r="T198">
        <f>VLOOKUP(Transactions!F198,Payments!A198:E897,2,FALSE)</f>
        <v>3565.4164999999998</v>
      </c>
      <c r="U198" s="9">
        <f>VLOOKUP($D198,Payments!$A:$E,4,0)</f>
        <v>16111.92951</v>
      </c>
      <c r="V198" s="9">
        <f t="shared" si="34"/>
        <v>911.99601000000075</v>
      </c>
      <c r="W198" s="17">
        <f t="shared" si="35"/>
        <v>5.660377358490571E-2</v>
      </c>
      <c r="X198" t="str">
        <f>VLOOKUP($D198,Payments!$A:$E,5,0)</f>
        <v>BBVA</v>
      </c>
      <c r="Y198" t="str">
        <f>VLOOKUP($X198,'Bank Type'!$A$1:$B$11,2,0)</f>
        <v>A</v>
      </c>
    </row>
    <row r="199" spans="1:25" x14ac:dyDescent="0.25">
      <c r="A199" t="str">
        <f t="shared" si="29"/>
        <v>CD-3CD-3-198</v>
      </c>
      <c r="B199" t="str">
        <f t="shared" si="30"/>
        <v>CD-3-198B-374</v>
      </c>
      <c r="C199" s="11" t="str">
        <f>Transactions!A199</f>
        <v>CD-3</v>
      </c>
      <c r="D199" t="str">
        <f>Transactions!F199</f>
        <v>CD-3-198</v>
      </c>
      <c r="E199" t="str">
        <f>VLOOKUP($D199,Payments!$A:$C,3,0)</f>
        <v>B-374</v>
      </c>
      <c r="F199" s="11" t="str">
        <f>Transactions!D199</f>
        <v>Hatchback</v>
      </c>
      <c r="G199" s="11" t="str">
        <f>Transactions!E199</f>
        <v>Honda</v>
      </c>
      <c r="H199" s="1">
        <f>Transactions!B199</f>
        <v>43411</v>
      </c>
      <c r="I199" s="10">
        <f t="shared" si="27"/>
        <v>11</v>
      </c>
      <c r="J199" s="1">
        <f>Transactions!C199</f>
        <v>43446</v>
      </c>
      <c r="K199">
        <f t="shared" si="28"/>
        <v>35</v>
      </c>
      <c r="L199" s="5">
        <f>Transactions!G199</f>
        <v>24819</v>
      </c>
      <c r="M199" s="2">
        <f>Transactions!H199</f>
        <v>0.15</v>
      </c>
      <c r="N199" s="2">
        <f t="shared" si="31"/>
        <v>21096.15</v>
      </c>
      <c r="O199">
        <f>SUMIFS(Financials!$C:$C,Financials!$A:$A,'Combined sheet'!$C199,Financials!$B:$B,'Combined sheet'!$D199)</f>
        <v>9927.6</v>
      </c>
      <c r="P199">
        <f>SUMIFS(Financials!$D:$D,Financials!$A:$A,'Combined sheet'!$C199,Financials!$B:$B,'Combined sheet'!$D199)</f>
        <v>893.48399999999981</v>
      </c>
      <c r="Q199">
        <f>SUMIFS(Financials!$E:$E,Financials!$A:$A,'Combined sheet'!$C199,Financials!$B:$B,'Combined sheet'!$D199)</f>
        <v>0.15</v>
      </c>
      <c r="R199" s="18">
        <f t="shared" si="32"/>
        <v>13985.506500000001</v>
      </c>
      <c r="S199" s="9">
        <f t="shared" si="33"/>
        <v>7110.6435000000001</v>
      </c>
      <c r="T199">
        <f>VLOOKUP(Transactions!F199,Payments!A199:E898,2,FALSE)</f>
        <v>4430.1914999999999</v>
      </c>
      <c r="U199" s="9">
        <f>VLOOKUP($D199,Payments!$A:$E,4,0)</f>
        <v>18165.894764999997</v>
      </c>
      <c r="V199" s="9">
        <f t="shared" si="34"/>
        <v>1499.9362649999966</v>
      </c>
      <c r="W199" s="17">
        <f t="shared" si="35"/>
        <v>8.2568807339449365E-2</v>
      </c>
      <c r="X199" t="str">
        <f>VLOOKUP($D199,Payments!$A:$E,5,0)</f>
        <v>Bankia</v>
      </c>
      <c r="Y199" t="str">
        <f>VLOOKUP($X199,'Bank Type'!$A$1:$B$11,2,0)</f>
        <v>B</v>
      </c>
    </row>
    <row r="200" spans="1:25" x14ac:dyDescent="0.25">
      <c r="A200" t="str">
        <f t="shared" si="29"/>
        <v>CD-19CD-19-199</v>
      </c>
      <c r="B200" t="str">
        <f t="shared" si="30"/>
        <v>CD-19-199B-326</v>
      </c>
      <c r="C200" s="1" t="str">
        <f>Transactions!A200</f>
        <v>CD-19</v>
      </c>
      <c r="D200" t="str">
        <f>Transactions!F200</f>
        <v>CD-19-199</v>
      </c>
      <c r="E200" t="str">
        <f>VLOOKUP($D200,Payments!$A:$C,3,0)</f>
        <v>B-326</v>
      </c>
      <c r="F200" s="11" t="str">
        <f>Transactions!D200</f>
        <v>Hatchback</v>
      </c>
      <c r="G200" s="11" t="str">
        <f>Transactions!E200</f>
        <v>Volvo</v>
      </c>
      <c r="H200" s="1">
        <f>Transactions!B200</f>
        <v>43449</v>
      </c>
      <c r="I200" s="10">
        <f t="shared" si="27"/>
        <v>12</v>
      </c>
      <c r="J200" s="1">
        <f>Transactions!C200</f>
        <v>43528</v>
      </c>
      <c r="K200">
        <f t="shared" si="28"/>
        <v>79</v>
      </c>
      <c r="L200" s="5">
        <f>Transactions!G200</f>
        <v>34143</v>
      </c>
      <c r="M200" s="2">
        <f>Transactions!H200</f>
        <v>0.1</v>
      </c>
      <c r="N200" s="2">
        <f t="shared" si="31"/>
        <v>30728.7</v>
      </c>
      <c r="O200">
        <f>SUMIFS(Financials!$C:$C,Financials!$A:$A,'Combined sheet'!$C200,Financials!$B:$B,'Combined sheet'!$D200)</f>
        <v>13315.77</v>
      </c>
      <c r="P200">
        <f>SUMIFS(Financials!$D:$D,Financials!$A:$A,'Combined sheet'!$C200,Financials!$B:$B,'Combined sheet'!$D200)</f>
        <v>870.64649999999995</v>
      </c>
      <c r="Q200">
        <f>SUMIFS(Financials!$E:$E,Financials!$A:$A,'Combined sheet'!$C200,Financials!$B:$B,'Combined sheet'!$D200)</f>
        <v>0.13</v>
      </c>
      <c r="R200" s="18">
        <f t="shared" si="32"/>
        <v>18181.147500000003</v>
      </c>
      <c r="S200" s="9">
        <f t="shared" si="33"/>
        <v>12547.552500000002</v>
      </c>
      <c r="T200">
        <f>VLOOKUP(Transactions!F200,Payments!A200:E899,2,FALSE)</f>
        <v>6453.027000000001</v>
      </c>
      <c r="U200" s="9">
        <f>VLOOKUP($D200,Payments!$A:$E,4,0)</f>
        <v>26217.726839999999</v>
      </c>
      <c r="V200" s="9">
        <f t="shared" si="34"/>
        <v>1942.0538400000005</v>
      </c>
      <c r="W200" s="17">
        <f t="shared" si="35"/>
        <v>7.4074074074074098E-2</v>
      </c>
      <c r="X200" t="str">
        <f>VLOOKUP($D200,Payments!$A:$E,5,0)</f>
        <v>Popular</v>
      </c>
      <c r="Y200" t="str">
        <f>VLOOKUP($X200,'Bank Type'!$A$1:$B$11,2,0)</f>
        <v>B</v>
      </c>
    </row>
    <row r="201" spans="1:25" x14ac:dyDescent="0.25">
      <c r="A201" t="str">
        <f t="shared" si="29"/>
        <v>CD-11CD-11-200</v>
      </c>
      <c r="B201" t="str">
        <f t="shared" si="30"/>
        <v>CD-11-200B-307</v>
      </c>
      <c r="C201" s="11" t="str">
        <f>Transactions!A201</f>
        <v>CD-11</v>
      </c>
      <c r="D201" t="str">
        <f>Transactions!F201</f>
        <v>CD-11-200</v>
      </c>
      <c r="E201" t="str">
        <f>VLOOKUP($D201,Payments!$A:$C,3,0)</f>
        <v>B-307</v>
      </c>
      <c r="F201" s="11" t="str">
        <f>Transactions!D201</f>
        <v>Wagon</v>
      </c>
      <c r="G201" s="11" t="str">
        <f>Transactions!E201</f>
        <v>Audi</v>
      </c>
      <c r="H201" s="1">
        <f>Transactions!B201</f>
        <v>43438</v>
      </c>
      <c r="I201" s="10">
        <f t="shared" si="27"/>
        <v>12</v>
      </c>
      <c r="J201" s="1">
        <f>Transactions!C201</f>
        <v>43510</v>
      </c>
      <c r="K201">
        <f t="shared" si="28"/>
        <v>72</v>
      </c>
      <c r="L201" s="5">
        <f>Transactions!G201</f>
        <v>23932</v>
      </c>
      <c r="M201" s="2">
        <f>Transactions!H201</f>
        <v>0.15</v>
      </c>
      <c r="N201" s="2">
        <f t="shared" si="31"/>
        <v>20342.2</v>
      </c>
      <c r="O201">
        <f>SUMIFS(Financials!$C:$C,Financials!$A:$A,'Combined sheet'!$C201,Financials!$B:$B,'Combined sheet'!$D201)</f>
        <v>8615.52</v>
      </c>
      <c r="P201">
        <f>SUMIFS(Financials!$D:$D,Financials!$A:$A,'Combined sheet'!$C201,Financials!$B:$B,'Combined sheet'!$D201)</f>
        <v>1172.6680000000001</v>
      </c>
      <c r="Q201">
        <f>SUMIFS(Financials!$E:$E,Financials!$A:$A,'Combined sheet'!$C201,Financials!$B:$B,'Combined sheet'!$D201)</f>
        <v>0.15</v>
      </c>
      <c r="R201" s="18">
        <f t="shared" si="32"/>
        <v>12839.518</v>
      </c>
      <c r="S201" s="9">
        <f t="shared" si="33"/>
        <v>7502.6820000000007</v>
      </c>
      <c r="T201">
        <f>VLOOKUP(Transactions!F201,Payments!A201:E900,2,FALSE)</f>
        <v>4271.8620000000001</v>
      </c>
      <c r="U201" s="9">
        <f>VLOOKUP($D201,Payments!$A:$E,4,0)</f>
        <v>17355.965039999999</v>
      </c>
      <c r="V201" s="9">
        <f t="shared" si="34"/>
        <v>1285.6270399999994</v>
      </c>
      <c r="W201" s="17">
        <f t="shared" si="35"/>
        <v>7.4074074074074042E-2</v>
      </c>
      <c r="X201" t="str">
        <f>VLOOKUP($D201,Payments!$A:$E,5,0)</f>
        <v>BBVA</v>
      </c>
      <c r="Y201" t="str">
        <f>VLOOKUP($X201,'Bank Type'!$A$1:$B$11,2,0)</f>
        <v>A</v>
      </c>
    </row>
    <row r="202" spans="1:25" x14ac:dyDescent="0.25">
      <c r="A202" t="str">
        <f t="shared" si="29"/>
        <v>CD-3CD-3-201</v>
      </c>
      <c r="B202" t="str">
        <f t="shared" si="30"/>
        <v>CD-3-201B-267</v>
      </c>
      <c r="C202" s="1" t="str">
        <f>Transactions!A202</f>
        <v>CD-3</v>
      </c>
      <c r="D202" t="str">
        <f>Transactions!F202</f>
        <v>CD-3-201</v>
      </c>
      <c r="E202" t="str">
        <f>VLOOKUP($D202,Payments!$A:$C,3,0)</f>
        <v>B-267</v>
      </c>
      <c r="F202" s="11" t="str">
        <f>Transactions!D202</f>
        <v>Hatchback</v>
      </c>
      <c r="G202" s="11" t="str">
        <f>Transactions!E202</f>
        <v>Chevrolet</v>
      </c>
      <c r="H202" s="1">
        <f>Transactions!B202</f>
        <v>43429</v>
      </c>
      <c r="I202" s="10">
        <f t="shared" si="27"/>
        <v>11</v>
      </c>
      <c r="J202" s="1">
        <f>Transactions!C202</f>
        <v>43489</v>
      </c>
      <c r="K202">
        <f t="shared" si="28"/>
        <v>60</v>
      </c>
      <c r="L202" s="5">
        <f>Transactions!G202</f>
        <v>17776</v>
      </c>
      <c r="M202" s="2">
        <f>Transactions!H202</f>
        <v>0.12</v>
      </c>
      <c r="N202" s="2">
        <f t="shared" si="31"/>
        <v>15642.880000000001</v>
      </c>
      <c r="O202">
        <f>SUMIFS(Financials!$C:$C,Financials!$A:$A,'Combined sheet'!$C202,Financials!$B:$B,'Combined sheet'!$D202)</f>
        <v>6754.88</v>
      </c>
      <c r="P202">
        <f>SUMIFS(Financials!$D:$D,Financials!$A:$A,'Combined sheet'!$C202,Financials!$B:$B,'Combined sheet'!$D202)</f>
        <v>444.4</v>
      </c>
      <c r="Q202">
        <f>SUMIFS(Financials!$E:$E,Financials!$A:$A,'Combined sheet'!$C202,Financials!$B:$B,'Combined sheet'!$D202)</f>
        <v>0.1</v>
      </c>
      <c r="R202" s="18">
        <f t="shared" si="32"/>
        <v>8763.5679999999993</v>
      </c>
      <c r="S202" s="9">
        <f t="shared" si="33"/>
        <v>6879.3119999999999</v>
      </c>
      <c r="T202">
        <f>VLOOKUP(Transactions!F202,Payments!A202:E901,2,FALSE)</f>
        <v>3128.5759999999996</v>
      </c>
      <c r="U202" s="9">
        <f>VLOOKUP($D202,Payments!$A:$E,4,0)</f>
        <v>13515.448320000001</v>
      </c>
      <c r="V202" s="9">
        <f t="shared" si="34"/>
        <v>1001.1443199999994</v>
      </c>
      <c r="W202" s="17">
        <f t="shared" si="35"/>
        <v>7.4074074074074028E-2</v>
      </c>
      <c r="X202" t="str">
        <f>VLOOKUP($D202,Payments!$A:$E,5,0)</f>
        <v>Bankinter</v>
      </c>
      <c r="Y202" t="str">
        <f>VLOOKUP($X202,'Bank Type'!$A$1:$B$11,2,0)</f>
        <v>C</v>
      </c>
    </row>
    <row r="203" spans="1:25" x14ac:dyDescent="0.25">
      <c r="A203" t="str">
        <f t="shared" si="29"/>
        <v>CD-5CD-5-202</v>
      </c>
      <c r="B203" t="str">
        <f t="shared" si="30"/>
        <v>CD-5-202B-293</v>
      </c>
      <c r="C203" s="11" t="str">
        <f>Transactions!A203</f>
        <v>CD-5</v>
      </c>
      <c r="D203" t="str">
        <f>Transactions!F203</f>
        <v>CD-5-202</v>
      </c>
      <c r="E203" t="str">
        <f>VLOOKUP($D203,Payments!$A:$C,3,0)</f>
        <v>B-293</v>
      </c>
      <c r="F203" s="11" t="str">
        <f>Transactions!D203</f>
        <v>Hardtop</v>
      </c>
      <c r="G203" s="11" t="str">
        <f>Transactions!E203</f>
        <v>Saab</v>
      </c>
      <c r="H203" s="1">
        <f>Transactions!B203</f>
        <v>43413</v>
      </c>
      <c r="I203" s="10">
        <f t="shared" si="27"/>
        <v>11</v>
      </c>
      <c r="J203" s="1">
        <f>Transactions!C203</f>
        <v>43453</v>
      </c>
      <c r="K203">
        <f t="shared" si="28"/>
        <v>40</v>
      </c>
      <c r="L203" s="5">
        <f>Transactions!G203</f>
        <v>18294</v>
      </c>
      <c r="M203" s="2">
        <f>Transactions!H203</f>
        <v>0.15</v>
      </c>
      <c r="N203" s="2">
        <f t="shared" si="31"/>
        <v>15549.9</v>
      </c>
      <c r="O203">
        <f>SUMIFS(Financials!$C:$C,Financials!$A:$A,'Combined sheet'!$C203,Financials!$B:$B,'Combined sheet'!$D203)</f>
        <v>6951.72</v>
      </c>
      <c r="P203">
        <f>SUMIFS(Financials!$D:$D,Financials!$A:$A,'Combined sheet'!$C203,Financials!$B:$B,'Combined sheet'!$D203)</f>
        <v>687.85440000000006</v>
      </c>
      <c r="Q203">
        <f>SUMIFS(Financials!$E:$E,Financials!$A:$A,'Combined sheet'!$C203,Financials!$B:$B,'Combined sheet'!$D203)</f>
        <v>0.1</v>
      </c>
      <c r="R203" s="18">
        <f t="shared" si="32"/>
        <v>9194.5644000000011</v>
      </c>
      <c r="S203" s="9">
        <f t="shared" si="33"/>
        <v>6355.3356000000003</v>
      </c>
      <c r="T203">
        <f>VLOOKUP(Transactions!F203,Payments!A203:E902,2,FALSE)</f>
        <v>2798.982</v>
      </c>
      <c r="U203" s="9">
        <f>VLOOKUP($D203,Payments!$A:$E,4,0)</f>
        <v>13388.463900000001</v>
      </c>
      <c r="V203" s="9">
        <f t="shared" si="34"/>
        <v>637.54590000000098</v>
      </c>
      <c r="W203" s="17">
        <f t="shared" si="35"/>
        <v>4.7619047619047693E-2</v>
      </c>
      <c r="X203" t="str">
        <f>VLOOKUP($D203,Payments!$A:$E,5,0)</f>
        <v>Caixa</v>
      </c>
      <c r="Y203" t="str">
        <f>VLOOKUP($X203,'Bank Type'!$A$1:$B$11,2,0)</f>
        <v>A</v>
      </c>
    </row>
    <row r="204" spans="1:25" x14ac:dyDescent="0.25">
      <c r="A204" t="str">
        <f t="shared" si="29"/>
        <v>CD-16CD-16-203</v>
      </c>
      <c r="B204" t="str">
        <f t="shared" si="30"/>
        <v>CD-16-203B-382</v>
      </c>
      <c r="C204" s="1" t="str">
        <f>Transactions!A204</f>
        <v>CD-16</v>
      </c>
      <c r="D204" t="str">
        <f>Transactions!F204</f>
        <v>CD-16-203</v>
      </c>
      <c r="E204" t="str">
        <f>VLOOKUP($D204,Payments!$A:$C,3,0)</f>
        <v>B-382</v>
      </c>
      <c r="F204" s="11" t="str">
        <f>Transactions!D204</f>
        <v>Wagon</v>
      </c>
      <c r="G204" s="11" t="str">
        <f>Transactions!E204</f>
        <v>Mitsubishi</v>
      </c>
      <c r="H204" s="1">
        <f>Transactions!B204</f>
        <v>43395</v>
      </c>
      <c r="I204" s="10">
        <f t="shared" si="27"/>
        <v>10</v>
      </c>
      <c r="J204" s="1">
        <f>Transactions!C204</f>
        <v>43467</v>
      </c>
      <c r="K204">
        <f t="shared" si="28"/>
        <v>72</v>
      </c>
      <c r="L204" s="5">
        <f>Transactions!G204</f>
        <v>28891</v>
      </c>
      <c r="M204" s="2">
        <f>Transactions!H204</f>
        <v>0.06</v>
      </c>
      <c r="N204" s="2">
        <f t="shared" si="31"/>
        <v>27157.54</v>
      </c>
      <c r="O204">
        <f>SUMIFS(Financials!$C:$C,Financials!$A:$A,'Combined sheet'!$C204,Financials!$B:$B,'Combined sheet'!$D204)</f>
        <v>9245.1200000000008</v>
      </c>
      <c r="P204">
        <f>SUMIFS(Financials!$D:$D,Financials!$A:$A,'Combined sheet'!$C204,Financials!$B:$B,'Combined sheet'!$D204)</f>
        <v>895.62099999999987</v>
      </c>
      <c r="Q204">
        <f>SUMIFS(Financials!$E:$E,Financials!$A:$A,'Combined sheet'!$C204,Financials!$B:$B,'Combined sheet'!$D204)</f>
        <v>0.1</v>
      </c>
      <c r="R204" s="18">
        <f t="shared" si="32"/>
        <v>12856.495000000001</v>
      </c>
      <c r="S204" s="9">
        <f t="shared" si="33"/>
        <v>14301.044999999998</v>
      </c>
      <c r="T204">
        <f>VLOOKUP(Transactions!F204,Payments!A204:E903,2,FALSE)</f>
        <v>6246.234199999999</v>
      </c>
      <c r="U204" s="9">
        <f>VLOOKUP($D204,Payments!$A:$E,4,0)</f>
        <v>22375.097205999999</v>
      </c>
      <c r="V204" s="9">
        <f t="shared" si="34"/>
        <v>1463.7914059999966</v>
      </c>
      <c r="W204" s="17">
        <f t="shared" si="35"/>
        <v>6.5420560747663406E-2</v>
      </c>
      <c r="X204" t="str">
        <f>VLOOKUP($D204,Payments!$A:$E,5,0)</f>
        <v>Laboral</v>
      </c>
      <c r="Y204" t="str">
        <f>VLOOKUP($X204,'Bank Type'!$A$1:$B$11,2,0)</f>
        <v>D</v>
      </c>
    </row>
    <row r="205" spans="1:25" x14ac:dyDescent="0.25">
      <c r="A205" t="str">
        <f t="shared" si="29"/>
        <v>CD-20CD-20-204</v>
      </c>
      <c r="B205" t="str">
        <f t="shared" si="30"/>
        <v>CD-20-204B-395</v>
      </c>
      <c r="C205" s="11" t="str">
        <f>Transactions!A205</f>
        <v>CD-20</v>
      </c>
      <c r="D205" t="str">
        <f>Transactions!F205</f>
        <v>CD-20-204</v>
      </c>
      <c r="E205" t="str">
        <f>VLOOKUP($D205,Payments!$A:$C,3,0)</f>
        <v>B-395</v>
      </c>
      <c r="F205" s="11" t="str">
        <f>Transactions!D205</f>
        <v>Sedan</v>
      </c>
      <c r="G205" s="11" t="str">
        <f>Transactions!E205</f>
        <v>Renault</v>
      </c>
      <c r="H205" s="1">
        <f>Transactions!B205</f>
        <v>43456</v>
      </c>
      <c r="I205" s="10">
        <f t="shared" si="27"/>
        <v>12</v>
      </c>
      <c r="J205" s="1">
        <f>Transactions!C205</f>
        <v>43489</v>
      </c>
      <c r="K205">
        <f t="shared" si="28"/>
        <v>33</v>
      </c>
      <c r="L205" s="5">
        <f>Transactions!G205</f>
        <v>18853</v>
      </c>
      <c r="M205" s="2">
        <f>Transactions!H205</f>
        <v>0.08</v>
      </c>
      <c r="N205" s="2">
        <f t="shared" si="31"/>
        <v>17344.759999999998</v>
      </c>
      <c r="O205">
        <f>SUMIFS(Financials!$C:$C,Financials!$A:$A,'Combined sheet'!$C205,Financials!$B:$B,'Combined sheet'!$D205)</f>
        <v>7164.14</v>
      </c>
      <c r="P205">
        <f>SUMIFS(Financials!$D:$D,Financials!$A:$A,'Combined sheet'!$C205,Financials!$B:$B,'Combined sheet'!$D205)</f>
        <v>916.25580000000014</v>
      </c>
      <c r="Q205">
        <f>SUMIFS(Financials!$E:$E,Financials!$A:$A,'Combined sheet'!$C205,Financials!$B:$B,'Combined sheet'!$D205)</f>
        <v>0.1</v>
      </c>
      <c r="R205" s="18">
        <f t="shared" si="32"/>
        <v>9814.8718000000008</v>
      </c>
      <c r="S205" s="9">
        <f t="shared" si="33"/>
        <v>7529.8881999999985</v>
      </c>
      <c r="T205">
        <f>VLOOKUP(Transactions!F205,Payments!A205:E904,2,FALSE)</f>
        <v>3122.0568000000003</v>
      </c>
      <c r="U205" s="9">
        <f>VLOOKUP($D205,Payments!$A:$E,4,0)</f>
        <v>15502.746488000003</v>
      </c>
      <c r="V205" s="9">
        <f t="shared" si="34"/>
        <v>1280.0432880000044</v>
      </c>
      <c r="W205" s="17">
        <f t="shared" si="35"/>
        <v>8.256880733944981E-2</v>
      </c>
      <c r="X205" t="str">
        <f>VLOOKUP($D205,Payments!$A:$E,5,0)</f>
        <v>Bankinter</v>
      </c>
      <c r="Y205" t="str">
        <f>VLOOKUP($X205,'Bank Type'!$A$1:$B$11,2,0)</f>
        <v>C</v>
      </c>
    </row>
    <row r="206" spans="1:25" x14ac:dyDescent="0.25">
      <c r="A206" t="str">
        <f t="shared" si="29"/>
        <v>CD-12CD-12-205</v>
      </c>
      <c r="B206" t="str">
        <f t="shared" si="30"/>
        <v>CD-12-205B-332</v>
      </c>
      <c r="C206" s="1" t="str">
        <f>Transactions!A206</f>
        <v>CD-12</v>
      </c>
      <c r="D206" t="str">
        <f>Transactions!F206</f>
        <v>CD-12-205</v>
      </c>
      <c r="E206" t="str">
        <f>VLOOKUP($D206,Payments!$A:$C,3,0)</f>
        <v>B-332</v>
      </c>
      <c r="F206" s="11" t="str">
        <f>Transactions!D206</f>
        <v>Sedan</v>
      </c>
      <c r="G206" s="11" t="str">
        <f>Transactions!E206</f>
        <v>Jaguar</v>
      </c>
      <c r="H206" s="1">
        <f>Transactions!B206</f>
        <v>43436</v>
      </c>
      <c r="I206" s="10">
        <f t="shared" si="27"/>
        <v>12</v>
      </c>
      <c r="J206" s="1">
        <f>Transactions!C206</f>
        <v>43514</v>
      </c>
      <c r="K206">
        <f t="shared" si="28"/>
        <v>78</v>
      </c>
      <c r="L206" s="5">
        <f>Transactions!G206</f>
        <v>18888</v>
      </c>
      <c r="M206" s="2">
        <f>Transactions!H206</f>
        <v>0.16</v>
      </c>
      <c r="N206" s="2">
        <f t="shared" si="31"/>
        <v>15865.92</v>
      </c>
      <c r="O206">
        <f>SUMIFS(Financials!$C:$C,Financials!$A:$A,'Combined sheet'!$C206,Financials!$B:$B,'Combined sheet'!$D206)</f>
        <v>6044.16</v>
      </c>
      <c r="P206">
        <f>SUMIFS(Financials!$D:$D,Financials!$A:$A,'Combined sheet'!$C206,Financials!$B:$B,'Combined sheet'!$D206)</f>
        <v>687.52320000000009</v>
      </c>
      <c r="Q206">
        <f>SUMIFS(Financials!$E:$E,Financials!$A:$A,'Combined sheet'!$C206,Financials!$B:$B,'Combined sheet'!$D206)</f>
        <v>0.13</v>
      </c>
      <c r="R206" s="18">
        <f t="shared" si="32"/>
        <v>8794.2528000000002</v>
      </c>
      <c r="S206" s="9">
        <f t="shared" si="33"/>
        <v>7071.6671999999999</v>
      </c>
      <c r="T206">
        <f>VLOOKUP(Transactions!F206,Payments!A206:E905,2,FALSE)</f>
        <v>3014.5247999999997</v>
      </c>
      <c r="U206" s="9">
        <f>VLOOKUP($D206,Payments!$A:$E,4,0)</f>
        <v>13879.506816000001</v>
      </c>
      <c r="V206" s="9">
        <f t="shared" si="34"/>
        <v>1028.1116160000001</v>
      </c>
      <c r="W206" s="17">
        <f t="shared" si="35"/>
        <v>7.4074074074074084E-2</v>
      </c>
      <c r="X206" t="str">
        <f>VLOOKUP($D206,Payments!$A:$E,5,0)</f>
        <v>Caixa</v>
      </c>
      <c r="Y206" t="str">
        <f>VLOOKUP($X206,'Bank Type'!$A$1:$B$11,2,0)</f>
        <v>A</v>
      </c>
    </row>
    <row r="207" spans="1:25" x14ac:dyDescent="0.25">
      <c r="A207" t="str">
        <f t="shared" si="29"/>
        <v>CD-13CD-13-206</v>
      </c>
      <c r="B207" t="str">
        <f t="shared" si="30"/>
        <v>CD-13-206B-256</v>
      </c>
      <c r="C207" s="11" t="str">
        <f>Transactions!A207</f>
        <v>CD-13</v>
      </c>
      <c r="D207" t="str">
        <f>Transactions!F207</f>
        <v>CD-13-206</v>
      </c>
      <c r="E207" t="str">
        <f>VLOOKUP($D207,Payments!$A:$C,3,0)</f>
        <v>B-256</v>
      </c>
      <c r="F207" s="11" t="str">
        <f>Transactions!D207</f>
        <v>Hatchback</v>
      </c>
      <c r="G207" s="11" t="str">
        <f>Transactions!E207</f>
        <v>Nissan</v>
      </c>
      <c r="H207" s="1">
        <f>Transactions!B207</f>
        <v>43400</v>
      </c>
      <c r="I207" s="10">
        <f t="shared" si="27"/>
        <v>10</v>
      </c>
      <c r="J207" s="1">
        <f>Transactions!C207</f>
        <v>43455</v>
      </c>
      <c r="K207">
        <f t="shared" si="28"/>
        <v>55</v>
      </c>
      <c r="L207" s="5">
        <f>Transactions!G207</f>
        <v>34129</v>
      </c>
      <c r="M207" s="2">
        <f>Transactions!H207</f>
        <v>0.15</v>
      </c>
      <c r="N207" s="2">
        <f t="shared" si="31"/>
        <v>29009.65</v>
      </c>
      <c r="O207">
        <f>SUMIFS(Financials!$C:$C,Financials!$A:$A,'Combined sheet'!$C207,Financials!$B:$B,'Combined sheet'!$D207)</f>
        <v>11945.15</v>
      </c>
      <c r="P207">
        <f>SUMIFS(Financials!$D:$D,Financials!$A:$A,'Combined sheet'!$C207,Financials!$B:$B,'Combined sheet'!$D207)</f>
        <v>1023.87</v>
      </c>
      <c r="Q207">
        <f>SUMIFS(Financials!$E:$E,Financials!$A:$A,'Combined sheet'!$C207,Financials!$B:$B,'Combined sheet'!$D207)</f>
        <v>0.13</v>
      </c>
      <c r="R207" s="18">
        <f t="shared" si="32"/>
        <v>16740.2745</v>
      </c>
      <c r="S207" s="9">
        <f t="shared" si="33"/>
        <v>12269.375499999998</v>
      </c>
      <c r="T207">
        <f>VLOOKUP(Transactions!F207,Payments!A207:E906,2,FALSE)</f>
        <v>5221.7369999999992</v>
      </c>
      <c r="U207" s="9">
        <f>VLOOKUP($D207,Payments!$A:$E,4,0)</f>
        <v>25453.066910000001</v>
      </c>
      <c r="V207" s="9">
        <f t="shared" si="34"/>
        <v>1665.1539100000009</v>
      </c>
      <c r="W207" s="17">
        <f t="shared" si="35"/>
        <v>6.5420560747663586E-2</v>
      </c>
      <c r="X207" t="str">
        <f>VLOOKUP($D207,Payments!$A:$E,5,0)</f>
        <v>Kutxa</v>
      </c>
      <c r="Y207" t="str">
        <f>VLOOKUP($X207,'Bank Type'!$A$1:$B$11,2,0)</f>
        <v>C</v>
      </c>
    </row>
    <row r="208" spans="1:25" x14ac:dyDescent="0.25">
      <c r="A208" t="str">
        <f t="shared" si="29"/>
        <v>CD-14CD-14-207</v>
      </c>
      <c r="B208" t="str">
        <f t="shared" si="30"/>
        <v>CD-14-207B-364</v>
      </c>
      <c r="C208" s="1" t="str">
        <f>Transactions!A208</f>
        <v>CD-14</v>
      </c>
      <c r="D208" t="str">
        <f>Transactions!F208</f>
        <v>CD-14-207</v>
      </c>
      <c r="E208" t="str">
        <f>VLOOKUP($D208,Payments!$A:$C,3,0)</f>
        <v>B-364</v>
      </c>
      <c r="F208" s="11" t="str">
        <f>Transactions!D208</f>
        <v>Sedan</v>
      </c>
      <c r="G208" s="11" t="str">
        <f>Transactions!E208</f>
        <v>Porsche</v>
      </c>
      <c r="H208" s="1">
        <f>Transactions!B208</f>
        <v>43394</v>
      </c>
      <c r="I208" s="10">
        <f t="shared" si="27"/>
        <v>10</v>
      </c>
      <c r="J208" s="1">
        <f>Transactions!C208</f>
        <v>43437</v>
      </c>
      <c r="K208">
        <f t="shared" si="28"/>
        <v>43</v>
      </c>
      <c r="L208" s="5">
        <f>Transactions!G208</f>
        <v>20104</v>
      </c>
      <c r="M208" s="2">
        <f>Transactions!H208</f>
        <v>0.13</v>
      </c>
      <c r="N208" s="2">
        <f t="shared" si="31"/>
        <v>17490.48</v>
      </c>
      <c r="O208">
        <f>SUMIFS(Financials!$C:$C,Financials!$A:$A,'Combined sheet'!$C208,Financials!$B:$B,'Combined sheet'!$D208)</f>
        <v>6031.2</v>
      </c>
      <c r="P208">
        <f>SUMIFS(Financials!$D:$D,Financials!$A:$A,'Combined sheet'!$C208,Financials!$B:$B,'Combined sheet'!$D208)</f>
        <v>687.55679999999995</v>
      </c>
      <c r="Q208">
        <f>SUMIFS(Financials!$E:$E,Financials!$A:$A,'Combined sheet'!$C208,Financials!$B:$B,'Combined sheet'!$D208)</f>
        <v>0.13</v>
      </c>
      <c r="R208" s="18">
        <f t="shared" si="32"/>
        <v>8992.5192000000006</v>
      </c>
      <c r="S208" s="9">
        <f t="shared" si="33"/>
        <v>8497.9607999999989</v>
      </c>
      <c r="T208">
        <f>VLOOKUP(Transactions!F208,Payments!A208:E907,2,FALSE)</f>
        <v>4022.8103999999998</v>
      </c>
      <c r="U208" s="9">
        <f>VLOOKUP($D208,Payments!$A:$E,4,0)</f>
        <v>14410.406472000001</v>
      </c>
      <c r="V208" s="9">
        <f t="shared" si="34"/>
        <v>942.73687200000131</v>
      </c>
      <c r="W208" s="17">
        <f t="shared" si="35"/>
        <v>6.5420560747663642E-2</v>
      </c>
      <c r="X208" t="str">
        <f>VLOOKUP($D208,Payments!$A:$E,5,0)</f>
        <v>Bankinter</v>
      </c>
      <c r="Y208" t="str">
        <f>VLOOKUP($X208,'Bank Type'!$A$1:$B$11,2,0)</f>
        <v>C</v>
      </c>
    </row>
    <row r="209" spans="1:25" x14ac:dyDescent="0.25">
      <c r="A209" t="str">
        <f t="shared" si="29"/>
        <v>CD-8CD-8-208</v>
      </c>
      <c r="B209" t="str">
        <f t="shared" si="30"/>
        <v>CD-8-208B-314</v>
      </c>
      <c r="C209" s="11" t="str">
        <f>Transactions!A209</f>
        <v>CD-8</v>
      </c>
      <c r="D209" t="str">
        <f>Transactions!F209</f>
        <v>CD-8-208</v>
      </c>
      <c r="E209" t="str">
        <f>VLOOKUP($D209,Payments!$A:$C,3,0)</f>
        <v>B-314</v>
      </c>
      <c r="F209" s="11" t="str">
        <f>Transactions!D209</f>
        <v>Hardtop</v>
      </c>
      <c r="G209" s="11" t="str">
        <f>Transactions!E209</f>
        <v>Volvo</v>
      </c>
      <c r="H209" s="1">
        <f>Transactions!B209</f>
        <v>43432</v>
      </c>
      <c r="I209" s="10">
        <f t="shared" si="27"/>
        <v>11</v>
      </c>
      <c r="J209" s="1">
        <f>Transactions!C209</f>
        <v>43472</v>
      </c>
      <c r="K209">
        <f t="shared" si="28"/>
        <v>40</v>
      </c>
      <c r="L209" s="5">
        <f>Transactions!G209</f>
        <v>29746</v>
      </c>
      <c r="M209" s="2">
        <f>Transactions!H209</f>
        <v>0.05</v>
      </c>
      <c r="N209" s="2">
        <f t="shared" si="31"/>
        <v>28258.7</v>
      </c>
      <c r="O209">
        <f>SUMIFS(Financials!$C:$C,Financials!$A:$A,'Combined sheet'!$C209,Financials!$B:$B,'Combined sheet'!$D209)</f>
        <v>10708.56</v>
      </c>
      <c r="P209">
        <f>SUMIFS(Financials!$D:$D,Financials!$A:$A,'Combined sheet'!$C209,Financials!$B:$B,'Combined sheet'!$D209)</f>
        <v>1228.5098</v>
      </c>
      <c r="Q209">
        <f>SUMIFS(Financials!$E:$E,Financials!$A:$A,'Combined sheet'!$C209,Financials!$B:$B,'Combined sheet'!$D209)</f>
        <v>0.1</v>
      </c>
      <c r="R209" s="18">
        <f t="shared" si="32"/>
        <v>14762.9398</v>
      </c>
      <c r="S209" s="9">
        <f t="shared" si="33"/>
        <v>13495.760199999999</v>
      </c>
      <c r="T209">
        <f>VLOOKUP(Transactions!F209,Payments!A209:E908,2,FALSE)</f>
        <v>5086.5659999999998</v>
      </c>
      <c r="U209" s="9">
        <f>VLOOKUP($D209,Payments!$A:$E,4,0)</f>
        <v>24562.462039999999</v>
      </c>
      <c r="V209" s="9">
        <f t="shared" si="34"/>
        <v>1390.3280399999967</v>
      </c>
      <c r="W209" s="17">
        <f t="shared" si="35"/>
        <v>5.660377358490553E-2</v>
      </c>
      <c r="X209" t="str">
        <f>VLOOKUP($D209,Payments!$A:$E,5,0)</f>
        <v>Laboral</v>
      </c>
      <c r="Y209" t="str">
        <f>VLOOKUP($X209,'Bank Type'!$A$1:$B$11,2,0)</f>
        <v>D</v>
      </c>
    </row>
    <row r="210" spans="1:25" x14ac:dyDescent="0.25">
      <c r="A210" t="str">
        <f t="shared" si="29"/>
        <v>CD-12CD-12-209</v>
      </c>
      <c r="B210" t="str">
        <f t="shared" si="30"/>
        <v>CD-12-209B-251</v>
      </c>
      <c r="C210" s="1" t="str">
        <f>Transactions!A210</f>
        <v>CD-12</v>
      </c>
      <c r="D210" t="str">
        <f>Transactions!F210</f>
        <v>CD-12-209</v>
      </c>
      <c r="E210" t="str">
        <f>VLOOKUP($D210,Payments!$A:$C,3,0)</f>
        <v>B-251</v>
      </c>
      <c r="F210" s="11" t="str">
        <f>Transactions!D210</f>
        <v>Convertible</v>
      </c>
      <c r="G210" s="11" t="str">
        <f>Transactions!E210</f>
        <v>Audi</v>
      </c>
      <c r="H210" s="1">
        <f>Transactions!B210</f>
        <v>43416</v>
      </c>
      <c r="I210" s="10">
        <f t="shared" si="27"/>
        <v>11</v>
      </c>
      <c r="J210" s="1">
        <f>Transactions!C210</f>
        <v>43484</v>
      </c>
      <c r="K210">
        <f t="shared" si="28"/>
        <v>68</v>
      </c>
      <c r="L210" s="5">
        <f>Transactions!G210</f>
        <v>20378</v>
      </c>
      <c r="M210" s="2">
        <f>Transactions!H210</f>
        <v>0.09</v>
      </c>
      <c r="N210" s="2">
        <f t="shared" si="31"/>
        <v>18543.98</v>
      </c>
      <c r="O210">
        <f>SUMIFS(Financials!$C:$C,Financials!$A:$A,'Combined sheet'!$C210,Financials!$B:$B,'Combined sheet'!$D210)</f>
        <v>6113.4</v>
      </c>
      <c r="P210">
        <f>SUMIFS(Financials!$D:$D,Financials!$A:$A,'Combined sheet'!$C210,Financials!$B:$B,'Combined sheet'!$D210)</f>
        <v>745.83479999999997</v>
      </c>
      <c r="Q210">
        <f>SUMIFS(Financials!$E:$E,Financials!$A:$A,'Combined sheet'!$C210,Financials!$B:$B,'Combined sheet'!$D210)</f>
        <v>0.11</v>
      </c>
      <c r="R210" s="18">
        <f t="shared" si="32"/>
        <v>8899.0725999999995</v>
      </c>
      <c r="S210" s="9">
        <f t="shared" si="33"/>
        <v>9644.9074000000001</v>
      </c>
      <c r="T210">
        <f>VLOOKUP(Transactions!F210,Payments!A210:E909,2,FALSE)</f>
        <v>3523.3562000000002</v>
      </c>
      <c r="U210" s="9">
        <f>VLOOKUP($D210,Payments!$A:$E,4,0)</f>
        <v>16372.479942</v>
      </c>
      <c r="V210" s="9">
        <f t="shared" si="34"/>
        <v>1351.8561420000005</v>
      </c>
      <c r="W210" s="17">
        <f t="shared" si="35"/>
        <v>8.2568807339449574E-2</v>
      </c>
      <c r="X210" t="str">
        <f>VLOOKUP($D210,Payments!$A:$E,5,0)</f>
        <v>Kutxa</v>
      </c>
      <c r="Y210" t="str">
        <f>VLOOKUP($X210,'Bank Type'!$A$1:$B$11,2,0)</f>
        <v>C</v>
      </c>
    </row>
    <row r="211" spans="1:25" x14ac:dyDescent="0.25">
      <c r="A211" t="str">
        <f t="shared" si="29"/>
        <v>CD-2CD-2-210</v>
      </c>
      <c r="B211" t="str">
        <f t="shared" si="30"/>
        <v>CD-2-210B-266</v>
      </c>
      <c r="C211" s="11" t="str">
        <f>Transactions!A211</f>
        <v>CD-2</v>
      </c>
      <c r="D211" t="str">
        <f>Transactions!F211</f>
        <v>CD-2-210</v>
      </c>
      <c r="E211" t="str">
        <f>VLOOKUP($D211,Payments!$A:$C,3,0)</f>
        <v>B-266</v>
      </c>
      <c r="F211" s="11" t="str">
        <f>Transactions!D211</f>
        <v>Hardtop</v>
      </c>
      <c r="G211" s="11" t="str">
        <f>Transactions!E211</f>
        <v>Mercury</v>
      </c>
      <c r="H211" s="1">
        <f>Transactions!B211</f>
        <v>43455</v>
      </c>
      <c r="I211" s="10">
        <f t="shared" si="27"/>
        <v>12</v>
      </c>
      <c r="J211" s="1">
        <f>Transactions!C211</f>
        <v>43522</v>
      </c>
      <c r="K211">
        <f t="shared" si="28"/>
        <v>67</v>
      </c>
      <c r="L211" s="5">
        <f>Transactions!G211</f>
        <v>31800</v>
      </c>
      <c r="M211" s="2">
        <f>Transactions!H211</f>
        <v>0.17</v>
      </c>
      <c r="N211" s="2">
        <f t="shared" si="31"/>
        <v>26394</v>
      </c>
      <c r="O211">
        <f>SUMIFS(Financials!$C:$C,Financials!$A:$A,'Combined sheet'!$C211,Financials!$B:$B,'Combined sheet'!$D211)</f>
        <v>12402</v>
      </c>
      <c r="P211">
        <f>SUMIFS(Financials!$D:$D,Financials!$A:$A,'Combined sheet'!$C211,Financials!$B:$B,'Combined sheet'!$D211)</f>
        <v>699.6</v>
      </c>
      <c r="Q211">
        <f>SUMIFS(Financials!$E:$E,Financials!$A:$A,'Combined sheet'!$C211,Financials!$B:$B,'Combined sheet'!$D211)</f>
        <v>0.13</v>
      </c>
      <c r="R211" s="18">
        <f t="shared" si="32"/>
        <v>16532.82</v>
      </c>
      <c r="S211" s="9">
        <f t="shared" si="33"/>
        <v>9861.18</v>
      </c>
      <c r="T211">
        <f>VLOOKUP(Transactions!F211,Payments!A211:E910,2,FALSE)</f>
        <v>5278.8</v>
      </c>
      <c r="U211" s="9">
        <f>VLOOKUP($D211,Payments!$A:$E,4,0)</f>
        <v>23015.568000000003</v>
      </c>
      <c r="V211" s="9">
        <f t="shared" si="34"/>
        <v>1900.3680000000022</v>
      </c>
      <c r="W211" s="17">
        <f t="shared" si="35"/>
        <v>8.2568807339449629E-2</v>
      </c>
      <c r="X211" t="str">
        <f>VLOOKUP($D211,Payments!$A:$E,5,0)</f>
        <v>Santander</v>
      </c>
      <c r="Y211" t="str">
        <f>VLOOKUP($X211,'Bank Type'!$A$1:$B$11,2,0)</f>
        <v>B</v>
      </c>
    </row>
    <row r="212" spans="1:25" x14ac:dyDescent="0.25">
      <c r="A212" t="str">
        <f t="shared" si="29"/>
        <v>CD-14CD-14-211</v>
      </c>
      <c r="B212" t="str">
        <f t="shared" si="30"/>
        <v>CD-14-211B-395</v>
      </c>
      <c r="C212" s="1" t="str">
        <f>Transactions!A212</f>
        <v>CD-14</v>
      </c>
      <c r="D212" t="str">
        <f>Transactions!F212</f>
        <v>CD-14-211</v>
      </c>
      <c r="E212" t="str">
        <f>VLOOKUP($D212,Payments!$A:$C,3,0)</f>
        <v>B-395</v>
      </c>
      <c r="F212" s="11" t="str">
        <f>Transactions!D212</f>
        <v>Hatchback</v>
      </c>
      <c r="G212" s="11" t="str">
        <f>Transactions!E212</f>
        <v>Dodge</v>
      </c>
      <c r="H212" s="1">
        <f>Transactions!B212</f>
        <v>43380</v>
      </c>
      <c r="I212" s="10">
        <f t="shared" si="27"/>
        <v>10</v>
      </c>
      <c r="J212" s="1">
        <f>Transactions!C212</f>
        <v>43432</v>
      </c>
      <c r="K212">
        <f t="shared" si="28"/>
        <v>52</v>
      </c>
      <c r="L212" s="5">
        <f>Transactions!G212</f>
        <v>17707</v>
      </c>
      <c r="M212" s="2">
        <f>Transactions!H212</f>
        <v>0.11</v>
      </c>
      <c r="N212" s="2">
        <f t="shared" si="31"/>
        <v>15759.23</v>
      </c>
      <c r="O212">
        <f>SUMIFS(Financials!$C:$C,Financials!$A:$A,'Combined sheet'!$C212,Financials!$B:$B,'Combined sheet'!$D212)</f>
        <v>5489.17</v>
      </c>
      <c r="P212">
        <f>SUMIFS(Financials!$D:$D,Financials!$A:$A,'Combined sheet'!$C212,Financials!$B:$B,'Combined sheet'!$D212)</f>
        <v>616.20360000000005</v>
      </c>
      <c r="Q212">
        <f>SUMIFS(Financials!$E:$E,Financials!$A:$A,'Combined sheet'!$C212,Financials!$B:$B,'Combined sheet'!$D212)</f>
        <v>0.11</v>
      </c>
      <c r="R212" s="18">
        <f t="shared" si="32"/>
        <v>7838.8888999999999</v>
      </c>
      <c r="S212" s="9">
        <f t="shared" si="33"/>
        <v>7920.3410999999987</v>
      </c>
      <c r="T212">
        <f>VLOOKUP(Transactions!F212,Payments!A212:E911,2,FALSE)</f>
        <v>2994.2536999999998</v>
      </c>
      <c r="U212" s="9">
        <f>VLOOKUP($D212,Payments!$A:$E,4,0)</f>
        <v>13403.225115000001</v>
      </c>
      <c r="V212" s="9">
        <f t="shared" si="34"/>
        <v>638.24881500000083</v>
      </c>
      <c r="W212" s="17">
        <f t="shared" si="35"/>
        <v>4.7619047619047679E-2</v>
      </c>
      <c r="X212" t="str">
        <f>VLOOKUP($D212,Payments!$A:$E,5,0)</f>
        <v>Kutxa</v>
      </c>
      <c r="Y212" t="str">
        <f>VLOOKUP($X212,'Bank Type'!$A$1:$B$11,2,0)</f>
        <v>C</v>
      </c>
    </row>
    <row r="213" spans="1:25" x14ac:dyDescent="0.25">
      <c r="A213" t="str">
        <f t="shared" si="29"/>
        <v>CD-9CD-9-212</v>
      </c>
      <c r="B213" t="str">
        <f t="shared" si="30"/>
        <v>CD-9-212B-330</v>
      </c>
      <c r="C213" s="11" t="str">
        <f>Transactions!A213</f>
        <v>CD-9</v>
      </c>
      <c r="D213" t="str">
        <f>Transactions!F213</f>
        <v>CD-9-212</v>
      </c>
      <c r="E213" t="str">
        <f>VLOOKUP($D213,Payments!$A:$C,3,0)</f>
        <v>B-330</v>
      </c>
      <c r="F213" s="11" t="str">
        <f>Transactions!D213</f>
        <v>Hatchback</v>
      </c>
      <c r="G213" s="11" t="str">
        <f>Transactions!E213</f>
        <v>Alfa-romero</v>
      </c>
      <c r="H213" s="1">
        <f>Transactions!B213</f>
        <v>43436</v>
      </c>
      <c r="I213" s="10">
        <f t="shared" si="27"/>
        <v>12</v>
      </c>
      <c r="J213" s="1">
        <f>Transactions!C213</f>
        <v>43511</v>
      </c>
      <c r="K213">
        <f t="shared" si="28"/>
        <v>75</v>
      </c>
      <c r="L213" s="5">
        <f>Transactions!G213</f>
        <v>30684</v>
      </c>
      <c r="M213" s="2">
        <f>Transactions!H213</f>
        <v>0.15</v>
      </c>
      <c r="N213" s="2">
        <f t="shared" si="31"/>
        <v>26081.4</v>
      </c>
      <c r="O213">
        <f>SUMIFS(Financials!$C:$C,Financials!$A:$A,'Combined sheet'!$C213,Financials!$B:$B,'Combined sheet'!$D213)</f>
        <v>11046.24</v>
      </c>
      <c r="P213">
        <f>SUMIFS(Financials!$D:$D,Financials!$A:$A,'Combined sheet'!$C213,Financials!$B:$B,'Combined sheet'!$D213)</f>
        <v>1202.8127999999999</v>
      </c>
      <c r="Q213">
        <f>SUMIFS(Financials!$E:$E,Financials!$A:$A,'Combined sheet'!$C213,Financials!$B:$B,'Combined sheet'!$D213)</f>
        <v>0.14000000000000001</v>
      </c>
      <c r="R213" s="18">
        <f t="shared" si="32"/>
        <v>15900.4488</v>
      </c>
      <c r="S213" s="9">
        <f t="shared" si="33"/>
        <v>10180.951200000001</v>
      </c>
      <c r="T213">
        <f>VLOOKUP(Transactions!F213,Payments!A213:E912,2,FALSE)</f>
        <v>4694.6519999999991</v>
      </c>
      <c r="U213" s="9">
        <f>VLOOKUP($D213,Payments!$A:$E,4,0)</f>
        <v>22669.952880000001</v>
      </c>
      <c r="V213" s="9">
        <f t="shared" si="34"/>
        <v>1283.2048799999975</v>
      </c>
      <c r="W213" s="17">
        <f t="shared" si="35"/>
        <v>5.6603773584905551E-2</v>
      </c>
      <c r="X213" t="str">
        <f>VLOOKUP($D213,Payments!$A:$E,5,0)</f>
        <v>Santander</v>
      </c>
      <c r="Y213" t="str">
        <f>VLOOKUP($X213,'Bank Type'!$A$1:$B$11,2,0)</f>
        <v>B</v>
      </c>
    </row>
    <row r="214" spans="1:25" x14ac:dyDescent="0.25">
      <c r="A214" t="str">
        <f t="shared" si="29"/>
        <v>CD-6CD-6-213</v>
      </c>
      <c r="B214" t="str">
        <f t="shared" si="30"/>
        <v>CD-6-213B-299</v>
      </c>
      <c r="C214" s="1" t="str">
        <f>Transactions!A214</f>
        <v>CD-6</v>
      </c>
      <c r="D214" t="str">
        <f>Transactions!F214</f>
        <v>CD-6-213</v>
      </c>
      <c r="E214" t="str">
        <f>VLOOKUP($D214,Payments!$A:$C,3,0)</f>
        <v>B-299</v>
      </c>
      <c r="F214" s="11" t="str">
        <f>Transactions!D214</f>
        <v>Wagon</v>
      </c>
      <c r="G214" s="11" t="str">
        <f>Transactions!E214</f>
        <v>Saab</v>
      </c>
      <c r="H214" s="1">
        <f>Transactions!B214</f>
        <v>43392</v>
      </c>
      <c r="I214" s="10">
        <f t="shared" si="27"/>
        <v>10</v>
      </c>
      <c r="J214" s="1">
        <f>Transactions!C214</f>
        <v>43441</v>
      </c>
      <c r="K214">
        <f t="shared" si="28"/>
        <v>49</v>
      </c>
      <c r="L214" s="5">
        <f>Transactions!G214</f>
        <v>16947</v>
      </c>
      <c r="M214" s="2">
        <f>Transactions!H214</f>
        <v>0.17</v>
      </c>
      <c r="N214" s="2">
        <f t="shared" si="31"/>
        <v>14066.01</v>
      </c>
      <c r="O214">
        <f>SUMIFS(Financials!$C:$C,Financials!$A:$A,'Combined sheet'!$C214,Financials!$B:$B,'Combined sheet'!$D214)</f>
        <v>6609.33</v>
      </c>
      <c r="P214">
        <f>SUMIFS(Financials!$D:$D,Financials!$A:$A,'Combined sheet'!$C214,Financials!$B:$B,'Combined sheet'!$D214)</f>
        <v>521.96760000000006</v>
      </c>
      <c r="Q214">
        <f>SUMIFS(Financials!$E:$E,Financials!$A:$A,'Combined sheet'!$C214,Financials!$B:$B,'Combined sheet'!$D214)</f>
        <v>0.11</v>
      </c>
      <c r="R214" s="18">
        <f t="shared" si="32"/>
        <v>8678.5586999999996</v>
      </c>
      <c r="S214" s="9">
        <f t="shared" si="33"/>
        <v>5387.4513000000006</v>
      </c>
      <c r="T214">
        <f>VLOOKUP(Transactions!F214,Payments!A214:E913,2,FALSE)</f>
        <v>3094.5222000000003</v>
      </c>
      <c r="U214" s="9">
        <f>VLOOKUP($D214,Payments!$A:$E,4,0)</f>
        <v>11629.777067999999</v>
      </c>
      <c r="V214" s="9">
        <f t="shared" si="34"/>
        <v>658.28926800000045</v>
      </c>
      <c r="W214" s="17">
        <f t="shared" si="35"/>
        <v>5.6603773584905703E-2</v>
      </c>
      <c r="X214" t="str">
        <f>VLOOKUP($D214,Payments!$A:$E,5,0)</f>
        <v>BBVA</v>
      </c>
      <c r="Y214" t="str">
        <f>VLOOKUP($X214,'Bank Type'!$A$1:$B$11,2,0)</f>
        <v>A</v>
      </c>
    </row>
    <row r="215" spans="1:25" x14ac:dyDescent="0.25">
      <c r="A215" t="str">
        <f t="shared" si="29"/>
        <v>CD-15CD-15-214</v>
      </c>
      <c r="B215" t="str">
        <f t="shared" si="30"/>
        <v>CD-15-214B-267</v>
      </c>
      <c r="C215" s="11" t="str">
        <f>Transactions!A215</f>
        <v>CD-15</v>
      </c>
      <c r="D215" t="str">
        <f>Transactions!F215</f>
        <v>CD-15-214</v>
      </c>
      <c r="E215" t="str">
        <f>VLOOKUP($D215,Payments!$A:$C,3,0)</f>
        <v>B-267</v>
      </c>
      <c r="F215" s="11" t="str">
        <f>Transactions!D215</f>
        <v>Hatchback</v>
      </c>
      <c r="G215" s="11" t="str">
        <f>Transactions!E215</f>
        <v>Alfa-romero</v>
      </c>
      <c r="H215" s="1">
        <f>Transactions!B215</f>
        <v>43413</v>
      </c>
      <c r="I215" s="10">
        <f t="shared" si="27"/>
        <v>11</v>
      </c>
      <c r="J215" s="1">
        <f>Transactions!C215</f>
        <v>43456</v>
      </c>
      <c r="K215">
        <f t="shared" si="28"/>
        <v>43</v>
      </c>
      <c r="L215" s="5">
        <f>Transactions!G215</f>
        <v>24377</v>
      </c>
      <c r="M215" s="2">
        <f>Transactions!H215</f>
        <v>0.1</v>
      </c>
      <c r="N215" s="2">
        <f t="shared" si="31"/>
        <v>21939.3</v>
      </c>
      <c r="O215">
        <f>SUMIFS(Financials!$C:$C,Financials!$A:$A,'Combined sheet'!$C215,Financials!$B:$B,'Combined sheet'!$D215)</f>
        <v>8044.41</v>
      </c>
      <c r="P215">
        <f>SUMIFS(Financials!$D:$D,Financials!$A:$A,'Combined sheet'!$C215,Financials!$B:$B,'Combined sheet'!$D215)</f>
        <v>972.64229999999998</v>
      </c>
      <c r="Q215">
        <f>SUMIFS(Financials!$E:$E,Financials!$A:$A,'Combined sheet'!$C215,Financials!$B:$B,'Combined sheet'!$D215)</f>
        <v>0.15</v>
      </c>
      <c r="R215" s="18">
        <f t="shared" si="32"/>
        <v>12307.9473</v>
      </c>
      <c r="S215" s="9">
        <f t="shared" si="33"/>
        <v>9631.3526999999995</v>
      </c>
      <c r="T215">
        <f>VLOOKUP(Transactions!F215,Payments!A215:E914,2,FALSE)</f>
        <v>4168.4670000000006</v>
      </c>
      <c r="U215" s="9">
        <f>VLOOKUP($D215,Payments!$A:$E,4,0)</f>
        <v>19370.207969999999</v>
      </c>
      <c r="V215" s="9">
        <f t="shared" si="34"/>
        <v>1599.3749700000008</v>
      </c>
      <c r="W215" s="17">
        <f t="shared" si="35"/>
        <v>8.2568807339449588E-2</v>
      </c>
      <c r="X215" t="str">
        <f>VLOOKUP($D215,Payments!$A:$E,5,0)</f>
        <v>Sabadell</v>
      </c>
      <c r="Y215" t="str">
        <f>VLOOKUP($X215,'Bank Type'!$A$1:$B$11,2,0)</f>
        <v>A</v>
      </c>
    </row>
    <row r="216" spans="1:25" x14ac:dyDescent="0.25">
      <c r="A216" t="str">
        <f t="shared" si="29"/>
        <v>CD-9CD-9-215</v>
      </c>
      <c r="B216" t="str">
        <f t="shared" si="30"/>
        <v>CD-9-215B-299</v>
      </c>
      <c r="C216" s="1" t="str">
        <f>Transactions!A216</f>
        <v>CD-9</v>
      </c>
      <c r="D216" t="str">
        <f>Transactions!F216</f>
        <v>CD-9-215</v>
      </c>
      <c r="E216" t="str">
        <f>VLOOKUP($D216,Payments!$A:$C,3,0)</f>
        <v>B-299</v>
      </c>
      <c r="F216" s="11" t="str">
        <f>Transactions!D216</f>
        <v>Sedan</v>
      </c>
      <c r="G216" s="11" t="str">
        <f>Transactions!E216</f>
        <v>Mercedes-benz</v>
      </c>
      <c r="H216" s="1">
        <f>Transactions!B216</f>
        <v>43393</v>
      </c>
      <c r="I216" s="10">
        <f t="shared" si="27"/>
        <v>10</v>
      </c>
      <c r="J216" s="1">
        <f>Transactions!C216</f>
        <v>43447</v>
      </c>
      <c r="K216">
        <f t="shared" si="28"/>
        <v>54</v>
      </c>
      <c r="L216" s="5">
        <f>Transactions!G216</f>
        <v>21218</v>
      </c>
      <c r="M216" s="2">
        <f>Transactions!H216</f>
        <v>0.09</v>
      </c>
      <c r="N216" s="2">
        <f t="shared" si="31"/>
        <v>19308.38</v>
      </c>
      <c r="O216">
        <f>SUMIFS(Financials!$C:$C,Financials!$A:$A,'Combined sheet'!$C216,Financials!$B:$B,'Combined sheet'!$D216)</f>
        <v>7001.94</v>
      </c>
      <c r="P216">
        <f>SUMIFS(Financials!$D:$D,Financials!$A:$A,'Combined sheet'!$C216,Financials!$B:$B,'Combined sheet'!$D216)</f>
        <v>615.32200000000012</v>
      </c>
      <c r="Q216">
        <f>SUMIFS(Financials!$E:$E,Financials!$A:$A,'Combined sheet'!$C216,Financials!$B:$B,'Combined sheet'!$D216)</f>
        <v>0.1</v>
      </c>
      <c r="R216" s="18">
        <f t="shared" si="32"/>
        <v>9548.1</v>
      </c>
      <c r="S216" s="9">
        <f t="shared" si="33"/>
        <v>9760.2800000000025</v>
      </c>
      <c r="T216">
        <f>VLOOKUP(Transactions!F216,Payments!A216:E915,2,FALSE)</f>
        <v>3475.5084000000002</v>
      </c>
      <c r="U216" s="9">
        <f>VLOOKUP($D216,Payments!$A:$E,4,0)</f>
        <v>17257.830044000002</v>
      </c>
      <c r="V216" s="9">
        <f t="shared" si="34"/>
        <v>1424.9584440000017</v>
      </c>
      <c r="W216" s="17">
        <f t="shared" si="35"/>
        <v>8.2568807339449629E-2</v>
      </c>
      <c r="X216" t="str">
        <f>VLOOKUP($D216,Payments!$A:$E,5,0)</f>
        <v>Santander</v>
      </c>
      <c r="Y216" t="str">
        <f>VLOOKUP($X216,'Bank Type'!$A$1:$B$11,2,0)</f>
        <v>B</v>
      </c>
    </row>
    <row r="217" spans="1:25" x14ac:dyDescent="0.25">
      <c r="A217" t="str">
        <f t="shared" si="29"/>
        <v>CD-2CD-2-216</v>
      </c>
      <c r="B217" t="str">
        <f t="shared" si="30"/>
        <v>CD-2-216B-284</v>
      </c>
      <c r="C217" s="11" t="str">
        <f>Transactions!A217</f>
        <v>CD-2</v>
      </c>
      <c r="D217" t="str">
        <f>Transactions!F217</f>
        <v>CD-2-216</v>
      </c>
      <c r="E217" t="str">
        <f>VLOOKUP($D217,Payments!$A:$C,3,0)</f>
        <v>B-284</v>
      </c>
      <c r="F217" s="11" t="str">
        <f>Transactions!D217</f>
        <v>Hardtop</v>
      </c>
      <c r="G217" s="11" t="str">
        <f>Transactions!E217</f>
        <v>Volvo</v>
      </c>
      <c r="H217" s="1">
        <f>Transactions!B217</f>
        <v>43411</v>
      </c>
      <c r="I217" s="10">
        <f t="shared" si="27"/>
        <v>11</v>
      </c>
      <c r="J217" s="1">
        <f>Transactions!C217</f>
        <v>43447</v>
      </c>
      <c r="K217">
        <f t="shared" si="28"/>
        <v>36</v>
      </c>
      <c r="L217" s="5">
        <f>Transactions!G217</f>
        <v>29882</v>
      </c>
      <c r="M217" s="2">
        <f>Transactions!H217</f>
        <v>0.17</v>
      </c>
      <c r="N217" s="2">
        <f t="shared" si="31"/>
        <v>24802.059999999998</v>
      </c>
      <c r="O217">
        <f>SUMIFS(Financials!$C:$C,Financials!$A:$A,'Combined sheet'!$C217,Financials!$B:$B,'Combined sheet'!$D217)</f>
        <v>10458.700000000001</v>
      </c>
      <c r="P217">
        <f>SUMIFS(Financials!$D:$D,Financials!$A:$A,'Combined sheet'!$C217,Financials!$B:$B,'Combined sheet'!$D217)</f>
        <v>1147.4687999999996</v>
      </c>
      <c r="Q217">
        <f>SUMIFS(Financials!$E:$E,Financials!$A:$A,'Combined sheet'!$C217,Financials!$B:$B,'Combined sheet'!$D217)</f>
        <v>0.1</v>
      </c>
      <c r="R217" s="18">
        <f t="shared" si="32"/>
        <v>14086.3748</v>
      </c>
      <c r="S217" s="9">
        <f t="shared" si="33"/>
        <v>10715.685199999998</v>
      </c>
      <c r="T217">
        <f>VLOOKUP(Transactions!F217,Payments!A217:E916,2,FALSE)</f>
        <v>4960.4119999999994</v>
      </c>
      <c r="U217" s="9">
        <f>VLOOKUP($D217,Payments!$A:$E,4,0)</f>
        <v>21627.39632</v>
      </c>
      <c r="V217" s="9">
        <f t="shared" si="34"/>
        <v>1785.7483200000024</v>
      </c>
      <c r="W217" s="17">
        <f t="shared" si="35"/>
        <v>8.2568807339449657E-2</v>
      </c>
      <c r="X217" t="str">
        <f>VLOOKUP($D217,Payments!$A:$E,5,0)</f>
        <v>Caixa</v>
      </c>
      <c r="Y217" t="str">
        <f>VLOOKUP($X217,'Bank Type'!$A$1:$B$11,2,0)</f>
        <v>A</v>
      </c>
    </row>
    <row r="218" spans="1:25" x14ac:dyDescent="0.25">
      <c r="A218" t="str">
        <f t="shared" si="29"/>
        <v>CD-5CD-5-217</v>
      </c>
      <c r="B218" t="str">
        <f t="shared" si="30"/>
        <v>CD-5-217B-339</v>
      </c>
      <c r="C218" s="1" t="str">
        <f>Transactions!A218</f>
        <v>CD-5</v>
      </c>
      <c r="D218" t="str">
        <f>Transactions!F218</f>
        <v>CD-5-217</v>
      </c>
      <c r="E218" t="str">
        <f>VLOOKUP($D218,Payments!$A:$C,3,0)</f>
        <v>B-339</v>
      </c>
      <c r="F218" s="11" t="str">
        <f>Transactions!D218</f>
        <v>Convertible</v>
      </c>
      <c r="G218" s="11" t="str">
        <f>Transactions!E218</f>
        <v>Nissan</v>
      </c>
      <c r="H218" s="1">
        <f>Transactions!B218</f>
        <v>43389</v>
      </c>
      <c r="I218" s="10">
        <f t="shared" si="27"/>
        <v>10</v>
      </c>
      <c r="J218" s="1">
        <f>Transactions!C218</f>
        <v>43463</v>
      </c>
      <c r="K218">
        <f t="shared" si="28"/>
        <v>74</v>
      </c>
      <c r="L218" s="5">
        <f>Transactions!G218</f>
        <v>24026</v>
      </c>
      <c r="M218" s="2">
        <f>Transactions!H218</f>
        <v>0.15</v>
      </c>
      <c r="N218" s="2">
        <f t="shared" si="31"/>
        <v>20422.099999999999</v>
      </c>
      <c r="O218">
        <f>SUMIFS(Financials!$C:$C,Financials!$A:$A,'Combined sheet'!$C218,Financials!$B:$B,'Combined sheet'!$D218)</f>
        <v>9610.4</v>
      </c>
      <c r="P218">
        <f>SUMIFS(Financials!$D:$D,Financials!$A:$A,'Combined sheet'!$C218,Financials!$B:$B,'Combined sheet'!$D218)</f>
        <v>540.58499999999992</v>
      </c>
      <c r="Q218">
        <f>SUMIFS(Financials!$E:$E,Financials!$A:$A,'Combined sheet'!$C218,Financials!$B:$B,'Combined sheet'!$D218)</f>
        <v>0.13</v>
      </c>
      <c r="R218" s="18">
        <f t="shared" si="32"/>
        <v>12805.857999999998</v>
      </c>
      <c r="S218" s="9">
        <f t="shared" si="33"/>
        <v>7616.2420000000002</v>
      </c>
      <c r="T218">
        <f>VLOOKUP(Transactions!F218,Payments!A218:E917,2,FALSE)</f>
        <v>4697.0829999999996</v>
      </c>
      <c r="U218" s="9">
        <f>VLOOKUP($D218,Payments!$A:$E,4,0)</f>
        <v>16825.768190000003</v>
      </c>
      <c r="V218" s="9">
        <f t="shared" si="34"/>
        <v>1100.7511900000027</v>
      </c>
      <c r="W218" s="17">
        <f t="shared" si="35"/>
        <v>6.5420560747663697E-2</v>
      </c>
      <c r="X218" t="str">
        <f>VLOOKUP($D218,Payments!$A:$E,5,0)</f>
        <v>Unicaja</v>
      </c>
      <c r="Y218" t="str">
        <f>VLOOKUP($X218,'Bank Type'!$A$1:$B$11,2,0)</f>
        <v>D</v>
      </c>
    </row>
    <row r="219" spans="1:25" x14ac:dyDescent="0.25">
      <c r="A219" t="str">
        <f t="shared" si="29"/>
        <v>CD-18CD-18-218</v>
      </c>
      <c r="B219" t="str">
        <f t="shared" si="30"/>
        <v>CD-18-218B-328</v>
      </c>
      <c r="C219" s="11" t="str">
        <f>Transactions!A219</f>
        <v>CD-18</v>
      </c>
      <c r="D219" t="str">
        <f>Transactions!F219</f>
        <v>CD-18-218</v>
      </c>
      <c r="E219" t="str">
        <f>VLOOKUP($D219,Payments!$A:$C,3,0)</f>
        <v>B-328</v>
      </c>
      <c r="F219" s="11" t="str">
        <f>Transactions!D219</f>
        <v>Convertible</v>
      </c>
      <c r="G219" s="11" t="str">
        <f>Transactions!E219</f>
        <v>Mercedes-benz</v>
      </c>
      <c r="H219" s="1">
        <f>Transactions!B219</f>
        <v>43464</v>
      </c>
      <c r="I219" s="10">
        <f t="shared" si="27"/>
        <v>12</v>
      </c>
      <c r="J219" s="1">
        <f>Transactions!C219</f>
        <v>43500</v>
      </c>
      <c r="K219">
        <f t="shared" si="28"/>
        <v>36</v>
      </c>
      <c r="L219" s="5">
        <f>Transactions!G219</f>
        <v>22359</v>
      </c>
      <c r="M219" s="2">
        <f>Transactions!H219</f>
        <v>0.13</v>
      </c>
      <c r="N219" s="2">
        <f t="shared" si="31"/>
        <v>19452.330000000002</v>
      </c>
      <c r="O219">
        <f>SUMIFS(Financials!$C:$C,Financials!$A:$A,'Combined sheet'!$C219,Financials!$B:$B,'Combined sheet'!$D219)</f>
        <v>6931.29</v>
      </c>
      <c r="P219">
        <f>SUMIFS(Financials!$D:$D,Financials!$A:$A,'Combined sheet'!$C219,Financials!$B:$B,'Combined sheet'!$D219)</f>
        <v>626.05199999999979</v>
      </c>
      <c r="Q219">
        <f>SUMIFS(Financials!$E:$E,Financials!$A:$A,'Combined sheet'!$C219,Financials!$B:$B,'Combined sheet'!$D219)</f>
        <v>0.15</v>
      </c>
      <c r="R219" s="18">
        <f t="shared" si="32"/>
        <v>10475.191500000001</v>
      </c>
      <c r="S219" s="9">
        <f t="shared" si="33"/>
        <v>8977.1385000000009</v>
      </c>
      <c r="T219">
        <f>VLOOKUP(Transactions!F219,Payments!A219:E918,2,FALSE)</f>
        <v>3695.9426999999996</v>
      </c>
      <c r="U219" s="9">
        <f>VLOOKUP($D219,Payments!$A:$E,4,0)</f>
        <v>16859.334411</v>
      </c>
      <c r="V219" s="9">
        <f t="shared" si="34"/>
        <v>1102.9471109999977</v>
      </c>
      <c r="W219" s="17">
        <f t="shared" si="35"/>
        <v>6.542056074766342E-2</v>
      </c>
      <c r="X219" t="str">
        <f>VLOOKUP($D219,Payments!$A:$E,5,0)</f>
        <v>Unicaja</v>
      </c>
      <c r="Y219" t="str">
        <f>VLOOKUP($X219,'Bank Type'!$A$1:$B$11,2,0)</f>
        <v>D</v>
      </c>
    </row>
    <row r="220" spans="1:25" x14ac:dyDescent="0.25">
      <c r="A220" t="str">
        <f t="shared" si="29"/>
        <v>CD-7CD-7-219</v>
      </c>
      <c r="B220" t="str">
        <f t="shared" si="30"/>
        <v>CD-7-219B-269</v>
      </c>
      <c r="C220" s="1" t="str">
        <f>Transactions!A220</f>
        <v>CD-7</v>
      </c>
      <c r="D220" t="str">
        <f>Transactions!F220</f>
        <v>CD-7-219</v>
      </c>
      <c r="E220" t="str">
        <f>VLOOKUP($D220,Payments!$A:$C,3,0)</f>
        <v>B-269</v>
      </c>
      <c r="F220" s="11" t="str">
        <f>Transactions!D220</f>
        <v>Sedan</v>
      </c>
      <c r="G220" s="11" t="str">
        <f>Transactions!E220</f>
        <v>Toyota</v>
      </c>
      <c r="H220" s="1">
        <f>Transactions!B220</f>
        <v>43402</v>
      </c>
      <c r="I220" s="10">
        <f t="shared" si="27"/>
        <v>10</v>
      </c>
      <c r="J220" s="1">
        <f>Transactions!C220</f>
        <v>43442</v>
      </c>
      <c r="K220">
        <f t="shared" si="28"/>
        <v>40</v>
      </c>
      <c r="L220" s="5">
        <f>Transactions!G220</f>
        <v>23952</v>
      </c>
      <c r="M220" s="2">
        <f>Transactions!H220</f>
        <v>0.14000000000000001</v>
      </c>
      <c r="N220" s="2">
        <f t="shared" si="31"/>
        <v>20598.72</v>
      </c>
      <c r="O220">
        <f>SUMIFS(Financials!$C:$C,Financials!$A:$A,'Combined sheet'!$C220,Financials!$B:$B,'Combined sheet'!$D220)</f>
        <v>9580.7999999999993</v>
      </c>
      <c r="P220">
        <f>SUMIFS(Financials!$D:$D,Financials!$A:$A,'Combined sheet'!$C220,Financials!$B:$B,'Combined sheet'!$D220)</f>
        <v>881.43360000000018</v>
      </c>
      <c r="Q220">
        <f>SUMIFS(Financials!$E:$E,Financials!$A:$A,'Combined sheet'!$C220,Financials!$B:$B,'Combined sheet'!$D220)</f>
        <v>0.11</v>
      </c>
      <c r="R220" s="18">
        <f t="shared" si="32"/>
        <v>12728.0928</v>
      </c>
      <c r="S220" s="9">
        <f t="shared" si="33"/>
        <v>7870.6272000000008</v>
      </c>
      <c r="T220">
        <f>VLOOKUP(Transactions!F220,Payments!A220:E919,2,FALSE)</f>
        <v>3913.7568000000006</v>
      </c>
      <c r="U220" s="9">
        <f>VLOOKUP($D220,Payments!$A:$E,4,0)</f>
        <v>17852.910624000004</v>
      </c>
      <c r="V220" s="9">
        <f t="shared" si="34"/>
        <v>1167.9474240000018</v>
      </c>
      <c r="W220" s="17">
        <f t="shared" si="35"/>
        <v>6.5420560747663642E-2</v>
      </c>
      <c r="X220" t="str">
        <f>VLOOKUP($D220,Payments!$A:$E,5,0)</f>
        <v>Unicaja</v>
      </c>
      <c r="Y220" t="str">
        <f>VLOOKUP($X220,'Bank Type'!$A$1:$B$11,2,0)</f>
        <v>D</v>
      </c>
    </row>
    <row r="221" spans="1:25" x14ac:dyDescent="0.25">
      <c r="A221" t="str">
        <f t="shared" si="29"/>
        <v>CD-11CD-11-220</v>
      </c>
      <c r="B221" t="str">
        <f t="shared" si="30"/>
        <v>CD-11-220B-391</v>
      </c>
      <c r="C221" s="11" t="str">
        <f>Transactions!A221</f>
        <v>CD-11</v>
      </c>
      <c r="D221" t="str">
        <f>Transactions!F221</f>
        <v>CD-11-220</v>
      </c>
      <c r="E221" t="str">
        <f>VLOOKUP($D221,Payments!$A:$C,3,0)</f>
        <v>B-391</v>
      </c>
      <c r="F221" s="11" t="str">
        <f>Transactions!D221</f>
        <v>Hardtop</v>
      </c>
      <c r="G221" s="11" t="str">
        <f>Transactions!E221</f>
        <v>Saab</v>
      </c>
      <c r="H221" s="1">
        <f>Transactions!B221</f>
        <v>43425</v>
      </c>
      <c r="I221" s="10">
        <f t="shared" si="27"/>
        <v>11</v>
      </c>
      <c r="J221" s="1">
        <f>Transactions!C221</f>
        <v>43468</v>
      </c>
      <c r="K221">
        <f t="shared" si="28"/>
        <v>43</v>
      </c>
      <c r="L221" s="5">
        <f>Transactions!G221</f>
        <v>30800</v>
      </c>
      <c r="M221" s="2">
        <f>Transactions!H221</f>
        <v>0.08</v>
      </c>
      <c r="N221" s="2">
        <f t="shared" si="31"/>
        <v>28336</v>
      </c>
      <c r="O221">
        <f>SUMIFS(Financials!$C:$C,Financials!$A:$A,'Combined sheet'!$C221,Financials!$B:$B,'Combined sheet'!$D221)</f>
        <v>9548</v>
      </c>
      <c r="P221">
        <f>SUMIFS(Financials!$D:$D,Financials!$A:$A,'Combined sheet'!$C221,Financials!$B:$B,'Combined sheet'!$D221)</f>
        <v>1503.04</v>
      </c>
      <c r="Q221">
        <f>SUMIFS(Financials!$E:$E,Financials!$A:$A,'Combined sheet'!$C221,Financials!$B:$B,'Combined sheet'!$D221)</f>
        <v>0.13</v>
      </c>
      <c r="R221" s="18">
        <f t="shared" si="32"/>
        <v>14734.720000000001</v>
      </c>
      <c r="S221" s="9">
        <f t="shared" si="33"/>
        <v>13601.279999999999</v>
      </c>
      <c r="T221">
        <f>VLOOKUP(Transactions!F221,Payments!A221:E920,2,FALSE)</f>
        <v>6517.28</v>
      </c>
      <c r="U221" s="9">
        <f>VLOOKUP($D221,Payments!$A:$E,4,0)</f>
        <v>23127.843200000003</v>
      </c>
      <c r="V221" s="9">
        <f t="shared" si="34"/>
        <v>1309.1232000000018</v>
      </c>
      <c r="W221" s="17">
        <f t="shared" si="35"/>
        <v>5.6603773584905731E-2</v>
      </c>
      <c r="X221" t="str">
        <f>VLOOKUP($D221,Payments!$A:$E,5,0)</f>
        <v>Caixa</v>
      </c>
      <c r="Y221" t="str">
        <f>VLOOKUP($X221,'Bank Type'!$A$1:$B$11,2,0)</f>
        <v>A</v>
      </c>
    </row>
    <row r="222" spans="1:25" x14ac:dyDescent="0.25">
      <c r="A222" t="str">
        <f t="shared" si="29"/>
        <v>CD-18CD-18-221</v>
      </c>
      <c r="B222" t="str">
        <f t="shared" si="30"/>
        <v>CD-18-221B-347</v>
      </c>
      <c r="C222" s="1" t="str">
        <f>Transactions!A222</f>
        <v>CD-18</v>
      </c>
      <c r="D222" t="str">
        <f>Transactions!F222</f>
        <v>CD-18-221</v>
      </c>
      <c r="E222" t="str">
        <f>VLOOKUP($D222,Payments!$A:$C,3,0)</f>
        <v>B-347</v>
      </c>
      <c r="F222" s="11" t="str">
        <f>Transactions!D222</f>
        <v>Wagon</v>
      </c>
      <c r="G222" s="11" t="str">
        <f>Transactions!E222</f>
        <v>BMW</v>
      </c>
      <c r="H222" s="1">
        <f>Transactions!B222</f>
        <v>43380</v>
      </c>
      <c r="I222" s="10">
        <f t="shared" si="27"/>
        <v>10</v>
      </c>
      <c r="J222" s="1">
        <f>Transactions!C222</f>
        <v>43442</v>
      </c>
      <c r="K222">
        <f t="shared" si="28"/>
        <v>62</v>
      </c>
      <c r="L222" s="5">
        <f>Transactions!G222</f>
        <v>24637</v>
      </c>
      <c r="M222" s="2">
        <f>Transactions!H222</f>
        <v>0.06</v>
      </c>
      <c r="N222" s="2">
        <f t="shared" si="31"/>
        <v>23158.78</v>
      </c>
      <c r="O222">
        <f>SUMIFS(Financials!$C:$C,Financials!$A:$A,'Combined sheet'!$C222,Financials!$B:$B,'Combined sheet'!$D222)</f>
        <v>8869.32</v>
      </c>
      <c r="P222">
        <f>SUMIFS(Financials!$D:$D,Financials!$A:$A,'Combined sheet'!$C222,Financials!$B:$B,'Combined sheet'!$D222)</f>
        <v>1428.9459999999997</v>
      </c>
      <c r="Q222">
        <f>SUMIFS(Financials!$E:$E,Financials!$A:$A,'Combined sheet'!$C222,Financials!$B:$B,'Combined sheet'!$D222)</f>
        <v>0.14000000000000001</v>
      </c>
      <c r="R222" s="18">
        <f t="shared" si="32"/>
        <v>13540.495199999999</v>
      </c>
      <c r="S222" s="9">
        <f t="shared" si="33"/>
        <v>9618.2847999999994</v>
      </c>
      <c r="T222">
        <f>VLOOKUP(Transactions!F222,Payments!A222:E921,2,FALSE)</f>
        <v>4400.1681999999992</v>
      </c>
      <c r="U222" s="9">
        <f>VLOOKUP($D222,Payments!$A:$E,4,0)</f>
        <v>19696.542389999999</v>
      </c>
      <c r="V222" s="9">
        <f t="shared" si="34"/>
        <v>937.93058999999994</v>
      </c>
      <c r="W222" s="17">
        <f t="shared" si="35"/>
        <v>4.7619047619047616E-2</v>
      </c>
      <c r="X222" t="str">
        <f>VLOOKUP($D222,Payments!$A:$E,5,0)</f>
        <v>Caixa</v>
      </c>
      <c r="Y222" t="str">
        <f>VLOOKUP($X222,'Bank Type'!$A$1:$B$11,2,0)</f>
        <v>A</v>
      </c>
    </row>
    <row r="223" spans="1:25" x14ac:dyDescent="0.25">
      <c r="A223" t="str">
        <f t="shared" si="29"/>
        <v>CD-16CD-16-222</v>
      </c>
      <c r="B223" t="str">
        <f t="shared" si="30"/>
        <v>CD-16-222B-276</v>
      </c>
      <c r="C223" s="11" t="str">
        <f>Transactions!A223</f>
        <v>CD-16</v>
      </c>
      <c r="D223" t="str">
        <f>Transactions!F223</f>
        <v>CD-16-222</v>
      </c>
      <c r="E223" t="str">
        <f>VLOOKUP($D223,Payments!$A:$C,3,0)</f>
        <v>B-276</v>
      </c>
      <c r="F223" s="11" t="str">
        <f>Transactions!D223</f>
        <v>Convertible</v>
      </c>
      <c r="G223" s="11" t="str">
        <f>Transactions!E223</f>
        <v>Mitsubishi</v>
      </c>
      <c r="H223" s="1">
        <f>Transactions!B223</f>
        <v>43418</v>
      </c>
      <c r="I223" s="10">
        <f t="shared" si="27"/>
        <v>11</v>
      </c>
      <c r="J223" s="1">
        <f>Transactions!C223</f>
        <v>43490</v>
      </c>
      <c r="K223">
        <f t="shared" si="28"/>
        <v>72</v>
      </c>
      <c r="L223" s="5">
        <f>Transactions!G223</f>
        <v>28257</v>
      </c>
      <c r="M223" s="2">
        <f>Transactions!H223</f>
        <v>0.1</v>
      </c>
      <c r="N223" s="2">
        <f t="shared" si="31"/>
        <v>25431.3</v>
      </c>
      <c r="O223">
        <f>SUMIFS(Financials!$C:$C,Financials!$A:$A,'Combined sheet'!$C223,Financials!$B:$B,'Combined sheet'!$D223)</f>
        <v>10737.66</v>
      </c>
      <c r="P223">
        <f>SUMIFS(Financials!$D:$D,Financials!$A:$A,'Combined sheet'!$C223,Financials!$B:$B,'Combined sheet'!$D223)</f>
        <v>881.61839999999995</v>
      </c>
      <c r="Q223">
        <f>SUMIFS(Financials!$E:$E,Financials!$A:$A,'Combined sheet'!$C223,Financials!$B:$B,'Combined sheet'!$D223)</f>
        <v>0.1</v>
      </c>
      <c r="R223" s="18">
        <f t="shared" si="32"/>
        <v>14162.4084</v>
      </c>
      <c r="S223" s="9">
        <f t="shared" si="33"/>
        <v>11268.891599999999</v>
      </c>
      <c r="T223">
        <f>VLOOKUP(Transactions!F223,Payments!A223:E922,2,FALSE)</f>
        <v>5340.5729999999994</v>
      </c>
      <c r="U223" s="9">
        <f>VLOOKUP($D223,Payments!$A:$E,4,0)</f>
        <v>21497.07789</v>
      </c>
      <c r="V223" s="9">
        <f t="shared" si="34"/>
        <v>1406.3508900000015</v>
      </c>
      <c r="W223" s="17">
        <f t="shared" si="35"/>
        <v>6.5420560747663614E-2</v>
      </c>
      <c r="X223" t="str">
        <f>VLOOKUP($D223,Payments!$A:$E,5,0)</f>
        <v>BBVA</v>
      </c>
      <c r="Y223" t="str">
        <f>VLOOKUP($X223,'Bank Type'!$A$1:$B$11,2,0)</f>
        <v>A</v>
      </c>
    </row>
    <row r="224" spans="1:25" x14ac:dyDescent="0.25">
      <c r="A224" t="str">
        <f t="shared" si="29"/>
        <v>CD-6CD-6-223</v>
      </c>
      <c r="B224" t="str">
        <f t="shared" si="30"/>
        <v>CD-6-223B-334</v>
      </c>
      <c r="C224" s="1" t="str">
        <f>Transactions!A224</f>
        <v>CD-6</v>
      </c>
      <c r="D224" t="str">
        <f>Transactions!F224</f>
        <v>CD-6-223</v>
      </c>
      <c r="E224" t="str">
        <f>VLOOKUP($D224,Payments!$A:$C,3,0)</f>
        <v>B-334</v>
      </c>
      <c r="F224" s="11" t="str">
        <f>Transactions!D224</f>
        <v>Wagon</v>
      </c>
      <c r="G224" s="11" t="str">
        <f>Transactions!E224</f>
        <v>Nissan</v>
      </c>
      <c r="H224" s="1">
        <f>Transactions!B224</f>
        <v>43375</v>
      </c>
      <c r="I224" s="10">
        <f t="shared" si="27"/>
        <v>10</v>
      </c>
      <c r="J224" s="1">
        <f>Transactions!C224</f>
        <v>43428</v>
      </c>
      <c r="K224">
        <f t="shared" si="28"/>
        <v>53</v>
      </c>
      <c r="L224" s="5">
        <f>Transactions!G224</f>
        <v>33085</v>
      </c>
      <c r="M224" s="2">
        <f>Transactions!H224</f>
        <v>0.09</v>
      </c>
      <c r="N224" s="2">
        <f t="shared" si="31"/>
        <v>30107.35</v>
      </c>
      <c r="O224">
        <f>SUMIFS(Financials!$C:$C,Financials!$A:$A,'Combined sheet'!$C224,Financials!$B:$B,'Combined sheet'!$D224)</f>
        <v>11579.75</v>
      </c>
      <c r="P224">
        <f>SUMIFS(Financials!$D:$D,Financials!$A:$A,'Combined sheet'!$C224,Financials!$B:$B,'Combined sheet'!$D224)</f>
        <v>1852.7600000000002</v>
      </c>
      <c r="Q224">
        <f>SUMIFS(Financials!$E:$E,Financials!$A:$A,'Combined sheet'!$C224,Financials!$B:$B,'Combined sheet'!$D224)</f>
        <v>0.13</v>
      </c>
      <c r="R224" s="18">
        <f t="shared" si="32"/>
        <v>17346.465499999998</v>
      </c>
      <c r="S224" s="9">
        <f t="shared" si="33"/>
        <v>12760.884499999996</v>
      </c>
      <c r="T224">
        <f>VLOOKUP(Transactions!F224,Payments!A224:E923,2,FALSE)</f>
        <v>6623.6170000000011</v>
      </c>
      <c r="U224" s="9">
        <f>VLOOKUP($D224,Payments!$A:$E,4,0)</f>
        <v>25362.431640000003</v>
      </c>
      <c r="V224" s="9">
        <f t="shared" si="34"/>
        <v>1878.698640000006</v>
      </c>
      <c r="W224" s="17">
        <f t="shared" si="35"/>
        <v>7.4074074074074306E-2</v>
      </c>
      <c r="X224" t="str">
        <f>VLOOKUP($D224,Payments!$A:$E,5,0)</f>
        <v>Sabadell</v>
      </c>
      <c r="Y224" t="str">
        <f>VLOOKUP($X224,'Bank Type'!$A$1:$B$11,2,0)</f>
        <v>A</v>
      </c>
    </row>
    <row r="225" spans="1:25" x14ac:dyDescent="0.25">
      <c r="A225" t="str">
        <f t="shared" si="29"/>
        <v>CD-15CD-15-224</v>
      </c>
      <c r="B225" t="str">
        <f t="shared" si="30"/>
        <v>CD-15-224B-290</v>
      </c>
      <c r="C225" s="11" t="str">
        <f>Transactions!A225</f>
        <v>CD-15</v>
      </c>
      <c r="D225" t="str">
        <f>Transactions!F225</f>
        <v>CD-15-224</v>
      </c>
      <c r="E225" t="str">
        <f>VLOOKUP($D225,Payments!$A:$C,3,0)</f>
        <v>B-290</v>
      </c>
      <c r="F225" s="11" t="str">
        <f>Transactions!D225</f>
        <v>Sedan</v>
      </c>
      <c r="G225" s="11" t="str">
        <f>Transactions!E225</f>
        <v>Porsche</v>
      </c>
      <c r="H225" s="1">
        <f>Transactions!B225</f>
        <v>43445</v>
      </c>
      <c r="I225" s="10">
        <f t="shared" si="27"/>
        <v>12</v>
      </c>
      <c r="J225" s="1">
        <f>Transactions!C225</f>
        <v>43525</v>
      </c>
      <c r="K225">
        <f t="shared" si="28"/>
        <v>80</v>
      </c>
      <c r="L225" s="5">
        <f>Transactions!G225</f>
        <v>20790</v>
      </c>
      <c r="M225" s="2">
        <f>Transactions!H225</f>
        <v>7.0000000000000007E-2</v>
      </c>
      <c r="N225" s="2">
        <f t="shared" si="31"/>
        <v>19334.7</v>
      </c>
      <c r="O225">
        <f>SUMIFS(Financials!$C:$C,Financials!$A:$A,'Combined sheet'!$C225,Financials!$B:$B,'Combined sheet'!$D225)</f>
        <v>7068.6</v>
      </c>
      <c r="P225">
        <f>SUMIFS(Financials!$D:$D,Financials!$A:$A,'Combined sheet'!$C225,Financials!$B:$B,'Combined sheet'!$D225)</f>
        <v>613.30499999999984</v>
      </c>
      <c r="Q225">
        <f>SUMIFS(Financials!$E:$E,Financials!$A:$A,'Combined sheet'!$C225,Financials!$B:$B,'Combined sheet'!$D225)</f>
        <v>0.1</v>
      </c>
      <c r="R225" s="18">
        <f t="shared" si="32"/>
        <v>9615.375</v>
      </c>
      <c r="S225" s="9">
        <f t="shared" si="33"/>
        <v>9719.3250000000007</v>
      </c>
      <c r="T225">
        <f>VLOOKUP(Transactions!F225,Payments!A225:E924,2,FALSE)</f>
        <v>3480.2459999999996</v>
      </c>
      <c r="U225" s="9">
        <f>VLOOKUP($D225,Payments!$A:$E,4,0)</f>
        <v>17122.810320000001</v>
      </c>
      <c r="V225" s="9">
        <f t="shared" si="34"/>
        <v>1268.356319999999</v>
      </c>
      <c r="W225" s="17">
        <f t="shared" si="35"/>
        <v>7.4074074074074014E-2</v>
      </c>
      <c r="X225" t="str">
        <f>VLOOKUP($D225,Payments!$A:$E,5,0)</f>
        <v>Bankia</v>
      </c>
      <c r="Y225" t="str">
        <f>VLOOKUP($X225,'Bank Type'!$A$1:$B$11,2,0)</f>
        <v>B</v>
      </c>
    </row>
    <row r="226" spans="1:25" x14ac:dyDescent="0.25">
      <c r="A226" t="str">
        <f t="shared" si="29"/>
        <v>CD-5CD-5-225</v>
      </c>
      <c r="B226" t="str">
        <f t="shared" si="30"/>
        <v>CD-5-225B-267</v>
      </c>
      <c r="C226" s="1" t="str">
        <f>Transactions!A226</f>
        <v>CD-5</v>
      </c>
      <c r="D226" t="str">
        <f>Transactions!F226</f>
        <v>CD-5-225</v>
      </c>
      <c r="E226" t="str">
        <f>VLOOKUP($D226,Payments!$A:$C,3,0)</f>
        <v>B-267</v>
      </c>
      <c r="F226" s="11" t="str">
        <f>Transactions!D226</f>
        <v>Hardtop</v>
      </c>
      <c r="G226" s="11" t="str">
        <f>Transactions!E226</f>
        <v>Porsche</v>
      </c>
      <c r="H226" s="1">
        <f>Transactions!B226</f>
        <v>43405</v>
      </c>
      <c r="I226" s="10">
        <f t="shared" si="27"/>
        <v>11</v>
      </c>
      <c r="J226" s="1">
        <f>Transactions!C226</f>
        <v>43469</v>
      </c>
      <c r="K226">
        <f t="shared" si="28"/>
        <v>64</v>
      </c>
      <c r="L226" s="5">
        <f>Transactions!G226</f>
        <v>22684</v>
      </c>
      <c r="M226" s="2">
        <f>Transactions!H226</f>
        <v>0.05</v>
      </c>
      <c r="N226" s="2">
        <f t="shared" si="31"/>
        <v>21549.8</v>
      </c>
      <c r="O226">
        <f>SUMIFS(Financials!$C:$C,Financials!$A:$A,'Combined sheet'!$C226,Financials!$B:$B,'Combined sheet'!$D226)</f>
        <v>7258.88</v>
      </c>
      <c r="P226">
        <f>SUMIFS(Financials!$D:$D,Financials!$A:$A,'Combined sheet'!$C226,Financials!$B:$B,'Combined sheet'!$D226)</f>
        <v>857.45519999999988</v>
      </c>
      <c r="Q226">
        <f>SUMIFS(Financials!$E:$E,Financials!$A:$A,'Combined sheet'!$C226,Financials!$B:$B,'Combined sheet'!$D226)</f>
        <v>0.11</v>
      </c>
      <c r="R226" s="18">
        <f t="shared" si="32"/>
        <v>10486.813200000001</v>
      </c>
      <c r="S226" s="9">
        <f t="shared" si="33"/>
        <v>11062.986799999999</v>
      </c>
      <c r="T226">
        <f>VLOOKUP(Transactions!F226,Payments!A226:E925,2,FALSE)</f>
        <v>4956.4539999999997</v>
      </c>
      <c r="U226" s="9">
        <f>VLOOKUP($D226,Payments!$A:$E,4,0)</f>
        <v>17588.946759999999</v>
      </c>
      <c r="V226" s="9">
        <f t="shared" si="34"/>
        <v>995.60076000000117</v>
      </c>
      <c r="W226" s="17">
        <f t="shared" si="35"/>
        <v>5.6603773584905731E-2</v>
      </c>
      <c r="X226" t="str">
        <f>VLOOKUP($D226,Payments!$A:$E,5,0)</f>
        <v>Popular</v>
      </c>
      <c r="Y226" t="str">
        <f>VLOOKUP($X226,'Bank Type'!$A$1:$B$11,2,0)</f>
        <v>B</v>
      </c>
    </row>
    <row r="227" spans="1:25" x14ac:dyDescent="0.25">
      <c r="A227" t="str">
        <f t="shared" si="29"/>
        <v>CD-6CD-6-226</v>
      </c>
      <c r="B227" t="str">
        <f t="shared" si="30"/>
        <v>CD-6-226B-372</v>
      </c>
      <c r="C227" s="11" t="str">
        <f>Transactions!A227</f>
        <v>CD-6</v>
      </c>
      <c r="D227" t="str">
        <f>Transactions!F227</f>
        <v>CD-6-226</v>
      </c>
      <c r="E227" t="str">
        <f>VLOOKUP($D227,Payments!$A:$C,3,0)</f>
        <v>B-372</v>
      </c>
      <c r="F227" s="11" t="str">
        <f>Transactions!D227</f>
        <v>Convertible</v>
      </c>
      <c r="G227" s="11" t="str">
        <f>Transactions!E227</f>
        <v>Jaguar</v>
      </c>
      <c r="H227" s="1">
        <f>Transactions!B227</f>
        <v>43405</v>
      </c>
      <c r="I227" s="10">
        <f t="shared" si="27"/>
        <v>11</v>
      </c>
      <c r="J227" s="1">
        <f>Transactions!C227</f>
        <v>43479</v>
      </c>
      <c r="K227">
        <f t="shared" si="28"/>
        <v>74</v>
      </c>
      <c r="L227" s="5">
        <f>Transactions!G227</f>
        <v>33827</v>
      </c>
      <c r="M227" s="2">
        <f>Transactions!H227</f>
        <v>0.06</v>
      </c>
      <c r="N227" s="2">
        <f t="shared" si="31"/>
        <v>31797.38</v>
      </c>
      <c r="O227">
        <f>SUMIFS(Financials!$C:$C,Financials!$A:$A,'Combined sheet'!$C227,Financials!$B:$B,'Combined sheet'!$D227)</f>
        <v>13530.8</v>
      </c>
      <c r="P227">
        <f>SUMIFS(Financials!$D:$D,Financials!$A:$A,'Combined sheet'!$C227,Financials!$B:$B,'Combined sheet'!$D227)</f>
        <v>1826.6579999999999</v>
      </c>
      <c r="Q227">
        <f>SUMIFS(Financials!$E:$E,Financials!$A:$A,'Combined sheet'!$C227,Financials!$B:$B,'Combined sheet'!$D227)</f>
        <v>0.1</v>
      </c>
      <c r="R227" s="18">
        <f t="shared" si="32"/>
        <v>18537.196</v>
      </c>
      <c r="S227" s="9">
        <f t="shared" si="33"/>
        <v>13260.184000000001</v>
      </c>
      <c r="T227">
        <f>VLOOKUP(Transactions!F227,Payments!A227:E926,2,FALSE)</f>
        <v>6359.4759999999997</v>
      </c>
      <c r="U227" s="9">
        <f>VLOOKUP($D227,Payments!$A:$E,4,0)</f>
        <v>26964.178240000001</v>
      </c>
      <c r="V227" s="9">
        <f t="shared" si="34"/>
        <v>1526.2742399999988</v>
      </c>
      <c r="W227" s="17">
        <f t="shared" si="35"/>
        <v>5.6603773584905613E-2</v>
      </c>
      <c r="X227" t="str">
        <f>VLOOKUP($D227,Payments!$A:$E,5,0)</f>
        <v>Bankia</v>
      </c>
      <c r="Y227" t="str">
        <f>VLOOKUP($X227,'Bank Type'!$A$1:$B$11,2,0)</f>
        <v>B</v>
      </c>
    </row>
    <row r="228" spans="1:25" x14ac:dyDescent="0.25">
      <c r="A228" t="str">
        <f t="shared" si="29"/>
        <v>CD-15CD-15-227</v>
      </c>
      <c r="B228" t="str">
        <f t="shared" si="30"/>
        <v>CD-15-227B-363</v>
      </c>
      <c r="C228" s="1" t="str">
        <f>Transactions!A228</f>
        <v>CD-15</v>
      </c>
      <c r="D228" t="str">
        <f>Transactions!F228</f>
        <v>CD-15-227</v>
      </c>
      <c r="E228" t="str">
        <f>VLOOKUP($D228,Payments!$A:$C,3,0)</f>
        <v>B-363</v>
      </c>
      <c r="F228" s="11" t="str">
        <f>Transactions!D228</f>
        <v>Hatchback</v>
      </c>
      <c r="G228" s="11" t="str">
        <f>Transactions!E228</f>
        <v>BMW</v>
      </c>
      <c r="H228" s="1">
        <f>Transactions!B228</f>
        <v>43464</v>
      </c>
      <c r="I228" s="10">
        <f t="shared" si="27"/>
        <v>12</v>
      </c>
      <c r="J228" s="1">
        <f>Transactions!C228</f>
        <v>43502</v>
      </c>
      <c r="K228">
        <f t="shared" si="28"/>
        <v>38</v>
      </c>
      <c r="L228" s="5">
        <f>Transactions!G228</f>
        <v>25098</v>
      </c>
      <c r="M228" s="2">
        <f>Transactions!H228</f>
        <v>0.12</v>
      </c>
      <c r="N228" s="2">
        <f t="shared" si="31"/>
        <v>22086.240000000002</v>
      </c>
      <c r="O228">
        <f>SUMIFS(Financials!$C:$C,Financials!$A:$A,'Combined sheet'!$C228,Financials!$B:$B,'Combined sheet'!$D228)</f>
        <v>9035.2800000000007</v>
      </c>
      <c r="P228">
        <f>SUMIFS(Financials!$D:$D,Financials!$A:$A,'Combined sheet'!$C228,Financials!$B:$B,'Combined sheet'!$D228)</f>
        <v>913.56719999999996</v>
      </c>
      <c r="Q228">
        <f>SUMIFS(Financials!$E:$E,Financials!$A:$A,'Combined sheet'!$C228,Financials!$B:$B,'Combined sheet'!$D228)</f>
        <v>0.15</v>
      </c>
      <c r="R228" s="18">
        <f t="shared" si="32"/>
        <v>13261.7832</v>
      </c>
      <c r="S228" s="9">
        <f t="shared" si="33"/>
        <v>8824.4568000000017</v>
      </c>
      <c r="T228">
        <f>VLOOKUP(Transactions!F228,Payments!A228:E927,2,FALSE)</f>
        <v>5079.8352000000004</v>
      </c>
      <c r="U228" s="9">
        <f>VLOOKUP($D228,Payments!$A:$E,4,0)</f>
        <v>18196.853136000002</v>
      </c>
      <c r="V228" s="9">
        <f t="shared" si="34"/>
        <v>1190.4483360000013</v>
      </c>
      <c r="W228" s="17">
        <f t="shared" si="35"/>
        <v>6.5420560747663614E-2</v>
      </c>
      <c r="X228" t="str">
        <f>VLOOKUP($D228,Payments!$A:$E,5,0)</f>
        <v>Laboral</v>
      </c>
      <c r="Y228" t="str">
        <f>VLOOKUP($X228,'Bank Type'!$A$1:$B$11,2,0)</f>
        <v>D</v>
      </c>
    </row>
    <row r="229" spans="1:25" x14ac:dyDescent="0.25">
      <c r="A229" t="str">
        <f t="shared" si="29"/>
        <v>CD-4CD-4-228</v>
      </c>
      <c r="B229" t="str">
        <f t="shared" si="30"/>
        <v>CD-4-228B-295</v>
      </c>
      <c r="C229" s="11" t="str">
        <f>Transactions!A229</f>
        <v>CD-4</v>
      </c>
      <c r="D229" t="str">
        <f>Transactions!F229</f>
        <v>CD-4-228</v>
      </c>
      <c r="E229" t="str">
        <f>VLOOKUP($D229,Payments!$A:$C,3,0)</f>
        <v>B-295</v>
      </c>
      <c r="F229" s="11" t="str">
        <f>Transactions!D229</f>
        <v>Hatchback</v>
      </c>
      <c r="G229" s="11" t="str">
        <f>Transactions!E229</f>
        <v>Mercury</v>
      </c>
      <c r="H229" s="1">
        <f>Transactions!B229</f>
        <v>43459</v>
      </c>
      <c r="I229" s="10">
        <f t="shared" si="27"/>
        <v>12</v>
      </c>
      <c r="J229" s="1">
        <f>Transactions!C229</f>
        <v>43527</v>
      </c>
      <c r="K229">
        <f t="shared" si="28"/>
        <v>68</v>
      </c>
      <c r="L229" s="5">
        <f>Transactions!G229</f>
        <v>29839</v>
      </c>
      <c r="M229" s="2">
        <f>Transactions!H229</f>
        <v>0.08</v>
      </c>
      <c r="N229" s="2">
        <f t="shared" si="31"/>
        <v>27451.88</v>
      </c>
      <c r="O229">
        <f>SUMIFS(Financials!$C:$C,Financials!$A:$A,'Combined sheet'!$C229,Financials!$B:$B,'Combined sheet'!$D229)</f>
        <v>11935.6</v>
      </c>
      <c r="P229">
        <f>SUMIFS(Financials!$D:$D,Financials!$A:$A,'Combined sheet'!$C229,Financials!$B:$B,'Combined sheet'!$D229)</f>
        <v>775.81400000000008</v>
      </c>
      <c r="Q229">
        <f>SUMIFS(Financials!$E:$E,Financials!$A:$A,'Combined sheet'!$C229,Financials!$B:$B,'Combined sheet'!$D229)</f>
        <v>0.13</v>
      </c>
      <c r="R229" s="18">
        <f t="shared" si="32"/>
        <v>16280.1584</v>
      </c>
      <c r="S229" s="9">
        <f t="shared" si="33"/>
        <v>11171.721600000001</v>
      </c>
      <c r="T229">
        <f>VLOOKUP(Transactions!F229,Payments!A229:E928,2,FALSE)</f>
        <v>5490.3760000000002</v>
      </c>
      <c r="U229" s="9">
        <f>VLOOKUP($D229,Payments!$A:$E,4,0)</f>
        <v>23938.039360000002</v>
      </c>
      <c r="V229" s="9">
        <f t="shared" si="34"/>
        <v>1976.5353600000017</v>
      </c>
      <c r="W229" s="17">
        <f t="shared" si="35"/>
        <v>8.2568807339449601E-2</v>
      </c>
      <c r="X229" t="str">
        <f>VLOOKUP($D229,Payments!$A:$E,5,0)</f>
        <v>Bankinter</v>
      </c>
      <c r="Y229" t="str">
        <f>VLOOKUP($X229,'Bank Type'!$A$1:$B$11,2,0)</f>
        <v>C</v>
      </c>
    </row>
    <row r="230" spans="1:25" x14ac:dyDescent="0.25">
      <c r="A230" t="str">
        <f t="shared" si="29"/>
        <v>CD-6CD-6-229</v>
      </c>
      <c r="B230" t="str">
        <f t="shared" si="30"/>
        <v>CD-6-229B-338</v>
      </c>
      <c r="C230" s="1" t="str">
        <f>Transactions!A230</f>
        <v>CD-6</v>
      </c>
      <c r="D230" t="str">
        <f>Transactions!F230</f>
        <v>CD-6-229</v>
      </c>
      <c r="E230" t="str">
        <f>VLOOKUP($D230,Payments!$A:$C,3,0)</f>
        <v>B-338</v>
      </c>
      <c r="F230" s="11" t="str">
        <f>Transactions!D230</f>
        <v>Hatchback</v>
      </c>
      <c r="G230" s="11" t="str">
        <f>Transactions!E230</f>
        <v>Alfa-romero</v>
      </c>
      <c r="H230" s="1">
        <f>Transactions!B230</f>
        <v>43385</v>
      </c>
      <c r="I230" s="10">
        <f t="shared" si="27"/>
        <v>10</v>
      </c>
      <c r="J230" s="1">
        <f>Transactions!C230</f>
        <v>43453</v>
      </c>
      <c r="K230">
        <f t="shared" si="28"/>
        <v>68</v>
      </c>
      <c r="L230" s="5">
        <f>Transactions!G230</f>
        <v>33887</v>
      </c>
      <c r="M230" s="2">
        <f>Transactions!H230</f>
        <v>0.15</v>
      </c>
      <c r="N230" s="2">
        <f t="shared" si="31"/>
        <v>28803.95</v>
      </c>
      <c r="O230">
        <f>SUMIFS(Financials!$C:$C,Financials!$A:$A,'Combined sheet'!$C230,Financials!$B:$B,'Combined sheet'!$D230)</f>
        <v>10166.1</v>
      </c>
      <c r="P230">
        <f>SUMIFS(Financials!$D:$D,Financials!$A:$A,'Combined sheet'!$C230,Financials!$B:$B,'Combined sheet'!$D230)</f>
        <v>1304.6494999999998</v>
      </c>
      <c r="Q230">
        <f>SUMIFS(Financials!$E:$E,Financials!$A:$A,'Combined sheet'!$C230,Financials!$B:$B,'Combined sheet'!$D230)</f>
        <v>0.1</v>
      </c>
      <c r="R230" s="18">
        <f t="shared" si="32"/>
        <v>14351.1445</v>
      </c>
      <c r="S230" s="9">
        <f t="shared" si="33"/>
        <v>14452.805499999999</v>
      </c>
      <c r="T230">
        <f>VLOOKUP(Transactions!F230,Payments!A230:E929,2,FALSE)</f>
        <v>5472.7505000000001</v>
      </c>
      <c r="U230" s="9">
        <f>VLOOKUP($D230,Payments!$A:$E,4,0)</f>
        <v>24731.071470000003</v>
      </c>
      <c r="V230" s="9">
        <f t="shared" si="34"/>
        <v>1399.8719700000001</v>
      </c>
      <c r="W230" s="17">
        <f t="shared" si="35"/>
        <v>5.6603773584905662E-2</v>
      </c>
      <c r="X230" t="str">
        <f>VLOOKUP($D230,Payments!$A:$E,5,0)</f>
        <v>Unicaja</v>
      </c>
      <c r="Y230" t="str">
        <f>VLOOKUP($X230,'Bank Type'!$A$1:$B$11,2,0)</f>
        <v>D</v>
      </c>
    </row>
    <row r="231" spans="1:25" x14ac:dyDescent="0.25">
      <c r="A231" t="str">
        <f t="shared" si="29"/>
        <v>CD-3CD-3-230</v>
      </c>
      <c r="B231" t="str">
        <f t="shared" si="30"/>
        <v>CD-3-230B-332</v>
      </c>
      <c r="C231" s="11" t="str">
        <f>Transactions!A231</f>
        <v>CD-3</v>
      </c>
      <c r="D231" t="str">
        <f>Transactions!F231</f>
        <v>CD-3-230</v>
      </c>
      <c r="E231" t="str">
        <f>VLOOKUP($D231,Payments!$A:$C,3,0)</f>
        <v>B-332</v>
      </c>
      <c r="F231" s="11" t="str">
        <f>Transactions!D231</f>
        <v>Hatchback</v>
      </c>
      <c r="G231" s="11" t="str">
        <f>Transactions!E231</f>
        <v>Toyota</v>
      </c>
      <c r="H231" s="1">
        <f>Transactions!B231</f>
        <v>43448</v>
      </c>
      <c r="I231" s="10">
        <f t="shared" si="27"/>
        <v>12</v>
      </c>
      <c r="J231" s="1">
        <f>Transactions!C231</f>
        <v>43487</v>
      </c>
      <c r="K231">
        <f t="shared" si="28"/>
        <v>39</v>
      </c>
      <c r="L231" s="5">
        <f>Transactions!G231</f>
        <v>31715</v>
      </c>
      <c r="M231" s="2">
        <f>Transactions!H231</f>
        <v>0.16</v>
      </c>
      <c r="N231" s="2">
        <f t="shared" si="31"/>
        <v>26640.6</v>
      </c>
      <c r="O231">
        <f>SUMIFS(Financials!$C:$C,Financials!$A:$A,'Combined sheet'!$C231,Financials!$B:$B,'Combined sheet'!$D231)</f>
        <v>11734.55</v>
      </c>
      <c r="P231">
        <f>SUMIFS(Financials!$D:$D,Financials!$A:$A,'Combined sheet'!$C231,Financials!$B:$B,'Combined sheet'!$D231)</f>
        <v>1341.5444999999997</v>
      </c>
      <c r="Q231">
        <f>SUMIFS(Financials!$E:$E,Financials!$A:$A,'Combined sheet'!$C231,Financials!$B:$B,'Combined sheet'!$D231)</f>
        <v>0.15</v>
      </c>
      <c r="R231" s="18">
        <f t="shared" si="32"/>
        <v>17072.184499999999</v>
      </c>
      <c r="S231" s="9">
        <f t="shared" si="33"/>
        <v>9568.4154999999992</v>
      </c>
      <c r="T231">
        <f>VLOOKUP(Transactions!F231,Payments!A231:E930,2,FALSE)</f>
        <v>5328.12</v>
      </c>
      <c r="U231" s="9">
        <f>VLOOKUP($D231,Payments!$A:$E,4,0)</f>
        <v>23017.4784</v>
      </c>
      <c r="V231" s="9">
        <f t="shared" si="34"/>
        <v>1704.9984000000004</v>
      </c>
      <c r="W231" s="17">
        <f t="shared" si="35"/>
        <v>7.4074074074074098E-2</v>
      </c>
      <c r="X231" t="str">
        <f>VLOOKUP($D231,Payments!$A:$E,5,0)</f>
        <v>Bankinter</v>
      </c>
      <c r="Y231" t="str">
        <f>VLOOKUP($X231,'Bank Type'!$A$1:$B$11,2,0)</f>
        <v>C</v>
      </c>
    </row>
    <row r="232" spans="1:25" x14ac:dyDescent="0.25">
      <c r="A232" t="str">
        <f t="shared" si="29"/>
        <v>CD-12CD-12-231</v>
      </c>
      <c r="B232" t="str">
        <f t="shared" si="30"/>
        <v>CD-12-231B-281</v>
      </c>
      <c r="C232" s="1" t="str">
        <f>Transactions!A232</f>
        <v>CD-12</v>
      </c>
      <c r="D232" t="str">
        <f>Transactions!F232</f>
        <v>CD-12-231</v>
      </c>
      <c r="E232" t="str">
        <f>VLOOKUP($D232,Payments!$A:$C,3,0)</f>
        <v>B-281</v>
      </c>
      <c r="F232" s="11" t="str">
        <f>Transactions!D232</f>
        <v>Wagon</v>
      </c>
      <c r="G232" s="11" t="str">
        <f>Transactions!E232</f>
        <v>Isuzu</v>
      </c>
      <c r="H232" s="1">
        <f>Transactions!B232</f>
        <v>43377</v>
      </c>
      <c r="I232" s="10">
        <f t="shared" si="27"/>
        <v>10</v>
      </c>
      <c r="J232" s="1">
        <f>Transactions!C232</f>
        <v>43454</v>
      </c>
      <c r="K232">
        <f t="shared" si="28"/>
        <v>77</v>
      </c>
      <c r="L232" s="5">
        <f>Transactions!G232</f>
        <v>19515</v>
      </c>
      <c r="M232" s="2">
        <f>Transactions!H232</f>
        <v>0.09</v>
      </c>
      <c r="N232" s="2">
        <f t="shared" si="31"/>
        <v>17758.650000000001</v>
      </c>
      <c r="O232">
        <f>SUMIFS(Financials!$C:$C,Financials!$A:$A,'Combined sheet'!$C232,Financials!$B:$B,'Combined sheet'!$D232)</f>
        <v>6830.25</v>
      </c>
      <c r="P232">
        <f>SUMIFS(Financials!$D:$D,Financials!$A:$A,'Combined sheet'!$C232,Financials!$B:$B,'Combined sheet'!$D232)</f>
        <v>1092.8400000000001</v>
      </c>
      <c r="Q232">
        <f>SUMIFS(Financials!$E:$E,Financials!$A:$A,'Combined sheet'!$C232,Financials!$B:$B,'Combined sheet'!$D232)</f>
        <v>0.1</v>
      </c>
      <c r="R232" s="18">
        <f t="shared" si="32"/>
        <v>9698.9549999999999</v>
      </c>
      <c r="S232" s="9">
        <f t="shared" si="33"/>
        <v>8059.6950000000015</v>
      </c>
      <c r="T232">
        <f>VLOOKUP(Transactions!F232,Payments!A232:E931,2,FALSE)</f>
        <v>3196.5570000000002</v>
      </c>
      <c r="U232" s="9">
        <f>VLOOKUP($D232,Payments!$A:$E,4,0)</f>
        <v>15872.681370000002</v>
      </c>
      <c r="V232" s="9">
        <f t="shared" si="34"/>
        <v>1310.5883700000013</v>
      </c>
      <c r="W232" s="17">
        <f t="shared" si="35"/>
        <v>8.2568807339449615E-2</v>
      </c>
      <c r="X232" t="str">
        <f>VLOOKUP($D232,Payments!$A:$E,5,0)</f>
        <v>BBVA</v>
      </c>
      <c r="Y232" t="str">
        <f>VLOOKUP($X232,'Bank Type'!$A$1:$B$11,2,0)</f>
        <v>A</v>
      </c>
    </row>
    <row r="233" spans="1:25" x14ac:dyDescent="0.25">
      <c r="A233" t="str">
        <f t="shared" si="29"/>
        <v>CD-10CD-10-232</v>
      </c>
      <c r="B233" t="str">
        <f t="shared" si="30"/>
        <v>CD-10-232B-340</v>
      </c>
      <c r="C233" s="11" t="str">
        <f>Transactions!A233</f>
        <v>CD-10</v>
      </c>
      <c r="D233" t="str">
        <f>Transactions!F233</f>
        <v>CD-10-232</v>
      </c>
      <c r="E233" t="str">
        <f>VLOOKUP($D233,Payments!$A:$C,3,0)</f>
        <v>B-340</v>
      </c>
      <c r="F233" s="11" t="str">
        <f>Transactions!D233</f>
        <v>Wagon</v>
      </c>
      <c r="G233" s="11" t="str">
        <f>Transactions!E233</f>
        <v>Volkswagen</v>
      </c>
      <c r="H233" s="1">
        <f>Transactions!B233</f>
        <v>43414</v>
      </c>
      <c r="I233" s="10">
        <f t="shared" si="27"/>
        <v>11</v>
      </c>
      <c r="J233" s="1">
        <f>Transactions!C233</f>
        <v>43476</v>
      </c>
      <c r="K233">
        <f t="shared" si="28"/>
        <v>62</v>
      </c>
      <c r="L233" s="5">
        <f>Transactions!G233</f>
        <v>26777</v>
      </c>
      <c r="M233" s="2">
        <f>Transactions!H233</f>
        <v>0.1</v>
      </c>
      <c r="N233" s="2">
        <f t="shared" si="31"/>
        <v>24099.3</v>
      </c>
      <c r="O233">
        <f>SUMIFS(Financials!$C:$C,Financials!$A:$A,'Combined sheet'!$C233,Financials!$B:$B,'Combined sheet'!$D233)</f>
        <v>8836.41</v>
      </c>
      <c r="P233">
        <f>SUMIFS(Financials!$D:$D,Financials!$A:$A,'Combined sheet'!$C233,Financials!$B:$B,'Combined sheet'!$D233)</f>
        <v>915.77339999999992</v>
      </c>
      <c r="Q233">
        <f>SUMIFS(Financials!$E:$E,Financials!$A:$A,'Combined sheet'!$C233,Financials!$B:$B,'Combined sheet'!$D233)</f>
        <v>0.14000000000000001</v>
      </c>
      <c r="R233" s="18">
        <f t="shared" si="32"/>
        <v>13126.0854</v>
      </c>
      <c r="S233" s="9">
        <f t="shared" si="33"/>
        <v>10973.214599999999</v>
      </c>
      <c r="T233">
        <f>VLOOKUP(Transactions!F233,Payments!A233:E932,2,FALSE)</f>
        <v>5060.8530000000001</v>
      </c>
      <c r="U233" s="9">
        <f>VLOOKUP($D233,Payments!$A:$E,4,0)</f>
        <v>20371.138290000003</v>
      </c>
      <c r="V233" s="9">
        <f t="shared" si="34"/>
        <v>1332.6912900000025</v>
      </c>
      <c r="W233" s="17">
        <f t="shared" si="35"/>
        <v>6.542056074766367E-2</v>
      </c>
      <c r="X233" t="str">
        <f>VLOOKUP($D233,Payments!$A:$E,5,0)</f>
        <v>Bankia</v>
      </c>
      <c r="Y233" t="str">
        <f>VLOOKUP($X233,'Bank Type'!$A$1:$B$11,2,0)</f>
        <v>B</v>
      </c>
    </row>
    <row r="234" spans="1:25" x14ac:dyDescent="0.25">
      <c r="A234" t="str">
        <f t="shared" si="29"/>
        <v>CD-5CD-5-233</v>
      </c>
      <c r="B234" t="str">
        <f t="shared" si="30"/>
        <v>CD-5-233B-251</v>
      </c>
      <c r="C234" s="1" t="str">
        <f>Transactions!A234</f>
        <v>CD-5</v>
      </c>
      <c r="D234" t="str">
        <f>Transactions!F234</f>
        <v>CD-5-233</v>
      </c>
      <c r="E234" t="str">
        <f>VLOOKUP($D234,Payments!$A:$C,3,0)</f>
        <v>B-251</v>
      </c>
      <c r="F234" s="11" t="str">
        <f>Transactions!D234</f>
        <v>Hatchback</v>
      </c>
      <c r="G234" s="11" t="str">
        <f>Transactions!E234</f>
        <v>Saab</v>
      </c>
      <c r="H234" s="1">
        <f>Transactions!B234</f>
        <v>43413</v>
      </c>
      <c r="I234" s="10">
        <f t="shared" si="27"/>
        <v>11</v>
      </c>
      <c r="J234" s="1">
        <f>Transactions!C234</f>
        <v>43485</v>
      </c>
      <c r="K234">
        <f t="shared" si="28"/>
        <v>72</v>
      </c>
      <c r="L234" s="5">
        <f>Transactions!G234</f>
        <v>22999</v>
      </c>
      <c r="M234" s="2">
        <f>Transactions!H234</f>
        <v>0.15</v>
      </c>
      <c r="N234" s="2">
        <f t="shared" si="31"/>
        <v>19549.150000000001</v>
      </c>
      <c r="O234">
        <f>SUMIFS(Financials!$C:$C,Financials!$A:$A,'Combined sheet'!$C234,Financials!$B:$B,'Combined sheet'!$D234)</f>
        <v>7589.67</v>
      </c>
      <c r="P234">
        <f>SUMIFS(Financials!$D:$D,Financials!$A:$A,'Combined sheet'!$C234,Financials!$B:$B,'Combined sheet'!$D234)</f>
        <v>837.16359999999986</v>
      </c>
      <c r="Q234">
        <f>SUMIFS(Financials!$E:$E,Financials!$A:$A,'Combined sheet'!$C234,Financials!$B:$B,'Combined sheet'!$D234)</f>
        <v>0.11</v>
      </c>
      <c r="R234" s="18">
        <f t="shared" si="32"/>
        <v>10577.240099999999</v>
      </c>
      <c r="S234" s="9">
        <f t="shared" si="33"/>
        <v>8971.9099000000024</v>
      </c>
      <c r="T234">
        <f>VLOOKUP(Transactions!F234,Payments!A234:E933,2,FALSE)</f>
        <v>3714.3384999999998</v>
      </c>
      <c r="U234" s="9">
        <f>VLOOKUP($D234,Payments!$A:$E,4,0)</f>
        <v>16943.248304999997</v>
      </c>
      <c r="V234" s="9">
        <f t="shared" si="34"/>
        <v>1108.4368049999957</v>
      </c>
      <c r="W234" s="17">
        <f t="shared" si="35"/>
        <v>6.5420560747663309E-2</v>
      </c>
      <c r="X234" t="str">
        <f>VLOOKUP($D234,Payments!$A:$E,5,0)</f>
        <v>Bankia</v>
      </c>
      <c r="Y234" t="str">
        <f>VLOOKUP($X234,'Bank Type'!$A$1:$B$11,2,0)</f>
        <v>B</v>
      </c>
    </row>
    <row r="235" spans="1:25" x14ac:dyDescent="0.25">
      <c r="A235" t="str">
        <f t="shared" si="29"/>
        <v>CD-13CD-13-234</v>
      </c>
      <c r="B235" t="str">
        <f t="shared" si="30"/>
        <v>CD-13-234B-250</v>
      </c>
      <c r="C235" s="11" t="str">
        <f>Transactions!A235</f>
        <v>CD-13</v>
      </c>
      <c r="D235" t="str">
        <f>Transactions!F235</f>
        <v>CD-13-234</v>
      </c>
      <c r="E235" t="str">
        <f>VLOOKUP($D235,Payments!$A:$C,3,0)</f>
        <v>B-250</v>
      </c>
      <c r="F235" s="11" t="str">
        <f>Transactions!D235</f>
        <v>Wagon</v>
      </c>
      <c r="G235" s="11" t="str">
        <f>Transactions!E235</f>
        <v>Volkswagen</v>
      </c>
      <c r="H235" s="1">
        <f>Transactions!B235</f>
        <v>43461</v>
      </c>
      <c r="I235" s="10">
        <f t="shared" si="27"/>
        <v>12</v>
      </c>
      <c r="J235" s="1">
        <f>Transactions!C235</f>
        <v>43515</v>
      </c>
      <c r="K235">
        <f t="shared" si="28"/>
        <v>54</v>
      </c>
      <c r="L235" s="5">
        <f>Transactions!G235</f>
        <v>20753</v>
      </c>
      <c r="M235" s="2">
        <f>Transactions!H235</f>
        <v>0.15</v>
      </c>
      <c r="N235" s="2">
        <f t="shared" si="31"/>
        <v>17640.05</v>
      </c>
      <c r="O235">
        <f>SUMIFS(Financials!$C:$C,Financials!$A:$A,'Combined sheet'!$C235,Financials!$B:$B,'Combined sheet'!$D235)</f>
        <v>7056.02</v>
      </c>
      <c r="P235">
        <f>SUMIFS(Financials!$D:$D,Financials!$A:$A,'Combined sheet'!$C235,Financials!$B:$B,'Combined sheet'!$D235)</f>
        <v>635.04179999999997</v>
      </c>
      <c r="Q235">
        <f>SUMIFS(Financials!$E:$E,Financials!$A:$A,'Combined sheet'!$C235,Financials!$B:$B,'Combined sheet'!$D235)</f>
        <v>0.13</v>
      </c>
      <c r="R235" s="18">
        <f t="shared" si="32"/>
        <v>9984.2682999999997</v>
      </c>
      <c r="S235" s="9">
        <f t="shared" si="33"/>
        <v>7655.7816999999995</v>
      </c>
      <c r="T235">
        <f>VLOOKUP(Transactions!F235,Payments!A235:E934,2,FALSE)</f>
        <v>3175.2089999999998</v>
      </c>
      <c r="U235" s="9">
        <f>VLOOKUP($D235,Payments!$A:$E,4,0)</f>
        <v>15766.676690000002</v>
      </c>
      <c r="V235" s="9">
        <f t="shared" si="34"/>
        <v>1301.8356900000017</v>
      </c>
      <c r="W235" s="17">
        <f t="shared" si="35"/>
        <v>8.2568807339449643E-2</v>
      </c>
      <c r="X235" t="str">
        <f>VLOOKUP($D235,Payments!$A:$E,5,0)</f>
        <v>Kutxa</v>
      </c>
      <c r="Y235" t="str">
        <f>VLOOKUP($X235,'Bank Type'!$A$1:$B$11,2,0)</f>
        <v>C</v>
      </c>
    </row>
    <row r="236" spans="1:25" x14ac:dyDescent="0.25">
      <c r="A236" t="str">
        <f t="shared" si="29"/>
        <v>CD-8CD-8-235</v>
      </c>
      <c r="B236" t="str">
        <f t="shared" si="30"/>
        <v>CD-8-235B-385</v>
      </c>
      <c r="C236" s="1" t="str">
        <f>Transactions!A236</f>
        <v>CD-8</v>
      </c>
      <c r="D236" t="str">
        <f>Transactions!F236</f>
        <v>CD-8-235</v>
      </c>
      <c r="E236" t="str">
        <f>VLOOKUP($D236,Payments!$A:$C,3,0)</f>
        <v>B-385</v>
      </c>
      <c r="F236" s="11" t="str">
        <f>Transactions!D236</f>
        <v>Convertible</v>
      </c>
      <c r="G236" s="11" t="str">
        <f>Transactions!E236</f>
        <v>Audi</v>
      </c>
      <c r="H236" s="1">
        <f>Transactions!B236</f>
        <v>43417</v>
      </c>
      <c r="I236" s="10">
        <f t="shared" si="27"/>
        <v>11</v>
      </c>
      <c r="J236" s="1">
        <f>Transactions!C236</f>
        <v>43485</v>
      </c>
      <c r="K236">
        <f t="shared" si="28"/>
        <v>68</v>
      </c>
      <c r="L236" s="5">
        <f>Transactions!G236</f>
        <v>31237</v>
      </c>
      <c r="M236" s="2">
        <f>Transactions!H236</f>
        <v>7.0000000000000007E-2</v>
      </c>
      <c r="N236" s="2">
        <f t="shared" si="31"/>
        <v>29050.41</v>
      </c>
      <c r="O236">
        <f>SUMIFS(Financials!$C:$C,Financials!$A:$A,'Combined sheet'!$C236,Financials!$B:$B,'Combined sheet'!$D236)</f>
        <v>9371.1</v>
      </c>
      <c r="P236">
        <f>SUMIFS(Financials!$D:$D,Financials!$A:$A,'Combined sheet'!$C236,Financials!$B:$B,'Combined sheet'!$D236)</f>
        <v>983.96549999999991</v>
      </c>
      <c r="Q236">
        <f>SUMIFS(Financials!$E:$E,Financials!$A:$A,'Combined sheet'!$C236,Financials!$B:$B,'Combined sheet'!$D236)</f>
        <v>0.12</v>
      </c>
      <c r="R236" s="18">
        <f t="shared" si="32"/>
        <v>13841.1147</v>
      </c>
      <c r="S236" s="9">
        <f t="shared" si="33"/>
        <v>15209.2953</v>
      </c>
      <c r="T236">
        <f>VLOOKUP(Transactions!F236,Payments!A236:E935,2,FALSE)</f>
        <v>6681.5943000000007</v>
      </c>
      <c r="U236" s="9">
        <f>VLOOKUP($D236,Payments!$A:$E,4,0)</f>
        <v>24158.320956</v>
      </c>
      <c r="V236" s="9">
        <f t="shared" si="34"/>
        <v>1789.5052560000004</v>
      </c>
      <c r="W236" s="17">
        <f t="shared" si="35"/>
        <v>7.4074074074074098E-2</v>
      </c>
      <c r="X236" t="str">
        <f>VLOOKUP($D236,Payments!$A:$E,5,0)</f>
        <v>Popular</v>
      </c>
      <c r="Y236" t="str">
        <f>VLOOKUP($X236,'Bank Type'!$A$1:$B$11,2,0)</f>
        <v>B</v>
      </c>
    </row>
    <row r="237" spans="1:25" x14ac:dyDescent="0.25">
      <c r="A237" t="str">
        <f t="shared" si="29"/>
        <v>CD-2CD-2-236</v>
      </c>
      <c r="B237" t="str">
        <f t="shared" si="30"/>
        <v>CD-2-236B-368</v>
      </c>
      <c r="C237" s="11" t="str">
        <f>Transactions!A237</f>
        <v>CD-2</v>
      </c>
      <c r="D237" t="str">
        <f>Transactions!F237</f>
        <v>CD-2-236</v>
      </c>
      <c r="E237" t="str">
        <f>VLOOKUP($D237,Payments!$A:$C,3,0)</f>
        <v>B-368</v>
      </c>
      <c r="F237" s="11" t="str">
        <f>Transactions!D237</f>
        <v>Hatchback</v>
      </c>
      <c r="G237" s="11" t="str">
        <f>Transactions!E237</f>
        <v>Mazda</v>
      </c>
      <c r="H237" s="1">
        <f>Transactions!B237</f>
        <v>43385</v>
      </c>
      <c r="I237" s="10">
        <f t="shared" si="27"/>
        <v>10</v>
      </c>
      <c r="J237" s="1">
        <f>Transactions!C237</f>
        <v>43429</v>
      </c>
      <c r="K237">
        <f t="shared" si="28"/>
        <v>44</v>
      </c>
      <c r="L237" s="5">
        <f>Transactions!G237</f>
        <v>26896</v>
      </c>
      <c r="M237" s="2">
        <f>Transactions!H237</f>
        <v>0.12</v>
      </c>
      <c r="N237" s="2">
        <f t="shared" si="31"/>
        <v>23668.48</v>
      </c>
      <c r="O237">
        <f>SUMIFS(Financials!$C:$C,Financials!$A:$A,'Combined sheet'!$C237,Financials!$B:$B,'Combined sheet'!$D237)</f>
        <v>8606.7199999999993</v>
      </c>
      <c r="P237">
        <f>SUMIFS(Financials!$D:$D,Financials!$A:$A,'Combined sheet'!$C237,Financials!$B:$B,'Combined sheet'!$D237)</f>
        <v>1204.9408000000001</v>
      </c>
      <c r="Q237">
        <f>SUMIFS(Financials!$E:$E,Financials!$A:$A,'Combined sheet'!$C237,Financials!$B:$B,'Combined sheet'!$D237)</f>
        <v>0.12</v>
      </c>
      <c r="R237" s="18">
        <f t="shared" si="32"/>
        <v>12651.8784</v>
      </c>
      <c r="S237" s="9">
        <f t="shared" si="33"/>
        <v>11016.6016</v>
      </c>
      <c r="T237">
        <f>VLOOKUP(Transactions!F237,Payments!A237:E936,2,FALSE)</f>
        <v>4260.3263999999999</v>
      </c>
      <c r="U237" s="9">
        <f>VLOOKUP($D237,Payments!$A:$E,4,0)</f>
        <v>20766.724351999997</v>
      </c>
      <c r="V237" s="9">
        <f t="shared" si="34"/>
        <v>1358.5707519999996</v>
      </c>
      <c r="W237" s="17">
        <f t="shared" si="35"/>
        <v>6.5420560747663545E-2</v>
      </c>
      <c r="X237" t="str">
        <f>VLOOKUP($D237,Payments!$A:$E,5,0)</f>
        <v>Laboral</v>
      </c>
      <c r="Y237" t="str">
        <f>VLOOKUP($X237,'Bank Type'!$A$1:$B$11,2,0)</f>
        <v>D</v>
      </c>
    </row>
    <row r="238" spans="1:25" x14ac:dyDescent="0.25">
      <c r="A238" t="str">
        <f t="shared" si="29"/>
        <v>CD-17CD-17-237</v>
      </c>
      <c r="B238" t="str">
        <f t="shared" si="30"/>
        <v>CD-17-237B-259</v>
      </c>
      <c r="C238" s="1" t="str">
        <f>Transactions!A238</f>
        <v>CD-17</v>
      </c>
      <c r="D238" t="str">
        <f>Transactions!F238</f>
        <v>CD-17-237</v>
      </c>
      <c r="E238" t="str">
        <f>VLOOKUP($D238,Payments!$A:$C,3,0)</f>
        <v>B-259</v>
      </c>
      <c r="F238" s="11" t="str">
        <f>Transactions!D238</f>
        <v>Hardtop</v>
      </c>
      <c r="G238" s="11" t="str">
        <f>Transactions!E238</f>
        <v>Audi</v>
      </c>
      <c r="H238" s="1">
        <f>Transactions!B238</f>
        <v>43431</v>
      </c>
      <c r="I238" s="10">
        <f t="shared" si="27"/>
        <v>11</v>
      </c>
      <c r="J238" s="1">
        <f>Transactions!C238</f>
        <v>43475</v>
      </c>
      <c r="K238">
        <f t="shared" si="28"/>
        <v>44</v>
      </c>
      <c r="L238" s="5">
        <f>Transactions!G238</f>
        <v>29894</v>
      </c>
      <c r="M238" s="2">
        <f>Transactions!H238</f>
        <v>0.12</v>
      </c>
      <c r="N238" s="2">
        <f t="shared" si="31"/>
        <v>26306.720000000001</v>
      </c>
      <c r="O238">
        <f>SUMIFS(Financials!$C:$C,Financials!$A:$A,'Combined sheet'!$C238,Financials!$B:$B,'Combined sheet'!$D238)</f>
        <v>10761.84</v>
      </c>
      <c r="P238">
        <f>SUMIFS(Financials!$D:$D,Financials!$A:$A,'Combined sheet'!$C238,Financials!$B:$B,'Combined sheet'!$D238)</f>
        <v>777.24400000000014</v>
      </c>
      <c r="Q238">
        <f>SUMIFS(Financials!$E:$E,Financials!$A:$A,'Combined sheet'!$C238,Financials!$B:$B,'Combined sheet'!$D238)</f>
        <v>0.13</v>
      </c>
      <c r="R238" s="18">
        <f t="shared" si="32"/>
        <v>14958.957600000002</v>
      </c>
      <c r="S238" s="9">
        <f t="shared" si="33"/>
        <v>11347.7624</v>
      </c>
      <c r="T238">
        <f>VLOOKUP(Transactions!F238,Payments!A238:E937,2,FALSE)</f>
        <v>4735.2096000000001</v>
      </c>
      <c r="U238" s="9">
        <f>VLOOKUP($D238,Payments!$A:$E,4,0)</f>
        <v>22865.801024</v>
      </c>
      <c r="V238" s="9">
        <f t="shared" si="34"/>
        <v>1294.2906240000011</v>
      </c>
      <c r="W238" s="17">
        <f t="shared" si="35"/>
        <v>5.660377358490571E-2</v>
      </c>
      <c r="X238" t="str">
        <f>VLOOKUP($D238,Payments!$A:$E,5,0)</f>
        <v>Unicaja</v>
      </c>
      <c r="Y238" t="str">
        <f>VLOOKUP($X238,'Bank Type'!$A$1:$B$11,2,0)</f>
        <v>D</v>
      </c>
    </row>
    <row r="239" spans="1:25" x14ac:dyDescent="0.25">
      <c r="A239" t="str">
        <f t="shared" si="29"/>
        <v>CD-2CD-2-238</v>
      </c>
      <c r="B239" t="str">
        <f t="shared" si="30"/>
        <v>CD-2-238B-264</v>
      </c>
      <c r="C239" s="11" t="str">
        <f>Transactions!A239</f>
        <v>CD-2</v>
      </c>
      <c r="D239" t="str">
        <f>Transactions!F239</f>
        <v>CD-2-238</v>
      </c>
      <c r="E239" t="str">
        <f>VLOOKUP($D239,Payments!$A:$C,3,0)</f>
        <v>B-264</v>
      </c>
      <c r="F239" s="11" t="str">
        <f>Transactions!D239</f>
        <v>Hardtop</v>
      </c>
      <c r="G239" s="11" t="str">
        <f>Transactions!E239</f>
        <v>Volvo</v>
      </c>
      <c r="H239" s="1">
        <f>Transactions!B239</f>
        <v>43384</v>
      </c>
      <c r="I239" s="10">
        <f t="shared" si="27"/>
        <v>10</v>
      </c>
      <c r="J239" s="1">
        <f>Transactions!C239</f>
        <v>43433</v>
      </c>
      <c r="K239">
        <f t="shared" si="28"/>
        <v>49</v>
      </c>
      <c r="L239" s="5">
        <f>Transactions!G239</f>
        <v>26963</v>
      </c>
      <c r="M239" s="2">
        <f>Transactions!H239</f>
        <v>0.05</v>
      </c>
      <c r="N239" s="2">
        <f t="shared" si="31"/>
        <v>25614.85</v>
      </c>
      <c r="O239">
        <f>SUMIFS(Financials!$C:$C,Financials!$A:$A,'Combined sheet'!$C239,Financials!$B:$B,'Combined sheet'!$D239)</f>
        <v>10245.94</v>
      </c>
      <c r="P239">
        <f>SUMIFS(Financials!$D:$D,Financials!$A:$A,'Combined sheet'!$C239,Financials!$B:$B,'Combined sheet'!$D239)</f>
        <v>1536.8909999999998</v>
      </c>
      <c r="Q239">
        <f>SUMIFS(Financials!$E:$E,Financials!$A:$A,'Combined sheet'!$C239,Financials!$B:$B,'Combined sheet'!$D239)</f>
        <v>0.15</v>
      </c>
      <c r="R239" s="18">
        <f t="shared" si="32"/>
        <v>15625.058499999999</v>
      </c>
      <c r="S239" s="9">
        <f t="shared" si="33"/>
        <v>9989.7914999999994</v>
      </c>
      <c r="T239">
        <f>VLOOKUP(Transactions!F239,Payments!A239:E938,2,FALSE)</f>
        <v>5891.4154999999992</v>
      </c>
      <c r="U239" s="9">
        <f>VLOOKUP($D239,Payments!$A:$E,4,0)</f>
        <v>21498.543605000003</v>
      </c>
      <c r="V239" s="9">
        <f t="shared" si="34"/>
        <v>1775.1091050000032</v>
      </c>
      <c r="W239" s="17">
        <f t="shared" si="35"/>
        <v>8.2568807339449685E-2</v>
      </c>
      <c r="X239" t="str">
        <f>VLOOKUP($D239,Payments!$A:$E,5,0)</f>
        <v>Santander</v>
      </c>
      <c r="Y239" t="str">
        <f>VLOOKUP($X239,'Bank Type'!$A$1:$B$11,2,0)</f>
        <v>B</v>
      </c>
    </row>
    <row r="240" spans="1:25" x14ac:dyDescent="0.25">
      <c r="A240" t="str">
        <f t="shared" si="29"/>
        <v>CD-15CD-15-239</v>
      </c>
      <c r="B240" t="str">
        <f t="shared" si="30"/>
        <v>CD-15-239B-355</v>
      </c>
      <c r="C240" s="1" t="str">
        <f>Transactions!A240</f>
        <v>CD-15</v>
      </c>
      <c r="D240" t="str">
        <f>Transactions!F240</f>
        <v>CD-15-239</v>
      </c>
      <c r="E240" t="str">
        <f>VLOOKUP($D240,Payments!$A:$C,3,0)</f>
        <v>B-355</v>
      </c>
      <c r="F240" s="11" t="str">
        <f>Transactions!D240</f>
        <v>Convertible</v>
      </c>
      <c r="G240" s="11" t="str">
        <f>Transactions!E240</f>
        <v>Saab</v>
      </c>
      <c r="H240" s="1">
        <f>Transactions!B240</f>
        <v>43402</v>
      </c>
      <c r="I240" s="10">
        <f t="shared" si="27"/>
        <v>10</v>
      </c>
      <c r="J240" s="1">
        <f>Transactions!C240</f>
        <v>43455</v>
      </c>
      <c r="K240">
        <f t="shared" si="28"/>
        <v>53</v>
      </c>
      <c r="L240" s="5">
        <f>Transactions!G240</f>
        <v>33018</v>
      </c>
      <c r="M240" s="2">
        <f>Transactions!H240</f>
        <v>0.12</v>
      </c>
      <c r="N240" s="2">
        <f t="shared" si="31"/>
        <v>29055.84</v>
      </c>
      <c r="O240">
        <f>SUMIFS(Financials!$C:$C,Financials!$A:$A,'Combined sheet'!$C240,Financials!$B:$B,'Combined sheet'!$D240)</f>
        <v>12546.84</v>
      </c>
      <c r="P240">
        <f>SUMIFS(Financials!$D:$D,Financials!$A:$A,'Combined sheet'!$C240,Financials!$B:$B,'Combined sheet'!$D240)</f>
        <v>990.54</v>
      </c>
      <c r="Q240">
        <f>SUMIFS(Financials!$E:$E,Financials!$A:$A,'Combined sheet'!$C240,Financials!$B:$B,'Combined sheet'!$D240)</f>
        <v>0.1</v>
      </c>
      <c r="R240" s="18">
        <f t="shared" si="32"/>
        <v>16442.964</v>
      </c>
      <c r="S240" s="9">
        <f t="shared" si="33"/>
        <v>12612.875999999998</v>
      </c>
      <c r="T240">
        <f>VLOOKUP(Transactions!F240,Payments!A240:E939,2,FALSE)</f>
        <v>5811.1680000000006</v>
      </c>
      <c r="U240" s="9">
        <f>VLOOKUP($D240,Payments!$A:$E,4,0)</f>
        <v>24639.352319999998</v>
      </c>
      <c r="V240" s="9">
        <f t="shared" si="34"/>
        <v>1394.6803199999995</v>
      </c>
      <c r="W240" s="17">
        <f t="shared" si="35"/>
        <v>5.6603773584905641E-2</v>
      </c>
      <c r="X240" t="str">
        <f>VLOOKUP($D240,Payments!$A:$E,5,0)</f>
        <v>Sabadell</v>
      </c>
      <c r="Y240" t="str">
        <f>VLOOKUP($X240,'Bank Type'!$A$1:$B$11,2,0)</f>
        <v>A</v>
      </c>
    </row>
    <row r="241" spans="1:25" x14ac:dyDescent="0.25">
      <c r="A241" t="str">
        <f t="shared" si="29"/>
        <v>CD-12CD-12-240</v>
      </c>
      <c r="B241" t="str">
        <f t="shared" si="30"/>
        <v>CD-12-240B-321</v>
      </c>
      <c r="C241" s="11" t="str">
        <f>Transactions!A241</f>
        <v>CD-12</v>
      </c>
      <c r="D241" t="str">
        <f>Transactions!F241</f>
        <v>CD-12-240</v>
      </c>
      <c r="E241" t="str">
        <f>VLOOKUP($D241,Payments!$A:$C,3,0)</f>
        <v>B-321</v>
      </c>
      <c r="F241" s="11" t="str">
        <f>Transactions!D241</f>
        <v>Sedan</v>
      </c>
      <c r="G241" s="11" t="str">
        <f>Transactions!E241</f>
        <v>Volvo</v>
      </c>
      <c r="H241" s="1">
        <f>Transactions!B241</f>
        <v>43421</v>
      </c>
      <c r="I241" s="10">
        <f t="shared" si="27"/>
        <v>11</v>
      </c>
      <c r="J241" s="1">
        <f>Transactions!C241</f>
        <v>43479</v>
      </c>
      <c r="K241">
        <f t="shared" si="28"/>
        <v>58</v>
      </c>
      <c r="L241" s="5">
        <f>Transactions!G241</f>
        <v>23097</v>
      </c>
      <c r="M241" s="2">
        <f>Transactions!H241</f>
        <v>0.14000000000000001</v>
      </c>
      <c r="N241" s="2">
        <f t="shared" si="31"/>
        <v>19863.419999999998</v>
      </c>
      <c r="O241">
        <f>SUMIFS(Financials!$C:$C,Financials!$A:$A,'Combined sheet'!$C241,Financials!$B:$B,'Combined sheet'!$D241)</f>
        <v>7160.07</v>
      </c>
      <c r="P241">
        <f>SUMIFS(Financials!$D:$D,Financials!$A:$A,'Combined sheet'!$C241,Financials!$B:$B,'Combined sheet'!$D241)</f>
        <v>762.20099999999991</v>
      </c>
      <c r="Q241">
        <f>SUMIFS(Financials!$E:$E,Financials!$A:$A,'Combined sheet'!$C241,Financials!$B:$B,'Combined sheet'!$D241)</f>
        <v>0.1</v>
      </c>
      <c r="R241" s="18">
        <f t="shared" si="32"/>
        <v>9908.6129999999994</v>
      </c>
      <c r="S241" s="9">
        <f t="shared" si="33"/>
        <v>9954.8069999999989</v>
      </c>
      <c r="T241">
        <f>VLOOKUP(Transactions!F241,Payments!A241:E940,2,FALSE)</f>
        <v>4369.9524000000001</v>
      </c>
      <c r="U241" s="9">
        <f>VLOOKUP($D241,Payments!$A:$E,4,0)</f>
        <v>16887.879684</v>
      </c>
      <c r="V241" s="9">
        <f t="shared" si="34"/>
        <v>1394.4120840000014</v>
      </c>
      <c r="W241" s="17">
        <f t="shared" si="35"/>
        <v>8.2568807339449629E-2</v>
      </c>
      <c r="X241" t="str">
        <f>VLOOKUP($D241,Payments!$A:$E,5,0)</f>
        <v>Unicaja</v>
      </c>
      <c r="Y241" t="str">
        <f>VLOOKUP($X241,'Bank Type'!$A$1:$B$11,2,0)</f>
        <v>D</v>
      </c>
    </row>
    <row r="242" spans="1:25" x14ac:dyDescent="0.25">
      <c r="A242" t="str">
        <f t="shared" si="29"/>
        <v>CD-17CD-17-241</v>
      </c>
      <c r="B242" t="str">
        <f t="shared" si="30"/>
        <v>CD-17-241B-391</v>
      </c>
      <c r="C242" s="1" t="str">
        <f>Transactions!A242</f>
        <v>CD-17</v>
      </c>
      <c r="D242" t="str">
        <f>Transactions!F242</f>
        <v>CD-17-241</v>
      </c>
      <c r="E242" t="str">
        <f>VLOOKUP($D242,Payments!$A:$C,3,0)</f>
        <v>B-391</v>
      </c>
      <c r="F242" s="11" t="str">
        <f>Transactions!D242</f>
        <v>Convertible</v>
      </c>
      <c r="G242" s="11" t="str">
        <f>Transactions!E242</f>
        <v>Isuzu</v>
      </c>
      <c r="H242" s="1">
        <f>Transactions!B242</f>
        <v>43457</v>
      </c>
      <c r="I242" s="10">
        <f t="shared" si="27"/>
        <v>12</v>
      </c>
      <c r="J242" s="1">
        <f>Transactions!C242</f>
        <v>43529</v>
      </c>
      <c r="K242">
        <f t="shared" si="28"/>
        <v>72</v>
      </c>
      <c r="L242" s="5">
        <f>Transactions!G242</f>
        <v>26881</v>
      </c>
      <c r="M242" s="2">
        <f>Transactions!H242</f>
        <v>0.09</v>
      </c>
      <c r="N242" s="2">
        <f t="shared" si="31"/>
        <v>24461.71</v>
      </c>
      <c r="O242">
        <f>SUMIFS(Financials!$C:$C,Financials!$A:$A,'Combined sheet'!$C242,Financials!$B:$B,'Combined sheet'!$D242)</f>
        <v>8601.92</v>
      </c>
      <c r="P242">
        <f>SUMIFS(Financials!$D:$D,Financials!$A:$A,'Combined sheet'!$C242,Financials!$B:$B,'Combined sheet'!$D242)</f>
        <v>1110.1853000000001</v>
      </c>
      <c r="Q242">
        <f>SUMIFS(Financials!$E:$E,Financials!$A:$A,'Combined sheet'!$C242,Financials!$B:$B,'Combined sheet'!$D242)</f>
        <v>0.11</v>
      </c>
      <c r="R242" s="18">
        <f t="shared" si="32"/>
        <v>12402.893399999999</v>
      </c>
      <c r="S242" s="9">
        <f t="shared" si="33"/>
        <v>12058.8166</v>
      </c>
      <c r="T242">
        <f>VLOOKUP(Transactions!F242,Payments!A242:E941,2,FALSE)</f>
        <v>4892.3419999999996</v>
      </c>
      <c r="U242" s="9">
        <f>VLOOKUP($D242,Payments!$A:$E,4,0)</f>
        <v>20547.8364</v>
      </c>
      <c r="V242" s="9">
        <f t="shared" si="34"/>
        <v>978.46840000000157</v>
      </c>
      <c r="W242" s="17">
        <f t="shared" si="35"/>
        <v>4.7619047619047693E-2</v>
      </c>
      <c r="X242" t="str">
        <f>VLOOKUP($D242,Payments!$A:$E,5,0)</f>
        <v>Laboral</v>
      </c>
      <c r="Y242" t="str">
        <f>VLOOKUP($X242,'Bank Type'!$A$1:$B$11,2,0)</f>
        <v>D</v>
      </c>
    </row>
    <row r="243" spans="1:25" x14ac:dyDescent="0.25">
      <c r="A243" t="str">
        <f t="shared" si="29"/>
        <v>CD-6CD-6-242</v>
      </c>
      <c r="B243" t="str">
        <f t="shared" si="30"/>
        <v>CD-6-242B-359</v>
      </c>
      <c r="C243" s="11" t="str">
        <f>Transactions!A243</f>
        <v>CD-6</v>
      </c>
      <c r="D243" t="str">
        <f>Transactions!F243</f>
        <v>CD-6-242</v>
      </c>
      <c r="E243" t="str">
        <f>VLOOKUP($D243,Payments!$A:$C,3,0)</f>
        <v>B-359</v>
      </c>
      <c r="F243" s="11" t="str">
        <f>Transactions!D243</f>
        <v>Hardtop</v>
      </c>
      <c r="G243" s="11" t="str">
        <f>Transactions!E243</f>
        <v>Mercury</v>
      </c>
      <c r="H243" s="1">
        <f>Transactions!B243</f>
        <v>43422</v>
      </c>
      <c r="I243" s="10">
        <f t="shared" si="27"/>
        <v>11</v>
      </c>
      <c r="J243" s="1">
        <f>Transactions!C243</f>
        <v>43459</v>
      </c>
      <c r="K243">
        <f t="shared" si="28"/>
        <v>37</v>
      </c>
      <c r="L243" s="5">
        <f>Transactions!G243</f>
        <v>17209</v>
      </c>
      <c r="M243" s="2">
        <f>Transactions!H243</f>
        <v>0.06</v>
      </c>
      <c r="N243" s="2">
        <f t="shared" si="31"/>
        <v>16176.46</v>
      </c>
      <c r="O243">
        <f>SUMIFS(Financials!$C:$C,Financials!$A:$A,'Combined sheet'!$C243,Financials!$B:$B,'Combined sheet'!$D243)</f>
        <v>6883.6</v>
      </c>
      <c r="P243">
        <f>SUMIFS(Financials!$D:$D,Financials!$A:$A,'Combined sheet'!$C243,Financials!$B:$B,'Combined sheet'!$D243)</f>
        <v>929.28599999999994</v>
      </c>
      <c r="Q243">
        <f>SUMIFS(Financials!$E:$E,Financials!$A:$A,'Combined sheet'!$C243,Financials!$B:$B,'Combined sheet'!$D243)</f>
        <v>0.12</v>
      </c>
      <c r="R243" s="18">
        <f t="shared" si="32"/>
        <v>9754.0612000000001</v>
      </c>
      <c r="S243" s="9">
        <f t="shared" si="33"/>
        <v>6422.398799999999</v>
      </c>
      <c r="T243">
        <f>VLOOKUP(Transactions!F243,Payments!A243:E942,2,FALSE)</f>
        <v>3073.5273999999999</v>
      </c>
      <c r="U243" s="9">
        <f>VLOOKUP($D243,Payments!$A:$E,4,0)</f>
        <v>13758.079230000001</v>
      </c>
      <c r="V243" s="9">
        <f t="shared" si="34"/>
        <v>655.1466300000011</v>
      </c>
      <c r="W243" s="17">
        <f t="shared" si="35"/>
        <v>4.7619047619047693E-2</v>
      </c>
      <c r="X243" t="str">
        <f>VLOOKUP($D243,Payments!$A:$E,5,0)</f>
        <v>BBVA</v>
      </c>
      <c r="Y243" t="str">
        <f>VLOOKUP($X243,'Bank Type'!$A$1:$B$11,2,0)</f>
        <v>A</v>
      </c>
    </row>
    <row r="244" spans="1:25" x14ac:dyDescent="0.25">
      <c r="A244" t="str">
        <f t="shared" si="29"/>
        <v>CD-10CD-10-243</v>
      </c>
      <c r="B244" t="str">
        <f t="shared" si="30"/>
        <v>CD-10-243B-401</v>
      </c>
      <c r="C244" s="1" t="str">
        <f>Transactions!A244</f>
        <v>CD-10</v>
      </c>
      <c r="D244" t="str">
        <f>Transactions!F244</f>
        <v>CD-10-243</v>
      </c>
      <c r="E244" t="str">
        <f>VLOOKUP($D244,Payments!$A:$C,3,0)</f>
        <v>B-401</v>
      </c>
      <c r="F244" s="11" t="str">
        <f>Transactions!D244</f>
        <v>Convertible</v>
      </c>
      <c r="G244" s="11" t="str">
        <f>Transactions!E244</f>
        <v>Chevrolet</v>
      </c>
      <c r="H244" s="1">
        <f>Transactions!B244</f>
        <v>43411</v>
      </c>
      <c r="I244" s="10">
        <f t="shared" si="27"/>
        <v>11</v>
      </c>
      <c r="J244" s="1">
        <f>Transactions!C244</f>
        <v>43452</v>
      </c>
      <c r="K244">
        <f t="shared" si="28"/>
        <v>41</v>
      </c>
      <c r="L244" s="5">
        <f>Transactions!G244</f>
        <v>23637</v>
      </c>
      <c r="M244" s="2">
        <f>Transactions!H244</f>
        <v>0.1</v>
      </c>
      <c r="N244" s="2">
        <f t="shared" si="31"/>
        <v>21273.3</v>
      </c>
      <c r="O244">
        <f>SUMIFS(Financials!$C:$C,Financials!$A:$A,'Combined sheet'!$C244,Financials!$B:$B,'Combined sheet'!$D244)</f>
        <v>8272.9500000000007</v>
      </c>
      <c r="P244">
        <f>SUMIFS(Financials!$D:$D,Financials!$A:$A,'Combined sheet'!$C244,Financials!$B:$B,'Combined sheet'!$D244)</f>
        <v>650.01749999999993</v>
      </c>
      <c r="Q244">
        <f>SUMIFS(Financials!$E:$E,Financials!$A:$A,'Combined sheet'!$C244,Financials!$B:$B,'Combined sheet'!$D244)</f>
        <v>0.11</v>
      </c>
      <c r="R244" s="18">
        <f t="shared" si="32"/>
        <v>11263.030500000001</v>
      </c>
      <c r="S244" s="9">
        <f t="shared" si="33"/>
        <v>10010.269499999999</v>
      </c>
      <c r="T244">
        <f>VLOOKUP(Transactions!F244,Payments!A244:E943,2,FALSE)</f>
        <v>4680.1260000000002</v>
      </c>
      <c r="U244" s="9">
        <f>VLOOKUP($D244,Payments!$A:$E,4,0)</f>
        <v>17422.832699999999</v>
      </c>
      <c r="V244" s="9">
        <f t="shared" si="34"/>
        <v>829.65869999999995</v>
      </c>
      <c r="W244" s="17">
        <f t="shared" si="35"/>
        <v>4.7619047619047616E-2</v>
      </c>
      <c r="X244" t="str">
        <f>VLOOKUP($D244,Payments!$A:$E,5,0)</f>
        <v>Caixa</v>
      </c>
      <c r="Y244" t="str">
        <f>VLOOKUP($X244,'Bank Type'!$A$1:$B$11,2,0)</f>
        <v>A</v>
      </c>
    </row>
    <row r="245" spans="1:25" x14ac:dyDescent="0.25">
      <c r="A245" t="str">
        <f t="shared" si="29"/>
        <v>CD-10CD-10-244</v>
      </c>
      <c r="B245" t="str">
        <f t="shared" si="30"/>
        <v>CD-10-244B-382</v>
      </c>
      <c r="C245" s="11" t="str">
        <f>Transactions!A245</f>
        <v>CD-10</v>
      </c>
      <c r="D245" t="str">
        <f>Transactions!F245</f>
        <v>CD-10-244</v>
      </c>
      <c r="E245" t="str">
        <f>VLOOKUP($D245,Payments!$A:$C,3,0)</f>
        <v>B-382</v>
      </c>
      <c r="F245" s="11" t="str">
        <f>Transactions!D245</f>
        <v>Wagon</v>
      </c>
      <c r="G245" s="11" t="str">
        <f>Transactions!E245</f>
        <v>Isuzu</v>
      </c>
      <c r="H245" s="1">
        <f>Transactions!B245</f>
        <v>43428</v>
      </c>
      <c r="I245" s="10">
        <f t="shared" si="27"/>
        <v>11</v>
      </c>
      <c r="J245" s="1">
        <f>Transactions!C245</f>
        <v>43501</v>
      </c>
      <c r="K245">
        <f t="shared" si="28"/>
        <v>73</v>
      </c>
      <c r="L245" s="5">
        <f>Transactions!G245</f>
        <v>27603</v>
      </c>
      <c r="M245" s="2">
        <f>Transactions!H245</f>
        <v>7.0000000000000007E-2</v>
      </c>
      <c r="N245" s="2">
        <f t="shared" si="31"/>
        <v>25670.79</v>
      </c>
      <c r="O245">
        <f>SUMIFS(Financials!$C:$C,Financials!$A:$A,'Combined sheet'!$C245,Financials!$B:$B,'Combined sheet'!$D245)</f>
        <v>8280.9</v>
      </c>
      <c r="P245">
        <f>SUMIFS(Financials!$D:$D,Financials!$A:$A,'Combined sheet'!$C245,Financials!$B:$B,'Combined sheet'!$D245)</f>
        <v>1391.1912</v>
      </c>
      <c r="Q245">
        <f>SUMIFS(Financials!$E:$E,Financials!$A:$A,'Combined sheet'!$C245,Financials!$B:$B,'Combined sheet'!$D245)</f>
        <v>0.12</v>
      </c>
      <c r="R245" s="18">
        <f t="shared" si="32"/>
        <v>12752.585999999999</v>
      </c>
      <c r="S245" s="9">
        <f t="shared" si="33"/>
        <v>12918.204</v>
      </c>
      <c r="T245">
        <f>VLOOKUP(Transactions!F245,Payments!A245:E944,2,FALSE)</f>
        <v>5390.8658999999998</v>
      </c>
      <c r="U245" s="9">
        <f>VLOOKUP($D245,Payments!$A:$E,4,0)</f>
        <v>21699.518786999997</v>
      </c>
      <c r="V245" s="9">
        <f t="shared" si="34"/>
        <v>1419.5946869999971</v>
      </c>
      <c r="W245" s="17">
        <f t="shared" si="35"/>
        <v>6.542056074766342E-2</v>
      </c>
      <c r="X245" t="str">
        <f>VLOOKUP($D245,Payments!$A:$E,5,0)</f>
        <v>Bankia</v>
      </c>
      <c r="Y245" t="str">
        <f>VLOOKUP($X245,'Bank Type'!$A$1:$B$11,2,0)</f>
        <v>B</v>
      </c>
    </row>
    <row r="246" spans="1:25" x14ac:dyDescent="0.25">
      <c r="A246" t="str">
        <f t="shared" si="29"/>
        <v>CD-5CD-5-245</v>
      </c>
      <c r="B246" t="str">
        <f t="shared" si="30"/>
        <v>CD-5-245B-297</v>
      </c>
      <c r="C246" s="1" t="str">
        <f>Transactions!A246</f>
        <v>CD-5</v>
      </c>
      <c r="D246" t="str">
        <f>Transactions!F246</f>
        <v>CD-5-245</v>
      </c>
      <c r="E246" t="str">
        <f>VLOOKUP($D246,Payments!$A:$C,3,0)</f>
        <v>B-297</v>
      </c>
      <c r="F246" s="11" t="str">
        <f>Transactions!D246</f>
        <v>Convertible</v>
      </c>
      <c r="G246" s="11" t="str">
        <f>Transactions!E246</f>
        <v>Mercedes-benz</v>
      </c>
      <c r="H246" s="1">
        <f>Transactions!B246</f>
        <v>43426</v>
      </c>
      <c r="I246" s="10">
        <f t="shared" si="27"/>
        <v>11</v>
      </c>
      <c r="J246" s="1">
        <f>Transactions!C246</f>
        <v>43460</v>
      </c>
      <c r="K246">
        <f t="shared" si="28"/>
        <v>34</v>
      </c>
      <c r="L246" s="5">
        <f>Transactions!G246</f>
        <v>29550</v>
      </c>
      <c r="M246" s="2">
        <f>Transactions!H246</f>
        <v>0.1</v>
      </c>
      <c r="N246" s="2">
        <f t="shared" si="31"/>
        <v>26595</v>
      </c>
      <c r="O246">
        <f>SUMIFS(Financials!$C:$C,Financials!$A:$A,'Combined sheet'!$C246,Financials!$B:$B,'Combined sheet'!$D246)</f>
        <v>11820</v>
      </c>
      <c r="P246">
        <f>SUMIFS(Financials!$D:$D,Financials!$A:$A,'Combined sheet'!$C246,Financials!$B:$B,'Combined sheet'!$D246)</f>
        <v>1329.75</v>
      </c>
      <c r="Q246">
        <f>SUMIFS(Financials!$E:$E,Financials!$A:$A,'Combined sheet'!$C246,Financials!$B:$B,'Combined sheet'!$D246)</f>
        <v>0.12</v>
      </c>
      <c r="R246" s="18">
        <f t="shared" si="32"/>
        <v>16341.15</v>
      </c>
      <c r="S246" s="9">
        <f t="shared" si="33"/>
        <v>10253.85</v>
      </c>
      <c r="T246">
        <f>VLOOKUP(Transactions!F246,Payments!A246:E945,2,FALSE)</f>
        <v>5319</v>
      </c>
      <c r="U246" s="9">
        <f>VLOOKUP($D246,Payments!$A:$E,4,0)</f>
        <v>23190.84</v>
      </c>
      <c r="V246" s="9">
        <f t="shared" si="34"/>
        <v>1914.8400000000001</v>
      </c>
      <c r="W246" s="17">
        <f t="shared" si="35"/>
        <v>8.2568807339449546E-2</v>
      </c>
      <c r="X246" t="str">
        <f>VLOOKUP($D246,Payments!$A:$E,5,0)</f>
        <v>Laboral</v>
      </c>
      <c r="Y246" t="str">
        <f>VLOOKUP($X246,'Bank Type'!$A$1:$B$11,2,0)</f>
        <v>D</v>
      </c>
    </row>
    <row r="247" spans="1:25" x14ac:dyDescent="0.25">
      <c r="A247" t="str">
        <f t="shared" si="29"/>
        <v>CD-5CD-5-246</v>
      </c>
      <c r="B247" t="str">
        <f t="shared" si="30"/>
        <v>CD-5-246B-379</v>
      </c>
      <c r="C247" s="11" t="str">
        <f>Transactions!A247</f>
        <v>CD-5</v>
      </c>
      <c r="D247" t="str">
        <f>Transactions!F247</f>
        <v>CD-5-246</v>
      </c>
      <c r="E247" t="str">
        <f>VLOOKUP($D247,Payments!$A:$C,3,0)</f>
        <v>B-379</v>
      </c>
      <c r="F247" s="11" t="str">
        <f>Transactions!D247</f>
        <v>Hardtop</v>
      </c>
      <c r="G247" s="11" t="str">
        <f>Transactions!E247</f>
        <v>Porsche</v>
      </c>
      <c r="H247" s="1">
        <f>Transactions!B247</f>
        <v>43410</v>
      </c>
      <c r="I247" s="10">
        <f t="shared" si="27"/>
        <v>11</v>
      </c>
      <c r="J247" s="1">
        <f>Transactions!C247</f>
        <v>43440</v>
      </c>
      <c r="K247">
        <f t="shared" si="28"/>
        <v>30</v>
      </c>
      <c r="L247" s="5">
        <f>Transactions!G247</f>
        <v>25090</v>
      </c>
      <c r="M247" s="2">
        <f>Transactions!H247</f>
        <v>0.17</v>
      </c>
      <c r="N247" s="2">
        <f t="shared" si="31"/>
        <v>20824.7</v>
      </c>
      <c r="O247">
        <f>SUMIFS(Financials!$C:$C,Financials!$A:$A,'Combined sheet'!$C247,Financials!$B:$B,'Combined sheet'!$D247)</f>
        <v>10036</v>
      </c>
      <c r="P247">
        <f>SUMIFS(Financials!$D:$D,Financials!$A:$A,'Combined sheet'!$C247,Financials!$B:$B,'Combined sheet'!$D247)</f>
        <v>970.98300000000006</v>
      </c>
      <c r="Q247">
        <f>SUMIFS(Financials!$E:$E,Financials!$A:$A,'Combined sheet'!$C247,Financials!$B:$B,'Combined sheet'!$D247)</f>
        <v>0.11</v>
      </c>
      <c r="R247" s="18">
        <f t="shared" si="32"/>
        <v>13297.7</v>
      </c>
      <c r="S247" s="9">
        <f t="shared" si="33"/>
        <v>7527</v>
      </c>
      <c r="T247">
        <f>VLOOKUP(Transactions!F247,Payments!A247:E946,2,FALSE)</f>
        <v>3748.4460000000004</v>
      </c>
      <c r="U247" s="9">
        <f>VLOOKUP($D247,Payments!$A:$E,4,0)</f>
        <v>18442.354320000002</v>
      </c>
      <c r="V247" s="9">
        <f t="shared" si="34"/>
        <v>1366.1003200000014</v>
      </c>
      <c r="W247" s="17">
        <f t="shared" si="35"/>
        <v>7.4074074074074139E-2</v>
      </c>
      <c r="X247" t="str">
        <f>VLOOKUP($D247,Payments!$A:$E,5,0)</f>
        <v>Popular</v>
      </c>
      <c r="Y247" t="str">
        <f>VLOOKUP($X247,'Bank Type'!$A$1:$B$11,2,0)</f>
        <v>B</v>
      </c>
    </row>
    <row r="248" spans="1:25" x14ac:dyDescent="0.25">
      <c r="A248" t="str">
        <f t="shared" si="29"/>
        <v>CD-4CD-4-247</v>
      </c>
      <c r="B248" t="str">
        <f t="shared" si="30"/>
        <v>CD-4-247B-356</v>
      </c>
      <c r="C248" s="1" t="str">
        <f>Transactions!A248</f>
        <v>CD-4</v>
      </c>
      <c r="D248" t="str">
        <f>Transactions!F248</f>
        <v>CD-4-247</v>
      </c>
      <c r="E248" t="str">
        <f>VLOOKUP($D248,Payments!$A:$C,3,0)</f>
        <v>B-356</v>
      </c>
      <c r="F248" s="11" t="str">
        <f>Transactions!D248</f>
        <v>Sedan</v>
      </c>
      <c r="G248" s="11" t="str">
        <f>Transactions!E248</f>
        <v>Mitsubishi</v>
      </c>
      <c r="H248" s="1">
        <f>Transactions!B248</f>
        <v>43444</v>
      </c>
      <c r="I248" s="10">
        <f t="shared" si="27"/>
        <v>12</v>
      </c>
      <c r="J248" s="1">
        <f>Transactions!C248</f>
        <v>43490</v>
      </c>
      <c r="K248">
        <f t="shared" si="28"/>
        <v>46</v>
      </c>
      <c r="L248" s="5">
        <f>Transactions!G248</f>
        <v>21306</v>
      </c>
      <c r="M248" s="2">
        <f>Transactions!H248</f>
        <v>0.16</v>
      </c>
      <c r="N248" s="2">
        <f t="shared" si="31"/>
        <v>17897.04</v>
      </c>
      <c r="O248">
        <f>SUMIFS(Financials!$C:$C,Financials!$A:$A,'Combined sheet'!$C248,Financials!$B:$B,'Combined sheet'!$D248)</f>
        <v>6604.86</v>
      </c>
      <c r="P248">
        <f>SUMIFS(Financials!$D:$D,Financials!$A:$A,'Combined sheet'!$C248,Financials!$B:$B,'Combined sheet'!$D248)</f>
        <v>790.45260000000007</v>
      </c>
      <c r="Q248">
        <f>SUMIFS(Financials!$E:$E,Financials!$A:$A,'Combined sheet'!$C248,Financials!$B:$B,'Combined sheet'!$D248)</f>
        <v>0.12</v>
      </c>
      <c r="R248" s="18">
        <f t="shared" si="32"/>
        <v>9542.9573999999993</v>
      </c>
      <c r="S248" s="9">
        <f t="shared" si="33"/>
        <v>8354.0825999999997</v>
      </c>
      <c r="T248">
        <f>VLOOKUP(Transactions!F248,Payments!A248:E947,2,FALSE)</f>
        <v>3221.4672000000005</v>
      </c>
      <c r="U248" s="9">
        <f>VLOOKUP($D248,Payments!$A:$E,4,0)</f>
        <v>15996.374352000001</v>
      </c>
      <c r="V248" s="9">
        <f t="shared" si="34"/>
        <v>1320.8015520000008</v>
      </c>
      <c r="W248" s="17">
        <f t="shared" si="35"/>
        <v>8.2568807339449588E-2</v>
      </c>
      <c r="X248" t="str">
        <f>VLOOKUP($D248,Payments!$A:$E,5,0)</f>
        <v>BBVA</v>
      </c>
      <c r="Y248" t="str">
        <f>VLOOKUP($X248,'Bank Type'!$A$1:$B$11,2,0)</f>
        <v>A</v>
      </c>
    </row>
    <row r="249" spans="1:25" x14ac:dyDescent="0.25">
      <c r="A249" t="str">
        <f t="shared" si="29"/>
        <v>CD-6CD-6-248</v>
      </c>
      <c r="B249" t="str">
        <f t="shared" si="30"/>
        <v>CD-6-248B-300</v>
      </c>
      <c r="C249" s="11" t="str">
        <f>Transactions!A249</f>
        <v>CD-6</v>
      </c>
      <c r="D249" t="str">
        <f>Transactions!F249</f>
        <v>CD-6-248</v>
      </c>
      <c r="E249" t="str">
        <f>VLOOKUP($D249,Payments!$A:$C,3,0)</f>
        <v>B-300</v>
      </c>
      <c r="F249" s="11" t="str">
        <f>Transactions!D249</f>
        <v>Hatchback</v>
      </c>
      <c r="G249" s="11" t="str">
        <f>Transactions!E249</f>
        <v>Audi</v>
      </c>
      <c r="H249" s="1">
        <f>Transactions!B249</f>
        <v>43390</v>
      </c>
      <c r="I249" s="10">
        <f t="shared" si="27"/>
        <v>10</v>
      </c>
      <c r="J249" s="1">
        <f>Transactions!C249</f>
        <v>43458</v>
      </c>
      <c r="K249">
        <f t="shared" si="28"/>
        <v>68</v>
      </c>
      <c r="L249" s="5">
        <f>Transactions!G249</f>
        <v>34146</v>
      </c>
      <c r="M249" s="2">
        <f>Transactions!H249</f>
        <v>0.05</v>
      </c>
      <c r="N249" s="2">
        <f t="shared" si="31"/>
        <v>32438.7</v>
      </c>
      <c r="O249">
        <f>SUMIFS(Financials!$C:$C,Financials!$A:$A,'Combined sheet'!$C249,Financials!$B:$B,'Combined sheet'!$D249)</f>
        <v>11268.18</v>
      </c>
      <c r="P249">
        <f>SUMIFS(Financials!$D:$D,Financials!$A:$A,'Combined sheet'!$C249,Financials!$B:$B,'Combined sheet'!$D249)</f>
        <v>2117.0519999999997</v>
      </c>
      <c r="Q249">
        <f>SUMIFS(Financials!$E:$E,Financials!$A:$A,'Combined sheet'!$C249,Financials!$B:$B,'Combined sheet'!$D249)</f>
        <v>0.13</v>
      </c>
      <c r="R249" s="18">
        <f t="shared" si="32"/>
        <v>17602.262999999999</v>
      </c>
      <c r="S249" s="9">
        <f t="shared" si="33"/>
        <v>14836.437000000002</v>
      </c>
      <c r="T249">
        <f>VLOOKUP(Transactions!F249,Payments!A249:E948,2,FALSE)</f>
        <v>6487.74</v>
      </c>
      <c r="U249" s="9">
        <f>VLOOKUP($D249,Payments!$A:$E,4,0)</f>
        <v>27508.017599999999</v>
      </c>
      <c r="V249" s="9">
        <f t="shared" si="34"/>
        <v>1557.0576000000001</v>
      </c>
      <c r="W249" s="17">
        <f t="shared" si="35"/>
        <v>5.6603773584905669E-2</v>
      </c>
      <c r="X249" t="str">
        <f>VLOOKUP($D249,Payments!$A:$E,5,0)</f>
        <v>Santander</v>
      </c>
      <c r="Y249" t="str">
        <f>VLOOKUP($X249,'Bank Type'!$A$1:$B$11,2,0)</f>
        <v>B</v>
      </c>
    </row>
    <row r="250" spans="1:25" x14ac:dyDescent="0.25">
      <c r="A250" t="str">
        <f t="shared" si="29"/>
        <v>CD-6CD-6-249</v>
      </c>
      <c r="B250" t="str">
        <f t="shared" si="30"/>
        <v>CD-6-249B-247</v>
      </c>
      <c r="C250" s="1" t="str">
        <f>Transactions!A250</f>
        <v>CD-6</v>
      </c>
      <c r="D250" t="str">
        <f>Transactions!F250</f>
        <v>CD-6-249</v>
      </c>
      <c r="E250" t="str">
        <f>VLOOKUP($D250,Payments!$A:$C,3,0)</f>
        <v>B-247</v>
      </c>
      <c r="F250" s="11" t="str">
        <f>Transactions!D250</f>
        <v>Hardtop</v>
      </c>
      <c r="G250" s="11" t="str">
        <f>Transactions!E250</f>
        <v>Volvo</v>
      </c>
      <c r="H250" s="1">
        <f>Transactions!B250</f>
        <v>43415</v>
      </c>
      <c r="I250" s="10">
        <f t="shared" si="27"/>
        <v>11</v>
      </c>
      <c r="J250" s="1">
        <f>Transactions!C250</f>
        <v>43494</v>
      </c>
      <c r="K250">
        <f t="shared" si="28"/>
        <v>79</v>
      </c>
      <c r="L250" s="5">
        <f>Transactions!G250</f>
        <v>19599</v>
      </c>
      <c r="M250" s="2">
        <f>Transactions!H250</f>
        <v>0.05</v>
      </c>
      <c r="N250" s="2">
        <f t="shared" si="31"/>
        <v>18619.05</v>
      </c>
      <c r="O250">
        <f>SUMIFS(Financials!$C:$C,Financials!$A:$A,'Combined sheet'!$C250,Financials!$B:$B,'Combined sheet'!$D250)</f>
        <v>6859.65</v>
      </c>
      <c r="P250">
        <f>SUMIFS(Financials!$D:$D,Financials!$A:$A,'Combined sheet'!$C250,Financials!$B:$B,'Combined sheet'!$D250)</f>
        <v>823.15800000000002</v>
      </c>
      <c r="Q250">
        <f>SUMIFS(Financials!$E:$E,Financials!$A:$A,'Combined sheet'!$C250,Financials!$B:$B,'Combined sheet'!$D250)</f>
        <v>0.11</v>
      </c>
      <c r="R250" s="18">
        <f t="shared" si="32"/>
        <v>9730.9035000000003</v>
      </c>
      <c r="S250" s="9">
        <f t="shared" si="33"/>
        <v>8888.1465000000007</v>
      </c>
      <c r="T250">
        <f>VLOOKUP(Transactions!F250,Payments!A250:E949,2,FALSE)</f>
        <v>3537.6195000000002</v>
      </c>
      <c r="U250" s="9">
        <f>VLOOKUP($D250,Payments!$A:$E,4,0)</f>
        <v>16438.759245000001</v>
      </c>
      <c r="V250" s="9">
        <f t="shared" si="34"/>
        <v>1357.3287450000025</v>
      </c>
      <c r="W250" s="17">
        <f t="shared" si="35"/>
        <v>8.2568807339449685E-2</v>
      </c>
      <c r="X250" t="str">
        <f>VLOOKUP($D250,Payments!$A:$E,5,0)</f>
        <v>Santander</v>
      </c>
      <c r="Y250" t="str">
        <f>VLOOKUP($X250,'Bank Type'!$A$1:$B$11,2,0)</f>
        <v>B</v>
      </c>
    </row>
    <row r="251" spans="1:25" x14ac:dyDescent="0.25">
      <c r="A251" t="str">
        <f t="shared" si="29"/>
        <v>CD-3CD-3-250</v>
      </c>
      <c r="B251" t="str">
        <f t="shared" si="30"/>
        <v>CD-3-250B-256</v>
      </c>
      <c r="C251" s="11" t="str">
        <f>Transactions!A251</f>
        <v>CD-3</v>
      </c>
      <c r="D251" t="str">
        <f>Transactions!F251</f>
        <v>CD-3-250</v>
      </c>
      <c r="E251" t="str">
        <f>VLOOKUP($D251,Payments!$A:$C,3,0)</f>
        <v>B-256</v>
      </c>
      <c r="F251" s="11" t="str">
        <f>Transactions!D251</f>
        <v>Hatchback</v>
      </c>
      <c r="G251" s="11" t="str">
        <f>Transactions!E251</f>
        <v>Honda</v>
      </c>
      <c r="H251" s="1">
        <f>Transactions!B251</f>
        <v>43436</v>
      </c>
      <c r="I251" s="10">
        <f t="shared" si="27"/>
        <v>12</v>
      </c>
      <c r="J251" s="1">
        <f>Transactions!C251</f>
        <v>43494</v>
      </c>
      <c r="K251">
        <f t="shared" si="28"/>
        <v>58</v>
      </c>
      <c r="L251" s="5">
        <f>Transactions!G251</f>
        <v>21107</v>
      </c>
      <c r="M251" s="2">
        <f>Transactions!H251</f>
        <v>0.06</v>
      </c>
      <c r="N251" s="2">
        <f t="shared" si="31"/>
        <v>19840.580000000002</v>
      </c>
      <c r="O251">
        <f>SUMIFS(Financials!$C:$C,Financials!$A:$A,'Combined sheet'!$C251,Financials!$B:$B,'Combined sheet'!$D251)</f>
        <v>8442.7999999999993</v>
      </c>
      <c r="P251">
        <f>SUMIFS(Financials!$D:$D,Financials!$A:$A,'Combined sheet'!$C251,Financials!$B:$B,'Combined sheet'!$D251)</f>
        <v>911.8223999999999</v>
      </c>
      <c r="Q251">
        <f>SUMIFS(Financials!$E:$E,Financials!$A:$A,'Combined sheet'!$C251,Financials!$B:$B,'Combined sheet'!$D251)</f>
        <v>0.14000000000000001</v>
      </c>
      <c r="R251" s="18">
        <f t="shared" si="32"/>
        <v>12132.303599999999</v>
      </c>
      <c r="S251" s="9">
        <f t="shared" si="33"/>
        <v>7708.2764000000025</v>
      </c>
      <c r="T251">
        <f>VLOOKUP(Transactions!F251,Payments!A251:E950,2,FALSE)</f>
        <v>3968.116</v>
      </c>
      <c r="U251" s="9">
        <f>VLOOKUP($D251,Payments!$A:$E,4,0)</f>
        <v>17142.261119999999</v>
      </c>
      <c r="V251" s="9">
        <f t="shared" si="34"/>
        <v>1269.7971199999974</v>
      </c>
      <c r="W251" s="17">
        <f t="shared" si="35"/>
        <v>7.4074074074073931E-2</v>
      </c>
      <c r="X251" t="str">
        <f>VLOOKUP($D251,Payments!$A:$E,5,0)</f>
        <v>Popular</v>
      </c>
      <c r="Y251" t="str">
        <f>VLOOKUP($X251,'Bank Type'!$A$1:$B$11,2,0)</f>
        <v>B</v>
      </c>
    </row>
    <row r="252" spans="1:25" x14ac:dyDescent="0.25">
      <c r="A252" t="str">
        <f t="shared" si="29"/>
        <v>CD-17CD-17-251</v>
      </c>
      <c r="B252" t="str">
        <f t="shared" si="30"/>
        <v>CD-17-251B-320</v>
      </c>
      <c r="C252" s="1" t="str">
        <f>Transactions!A252</f>
        <v>CD-17</v>
      </c>
      <c r="D252" t="str">
        <f>Transactions!F252</f>
        <v>CD-17-251</v>
      </c>
      <c r="E252" t="str">
        <f>VLOOKUP($D252,Payments!$A:$C,3,0)</f>
        <v>B-320</v>
      </c>
      <c r="F252" s="11" t="str">
        <f>Transactions!D252</f>
        <v>Wagon</v>
      </c>
      <c r="G252" s="11" t="str">
        <f>Transactions!E252</f>
        <v>Audi</v>
      </c>
      <c r="H252" s="1">
        <f>Transactions!B252</f>
        <v>43380</v>
      </c>
      <c r="I252" s="10">
        <f t="shared" si="27"/>
        <v>10</v>
      </c>
      <c r="J252" s="1">
        <f>Transactions!C252</f>
        <v>43416</v>
      </c>
      <c r="K252">
        <f t="shared" si="28"/>
        <v>36</v>
      </c>
      <c r="L252" s="5">
        <f>Transactions!G252</f>
        <v>22119</v>
      </c>
      <c r="M252" s="2">
        <f>Transactions!H252</f>
        <v>0.17</v>
      </c>
      <c r="N252" s="2">
        <f t="shared" si="31"/>
        <v>18358.77</v>
      </c>
      <c r="O252">
        <f>SUMIFS(Financials!$C:$C,Financials!$A:$A,'Combined sheet'!$C252,Financials!$B:$B,'Combined sheet'!$D252)</f>
        <v>8847.6</v>
      </c>
      <c r="P252">
        <f>SUMIFS(Financials!$D:$D,Financials!$A:$A,'Combined sheet'!$C252,Financials!$B:$B,'Combined sheet'!$D252)</f>
        <v>570.67020000000002</v>
      </c>
      <c r="Q252">
        <f>SUMIFS(Financials!$E:$E,Financials!$A:$A,'Combined sheet'!$C252,Financials!$B:$B,'Combined sheet'!$D252)</f>
        <v>0.13</v>
      </c>
      <c r="R252" s="18">
        <f t="shared" si="32"/>
        <v>11804.910300000001</v>
      </c>
      <c r="S252" s="9">
        <f t="shared" si="33"/>
        <v>6553.8596999999991</v>
      </c>
      <c r="T252">
        <f>VLOOKUP(Transactions!F252,Payments!A252:E951,2,FALSE)</f>
        <v>3671.7540000000004</v>
      </c>
      <c r="U252" s="9">
        <f>VLOOKUP($D252,Payments!$A:$E,4,0)</f>
        <v>15861.977280000001</v>
      </c>
      <c r="V252" s="9">
        <f t="shared" si="34"/>
        <v>1174.9612800000014</v>
      </c>
      <c r="W252" s="17">
        <f t="shared" si="35"/>
        <v>7.4074074074074153E-2</v>
      </c>
      <c r="X252" t="str">
        <f>VLOOKUP($D252,Payments!$A:$E,5,0)</f>
        <v>Bankinter</v>
      </c>
      <c r="Y252" t="str">
        <f>VLOOKUP($X252,'Bank Type'!$A$1:$B$11,2,0)</f>
        <v>C</v>
      </c>
    </row>
    <row r="253" spans="1:25" x14ac:dyDescent="0.25">
      <c r="A253" t="str">
        <f t="shared" si="29"/>
        <v>CD-6CD-6-252</v>
      </c>
      <c r="B253" t="str">
        <f t="shared" si="30"/>
        <v>CD-6-252B-357</v>
      </c>
      <c r="C253" s="11" t="str">
        <f>Transactions!A253</f>
        <v>CD-6</v>
      </c>
      <c r="D253" t="str">
        <f>Transactions!F253</f>
        <v>CD-6-252</v>
      </c>
      <c r="E253" t="str">
        <f>VLOOKUP($D253,Payments!$A:$C,3,0)</f>
        <v>B-357</v>
      </c>
      <c r="F253" s="11" t="str">
        <f>Transactions!D253</f>
        <v>Sedan</v>
      </c>
      <c r="G253" s="11" t="str">
        <f>Transactions!E253</f>
        <v>Volvo</v>
      </c>
      <c r="H253" s="1">
        <f>Transactions!B253</f>
        <v>43453</v>
      </c>
      <c r="I253" s="10">
        <f t="shared" si="27"/>
        <v>12</v>
      </c>
      <c r="J253" s="1">
        <f>Transactions!C253</f>
        <v>43505</v>
      </c>
      <c r="K253">
        <f t="shared" si="28"/>
        <v>52</v>
      </c>
      <c r="L253" s="5">
        <f>Transactions!G253</f>
        <v>20481</v>
      </c>
      <c r="M253" s="2">
        <f>Transactions!H253</f>
        <v>0.17</v>
      </c>
      <c r="N253" s="2">
        <f t="shared" si="31"/>
        <v>16999.23</v>
      </c>
      <c r="O253">
        <f>SUMIFS(Financials!$C:$C,Financials!$A:$A,'Combined sheet'!$C253,Financials!$B:$B,'Combined sheet'!$D253)</f>
        <v>6758.73</v>
      </c>
      <c r="P253">
        <f>SUMIFS(Financials!$D:$D,Financials!$A:$A,'Combined sheet'!$C253,Financials!$B:$B,'Combined sheet'!$D253)</f>
        <v>921.64499999999998</v>
      </c>
      <c r="Q253">
        <f>SUMIFS(Financials!$E:$E,Financials!$A:$A,'Combined sheet'!$C253,Financials!$B:$B,'Combined sheet'!$D253)</f>
        <v>0.11</v>
      </c>
      <c r="R253" s="18">
        <f t="shared" si="32"/>
        <v>9550.2903000000006</v>
      </c>
      <c r="S253" s="9">
        <f t="shared" si="33"/>
        <v>7448.9396999999999</v>
      </c>
      <c r="T253">
        <f>VLOOKUP(Transactions!F253,Payments!A253:E952,2,FALSE)</f>
        <v>3059.8614000000002</v>
      </c>
      <c r="U253" s="9">
        <f>VLOOKUP($D253,Payments!$A:$E,4,0)</f>
        <v>14636.337030000001</v>
      </c>
      <c r="V253" s="9">
        <f t="shared" si="34"/>
        <v>696.96843000000081</v>
      </c>
      <c r="W253" s="17">
        <f t="shared" si="35"/>
        <v>4.7619047619047672E-2</v>
      </c>
      <c r="X253" t="str">
        <f>VLOOKUP($D253,Payments!$A:$E,5,0)</f>
        <v>Sabadell</v>
      </c>
      <c r="Y253" t="str">
        <f>VLOOKUP($X253,'Bank Type'!$A$1:$B$11,2,0)</f>
        <v>A</v>
      </c>
    </row>
    <row r="254" spans="1:25" x14ac:dyDescent="0.25">
      <c r="A254" t="str">
        <f t="shared" si="29"/>
        <v>CD-11CD-11-253</v>
      </c>
      <c r="B254" t="str">
        <f t="shared" si="30"/>
        <v>CD-11-253B-340</v>
      </c>
      <c r="C254" s="1" t="str">
        <f>Transactions!A254</f>
        <v>CD-11</v>
      </c>
      <c r="D254" t="str">
        <f>Transactions!F254</f>
        <v>CD-11-253</v>
      </c>
      <c r="E254" t="str">
        <f>VLOOKUP($D254,Payments!$A:$C,3,0)</f>
        <v>B-340</v>
      </c>
      <c r="F254" s="11" t="str">
        <f>Transactions!D254</f>
        <v>Sedan</v>
      </c>
      <c r="G254" s="11" t="str">
        <f>Transactions!E254</f>
        <v>Volkswagen</v>
      </c>
      <c r="H254" s="1">
        <f>Transactions!B254</f>
        <v>43389</v>
      </c>
      <c r="I254" s="10">
        <f t="shared" si="27"/>
        <v>10</v>
      </c>
      <c r="J254" s="1">
        <f>Transactions!C254</f>
        <v>43456</v>
      </c>
      <c r="K254">
        <f t="shared" si="28"/>
        <v>67</v>
      </c>
      <c r="L254" s="5">
        <f>Transactions!G254</f>
        <v>16385</v>
      </c>
      <c r="M254" s="2">
        <f>Transactions!H254</f>
        <v>0.05</v>
      </c>
      <c r="N254" s="2">
        <f t="shared" si="31"/>
        <v>15565.75</v>
      </c>
      <c r="O254">
        <f>SUMIFS(Financials!$C:$C,Financials!$A:$A,'Combined sheet'!$C254,Financials!$B:$B,'Combined sheet'!$D254)</f>
        <v>6062.45</v>
      </c>
      <c r="P254">
        <f>SUMIFS(Financials!$D:$D,Financials!$A:$A,'Combined sheet'!$C254,Financials!$B:$B,'Combined sheet'!$D254)</f>
        <v>570.19799999999998</v>
      </c>
      <c r="Q254">
        <f>SUMIFS(Financials!$E:$E,Financials!$A:$A,'Combined sheet'!$C254,Financials!$B:$B,'Combined sheet'!$D254)</f>
        <v>0.15</v>
      </c>
      <c r="R254" s="18">
        <f t="shared" si="32"/>
        <v>8967.5105000000003</v>
      </c>
      <c r="S254" s="9">
        <f t="shared" si="33"/>
        <v>6598.2394999999997</v>
      </c>
      <c r="T254">
        <f>VLOOKUP(Transactions!F254,Payments!A254:E953,2,FALSE)</f>
        <v>3580.1224999999999</v>
      </c>
      <c r="U254" s="9">
        <f>VLOOKUP($D254,Payments!$A:$E,4,0)</f>
        <v>12584.908875000001</v>
      </c>
      <c r="V254" s="9">
        <f t="shared" si="34"/>
        <v>599.28137500000048</v>
      </c>
      <c r="W254" s="17">
        <f t="shared" si="35"/>
        <v>4.7619047619047651E-2</v>
      </c>
      <c r="X254" t="str">
        <f>VLOOKUP($D254,Payments!$A:$E,5,0)</f>
        <v>Kutxa</v>
      </c>
      <c r="Y254" t="str">
        <f>VLOOKUP($X254,'Bank Type'!$A$1:$B$11,2,0)</f>
        <v>C</v>
      </c>
    </row>
    <row r="255" spans="1:25" x14ac:dyDescent="0.25">
      <c r="A255" t="str">
        <f t="shared" si="29"/>
        <v>CD-4CD-4-254</v>
      </c>
      <c r="B255" t="str">
        <f t="shared" si="30"/>
        <v>CD-4-254B-396</v>
      </c>
      <c r="C255" s="11" t="str">
        <f>Transactions!A255</f>
        <v>CD-4</v>
      </c>
      <c r="D255" t="str">
        <f>Transactions!F255</f>
        <v>CD-4-254</v>
      </c>
      <c r="E255" t="str">
        <f>VLOOKUP($D255,Payments!$A:$C,3,0)</f>
        <v>B-396</v>
      </c>
      <c r="F255" s="11" t="str">
        <f>Transactions!D255</f>
        <v>Wagon</v>
      </c>
      <c r="G255" s="11" t="str">
        <f>Transactions!E255</f>
        <v>Nissan</v>
      </c>
      <c r="H255" s="1">
        <f>Transactions!B255</f>
        <v>43431</v>
      </c>
      <c r="I255" s="10">
        <f t="shared" si="27"/>
        <v>11</v>
      </c>
      <c r="J255" s="1">
        <f>Transactions!C255</f>
        <v>43499</v>
      </c>
      <c r="K255">
        <f t="shared" si="28"/>
        <v>68</v>
      </c>
      <c r="L255" s="5">
        <f>Transactions!G255</f>
        <v>22538</v>
      </c>
      <c r="M255" s="2">
        <f>Transactions!H255</f>
        <v>0.05</v>
      </c>
      <c r="N255" s="2">
        <f t="shared" si="31"/>
        <v>21411.1</v>
      </c>
      <c r="O255">
        <f>SUMIFS(Financials!$C:$C,Financials!$A:$A,'Combined sheet'!$C255,Financials!$B:$B,'Combined sheet'!$D255)</f>
        <v>6986.78</v>
      </c>
      <c r="P255">
        <f>SUMIFS(Financials!$D:$D,Financials!$A:$A,'Combined sheet'!$C255,Financials!$B:$B,'Combined sheet'!$D255)</f>
        <v>1153.9456</v>
      </c>
      <c r="Q255">
        <f>SUMIFS(Financials!$E:$E,Financials!$A:$A,'Combined sheet'!$C255,Financials!$B:$B,'Combined sheet'!$D255)</f>
        <v>0.15</v>
      </c>
      <c r="R255" s="18">
        <f t="shared" si="32"/>
        <v>11352.390599999999</v>
      </c>
      <c r="S255" s="9">
        <f t="shared" si="33"/>
        <v>10058.709400000002</v>
      </c>
      <c r="T255">
        <f>VLOOKUP(Transactions!F255,Payments!A255:E954,2,FALSE)</f>
        <v>4068.1089999999995</v>
      </c>
      <c r="U255" s="9">
        <f>VLOOKUP($D255,Payments!$A:$E,4,0)</f>
        <v>18730.43028</v>
      </c>
      <c r="V255" s="9">
        <f t="shared" si="34"/>
        <v>1387.4392800000023</v>
      </c>
      <c r="W255" s="17">
        <f t="shared" si="35"/>
        <v>7.4074074074074195E-2</v>
      </c>
      <c r="X255" t="str">
        <f>VLOOKUP($D255,Payments!$A:$E,5,0)</f>
        <v>Bankia</v>
      </c>
      <c r="Y255" t="str">
        <f>VLOOKUP($X255,'Bank Type'!$A$1:$B$11,2,0)</f>
        <v>B</v>
      </c>
    </row>
    <row r="256" spans="1:25" x14ac:dyDescent="0.25">
      <c r="A256" t="str">
        <f t="shared" si="29"/>
        <v>CD-11CD-11-255</v>
      </c>
      <c r="B256" t="str">
        <f t="shared" si="30"/>
        <v>CD-11-255B-317</v>
      </c>
      <c r="C256" s="1" t="str">
        <f>Transactions!A256</f>
        <v>CD-11</v>
      </c>
      <c r="D256" t="str">
        <f>Transactions!F256</f>
        <v>CD-11-255</v>
      </c>
      <c r="E256" t="str">
        <f>VLOOKUP($D256,Payments!$A:$C,3,0)</f>
        <v>B-317</v>
      </c>
      <c r="F256" s="11" t="str">
        <f>Transactions!D256</f>
        <v>Wagon</v>
      </c>
      <c r="G256" s="11" t="str">
        <f>Transactions!E256</f>
        <v>Honda</v>
      </c>
      <c r="H256" s="1">
        <f>Transactions!B256</f>
        <v>43417</v>
      </c>
      <c r="I256" s="10">
        <f t="shared" si="27"/>
        <v>11</v>
      </c>
      <c r="J256" s="1">
        <f>Transactions!C256</f>
        <v>43461</v>
      </c>
      <c r="K256">
        <f t="shared" si="28"/>
        <v>44</v>
      </c>
      <c r="L256" s="5">
        <f>Transactions!G256</f>
        <v>31689</v>
      </c>
      <c r="M256" s="2">
        <f>Transactions!H256</f>
        <v>0.14000000000000001</v>
      </c>
      <c r="N256" s="2">
        <f t="shared" si="31"/>
        <v>27252.54</v>
      </c>
      <c r="O256">
        <f>SUMIFS(Financials!$C:$C,Financials!$A:$A,'Combined sheet'!$C256,Financials!$B:$B,'Combined sheet'!$D256)</f>
        <v>11724.93</v>
      </c>
      <c r="P256">
        <f>SUMIFS(Financials!$D:$D,Financials!$A:$A,'Combined sheet'!$C256,Financials!$B:$B,'Combined sheet'!$D256)</f>
        <v>776.38049999999998</v>
      </c>
      <c r="Q256">
        <f>SUMIFS(Financials!$E:$E,Financials!$A:$A,'Combined sheet'!$C256,Financials!$B:$B,'Combined sheet'!$D256)</f>
        <v>0.12</v>
      </c>
      <c r="R256" s="18">
        <f t="shared" si="32"/>
        <v>15771.615299999999</v>
      </c>
      <c r="S256" s="9">
        <f t="shared" si="33"/>
        <v>11480.924700000001</v>
      </c>
      <c r="T256">
        <f>VLOOKUP(Transactions!F256,Payments!A256:E955,2,FALSE)</f>
        <v>5995.5587999999998</v>
      </c>
      <c r="U256" s="9">
        <f>VLOOKUP($D256,Payments!$A:$E,4,0)</f>
        <v>23170.109508000005</v>
      </c>
      <c r="V256" s="9">
        <f t="shared" si="34"/>
        <v>1913.128308000003</v>
      </c>
      <c r="W256" s="17">
        <f t="shared" si="35"/>
        <v>8.2568807339449657E-2</v>
      </c>
      <c r="X256" t="str">
        <f>VLOOKUP($D256,Payments!$A:$E,5,0)</f>
        <v>Caixa</v>
      </c>
      <c r="Y256" t="str">
        <f>VLOOKUP($X256,'Bank Type'!$A$1:$B$11,2,0)</f>
        <v>A</v>
      </c>
    </row>
    <row r="257" spans="1:25" x14ac:dyDescent="0.25">
      <c r="A257" t="str">
        <f t="shared" si="29"/>
        <v>CD-20CD-20-256</v>
      </c>
      <c r="B257" t="str">
        <f t="shared" si="30"/>
        <v>CD-20-256B-272</v>
      </c>
      <c r="C257" s="11" t="str">
        <f>Transactions!A257</f>
        <v>CD-20</v>
      </c>
      <c r="D257" t="str">
        <f>Transactions!F257</f>
        <v>CD-20-256</v>
      </c>
      <c r="E257" t="str">
        <f>VLOOKUP($D257,Payments!$A:$C,3,0)</f>
        <v>B-272</v>
      </c>
      <c r="F257" s="11" t="str">
        <f>Transactions!D257</f>
        <v>Convertible</v>
      </c>
      <c r="G257" s="11" t="str">
        <f>Transactions!E257</f>
        <v>Mitsubishi</v>
      </c>
      <c r="H257" s="1">
        <f>Transactions!B257</f>
        <v>43418</v>
      </c>
      <c r="I257" s="10">
        <f t="shared" si="27"/>
        <v>11</v>
      </c>
      <c r="J257" s="1">
        <f>Transactions!C257</f>
        <v>43482</v>
      </c>
      <c r="K257">
        <f t="shared" si="28"/>
        <v>64</v>
      </c>
      <c r="L257" s="5">
        <f>Transactions!G257</f>
        <v>34013</v>
      </c>
      <c r="M257" s="2">
        <f>Transactions!H257</f>
        <v>0.08</v>
      </c>
      <c r="N257" s="2">
        <f t="shared" si="31"/>
        <v>31291.96</v>
      </c>
      <c r="O257">
        <f>SUMIFS(Financials!$C:$C,Financials!$A:$A,'Combined sheet'!$C257,Financials!$B:$B,'Combined sheet'!$D257)</f>
        <v>10884.16</v>
      </c>
      <c r="P257">
        <f>SUMIFS(Financials!$D:$D,Financials!$A:$A,'Combined sheet'!$C257,Financials!$B:$B,'Combined sheet'!$D257)</f>
        <v>1224.4680000000001</v>
      </c>
      <c r="Q257">
        <f>SUMIFS(Financials!$E:$E,Financials!$A:$A,'Combined sheet'!$C257,Financials!$B:$B,'Combined sheet'!$D257)</f>
        <v>0.13</v>
      </c>
      <c r="R257" s="18">
        <f t="shared" si="32"/>
        <v>16176.5828</v>
      </c>
      <c r="S257" s="9">
        <f t="shared" si="33"/>
        <v>15115.377199999999</v>
      </c>
      <c r="T257">
        <f>VLOOKUP(Transactions!F257,Payments!A257:E956,2,FALSE)</f>
        <v>6884.2312000000011</v>
      </c>
      <c r="U257" s="9">
        <f>VLOOKUP($D257,Payments!$A:$E,4,0)</f>
        <v>26116.269816000004</v>
      </c>
      <c r="V257" s="9">
        <f t="shared" si="34"/>
        <v>1708.5410160000065</v>
      </c>
      <c r="W257" s="17">
        <f t="shared" si="35"/>
        <v>6.5420560747663795E-2</v>
      </c>
      <c r="X257" t="str">
        <f>VLOOKUP($D257,Payments!$A:$E,5,0)</f>
        <v>BBVA</v>
      </c>
      <c r="Y257" t="str">
        <f>VLOOKUP($X257,'Bank Type'!$A$1:$B$11,2,0)</f>
        <v>A</v>
      </c>
    </row>
    <row r="258" spans="1:25" x14ac:dyDescent="0.25">
      <c r="A258" t="str">
        <f t="shared" si="29"/>
        <v>CD-1CD-1-257</v>
      </c>
      <c r="B258" t="str">
        <f t="shared" si="30"/>
        <v>CD-1-257B-284</v>
      </c>
      <c r="C258" s="1" t="str">
        <f>Transactions!A258</f>
        <v>CD-1</v>
      </c>
      <c r="D258" t="str">
        <f>Transactions!F258</f>
        <v>CD-1-257</v>
      </c>
      <c r="E258" t="str">
        <f>VLOOKUP($D258,Payments!$A:$C,3,0)</f>
        <v>B-284</v>
      </c>
      <c r="F258" s="11" t="str">
        <f>Transactions!D258</f>
        <v>Hardtop</v>
      </c>
      <c r="G258" s="11" t="str">
        <f>Transactions!E258</f>
        <v>Plymouth</v>
      </c>
      <c r="H258" s="1">
        <f>Transactions!B258</f>
        <v>43465</v>
      </c>
      <c r="I258" s="10">
        <f t="shared" ref="I258:I321" si="36">MONTH(H258)</f>
        <v>12</v>
      </c>
      <c r="J258" s="1">
        <f>Transactions!C258</f>
        <v>43521</v>
      </c>
      <c r="K258">
        <f t="shared" ref="K258:K321" si="37">J258-H258</f>
        <v>56</v>
      </c>
      <c r="L258" s="5">
        <f>Transactions!G258</f>
        <v>22686</v>
      </c>
      <c r="M258" s="2">
        <f>Transactions!H258</f>
        <v>0.14000000000000001</v>
      </c>
      <c r="N258" s="2">
        <f t="shared" si="31"/>
        <v>19509.96</v>
      </c>
      <c r="O258">
        <f>SUMIFS(Financials!$C:$C,Financials!$A:$A,'Combined sheet'!$C258,Financials!$B:$B,'Combined sheet'!$D258)</f>
        <v>8847.5400000000009</v>
      </c>
      <c r="P258">
        <f>SUMIFS(Financials!$D:$D,Financials!$A:$A,'Combined sheet'!$C258,Financials!$B:$B,'Combined sheet'!$D258)</f>
        <v>639.74519999999984</v>
      </c>
      <c r="Q258">
        <f>SUMIFS(Financials!$E:$E,Financials!$A:$A,'Combined sheet'!$C258,Financials!$B:$B,'Combined sheet'!$D258)</f>
        <v>0.11</v>
      </c>
      <c r="R258" s="18">
        <f t="shared" si="32"/>
        <v>11633.380800000001</v>
      </c>
      <c r="S258" s="9">
        <f t="shared" si="33"/>
        <v>7876.5791999999983</v>
      </c>
      <c r="T258">
        <f>VLOOKUP(Transactions!F258,Payments!A258:E957,2,FALSE)</f>
        <v>4097.0915999999997</v>
      </c>
      <c r="U258" s="9">
        <f>VLOOKUP($D258,Payments!$A:$E,4,0)</f>
        <v>16645.897872000001</v>
      </c>
      <c r="V258" s="9">
        <f t="shared" si="34"/>
        <v>1233.029472000002</v>
      </c>
      <c r="W258" s="17">
        <f t="shared" si="35"/>
        <v>7.4074074074074181E-2</v>
      </c>
      <c r="X258" t="str">
        <f>VLOOKUP($D258,Payments!$A:$E,5,0)</f>
        <v>Laboral</v>
      </c>
      <c r="Y258" t="str">
        <f>VLOOKUP($X258,'Bank Type'!$A$1:$B$11,2,0)</f>
        <v>D</v>
      </c>
    </row>
    <row r="259" spans="1:25" x14ac:dyDescent="0.25">
      <c r="A259" t="str">
        <f t="shared" ref="A259:A322" si="38">C259&amp;D259</f>
        <v>CD-13CD-13-258</v>
      </c>
      <c r="B259" t="str">
        <f t="shared" ref="B259:B322" si="39">D259&amp;E259</f>
        <v>CD-13-258B-385</v>
      </c>
      <c r="C259" s="11" t="str">
        <f>Transactions!A259</f>
        <v>CD-13</v>
      </c>
      <c r="D259" t="str">
        <f>Transactions!F259</f>
        <v>CD-13-258</v>
      </c>
      <c r="E259" t="str">
        <f>VLOOKUP($D259,Payments!$A:$C,3,0)</f>
        <v>B-385</v>
      </c>
      <c r="F259" s="11" t="str">
        <f>Transactions!D259</f>
        <v>Convertible</v>
      </c>
      <c r="G259" s="11" t="str">
        <f>Transactions!E259</f>
        <v>Mazda</v>
      </c>
      <c r="H259" s="1">
        <f>Transactions!B259</f>
        <v>43437</v>
      </c>
      <c r="I259" s="10">
        <f t="shared" si="36"/>
        <v>12</v>
      </c>
      <c r="J259" s="1">
        <f>Transactions!C259</f>
        <v>43506</v>
      </c>
      <c r="K259">
        <f t="shared" si="37"/>
        <v>69</v>
      </c>
      <c r="L259" s="5">
        <f>Transactions!G259</f>
        <v>16898</v>
      </c>
      <c r="M259" s="2">
        <f>Transactions!H259</f>
        <v>0.13</v>
      </c>
      <c r="N259" s="2">
        <f t="shared" ref="N259:N322" si="40">L259-L259*M259</f>
        <v>14701.26</v>
      </c>
      <c r="O259">
        <f>SUMIFS(Financials!$C:$C,Financials!$A:$A,'Combined sheet'!$C259,Financials!$B:$B,'Combined sheet'!$D259)</f>
        <v>6590.22</v>
      </c>
      <c r="P259">
        <f>SUMIFS(Financials!$D:$D,Financials!$A:$A,'Combined sheet'!$C259,Financials!$B:$B,'Combined sheet'!$D259)</f>
        <v>486.66239999999999</v>
      </c>
      <c r="Q259">
        <f>SUMIFS(Financials!$E:$E,Financials!$A:$A,'Combined sheet'!$C259,Financials!$B:$B,'Combined sheet'!$D259)</f>
        <v>0.1</v>
      </c>
      <c r="R259" s="18">
        <f t="shared" ref="R259:R322" si="41">O259+P259+Q259*N259</f>
        <v>8547.0084000000006</v>
      </c>
      <c r="S259" s="9">
        <f t="shared" ref="S259:S322" si="42">N259-O259-P259-Q259*N259</f>
        <v>6154.2515999999996</v>
      </c>
      <c r="T259">
        <f>VLOOKUP(Transactions!F259,Payments!A259:E958,2,FALSE)</f>
        <v>2646.2267999999999</v>
      </c>
      <c r="U259" s="9">
        <f>VLOOKUP($D259,Payments!$A:$E,4,0)</f>
        <v>12657.78486</v>
      </c>
      <c r="V259" s="9">
        <f t="shared" ref="V259:V322" si="43">U259-(N259-T259)</f>
        <v>602.7516599999999</v>
      </c>
      <c r="W259" s="17">
        <f t="shared" ref="W259:W322" si="44">V259/U259</f>
        <v>4.7619047619047609E-2</v>
      </c>
      <c r="X259" t="str">
        <f>VLOOKUP($D259,Payments!$A:$E,5,0)</f>
        <v>Unicaja</v>
      </c>
      <c r="Y259" t="str">
        <f>VLOOKUP($X259,'Bank Type'!$A$1:$B$11,2,0)</f>
        <v>D</v>
      </c>
    </row>
    <row r="260" spans="1:25" x14ac:dyDescent="0.25">
      <c r="A260" t="str">
        <f t="shared" si="38"/>
        <v>CD-3CD-3-259</v>
      </c>
      <c r="B260" t="str">
        <f t="shared" si="39"/>
        <v>CD-3-259B-265</v>
      </c>
      <c r="C260" s="1" t="str">
        <f>Transactions!A260</f>
        <v>CD-3</v>
      </c>
      <c r="D260" t="str">
        <f>Transactions!F260</f>
        <v>CD-3-259</v>
      </c>
      <c r="E260" t="str">
        <f>VLOOKUP($D260,Payments!$A:$C,3,0)</f>
        <v>B-265</v>
      </c>
      <c r="F260" s="11" t="str">
        <f>Transactions!D260</f>
        <v>Hardtop</v>
      </c>
      <c r="G260" s="11" t="str">
        <f>Transactions!E260</f>
        <v>Mercedes-benz</v>
      </c>
      <c r="H260" s="1">
        <f>Transactions!B260</f>
        <v>43391</v>
      </c>
      <c r="I260" s="10">
        <f t="shared" si="36"/>
        <v>10</v>
      </c>
      <c r="J260" s="1">
        <f>Transactions!C260</f>
        <v>43458</v>
      </c>
      <c r="K260">
        <f t="shared" si="37"/>
        <v>67</v>
      </c>
      <c r="L260" s="5">
        <f>Transactions!G260</f>
        <v>22530</v>
      </c>
      <c r="M260" s="2">
        <f>Transactions!H260</f>
        <v>0.14000000000000001</v>
      </c>
      <c r="N260" s="2">
        <f t="shared" si="40"/>
        <v>19375.8</v>
      </c>
      <c r="O260">
        <f>SUMIFS(Financials!$C:$C,Financials!$A:$A,'Combined sheet'!$C260,Financials!$B:$B,'Combined sheet'!$D260)</f>
        <v>6759</v>
      </c>
      <c r="P260">
        <f>SUMIFS(Financials!$D:$D,Financials!$A:$A,'Combined sheet'!$C260,Financials!$B:$B,'Combined sheet'!$D260)</f>
        <v>630.84</v>
      </c>
      <c r="Q260">
        <f>SUMIFS(Financials!$E:$E,Financials!$A:$A,'Combined sheet'!$C260,Financials!$B:$B,'Combined sheet'!$D260)</f>
        <v>0.14000000000000001</v>
      </c>
      <c r="R260" s="18">
        <f t="shared" si="41"/>
        <v>10102.452000000001</v>
      </c>
      <c r="S260" s="9">
        <f t="shared" si="42"/>
        <v>9273.3479999999981</v>
      </c>
      <c r="T260">
        <f>VLOOKUP(Transactions!F260,Payments!A260:E959,2,FALSE)</f>
        <v>4456.4339999999993</v>
      </c>
      <c r="U260" s="9">
        <f>VLOOKUP($D260,Payments!$A:$E,4,0)</f>
        <v>15665.3343</v>
      </c>
      <c r="V260" s="9">
        <f t="shared" si="43"/>
        <v>745.96830000000045</v>
      </c>
      <c r="W260" s="17">
        <f t="shared" si="44"/>
        <v>4.7619047619047644E-2</v>
      </c>
      <c r="X260" t="str">
        <f>VLOOKUP($D260,Payments!$A:$E,5,0)</f>
        <v>Bankia</v>
      </c>
      <c r="Y260" t="str">
        <f>VLOOKUP($X260,'Bank Type'!$A$1:$B$11,2,0)</f>
        <v>B</v>
      </c>
    </row>
    <row r="261" spans="1:25" x14ac:dyDescent="0.25">
      <c r="A261" t="str">
        <f t="shared" si="38"/>
        <v>CD-9CD-9-260</v>
      </c>
      <c r="B261" t="str">
        <f t="shared" si="39"/>
        <v>CD-9-260B-325</v>
      </c>
      <c r="C261" s="11" t="str">
        <f>Transactions!A261</f>
        <v>CD-9</v>
      </c>
      <c r="D261" t="str">
        <f>Transactions!F261</f>
        <v>CD-9-260</v>
      </c>
      <c r="E261" t="str">
        <f>VLOOKUP($D261,Payments!$A:$C,3,0)</f>
        <v>B-325</v>
      </c>
      <c r="F261" s="11" t="str">
        <f>Transactions!D261</f>
        <v>Hardtop</v>
      </c>
      <c r="G261" s="11" t="str">
        <f>Transactions!E261</f>
        <v>Jaguar</v>
      </c>
      <c r="H261" s="1">
        <f>Transactions!B261</f>
        <v>43465</v>
      </c>
      <c r="I261" s="10">
        <f t="shared" si="36"/>
        <v>12</v>
      </c>
      <c r="J261" s="1">
        <f>Transactions!C261</f>
        <v>43501</v>
      </c>
      <c r="K261">
        <f t="shared" si="37"/>
        <v>36</v>
      </c>
      <c r="L261" s="5">
        <f>Transactions!G261</f>
        <v>32376</v>
      </c>
      <c r="M261" s="2">
        <f>Transactions!H261</f>
        <v>7.0000000000000007E-2</v>
      </c>
      <c r="N261" s="2">
        <f t="shared" si="40"/>
        <v>30109.68</v>
      </c>
      <c r="O261">
        <f>SUMIFS(Financials!$C:$C,Financials!$A:$A,'Combined sheet'!$C261,Financials!$B:$B,'Combined sheet'!$D261)</f>
        <v>11331.6</v>
      </c>
      <c r="P261">
        <f>SUMIFS(Financials!$D:$D,Financials!$A:$A,'Combined sheet'!$C261,Financials!$B:$B,'Combined sheet'!$D261)</f>
        <v>1690.0271999999995</v>
      </c>
      <c r="Q261">
        <f>SUMIFS(Financials!$E:$E,Financials!$A:$A,'Combined sheet'!$C261,Financials!$B:$B,'Combined sheet'!$D261)</f>
        <v>0.1</v>
      </c>
      <c r="R261" s="18">
        <f t="shared" si="41"/>
        <v>16032.5952</v>
      </c>
      <c r="S261" s="9">
        <f t="shared" si="42"/>
        <v>14077.084800000001</v>
      </c>
      <c r="T261">
        <f>VLOOKUP(Transactions!F261,Payments!A261:E960,2,FALSE)</f>
        <v>6323.032799999999</v>
      </c>
      <c r="U261" s="9">
        <f>VLOOKUP($D261,Payments!$A:$E,4,0)</f>
        <v>25213.846032000001</v>
      </c>
      <c r="V261" s="9">
        <f t="shared" si="43"/>
        <v>1427.1988320000019</v>
      </c>
      <c r="W261" s="17">
        <f t="shared" si="44"/>
        <v>5.6603773584905731E-2</v>
      </c>
      <c r="X261" t="str">
        <f>VLOOKUP($D261,Payments!$A:$E,5,0)</f>
        <v>Bankinter</v>
      </c>
      <c r="Y261" t="str">
        <f>VLOOKUP($X261,'Bank Type'!$A$1:$B$11,2,0)</f>
        <v>C</v>
      </c>
    </row>
    <row r="262" spans="1:25" x14ac:dyDescent="0.25">
      <c r="A262" t="str">
        <f t="shared" si="38"/>
        <v>CD-12CD-12-261</v>
      </c>
      <c r="B262" t="str">
        <f t="shared" si="39"/>
        <v>CD-12-261B-363</v>
      </c>
      <c r="C262" s="1" t="str">
        <f>Transactions!A262</f>
        <v>CD-12</v>
      </c>
      <c r="D262" t="str">
        <f>Transactions!F262</f>
        <v>CD-12-261</v>
      </c>
      <c r="E262" t="str">
        <f>VLOOKUP($D262,Payments!$A:$C,3,0)</f>
        <v>B-363</v>
      </c>
      <c r="F262" s="11" t="str">
        <f>Transactions!D262</f>
        <v>Hatchback</v>
      </c>
      <c r="G262" s="11" t="str">
        <f>Transactions!E262</f>
        <v>Jaguar</v>
      </c>
      <c r="H262" s="1">
        <f>Transactions!B262</f>
        <v>43457</v>
      </c>
      <c r="I262" s="10">
        <f t="shared" si="36"/>
        <v>12</v>
      </c>
      <c r="J262" s="1">
        <f>Transactions!C262</f>
        <v>43527</v>
      </c>
      <c r="K262">
        <f t="shared" si="37"/>
        <v>70</v>
      </c>
      <c r="L262" s="5">
        <f>Transactions!G262</f>
        <v>18370</v>
      </c>
      <c r="M262" s="2">
        <f>Transactions!H262</f>
        <v>0.12</v>
      </c>
      <c r="N262" s="2">
        <f t="shared" si="40"/>
        <v>16165.6</v>
      </c>
      <c r="O262">
        <f>SUMIFS(Financials!$C:$C,Financials!$A:$A,'Combined sheet'!$C262,Financials!$B:$B,'Combined sheet'!$D262)</f>
        <v>5878.4</v>
      </c>
      <c r="P262">
        <f>SUMIFS(Financials!$D:$D,Financials!$A:$A,'Combined sheet'!$C262,Financials!$B:$B,'Combined sheet'!$D262)</f>
        <v>720.10400000000004</v>
      </c>
      <c r="Q262">
        <f>SUMIFS(Financials!$E:$E,Financials!$A:$A,'Combined sheet'!$C262,Financials!$B:$B,'Combined sheet'!$D262)</f>
        <v>0.15</v>
      </c>
      <c r="R262" s="18">
        <f t="shared" si="41"/>
        <v>9023.344000000001</v>
      </c>
      <c r="S262" s="9">
        <f t="shared" si="42"/>
        <v>7142.2560000000012</v>
      </c>
      <c r="T262">
        <f>VLOOKUP(Transactions!F262,Payments!A262:E961,2,FALSE)</f>
        <v>3718.0879999999997</v>
      </c>
      <c r="U262" s="9">
        <f>VLOOKUP($D262,Payments!$A:$E,4,0)</f>
        <v>13567.788080000002</v>
      </c>
      <c r="V262" s="9">
        <f t="shared" si="43"/>
        <v>1120.2760800000015</v>
      </c>
      <c r="W262" s="17">
        <f t="shared" si="44"/>
        <v>8.2568807339449629E-2</v>
      </c>
      <c r="X262" t="str">
        <f>VLOOKUP($D262,Payments!$A:$E,5,0)</f>
        <v>BBVA</v>
      </c>
      <c r="Y262" t="str">
        <f>VLOOKUP($X262,'Bank Type'!$A$1:$B$11,2,0)</f>
        <v>A</v>
      </c>
    </row>
    <row r="263" spans="1:25" x14ac:dyDescent="0.25">
      <c r="A263" t="str">
        <f t="shared" si="38"/>
        <v>CD-14CD-14-262</v>
      </c>
      <c r="B263" t="str">
        <f t="shared" si="39"/>
        <v>CD-14-262B-351</v>
      </c>
      <c r="C263" s="11" t="str">
        <f>Transactions!A263</f>
        <v>CD-14</v>
      </c>
      <c r="D263" t="str">
        <f>Transactions!F263</f>
        <v>CD-14-262</v>
      </c>
      <c r="E263" t="str">
        <f>VLOOKUP($D263,Payments!$A:$C,3,0)</f>
        <v>B-351</v>
      </c>
      <c r="F263" s="11" t="str">
        <f>Transactions!D263</f>
        <v>Hardtop</v>
      </c>
      <c r="G263" s="11" t="str">
        <f>Transactions!E263</f>
        <v>Alfa-romero</v>
      </c>
      <c r="H263" s="1">
        <f>Transactions!B263</f>
        <v>43441</v>
      </c>
      <c r="I263" s="10">
        <f t="shared" si="36"/>
        <v>12</v>
      </c>
      <c r="J263" s="1">
        <f>Transactions!C263</f>
        <v>43475</v>
      </c>
      <c r="K263">
        <f t="shared" si="37"/>
        <v>34</v>
      </c>
      <c r="L263" s="5">
        <f>Transactions!G263</f>
        <v>26338</v>
      </c>
      <c r="M263" s="2">
        <f>Transactions!H263</f>
        <v>0.17</v>
      </c>
      <c r="N263" s="2">
        <f t="shared" si="40"/>
        <v>21860.54</v>
      </c>
      <c r="O263">
        <f>SUMIFS(Financials!$C:$C,Financials!$A:$A,'Combined sheet'!$C263,Financials!$B:$B,'Combined sheet'!$D263)</f>
        <v>8428.16</v>
      </c>
      <c r="P263">
        <f>SUMIFS(Financials!$D:$D,Financials!$A:$A,'Combined sheet'!$C263,Financials!$B:$B,'Combined sheet'!$D263)</f>
        <v>1074.5903999999998</v>
      </c>
      <c r="Q263">
        <f>SUMIFS(Financials!$E:$E,Financials!$A:$A,'Combined sheet'!$C263,Financials!$B:$B,'Combined sheet'!$D263)</f>
        <v>0.15</v>
      </c>
      <c r="R263" s="18">
        <f t="shared" si="41"/>
        <v>12781.831399999999</v>
      </c>
      <c r="S263" s="9">
        <f t="shared" si="42"/>
        <v>9078.7086000000018</v>
      </c>
      <c r="T263">
        <f>VLOOKUP(Transactions!F263,Payments!A263:E962,2,FALSE)</f>
        <v>4809.3187999999991</v>
      </c>
      <c r="U263" s="9">
        <f>VLOOKUP($D263,Payments!$A:$E,4,0)</f>
        <v>18415.318896000001</v>
      </c>
      <c r="V263" s="9">
        <f t="shared" si="43"/>
        <v>1364.0976960000007</v>
      </c>
      <c r="W263" s="17">
        <f t="shared" si="44"/>
        <v>7.4074074074074112E-2</v>
      </c>
      <c r="X263" t="str">
        <f>VLOOKUP($D263,Payments!$A:$E,5,0)</f>
        <v>Santander</v>
      </c>
      <c r="Y263" t="str">
        <f>VLOOKUP($X263,'Bank Type'!$A$1:$B$11,2,0)</f>
        <v>B</v>
      </c>
    </row>
    <row r="264" spans="1:25" x14ac:dyDescent="0.25">
      <c r="A264" t="str">
        <f t="shared" si="38"/>
        <v>CD-8CD-8-263</v>
      </c>
      <c r="B264" t="str">
        <f t="shared" si="39"/>
        <v>CD-8-263B-356</v>
      </c>
      <c r="C264" s="1" t="str">
        <f>Transactions!A264</f>
        <v>CD-8</v>
      </c>
      <c r="D264" t="str">
        <f>Transactions!F264</f>
        <v>CD-8-263</v>
      </c>
      <c r="E264" t="str">
        <f>VLOOKUP($D264,Payments!$A:$C,3,0)</f>
        <v>B-356</v>
      </c>
      <c r="F264" s="11" t="str">
        <f>Transactions!D264</f>
        <v>Hardtop</v>
      </c>
      <c r="G264" s="11" t="str">
        <f>Transactions!E264</f>
        <v>Peugeot</v>
      </c>
      <c r="H264" s="1">
        <f>Transactions!B264</f>
        <v>43433</v>
      </c>
      <c r="I264" s="10">
        <f t="shared" si="36"/>
        <v>11</v>
      </c>
      <c r="J264" s="1">
        <f>Transactions!C264</f>
        <v>43468</v>
      </c>
      <c r="K264">
        <f t="shared" si="37"/>
        <v>35</v>
      </c>
      <c r="L264" s="5">
        <f>Transactions!G264</f>
        <v>34726</v>
      </c>
      <c r="M264" s="2">
        <f>Transactions!H264</f>
        <v>0.05</v>
      </c>
      <c r="N264" s="2">
        <f t="shared" si="40"/>
        <v>32989.699999999997</v>
      </c>
      <c r="O264">
        <f>SUMIFS(Financials!$C:$C,Financials!$A:$A,'Combined sheet'!$C264,Financials!$B:$B,'Combined sheet'!$D264)</f>
        <v>13890.4</v>
      </c>
      <c r="P264">
        <f>SUMIFS(Financials!$D:$D,Financials!$A:$A,'Combined sheet'!$C264,Financials!$B:$B,'Combined sheet'!$D264)</f>
        <v>1909.9299999999994</v>
      </c>
      <c r="Q264">
        <f>SUMIFS(Financials!$E:$E,Financials!$A:$A,'Combined sheet'!$C264,Financials!$B:$B,'Combined sheet'!$D264)</f>
        <v>0.14000000000000001</v>
      </c>
      <c r="R264" s="18">
        <f t="shared" si="41"/>
        <v>20418.887999999999</v>
      </c>
      <c r="S264" s="9">
        <f t="shared" si="42"/>
        <v>12570.811999999994</v>
      </c>
      <c r="T264">
        <f>VLOOKUP(Transactions!F264,Payments!A264:E963,2,FALSE)</f>
        <v>7257.7339999999995</v>
      </c>
      <c r="U264" s="9">
        <f>VLOOKUP($D264,Payments!$A:$E,4,0)</f>
        <v>27790.523279999998</v>
      </c>
      <c r="V264" s="9">
        <f t="shared" si="43"/>
        <v>2058.5572800000009</v>
      </c>
      <c r="W264" s="17">
        <f t="shared" si="44"/>
        <v>7.4074074074074112E-2</v>
      </c>
      <c r="X264" t="str">
        <f>VLOOKUP($D264,Payments!$A:$E,5,0)</f>
        <v>Unicaja</v>
      </c>
      <c r="Y264" t="str">
        <f>VLOOKUP($X264,'Bank Type'!$A$1:$B$11,2,0)</f>
        <v>D</v>
      </c>
    </row>
    <row r="265" spans="1:25" x14ac:dyDescent="0.25">
      <c r="A265" t="str">
        <f t="shared" si="38"/>
        <v>CD-2CD-2-264</v>
      </c>
      <c r="B265" t="str">
        <f t="shared" si="39"/>
        <v>CD-2-264B-396</v>
      </c>
      <c r="C265" s="11" t="str">
        <f>Transactions!A265</f>
        <v>CD-2</v>
      </c>
      <c r="D265" t="str">
        <f>Transactions!F265</f>
        <v>CD-2-264</v>
      </c>
      <c r="E265" t="str">
        <f>VLOOKUP($D265,Payments!$A:$C,3,0)</f>
        <v>B-396</v>
      </c>
      <c r="F265" s="11" t="str">
        <f>Transactions!D265</f>
        <v>Convertible</v>
      </c>
      <c r="G265" s="11" t="str">
        <f>Transactions!E265</f>
        <v>Plymouth</v>
      </c>
      <c r="H265" s="1">
        <f>Transactions!B265</f>
        <v>43404</v>
      </c>
      <c r="I265" s="10">
        <f t="shared" si="36"/>
        <v>10</v>
      </c>
      <c r="J265" s="1">
        <f>Transactions!C265</f>
        <v>43460</v>
      </c>
      <c r="K265">
        <f t="shared" si="37"/>
        <v>56</v>
      </c>
      <c r="L265" s="5">
        <f>Transactions!G265</f>
        <v>28330</v>
      </c>
      <c r="M265" s="2">
        <f>Transactions!H265</f>
        <v>0.12</v>
      </c>
      <c r="N265" s="2">
        <f t="shared" si="40"/>
        <v>24930.400000000001</v>
      </c>
      <c r="O265">
        <f>SUMIFS(Financials!$C:$C,Financials!$A:$A,'Combined sheet'!$C265,Financials!$B:$B,'Combined sheet'!$D265)</f>
        <v>9632.2000000000007</v>
      </c>
      <c r="P265">
        <f>SUMIFS(Financials!$D:$D,Financials!$A:$A,'Combined sheet'!$C265,Financials!$B:$B,'Combined sheet'!$D265)</f>
        <v>1529.82</v>
      </c>
      <c r="Q265">
        <f>SUMIFS(Financials!$E:$E,Financials!$A:$A,'Combined sheet'!$C265,Financials!$B:$B,'Combined sheet'!$D265)</f>
        <v>0.11</v>
      </c>
      <c r="R265" s="18">
        <f t="shared" si="41"/>
        <v>13904.364000000001</v>
      </c>
      <c r="S265" s="9">
        <f t="shared" si="42"/>
        <v>11026.036</v>
      </c>
      <c r="T265">
        <f>VLOOKUP(Transactions!F265,Payments!A265:E964,2,FALSE)</f>
        <v>4986.08</v>
      </c>
      <c r="U265" s="9">
        <f>VLOOKUP($D265,Payments!$A:$E,4,0)</f>
        <v>21340.422399999999</v>
      </c>
      <c r="V265" s="9">
        <f t="shared" si="43"/>
        <v>1396.1023999999998</v>
      </c>
      <c r="W265" s="17">
        <f t="shared" si="44"/>
        <v>6.5420560747663545E-2</v>
      </c>
      <c r="X265" t="str">
        <f>VLOOKUP($D265,Payments!$A:$E,5,0)</f>
        <v>Bankinter</v>
      </c>
      <c r="Y265" t="str">
        <f>VLOOKUP($X265,'Bank Type'!$A$1:$B$11,2,0)</f>
        <v>C</v>
      </c>
    </row>
    <row r="266" spans="1:25" x14ac:dyDescent="0.25">
      <c r="A266" t="str">
        <f t="shared" si="38"/>
        <v>CD-6CD-6-265</v>
      </c>
      <c r="B266" t="str">
        <f t="shared" si="39"/>
        <v>CD-6-265B-292</v>
      </c>
      <c r="C266" s="1" t="str">
        <f>Transactions!A266</f>
        <v>CD-6</v>
      </c>
      <c r="D266" t="str">
        <f>Transactions!F266</f>
        <v>CD-6-265</v>
      </c>
      <c r="E266" t="str">
        <f>VLOOKUP($D266,Payments!$A:$C,3,0)</f>
        <v>B-292</v>
      </c>
      <c r="F266" s="11" t="str">
        <f>Transactions!D266</f>
        <v>Sedan</v>
      </c>
      <c r="G266" s="11" t="str">
        <f>Transactions!E266</f>
        <v>Alfa-romero</v>
      </c>
      <c r="H266" s="1">
        <f>Transactions!B266</f>
        <v>43437</v>
      </c>
      <c r="I266" s="10">
        <f t="shared" si="36"/>
        <v>12</v>
      </c>
      <c r="J266" s="1">
        <f>Transactions!C266</f>
        <v>43495</v>
      </c>
      <c r="K266">
        <f t="shared" si="37"/>
        <v>58</v>
      </c>
      <c r="L266" s="5">
        <f>Transactions!G266</f>
        <v>18870</v>
      </c>
      <c r="M266" s="2">
        <f>Transactions!H266</f>
        <v>0.16</v>
      </c>
      <c r="N266" s="2">
        <f t="shared" si="40"/>
        <v>15850.8</v>
      </c>
      <c r="O266">
        <f>SUMIFS(Financials!$C:$C,Financials!$A:$A,'Combined sheet'!$C266,Financials!$B:$B,'Combined sheet'!$D266)</f>
        <v>5849.7</v>
      </c>
      <c r="P266">
        <f>SUMIFS(Financials!$D:$D,Financials!$A:$A,'Combined sheet'!$C266,Financials!$B:$B,'Combined sheet'!$D266)</f>
        <v>700.07699999999977</v>
      </c>
      <c r="Q266">
        <f>SUMIFS(Financials!$E:$E,Financials!$A:$A,'Combined sheet'!$C266,Financials!$B:$B,'Combined sheet'!$D266)</f>
        <v>0.11</v>
      </c>
      <c r="R266" s="18">
        <f t="shared" si="41"/>
        <v>8293.3649999999998</v>
      </c>
      <c r="S266" s="9">
        <f t="shared" si="42"/>
        <v>7557.4349999999995</v>
      </c>
      <c r="T266">
        <f>VLOOKUP(Transactions!F266,Payments!A266:E965,2,FALSE)</f>
        <v>2853.1439999999998</v>
      </c>
      <c r="U266" s="9">
        <f>VLOOKUP($D266,Payments!$A:$E,4,0)</f>
        <v>13907.49192</v>
      </c>
      <c r="V266" s="9">
        <f t="shared" si="43"/>
        <v>909.83592000000135</v>
      </c>
      <c r="W266" s="17">
        <f t="shared" si="44"/>
        <v>6.5420560747663642E-2</v>
      </c>
      <c r="X266" t="str">
        <f>VLOOKUP($D266,Payments!$A:$E,5,0)</f>
        <v>Kutxa</v>
      </c>
      <c r="Y266" t="str">
        <f>VLOOKUP($X266,'Bank Type'!$A$1:$B$11,2,0)</f>
        <v>C</v>
      </c>
    </row>
    <row r="267" spans="1:25" x14ac:dyDescent="0.25">
      <c r="A267" t="str">
        <f t="shared" si="38"/>
        <v>CD-9CD-9-266</v>
      </c>
      <c r="B267" t="str">
        <f t="shared" si="39"/>
        <v>CD-9-266B-328</v>
      </c>
      <c r="C267" s="11" t="str">
        <f>Transactions!A267</f>
        <v>CD-9</v>
      </c>
      <c r="D267" t="str">
        <f>Transactions!F267</f>
        <v>CD-9-266</v>
      </c>
      <c r="E267" t="str">
        <f>VLOOKUP($D267,Payments!$A:$C,3,0)</f>
        <v>B-328</v>
      </c>
      <c r="F267" s="11" t="str">
        <f>Transactions!D267</f>
        <v>Wagon</v>
      </c>
      <c r="G267" s="11" t="str">
        <f>Transactions!E267</f>
        <v>Renault</v>
      </c>
      <c r="H267" s="1">
        <f>Transactions!B267</f>
        <v>43453</v>
      </c>
      <c r="I267" s="10">
        <f t="shared" si="36"/>
        <v>12</v>
      </c>
      <c r="J267" s="1">
        <f>Transactions!C267</f>
        <v>43519</v>
      </c>
      <c r="K267">
        <f t="shared" si="37"/>
        <v>66</v>
      </c>
      <c r="L267" s="5">
        <f>Transactions!G267</f>
        <v>33298</v>
      </c>
      <c r="M267" s="2">
        <f>Transactions!H267</f>
        <v>0.17</v>
      </c>
      <c r="N267" s="2">
        <f t="shared" si="40"/>
        <v>27637.34</v>
      </c>
      <c r="O267">
        <f>SUMIFS(Financials!$C:$C,Financials!$A:$A,'Combined sheet'!$C267,Financials!$B:$B,'Combined sheet'!$D267)</f>
        <v>10322.379999999999</v>
      </c>
      <c r="P267">
        <f>SUMIFS(Financials!$D:$D,Financials!$A:$A,'Combined sheet'!$C267,Financials!$B:$B,'Combined sheet'!$D267)</f>
        <v>865.74799999999993</v>
      </c>
      <c r="Q267">
        <f>SUMIFS(Financials!$E:$E,Financials!$A:$A,'Combined sheet'!$C267,Financials!$B:$B,'Combined sheet'!$D267)</f>
        <v>0.14000000000000001</v>
      </c>
      <c r="R267" s="18">
        <f t="shared" si="41"/>
        <v>15057.355599999999</v>
      </c>
      <c r="S267" s="9">
        <f t="shared" si="42"/>
        <v>12579.984399999999</v>
      </c>
      <c r="T267">
        <f>VLOOKUP(Transactions!F267,Payments!A267:E966,2,FALSE)</f>
        <v>5527.4680000000008</v>
      </c>
      <c r="U267" s="9">
        <f>VLOOKUP($D267,Payments!$A:$E,4,0)</f>
        <v>23878.661760000003</v>
      </c>
      <c r="V267" s="9">
        <f t="shared" si="43"/>
        <v>1768.7897600000033</v>
      </c>
      <c r="W267" s="17">
        <f t="shared" si="44"/>
        <v>7.4074074074074209E-2</v>
      </c>
      <c r="X267" t="str">
        <f>VLOOKUP($D267,Payments!$A:$E,5,0)</f>
        <v>Kutxa</v>
      </c>
      <c r="Y267" t="str">
        <f>VLOOKUP($X267,'Bank Type'!$A$1:$B$11,2,0)</f>
        <v>C</v>
      </c>
    </row>
    <row r="268" spans="1:25" x14ac:dyDescent="0.25">
      <c r="A268" t="str">
        <f t="shared" si="38"/>
        <v>CD-15CD-15-267</v>
      </c>
      <c r="B268" t="str">
        <f t="shared" si="39"/>
        <v>CD-15-267B-285</v>
      </c>
      <c r="C268" s="1" t="str">
        <f>Transactions!A268</f>
        <v>CD-15</v>
      </c>
      <c r="D268" t="str">
        <f>Transactions!F268</f>
        <v>CD-15-267</v>
      </c>
      <c r="E268" t="str">
        <f>VLOOKUP($D268,Payments!$A:$C,3,0)</f>
        <v>B-285</v>
      </c>
      <c r="F268" s="11" t="str">
        <f>Transactions!D268</f>
        <v>Wagon</v>
      </c>
      <c r="G268" s="11" t="str">
        <f>Transactions!E268</f>
        <v>Nissan</v>
      </c>
      <c r="H268" s="1">
        <f>Transactions!B268</f>
        <v>43432</v>
      </c>
      <c r="I268" s="10">
        <f t="shared" si="36"/>
        <v>11</v>
      </c>
      <c r="J268" s="1">
        <f>Transactions!C268</f>
        <v>43472</v>
      </c>
      <c r="K268">
        <f t="shared" si="37"/>
        <v>40</v>
      </c>
      <c r="L268" s="5">
        <f>Transactions!G268</f>
        <v>28488</v>
      </c>
      <c r="M268" s="2">
        <f>Transactions!H268</f>
        <v>0.17</v>
      </c>
      <c r="N268" s="2">
        <f t="shared" si="40"/>
        <v>23645.040000000001</v>
      </c>
      <c r="O268">
        <f>SUMIFS(Financials!$C:$C,Financials!$A:$A,'Combined sheet'!$C268,Financials!$B:$B,'Combined sheet'!$D268)</f>
        <v>9401.0400000000009</v>
      </c>
      <c r="P268">
        <f>SUMIFS(Financials!$D:$D,Financials!$A:$A,'Combined sheet'!$C268,Financials!$B:$B,'Combined sheet'!$D268)</f>
        <v>1139.5199999999998</v>
      </c>
      <c r="Q268">
        <f>SUMIFS(Financials!$E:$E,Financials!$A:$A,'Combined sheet'!$C268,Financials!$B:$B,'Combined sheet'!$D268)</f>
        <v>0.13</v>
      </c>
      <c r="R268" s="18">
        <f t="shared" si="41"/>
        <v>13614.415200000001</v>
      </c>
      <c r="S268" s="9">
        <f t="shared" si="42"/>
        <v>10030.6248</v>
      </c>
      <c r="T268">
        <f>VLOOKUP(Transactions!F268,Payments!A268:E967,2,FALSE)</f>
        <v>4965.4583999999995</v>
      </c>
      <c r="U268" s="9">
        <f>VLOOKUP($D268,Payments!$A:$E,4,0)</f>
        <v>19800.356496</v>
      </c>
      <c r="V268" s="9">
        <f t="shared" si="43"/>
        <v>1120.774895999999</v>
      </c>
      <c r="W268" s="17">
        <f t="shared" si="44"/>
        <v>5.6603773584905606E-2</v>
      </c>
      <c r="X268" t="str">
        <f>VLOOKUP($D268,Payments!$A:$E,5,0)</f>
        <v>Bankinter</v>
      </c>
      <c r="Y268" t="str">
        <f>VLOOKUP($X268,'Bank Type'!$A$1:$B$11,2,0)</f>
        <v>C</v>
      </c>
    </row>
    <row r="269" spans="1:25" x14ac:dyDescent="0.25">
      <c r="A269" t="str">
        <f t="shared" si="38"/>
        <v>CD-10CD-10-268</v>
      </c>
      <c r="B269" t="str">
        <f t="shared" si="39"/>
        <v>CD-10-268B-258</v>
      </c>
      <c r="C269" s="11" t="str">
        <f>Transactions!A269</f>
        <v>CD-10</v>
      </c>
      <c r="D269" t="str">
        <f>Transactions!F269</f>
        <v>CD-10-268</v>
      </c>
      <c r="E269" t="str">
        <f>VLOOKUP($D269,Payments!$A:$C,3,0)</f>
        <v>B-258</v>
      </c>
      <c r="F269" s="11" t="str">
        <f>Transactions!D269</f>
        <v>Wagon</v>
      </c>
      <c r="G269" s="11" t="str">
        <f>Transactions!E269</f>
        <v>Mazda</v>
      </c>
      <c r="H269" s="1">
        <f>Transactions!B269</f>
        <v>43392</v>
      </c>
      <c r="I269" s="10">
        <f t="shared" si="36"/>
        <v>10</v>
      </c>
      <c r="J269" s="1">
        <f>Transactions!C269</f>
        <v>43459</v>
      </c>
      <c r="K269">
        <f t="shared" si="37"/>
        <v>67</v>
      </c>
      <c r="L269" s="5">
        <f>Transactions!G269</f>
        <v>17691</v>
      </c>
      <c r="M269" s="2">
        <f>Transactions!H269</f>
        <v>0.09</v>
      </c>
      <c r="N269" s="2">
        <f t="shared" si="40"/>
        <v>16098.81</v>
      </c>
      <c r="O269">
        <f>SUMIFS(Financials!$C:$C,Financials!$A:$A,'Combined sheet'!$C269,Financials!$B:$B,'Combined sheet'!$D269)</f>
        <v>7076.4</v>
      </c>
      <c r="P269">
        <f>SUMIFS(Financials!$D:$D,Financials!$A:$A,'Combined sheet'!$C269,Financials!$B:$B,'Combined sheet'!$D269)</f>
        <v>812.01690000000019</v>
      </c>
      <c r="Q269">
        <f>SUMIFS(Financials!$E:$E,Financials!$A:$A,'Combined sheet'!$C269,Financials!$B:$B,'Combined sheet'!$D269)</f>
        <v>0.15</v>
      </c>
      <c r="R269" s="18">
        <f t="shared" si="41"/>
        <v>10303.2384</v>
      </c>
      <c r="S269" s="9">
        <f t="shared" si="42"/>
        <v>5795.5715999999993</v>
      </c>
      <c r="T269">
        <f>VLOOKUP(Transactions!F269,Payments!A269:E968,2,FALSE)</f>
        <v>3380.7501000000002</v>
      </c>
      <c r="U269" s="9">
        <f>VLOOKUP($D269,Payments!$A:$E,4,0)</f>
        <v>13735.504692</v>
      </c>
      <c r="V269" s="9">
        <f t="shared" si="43"/>
        <v>1017.4447920000002</v>
      </c>
      <c r="W269" s="17">
        <f t="shared" si="44"/>
        <v>7.4074074074074084E-2</v>
      </c>
      <c r="X269" t="str">
        <f>VLOOKUP($D269,Payments!$A:$E,5,0)</f>
        <v>Laboral</v>
      </c>
      <c r="Y269" t="str">
        <f>VLOOKUP($X269,'Bank Type'!$A$1:$B$11,2,0)</f>
        <v>D</v>
      </c>
    </row>
    <row r="270" spans="1:25" x14ac:dyDescent="0.25">
      <c r="A270" t="str">
        <f t="shared" si="38"/>
        <v>CD-17CD-17-269</v>
      </c>
      <c r="B270" t="str">
        <f t="shared" si="39"/>
        <v>CD-17-269B-295</v>
      </c>
      <c r="C270" s="1" t="str">
        <f>Transactions!A270</f>
        <v>CD-17</v>
      </c>
      <c r="D270" t="str">
        <f>Transactions!F270</f>
        <v>CD-17-269</v>
      </c>
      <c r="E270" t="str">
        <f>VLOOKUP($D270,Payments!$A:$C,3,0)</f>
        <v>B-295</v>
      </c>
      <c r="F270" s="11" t="str">
        <f>Transactions!D270</f>
        <v>Convertible</v>
      </c>
      <c r="G270" s="11" t="str">
        <f>Transactions!E270</f>
        <v>Saab</v>
      </c>
      <c r="H270" s="1">
        <f>Transactions!B270</f>
        <v>43391</v>
      </c>
      <c r="I270" s="10">
        <f t="shared" si="36"/>
        <v>10</v>
      </c>
      <c r="J270" s="1">
        <f>Transactions!C270</f>
        <v>43463</v>
      </c>
      <c r="K270">
        <f t="shared" si="37"/>
        <v>72</v>
      </c>
      <c r="L270" s="5">
        <f>Transactions!G270</f>
        <v>23770</v>
      </c>
      <c r="M270" s="2">
        <f>Transactions!H270</f>
        <v>0.12</v>
      </c>
      <c r="N270" s="2">
        <f t="shared" si="40"/>
        <v>20917.599999999999</v>
      </c>
      <c r="O270">
        <f>SUMIFS(Financials!$C:$C,Financials!$A:$A,'Combined sheet'!$C270,Financials!$B:$B,'Combined sheet'!$D270)</f>
        <v>8557.2000000000007</v>
      </c>
      <c r="P270">
        <f>SUMIFS(Financials!$D:$D,Financials!$A:$A,'Combined sheet'!$C270,Financials!$B:$B,'Combined sheet'!$D270)</f>
        <v>618.01999999999987</v>
      </c>
      <c r="Q270">
        <f>SUMIFS(Financials!$E:$E,Financials!$A:$A,'Combined sheet'!$C270,Financials!$B:$B,'Combined sheet'!$D270)</f>
        <v>0.13</v>
      </c>
      <c r="R270" s="18">
        <f t="shared" si="41"/>
        <v>11894.508000000002</v>
      </c>
      <c r="S270" s="9">
        <f t="shared" si="42"/>
        <v>9023.0919999999969</v>
      </c>
      <c r="T270">
        <f>VLOOKUP(Transactions!F270,Payments!A270:E969,2,FALSE)</f>
        <v>4392.6959999999999</v>
      </c>
      <c r="U270" s="9">
        <f>VLOOKUP($D270,Payments!$A:$E,4,0)</f>
        <v>17681.647280000001</v>
      </c>
      <c r="V270" s="9">
        <f t="shared" si="43"/>
        <v>1156.7432800000024</v>
      </c>
      <c r="W270" s="17">
        <f t="shared" si="44"/>
        <v>6.5420560747663684E-2</v>
      </c>
      <c r="X270" t="str">
        <f>VLOOKUP($D270,Payments!$A:$E,5,0)</f>
        <v>Laboral</v>
      </c>
      <c r="Y270" t="str">
        <f>VLOOKUP($X270,'Bank Type'!$A$1:$B$11,2,0)</f>
        <v>D</v>
      </c>
    </row>
    <row r="271" spans="1:25" x14ac:dyDescent="0.25">
      <c r="A271" t="str">
        <f t="shared" si="38"/>
        <v>CD-8CD-8-270</v>
      </c>
      <c r="B271" t="str">
        <f t="shared" si="39"/>
        <v>CD-8-270B-257</v>
      </c>
      <c r="C271" s="11" t="str">
        <f>Transactions!A271</f>
        <v>CD-8</v>
      </c>
      <c r="D271" t="str">
        <f>Transactions!F271</f>
        <v>CD-8-270</v>
      </c>
      <c r="E271" t="str">
        <f>VLOOKUP($D271,Payments!$A:$C,3,0)</f>
        <v>B-257</v>
      </c>
      <c r="F271" s="11" t="str">
        <f>Transactions!D271</f>
        <v>Sedan</v>
      </c>
      <c r="G271" s="11" t="str">
        <f>Transactions!E271</f>
        <v>Mazda</v>
      </c>
      <c r="H271" s="1">
        <f>Transactions!B271</f>
        <v>43442</v>
      </c>
      <c r="I271" s="10">
        <f t="shared" si="36"/>
        <v>12</v>
      </c>
      <c r="J271" s="1">
        <f>Transactions!C271</f>
        <v>43490</v>
      </c>
      <c r="K271">
        <f t="shared" si="37"/>
        <v>48</v>
      </c>
      <c r="L271" s="5">
        <f>Transactions!G271</f>
        <v>22866</v>
      </c>
      <c r="M271" s="2">
        <f>Transactions!H271</f>
        <v>0.15</v>
      </c>
      <c r="N271" s="2">
        <f t="shared" si="40"/>
        <v>19436.099999999999</v>
      </c>
      <c r="O271">
        <f>SUMIFS(Financials!$C:$C,Financials!$A:$A,'Combined sheet'!$C271,Financials!$B:$B,'Combined sheet'!$D271)</f>
        <v>8460.42</v>
      </c>
      <c r="P271">
        <f>SUMIFS(Financials!$D:$D,Financials!$A:$A,'Combined sheet'!$C271,Financials!$B:$B,'Combined sheet'!$D271)</f>
        <v>878.05439999999987</v>
      </c>
      <c r="Q271">
        <f>SUMIFS(Financials!$E:$E,Financials!$A:$A,'Combined sheet'!$C271,Financials!$B:$B,'Combined sheet'!$D271)</f>
        <v>0.11</v>
      </c>
      <c r="R271" s="18">
        <f t="shared" si="41"/>
        <v>11476.445399999999</v>
      </c>
      <c r="S271" s="9">
        <f t="shared" si="42"/>
        <v>7959.6545999999998</v>
      </c>
      <c r="T271">
        <f>VLOOKUP(Transactions!F271,Payments!A271:E970,2,FALSE)</f>
        <v>4275.9419999999991</v>
      </c>
      <c r="U271" s="9">
        <f>VLOOKUP($D271,Payments!$A:$E,4,0)</f>
        <v>16372.970640000001</v>
      </c>
      <c r="V271" s="9">
        <f t="shared" si="43"/>
        <v>1212.8126400000019</v>
      </c>
      <c r="W271" s="17">
        <f t="shared" si="44"/>
        <v>7.4074074074074181E-2</v>
      </c>
      <c r="X271" t="str">
        <f>VLOOKUP($D271,Payments!$A:$E,5,0)</f>
        <v>Kutxa</v>
      </c>
      <c r="Y271" t="str">
        <f>VLOOKUP($X271,'Bank Type'!$A$1:$B$11,2,0)</f>
        <v>C</v>
      </c>
    </row>
    <row r="272" spans="1:25" x14ac:dyDescent="0.25">
      <c r="A272" t="str">
        <f t="shared" si="38"/>
        <v>CD-13CD-13-271</v>
      </c>
      <c r="B272" t="str">
        <f t="shared" si="39"/>
        <v>CD-13-271B-338</v>
      </c>
      <c r="C272" s="1" t="str">
        <f>Transactions!A272</f>
        <v>CD-13</v>
      </c>
      <c r="D272" t="str">
        <f>Transactions!F272</f>
        <v>CD-13-271</v>
      </c>
      <c r="E272" t="str">
        <f>VLOOKUP($D272,Payments!$A:$C,3,0)</f>
        <v>B-338</v>
      </c>
      <c r="F272" s="11" t="str">
        <f>Transactions!D272</f>
        <v>Hardtop</v>
      </c>
      <c r="G272" s="11" t="str">
        <f>Transactions!E272</f>
        <v>Peugeot</v>
      </c>
      <c r="H272" s="1">
        <f>Transactions!B272</f>
        <v>43387</v>
      </c>
      <c r="I272" s="10">
        <f t="shared" si="36"/>
        <v>10</v>
      </c>
      <c r="J272" s="1">
        <f>Transactions!C272</f>
        <v>43444</v>
      </c>
      <c r="K272">
        <f t="shared" si="37"/>
        <v>57</v>
      </c>
      <c r="L272" s="5">
        <f>Transactions!G272</f>
        <v>22541</v>
      </c>
      <c r="M272" s="2">
        <f>Transactions!H272</f>
        <v>0.14000000000000001</v>
      </c>
      <c r="N272" s="2">
        <f t="shared" si="40"/>
        <v>19385.259999999998</v>
      </c>
      <c r="O272">
        <f>SUMIFS(Financials!$C:$C,Financials!$A:$A,'Combined sheet'!$C272,Financials!$B:$B,'Combined sheet'!$D272)</f>
        <v>8565.58</v>
      </c>
      <c r="P272">
        <f>SUMIFS(Financials!$D:$D,Financials!$A:$A,'Combined sheet'!$C272,Financials!$B:$B,'Combined sheet'!$D272)</f>
        <v>973.77119999999979</v>
      </c>
      <c r="Q272">
        <f>SUMIFS(Financials!$E:$E,Financials!$A:$A,'Combined sheet'!$C272,Financials!$B:$B,'Combined sheet'!$D272)</f>
        <v>0.11</v>
      </c>
      <c r="R272" s="18">
        <f t="shared" si="41"/>
        <v>11671.729799999999</v>
      </c>
      <c r="S272" s="9">
        <f t="shared" si="42"/>
        <v>7713.5301999999992</v>
      </c>
      <c r="T272">
        <f>VLOOKUP(Transactions!F272,Payments!A272:E971,2,FALSE)</f>
        <v>4264.7572</v>
      </c>
      <c r="U272" s="9">
        <f>VLOOKUP($D272,Payments!$A:$E,4,0)</f>
        <v>16330.143023999999</v>
      </c>
      <c r="V272" s="9">
        <f t="shared" si="43"/>
        <v>1209.6402240000007</v>
      </c>
      <c r="W272" s="17">
        <f t="shared" si="44"/>
        <v>7.4074074074074125E-2</v>
      </c>
      <c r="X272" t="str">
        <f>VLOOKUP($D272,Payments!$A:$E,5,0)</f>
        <v>Sabadell</v>
      </c>
      <c r="Y272" t="str">
        <f>VLOOKUP($X272,'Bank Type'!$A$1:$B$11,2,0)</f>
        <v>A</v>
      </c>
    </row>
    <row r="273" spans="1:25" x14ac:dyDescent="0.25">
      <c r="A273" t="str">
        <f t="shared" si="38"/>
        <v>CD-10CD-10-272</v>
      </c>
      <c r="B273" t="str">
        <f t="shared" si="39"/>
        <v>CD-10-272B-330</v>
      </c>
      <c r="C273" s="11" t="str">
        <f>Transactions!A273</f>
        <v>CD-10</v>
      </c>
      <c r="D273" t="str">
        <f>Transactions!F273</f>
        <v>CD-10-272</v>
      </c>
      <c r="E273" t="str">
        <f>VLOOKUP($D273,Payments!$A:$C,3,0)</f>
        <v>B-330</v>
      </c>
      <c r="F273" s="11" t="str">
        <f>Transactions!D273</f>
        <v>Hatchback</v>
      </c>
      <c r="G273" s="11" t="str">
        <f>Transactions!E273</f>
        <v>Mercury</v>
      </c>
      <c r="H273" s="1">
        <f>Transactions!B273</f>
        <v>43436</v>
      </c>
      <c r="I273" s="10">
        <f t="shared" si="36"/>
        <v>12</v>
      </c>
      <c r="J273" s="1">
        <f>Transactions!C273</f>
        <v>43477</v>
      </c>
      <c r="K273">
        <f t="shared" si="37"/>
        <v>41</v>
      </c>
      <c r="L273" s="5">
        <f>Transactions!G273</f>
        <v>33915</v>
      </c>
      <c r="M273" s="2">
        <f>Transactions!H273</f>
        <v>0.13</v>
      </c>
      <c r="N273" s="2">
        <f t="shared" si="40"/>
        <v>29506.05</v>
      </c>
      <c r="O273">
        <f>SUMIFS(Financials!$C:$C,Financials!$A:$A,'Combined sheet'!$C273,Financials!$B:$B,'Combined sheet'!$D273)</f>
        <v>10174.5</v>
      </c>
      <c r="P273">
        <f>SUMIFS(Financials!$D:$D,Financials!$A:$A,'Combined sheet'!$C273,Financials!$B:$B,'Combined sheet'!$D273)</f>
        <v>1353.2085</v>
      </c>
      <c r="Q273">
        <f>SUMIFS(Financials!$E:$E,Financials!$A:$A,'Combined sheet'!$C273,Financials!$B:$B,'Combined sheet'!$D273)</f>
        <v>0.12</v>
      </c>
      <c r="R273" s="18">
        <f t="shared" si="41"/>
        <v>15068.434499999999</v>
      </c>
      <c r="S273" s="9">
        <f t="shared" si="42"/>
        <v>14437.6155</v>
      </c>
      <c r="T273">
        <f>VLOOKUP(Transactions!F273,Payments!A273:E972,2,FALSE)</f>
        <v>5901.21</v>
      </c>
      <c r="U273" s="9">
        <f>VLOOKUP($D273,Payments!$A:$E,4,0)</f>
        <v>25021.130400000002</v>
      </c>
      <c r="V273" s="9">
        <f t="shared" si="43"/>
        <v>1416.2904000000017</v>
      </c>
      <c r="W273" s="17">
        <f t="shared" si="44"/>
        <v>5.6603773584905724E-2</v>
      </c>
      <c r="X273" t="str">
        <f>VLOOKUP($D273,Payments!$A:$E,5,0)</f>
        <v>Bankia</v>
      </c>
      <c r="Y273" t="str">
        <f>VLOOKUP($X273,'Bank Type'!$A$1:$B$11,2,0)</f>
        <v>B</v>
      </c>
    </row>
    <row r="274" spans="1:25" x14ac:dyDescent="0.25">
      <c r="A274" t="str">
        <f t="shared" si="38"/>
        <v>CD-13CD-13-273</v>
      </c>
      <c r="B274" t="str">
        <f t="shared" si="39"/>
        <v>CD-13-273B-338</v>
      </c>
      <c r="C274" s="1" t="str">
        <f>Transactions!A274</f>
        <v>CD-13</v>
      </c>
      <c r="D274" t="str">
        <f>Transactions!F274</f>
        <v>CD-13-273</v>
      </c>
      <c r="E274" t="str">
        <f>VLOOKUP($D274,Payments!$A:$C,3,0)</f>
        <v>B-338</v>
      </c>
      <c r="F274" s="11" t="str">
        <f>Transactions!D274</f>
        <v>Convertible</v>
      </c>
      <c r="G274" s="11" t="str">
        <f>Transactions!E274</f>
        <v>Mitsubishi</v>
      </c>
      <c r="H274" s="1">
        <f>Transactions!B274</f>
        <v>43448</v>
      </c>
      <c r="I274" s="10">
        <f t="shared" si="36"/>
        <v>12</v>
      </c>
      <c r="J274" s="1">
        <f>Transactions!C274</f>
        <v>43525</v>
      </c>
      <c r="K274">
        <f t="shared" si="37"/>
        <v>77</v>
      </c>
      <c r="L274" s="5">
        <f>Transactions!G274</f>
        <v>25894</v>
      </c>
      <c r="M274" s="2">
        <f>Transactions!H274</f>
        <v>0.09</v>
      </c>
      <c r="N274" s="2">
        <f t="shared" si="40"/>
        <v>23563.54</v>
      </c>
      <c r="O274">
        <f>SUMIFS(Financials!$C:$C,Financials!$A:$A,'Combined sheet'!$C274,Financials!$B:$B,'Combined sheet'!$D274)</f>
        <v>9062.9</v>
      </c>
      <c r="P274">
        <f>SUMIFS(Financials!$D:$D,Financials!$A:$A,'Combined sheet'!$C274,Financials!$B:$B,'Combined sheet'!$D274)</f>
        <v>1015.0448000000001</v>
      </c>
      <c r="Q274">
        <f>SUMIFS(Financials!$E:$E,Financials!$A:$A,'Combined sheet'!$C274,Financials!$B:$B,'Combined sheet'!$D274)</f>
        <v>0.1</v>
      </c>
      <c r="R274" s="18">
        <f t="shared" si="41"/>
        <v>12434.2988</v>
      </c>
      <c r="S274" s="9">
        <f t="shared" si="42"/>
        <v>11129.2412</v>
      </c>
      <c r="T274">
        <f>VLOOKUP(Transactions!F274,Payments!A274:E973,2,FALSE)</f>
        <v>4948.3434000000007</v>
      </c>
      <c r="U274" s="9">
        <f>VLOOKUP($D274,Payments!$A:$E,4,0)</f>
        <v>19545.956429999998</v>
      </c>
      <c r="V274" s="9">
        <f t="shared" si="43"/>
        <v>930.75982999999906</v>
      </c>
      <c r="W274" s="17">
        <f t="shared" si="44"/>
        <v>4.7619047619047575E-2</v>
      </c>
      <c r="X274" t="str">
        <f>VLOOKUP($D274,Payments!$A:$E,5,0)</f>
        <v>BBVA</v>
      </c>
      <c r="Y274" t="str">
        <f>VLOOKUP($X274,'Bank Type'!$A$1:$B$11,2,0)</f>
        <v>A</v>
      </c>
    </row>
    <row r="275" spans="1:25" x14ac:dyDescent="0.25">
      <c r="A275" t="str">
        <f t="shared" si="38"/>
        <v>CD-10CD-10-274</v>
      </c>
      <c r="B275" t="str">
        <f t="shared" si="39"/>
        <v>CD-10-274B-312</v>
      </c>
      <c r="C275" s="11" t="str">
        <f>Transactions!A275</f>
        <v>CD-10</v>
      </c>
      <c r="D275" t="str">
        <f>Transactions!F275</f>
        <v>CD-10-274</v>
      </c>
      <c r="E275" t="str">
        <f>VLOOKUP($D275,Payments!$A:$C,3,0)</f>
        <v>B-312</v>
      </c>
      <c r="F275" s="11" t="str">
        <f>Transactions!D275</f>
        <v>Wagon</v>
      </c>
      <c r="G275" s="11" t="str">
        <f>Transactions!E275</f>
        <v>BMW</v>
      </c>
      <c r="H275" s="1">
        <f>Transactions!B275</f>
        <v>43382</v>
      </c>
      <c r="I275" s="10">
        <f t="shared" si="36"/>
        <v>10</v>
      </c>
      <c r="J275" s="1">
        <f>Transactions!C275</f>
        <v>43447</v>
      </c>
      <c r="K275">
        <f t="shared" si="37"/>
        <v>65</v>
      </c>
      <c r="L275" s="5">
        <f>Transactions!G275</f>
        <v>24430</v>
      </c>
      <c r="M275" s="2">
        <f>Transactions!H275</f>
        <v>7.0000000000000007E-2</v>
      </c>
      <c r="N275" s="2">
        <f t="shared" si="40"/>
        <v>22719.9</v>
      </c>
      <c r="O275">
        <f>SUMIFS(Financials!$C:$C,Financials!$A:$A,'Combined sheet'!$C275,Financials!$B:$B,'Combined sheet'!$D275)</f>
        <v>9283.4</v>
      </c>
      <c r="P275">
        <f>SUMIFS(Financials!$D:$D,Financials!$A:$A,'Combined sheet'!$C275,Financials!$B:$B,'Combined sheet'!$D275)</f>
        <v>940.55499999999984</v>
      </c>
      <c r="Q275">
        <f>SUMIFS(Financials!$E:$E,Financials!$A:$A,'Combined sheet'!$C275,Financials!$B:$B,'Combined sheet'!$D275)</f>
        <v>0.11</v>
      </c>
      <c r="R275" s="18">
        <f t="shared" si="41"/>
        <v>12723.144</v>
      </c>
      <c r="S275" s="9">
        <f t="shared" si="42"/>
        <v>9996.7560000000012</v>
      </c>
      <c r="T275">
        <f>VLOOKUP(Transactions!F275,Payments!A275:E974,2,FALSE)</f>
        <v>4316.7809999999999</v>
      </c>
      <c r="U275" s="9">
        <f>VLOOKUP($D275,Payments!$A:$E,4,0)</f>
        <v>19323.274949999999</v>
      </c>
      <c r="V275" s="9">
        <f t="shared" si="43"/>
        <v>920.15594999999666</v>
      </c>
      <c r="W275" s="17">
        <f t="shared" si="44"/>
        <v>4.761904761904745E-2</v>
      </c>
      <c r="X275" t="str">
        <f>VLOOKUP($D275,Payments!$A:$E,5,0)</f>
        <v>Sabadell</v>
      </c>
      <c r="Y275" t="str">
        <f>VLOOKUP($X275,'Bank Type'!$A$1:$B$11,2,0)</f>
        <v>A</v>
      </c>
    </row>
    <row r="276" spans="1:25" x14ac:dyDescent="0.25">
      <c r="A276" t="str">
        <f t="shared" si="38"/>
        <v>CD-5CD-5-275</v>
      </c>
      <c r="B276" t="str">
        <f t="shared" si="39"/>
        <v>CD-5-275B-334</v>
      </c>
      <c r="C276" s="1" t="str">
        <f>Transactions!A276</f>
        <v>CD-5</v>
      </c>
      <c r="D276" t="str">
        <f>Transactions!F276</f>
        <v>CD-5-275</v>
      </c>
      <c r="E276" t="str">
        <f>VLOOKUP($D276,Payments!$A:$C,3,0)</f>
        <v>B-334</v>
      </c>
      <c r="F276" s="11" t="str">
        <f>Transactions!D276</f>
        <v>Hardtop</v>
      </c>
      <c r="G276" s="11" t="str">
        <f>Transactions!E276</f>
        <v>Chevrolet</v>
      </c>
      <c r="H276" s="1">
        <f>Transactions!B276</f>
        <v>43433</v>
      </c>
      <c r="I276" s="10">
        <f t="shared" si="36"/>
        <v>11</v>
      </c>
      <c r="J276" s="1">
        <f>Transactions!C276</f>
        <v>43505</v>
      </c>
      <c r="K276">
        <f t="shared" si="37"/>
        <v>72</v>
      </c>
      <c r="L276" s="5">
        <f>Transactions!G276</f>
        <v>22281</v>
      </c>
      <c r="M276" s="2">
        <f>Transactions!H276</f>
        <v>0.13</v>
      </c>
      <c r="N276" s="2">
        <f t="shared" si="40"/>
        <v>19384.47</v>
      </c>
      <c r="O276">
        <f>SUMIFS(Financials!$C:$C,Financials!$A:$A,'Combined sheet'!$C276,Financials!$B:$B,'Combined sheet'!$D276)</f>
        <v>8689.59</v>
      </c>
      <c r="P276">
        <f>SUMIFS(Financials!$D:$D,Financials!$A:$A,'Combined sheet'!$C276,Financials!$B:$B,'Combined sheet'!$D276)</f>
        <v>855.59040000000005</v>
      </c>
      <c r="Q276">
        <f>SUMIFS(Financials!$E:$E,Financials!$A:$A,'Combined sheet'!$C276,Financials!$B:$B,'Combined sheet'!$D276)</f>
        <v>0.15</v>
      </c>
      <c r="R276" s="18">
        <f t="shared" si="41"/>
        <v>12452.850900000001</v>
      </c>
      <c r="S276" s="9">
        <f t="shared" si="42"/>
        <v>6931.6190999999999</v>
      </c>
      <c r="T276">
        <f>VLOOKUP(Transactions!F276,Payments!A276:E975,2,FALSE)</f>
        <v>3876.8940000000002</v>
      </c>
      <c r="U276" s="9">
        <f>VLOOKUP($D276,Payments!$A:$E,4,0)</f>
        <v>16282.954800000001</v>
      </c>
      <c r="V276" s="9">
        <f t="shared" si="43"/>
        <v>775.37880000000041</v>
      </c>
      <c r="W276" s="17">
        <f t="shared" si="44"/>
        <v>4.7619047619047637E-2</v>
      </c>
      <c r="X276" t="str">
        <f>VLOOKUP($D276,Payments!$A:$E,5,0)</f>
        <v>Santander</v>
      </c>
      <c r="Y276" t="str">
        <f>VLOOKUP($X276,'Bank Type'!$A$1:$B$11,2,0)</f>
        <v>B</v>
      </c>
    </row>
    <row r="277" spans="1:25" x14ac:dyDescent="0.25">
      <c r="A277" t="str">
        <f t="shared" si="38"/>
        <v>CD-8CD-8-276</v>
      </c>
      <c r="B277" t="str">
        <f t="shared" si="39"/>
        <v>CD-8-276B-311</v>
      </c>
      <c r="C277" s="11" t="str">
        <f>Transactions!A277</f>
        <v>CD-8</v>
      </c>
      <c r="D277" t="str">
        <f>Transactions!F277</f>
        <v>CD-8-276</v>
      </c>
      <c r="E277" t="str">
        <f>VLOOKUP($D277,Payments!$A:$C,3,0)</f>
        <v>B-311</v>
      </c>
      <c r="F277" s="11" t="str">
        <f>Transactions!D277</f>
        <v>Hardtop</v>
      </c>
      <c r="G277" s="11" t="str">
        <f>Transactions!E277</f>
        <v>Subaru</v>
      </c>
      <c r="H277" s="1">
        <f>Transactions!B277</f>
        <v>43410</v>
      </c>
      <c r="I277" s="10">
        <f t="shared" si="36"/>
        <v>11</v>
      </c>
      <c r="J277" s="1">
        <f>Transactions!C277</f>
        <v>43488</v>
      </c>
      <c r="K277">
        <f t="shared" si="37"/>
        <v>78</v>
      </c>
      <c r="L277" s="5">
        <f>Transactions!G277</f>
        <v>24850</v>
      </c>
      <c r="M277" s="2">
        <f>Transactions!H277</f>
        <v>0.08</v>
      </c>
      <c r="N277" s="2">
        <f t="shared" si="40"/>
        <v>22862</v>
      </c>
      <c r="O277">
        <f>SUMIFS(Financials!$C:$C,Financials!$A:$A,'Combined sheet'!$C277,Financials!$B:$B,'Combined sheet'!$D277)</f>
        <v>7703.5</v>
      </c>
      <c r="P277">
        <f>SUMIFS(Financials!$D:$D,Financials!$A:$A,'Combined sheet'!$C277,Financials!$B:$B,'Combined sheet'!$D277)</f>
        <v>1061.095</v>
      </c>
      <c r="Q277">
        <f>SUMIFS(Financials!$E:$E,Financials!$A:$A,'Combined sheet'!$C277,Financials!$B:$B,'Combined sheet'!$D277)</f>
        <v>0.1</v>
      </c>
      <c r="R277" s="18">
        <f t="shared" si="41"/>
        <v>11050.795</v>
      </c>
      <c r="S277" s="9">
        <f t="shared" si="42"/>
        <v>11811.205</v>
      </c>
      <c r="T277">
        <f>VLOOKUP(Transactions!F277,Payments!A277:E976,2,FALSE)</f>
        <v>4343.78</v>
      </c>
      <c r="U277" s="9">
        <f>VLOOKUP($D277,Payments!$A:$E,4,0)</f>
        <v>19814.495400000003</v>
      </c>
      <c r="V277" s="9">
        <f t="shared" si="43"/>
        <v>1296.2754000000023</v>
      </c>
      <c r="W277" s="17">
        <f t="shared" si="44"/>
        <v>6.5420560747663656E-2</v>
      </c>
      <c r="X277" t="str">
        <f>VLOOKUP($D277,Payments!$A:$E,5,0)</f>
        <v>Unicaja</v>
      </c>
      <c r="Y277" t="str">
        <f>VLOOKUP($X277,'Bank Type'!$A$1:$B$11,2,0)</f>
        <v>D</v>
      </c>
    </row>
    <row r="278" spans="1:25" x14ac:dyDescent="0.25">
      <c r="A278" t="str">
        <f t="shared" si="38"/>
        <v>CD-16CD-16-277</v>
      </c>
      <c r="B278" t="str">
        <f t="shared" si="39"/>
        <v>CD-16-277B-388</v>
      </c>
      <c r="C278" s="1" t="str">
        <f>Transactions!A278</f>
        <v>CD-16</v>
      </c>
      <c r="D278" t="str">
        <f>Transactions!F278</f>
        <v>CD-16-277</v>
      </c>
      <c r="E278" t="str">
        <f>VLOOKUP($D278,Payments!$A:$C,3,0)</f>
        <v>B-388</v>
      </c>
      <c r="F278" s="11" t="str">
        <f>Transactions!D278</f>
        <v>Hatchback</v>
      </c>
      <c r="G278" s="11" t="str">
        <f>Transactions!E278</f>
        <v>Volvo</v>
      </c>
      <c r="H278" s="1">
        <f>Transactions!B278</f>
        <v>43459</v>
      </c>
      <c r="I278" s="10">
        <f t="shared" si="36"/>
        <v>12</v>
      </c>
      <c r="J278" s="1">
        <f>Transactions!C278</f>
        <v>43532</v>
      </c>
      <c r="K278">
        <f t="shared" si="37"/>
        <v>73</v>
      </c>
      <c r="L278" s="5">
        <f>Transactions!G278</f>
        <v>19209</v>
      </c>
      <c r="M278" s="2">
        <f>Transactions!H278</f>
        <v>0.12</v>
      </c>
      <c r="N278" s="2">
        <f t="shared" si="40"/>
        <v>16903.919999999998</v>
      </c>
      <c r="O278">
        <f>SUMIFS(Financials!$C:$C,Financials!$A:$A,'Combined sheet'!$C278,Financials!$B:$B,'Combined sheet'!$D278)</f>
        <v>7107.33</v>
      </c>
      <c r="P278">
        <f>SUMIFS(Financials!$D:$D,Financials!$A:$A,'Combined sheet'!$C278,Financials!$B:$B,'Combined sheet'!$D278)</f>
        <v>587.79540000000009</v>
      </c>
      <c r="Q278">
        <f>SUMIFS(Financials!$E:$E,Financials!$A:$A,'Combined sheet'!$C278,Financials!$B:$B,'Combined sheet'!$D278)</f>
        <v>0.12</v>
      </c>
      <c r="R278" s="18">
        <f t="shared" si="41"/>
        <v>9723.5957999999991</v>
      </c>
      <c r="S278" s="9">
        <f t="shared" si="42"/>
        <v>7180.3241999999973</v>
      </c>
      <c r="T278">
        <f>VLOOKUP(Transactions!F278,Payments!A278:E977,2,FALSE)</f>
        <v>3042.7056000000007</v>
      </c>
      <c r="U278" s="9">
        <f>VLOOKUP($D278,Payments!$A:$E,4,0)</f>
        <v>14692.887264000001</v>
      </c>
      <c r="V278" s="9">
        <f t="shared" si="43"/>
        <v>831.67286400000376</v>
      </c>
      <c r="W278" s="17">
        <f t="shared" si="44"/>
        <v>5.6603773584905911E-2</v>
      </c>
      <c r="X278" t="str">
        <f>VLOOKUP($D278,Payments!$A:$E,5,0)</f>
        <v>Santander</v>
      </c>
      <c r="Y278" t="str">
        <f>VLOOKUP($X278,'Bank Type'!$A$1:$B$11,2,0)</f>
        <v>B</v>
      </c>
    </row>
    <row r="279" spans="1:25" x14ac:dyDescent="0.25">
      <c r="A279" t="str">
        <f t="shared" si="38"/>
        <v>CD-15CD-15-278</v>
      </c>
      <c r="B279" t="str">
        <f t="shared" si="39"/>
        <v>CD-15-278B-335</v>
      </c>
      <c r="C279" s="11" t="str">
        <f>Transactions!A279</f>
        <v>CD-15</v>
      </c>
      <c r="D279" t="str">
        <f>Transactions!F279</f>
        <v>CD-15-278</v>
      </c>
      <c r="E279" t="str">
        <f>VLOOKUP($D279,Payments!$A:$C,3,0)</f>
        <v>B-335</v>
      </c>
      <c r="F279" s="11" t="str">
        <f>Transactions!D279</f>
        <v>Hatchback</v>
      </c>
      <c r="G279" s="11" t="str">
        <f>Transactions!E279</f>
        <v>Honda</v>
      </c>
      <c r="H279" s="1">
        <f>Transactions!B279</f>
        <v>43397</v>
      </c>
      <c r="I279" s="10">
        <f t="shared" si="36"/>
        <v>10</v>
      </c>
      <c r="J279" s="1">
        <f>Transactions!C279</f>
        <v>43438</v>
      </c>
      <c r="K279">
        <f t="shared" si="37"/>
        <v>41</v>
      </c>
      <c r="L279" s="5">
        <f>Transactions!G279</f>
        <v>31324</v>
      </c>
      <c r="M279" s="2">
        <f>Transactions!H279</f>
        <v>0.14000000000000001</v>
      </c>
      <c r="N279" s="2">
        <f t="shared" si="40"/>
        <v>26938.639999999999</v>
      </c>
      <c r="O279">
        <f>SUMIFS(Financials!$C:$C,Financials!$A:$A,'Combined sheet'!$C279,Financials!$B:$B,'Combined sheet'!$D279)</f>
        <v>11903.12</v>
      </c>
      <c r="P279">
        <f>SUMIFS(Financials!$D:$D,Financials!$A:$A,'Combined sheet'!$C279,Financials!$B:$B,'Combined sheet'!$D279)</f>
        <v>751.77599999999995</v>
      </c>
      <c r="Q279">
        <f>SUMIFS(Financials!$E:$E,Financials!$A:$A,'Combined sheet'!$C279,Financials!$B:$B,'Combined sheet'!$D279)</f>
        <v>0.15</v>
      </c>
      <c r="R279" s="18">
        <f t="shared" si="41"/>
        <v>16695.691999999999</v>
      </c>
      <c r="S279" s="9">
        <f t="shared" si="42"/>
        <v>10242.947999999999</v>
      </c>
      <c r="T279">
        <f>VLOOKUP(Transactions!F279,Payments!A279:E978,2,FALSE)</f>
        <v>5387.7280000000001</v>
      </c>
      <c r="U279" s="9">
        <f>VLOOKUP($D279,Payments!$A:$E,4,0)</f>
        <v>22628.457600000002</v>
      </c>
      <c r="V279" s="9">
        <f t="shared" si="43"/>
        <v>1077.5456000000013</v>
      </c>
      <c r="W279" s="17">
        <f t="shared" si="44"/>
        <v>4.7619047619047672E-2</v>
      </c>
      <c r="X279" t="str">
        <f>VLOOKUP($D279,Payments!$A:$E,5,0)</f>
        <v>Bankinter</v>
      </c>
      <c r="Y279" t="str">
        <f>VLOOKUP($X279,'Bank Type'!$A$1:$B$11,2,0)</f>
        <v>C</v>
      </c>
    </row>
    <row r="280" spans="1:25" x14ac:dyDescent="0.25">
      <c r="A280" t="str">
        <f t="shared" si="38"/>
        <v>CD-9CD-9-279</v>
      </c>
      <c r="B280" t="str">
        <f t="shared" si="39"/>
        <v>CD-9-279B-365</v>
      </c>
      <c r="C280" s="1" t="str">
        <f>Transactions!A280</f>
        <v>CD-9</v>
      </c>
      <c r="D280" t="str">
        <f>Transactions!F280</f>
        <v>CD-9-279</v>
      </c>
      <c r="E280" t="str">
        <f>VLOOKUP($D280,Payments!$A:$C,3,0)</f>
        <v>B-365</v>
      </c>
      <c r="F280" s="11" t="str">
        <f>Transactions!D280</f>
        <v>Hardtop</v>
      </c>
      <c r="G280" s="11" t="str">
        <f>Transactions!E280</f>
        <v>Saab</v>
      </c>
      <c r="H280" s="1">
        <f>Transactions!B280</f>
        <v>43445</v>
      </c>
      <c r="I280" s="10">
        <f t="shared" si="36"/>
        <v>12</v>
      </c>
      <c r="J280" s="1">
        <f>Transactions!C280</f>
        <v>43498</v>
      </c>
      <c r="K280">
        <f t="shared" si="37"/>
        <v>53</v>
      </c>
      <c r="L280" s="5">
        <f>Transactions!G280</f>
        <v>28636</v>
      </c>
      <c r="M280" s="2">
        <f>Transactions!H280</f>
        <v>7.0000000000000007E-2</v>
      </c>
      <c r="N280" s="2">
        <f t="shared" si="40"/>
        <v>26631.48</v>
      </c>
      <c r="O280">
        <f>SUMIFS(Financials!$C:$C,Financials!$A:$A,'Combined sheet'!$C280,Financials!$B:$B,'Combined sheet'!$D280)</f>
        <v>9163.52</v>
      </c>
      <c r="P280">
        <f>SUMIFS(Financials!$D:$D,Financials!$A:$A,'Combined sheet'!$C280,Financials!$B:$B,'Combined sheet'!$D280)</f>
        <v>1048.0775999999998</v>
      </c>
      <c r="Q280">
        <f>SUMIFS(Financials!$E:$E,Financials!$A:$A,'Combined sheet'!$C280,Financials!$B:$B,'Combined sheet'!$D280)</f>
        <v>0.13</v>
      </c>
      <c r="R280" s="18">
        <f t="shared" si="41"/>
        <v>13673.69</v>
      </c>
      <c r="S280" s="9">
        <f t="shared" si="42"/>
        <v>12957.789999999999</v>
      </c>
      <c r="T280">
        <f>VLOOKUP(Transactions!F280,Payments!A280:E979,2,FALSE)</f>
        <v>5059.9812000000002</v>
      </c>
      <c r="U280" s="9">
        <f>VLOOKUP($D280,Payments!$A:$E,4,0)</f>
        <v>22650.073740000003</v>
      </c>
      <c r="V280" s="9">
        <f t="shared" si="43"/>
        <v>1078.5749400000022</v>
      </c>
      <c r="W280" s="17">
        <f t="shared" si="44"/>
        <v>4.7619047619047714E-2</v>
      </c>
      <c r="X280" t="str">
        <f>VLOOKUP($D280,Payments!$A:$E,5,0)</f>
        <v>Santander</v>
      </c>
      <c r="Y280" t="str">
        <f>VLOOKUP($X280,'Bank Type'!$A$1:$B$11,2,0)</f>
        <v>B</v>
      </c>
    </row>
    <row r="281" spans="1:25" x14ac:dyDescent="0.25">
      <c r="A281" t="str">
        <f t="shared" si="38"/>
        <v>CD-8CD-8-280</v>
      </c>
      <c r="B281" t="str">
        <f t="shared" si="39"/>
        <v>CD-8-280B-257</v>
      </c>
      <c r="C281" s="11" t="str">
        <f>Transactions!A281</f>
        <v>CD-8</v>
      </c>
      <c r="D281" t="str">
        <f>Transactions!F281</f>
        <v>CD-8-280</v>
      </c>
      <c r="E281" t="str">
        <f>VLOOKUP($D281,Payments!$A:$C,3,0)</f>
        <v>B-257</v>
      </c>
      <c r="F281" s="11" t="str">
        <f>Transactions!D281</f>
        <v>Convertible</v>
      </c>
      <c r="G281" s="11" t="str">
        <f>Transactions!E281</f>
        <v>Nissan</v>
      </c>
      <c r="H281" s="1">
        <f>Transactions!B281</f>
        <v>43418</v>
      </c>
      <c r="I281" s="10">
        <f t="shared" si="36"/>
        <v>11</v>
      </c>
      <c r="J281" s="1">
        <f>Transactions!C281</f>
        <v>43497</v>
      </c>
      <c r="K281">
        <f t="shared" si="37"/>
        <v>79</v>
      </c>
      <c r="L281" s="5">
        <f>Transactions!G281</f>
        <v>28280</v>
      </c>
      <c r="M281" s="2">
        <f>Transactions!H281</f>
        <v>0.15</v>
      </c>
      <c r="N281" s="2">
        <f t="shared" si="40"/>
        <v>24038</v>
      </c>
      <c r="O281">
        <f>SUMIFS(Financials!$C:$C,Financials!$A:$A,'Combined sheet'!$C281,Financials!$B:$B,'Combined sheet'!$D281)</f>
        <v>10746.4</v>
      </c>
      <c r="P281">
        <f>SUMIFS(Financials!$D:$D,Financials!$A:$A,'Combined sheet'!$C281,Financials!$B:$B,'Combined sheet'!$D281)</f>
        <v>1196.2440000000001</v>
      </c>
      <c r="Q281">
        <f>SUMIFS(Financials!$E:$E,Financials!$A:$A,'Combined sheet'!$C281,Financials!$B:$B,'Combined sheet'!$D281)</f>
        <v>0.13</v>
      </c>
      <c r="R281" s="18">
        <f t="shared" si="41"/>
        <v>15067.584000000001</v>
      </c>
      <c r="S281" s="9">
        <f t="shared" si="42"/>
        <v>8970.4159999999993</v>
      </c>
      <c r="T281">
        <f>VLOOKUP(Transactions!F281,Payments!A281:E980,2,FALSE)</f>
        <v>5528.74</v>
      </c>
      <c r="U281" s="9">
        <f>VLOOKUP($D281,Payments!$A:$E,4,0)</f>
        <v>19990.000800000005</v>
      </c>
      <c r="V281" s="9">
        <f t="shared" si="43"/>
        <v>1480.7408000000032</v>
      </c>
      <c r="W281" s="17">
        <f t="shared" si="44"/>
        <v>7.4074074074074209E-2</v>
      </c>
      <c r="X281" t="str">
        <f>VLOOKUP($D281,Payments!$A:$E,5,0)</f>
        <v>Bankinter</v>
      </c>
      <c r="Y281" t="str">
        <f>VLOOKUP($X281,'Bank Type'!$A$1:$B$11,2,0)</f>
        <v>C</v>
      </c>
    </row>
    <row r="282" spans="1:25" x14ac:dyDescent="0.25">
      <c r="A282" t="str">
        <f t="shared" si="38"/>
        <v>CD-5CD-5-281</v>
      </c>
      <c r="B282" t="str">
        <f t="shared" si="39"/>
        <v>CD-5-281B-289</v>
      </c>
      <c r="C282" s="1" t="str">
        <f>Transactions!A282</f>
        <v>CD-5</v>
      </c>
      <c r="D282" t="str">
        <f>Transactions!F282</f>
        <v>CD-5-281</v>
      </c>
      <c r="E282" t="str">
        <f>VLOOKUP($D282,Payments!$A:$C,3,0)</f>
        <v>B-289</v>
      </c>
      <c r="F282" s="11" t="str">
        <f>Transactions!D282</f>
        <v>Wagon</v>
      </c>
      <c r="G282" s="11" t="str">
        <f>Transactions!E282</f>
        <v>Volkswagen</v>
      </c>
      <c r="H282" s="1">
        <f>Transactions!B282</f>
        <v>43389</v>
      </c>
      <c r="I282" s="10">
        <f t="shared" si="36"/>
        <v>10</v>
      </c>
      <c r="J282" s="1">
        <f>Transactions!C282</f>
        <v>43449</v>
      </c>
      <c r="K282">
        <f t="shared" si="37"/>
        <v>60</v>
      </c>
      <c r="L282" s="5">
        <f>Transactions!G282</f>
        <v>27877</v>
      </c>
      <c r="M282" s="2">
        <f>Transactions!H282</f>
        <v>0.15</v>
      </c>
      <c r="N282" s="2">
        <f t="shared" si="40"/>
        <v>23695.45</v>
      </c>
      <c r="O282">
        <f>SUMIFS(Financials!$C:$C,Financials!$A:$A,'Combined sheet'!$C282,Financials!$B:$B,'Combined sheet'!$D282)</f>
        <v>10593.26</v>
      </c>
      <c r="P282">
        <f>SUMIFS(Financials!$D:$D,Financials!$A:$A,'Combined sheet'!$C282,Financials!$B:$B,'Combined sheet'!$D282)</f>
        <v>1048.1752000000001</v>
      </c>
      <c r="Q282">
        <f>SUMIFS(Financials!$E:$E,Financials!$A:$A,'Combined sheet'!$C282,Financials!$B:$B,'Combined sheet'!$D282)</f>
        <v>0.14000000000000001</v>
      </c>
      <c r="R282" s="18">
        <f t="shared" si="41"/>
        <v>14958.798200000001</v>
      </c>
      <c r="S282" s="9">
        <f t="shared" si="42"/>
        <v>8736.6517999999996</v>
      </c>
      <c r="T282">
        <f>VLOOKUP(Transactions!F282,Payments!A282:E981,2,FALSE)</f>
        <v>4265.1810000000005</v>
      </c>
      <c r="U282" s="9">
        <f>VLOOKUP($D282,Payments!$A:$E,4,0)</f>
        <v>21178.993210000001</v>
      </c>
      <c r="V282" s="9">
        <f t="shared" si="43"/>
        <v>1748.7242100000003</v>
      </c>
      <c r="W282" s="17">
        <f t="shared" si="44"/>
        <v>8.256880733944956E-2</v>
      </c>
      <c r="X282" t="str">
        <f>VLOOKUP($D282,Payments!$A:$E,5,0)</f>
        <v>Kutxa</v>
      </c>
      <c r="Y282" t="str">
        <f>VLOOKUP($X282,'Bank Type'!$A$1:$B$11,2,0)</f>
        <v>C</v>
      </c>
    </row>
    <row r="283" spans="1:25" x14ac:dyDescent="0.25">
      <c r="A283" t="str">
        <f t="shared" si="38"/>
        <v>CD-14CD-14-282</v>
      </c>
      <c r="B283" t="str">
        <f t="shared" si="39"/>
        <v>CD-14-282B-278</v>
      </c>
      <c r="C283" s="11" t="str">
        <f>Transactions!A283</f>
        <v>CD-14</v>
      </c>
      <c r="D283" t="str">
        <f>Transactions!F283</f>
        <v>CD-14-282</v>
      </c>
      <c r="E283" t="str">
        <f>VLOOKUP($D283,Payments!$A:$C,3,0)</f>
        <v>B-278</v>
      </c>
      <c r="F283" s="11" t="str">
        <f>Transactions!D283</f>
        <v>Wagon</v>
      </c>
      <c r="G283" s="11" t="str">
        <f>Transactions!E283</f>
        <v>BMW</v>
      </c>
      <c r="H283" s="1">
        <f>Transactions!B283</f>
        <v>43389</v>
      </c>
      <c r="I283" s="10">
        <f t="shared" si="36"/>
        <v>10</v>
      </c>
      <c r="J283" s="1">
        <f>Transactions!C283</f>
        <v>43425</v>
      </c>
      <c r="K283">
        <f t="shared" si="37"/>
        <v>36</v>
      </c>
      <c r="L283" s="5">
        <f>Transactions!G283</f>
        <v>26517</v>
      </c>
      <c r="M283" s="2">
        <f>Transactions!H283</f>
        <v>0.11</v>
      </c>
      <c r="N283" s="2">
        <f t="shared" si="40"/>
        <v>23600.13</v>
      </c>
      <c r="O283">
        <f>SUMIFS(Financials!$C:$C,Financials!$A:$A,'Combined sheet'!$C283,Financials!$B:$B,'Combined sheet'!$D283)</f>
        <v>9280.9500000000007</v>
      </c>
      <c r="P283">
        <f>SUMIFS(Financials!$D:$D,Financials!$A:$A,'Combined sheet'!$C283,Financials!$B:$B,'Combined sheet'!$D283)</f>
        <v>1288.7262000000001</v>
      </c>
      <c r="Q283">
        <f>SUMIFS(Financials!$E:$E,Financials!$A:$A,'Combined sheet'!$C283,Financials!$B:$B,'Combined sheet'!$D283)</f>
        <v>0.14000000000000001</v>
      </c>
      <c r="R283" s="18">
        <f t="shared" si="41"/>
        <v>13873.694400000002</v>
      </c>
      <c r="S283" s="9">
        <f t="shared" si="42"/>
        <v>9726.4355999999989</v>
      </c>
      <c r="T283">
        <f>VLOOKUP(Transactions!F283,Payments!A283:E982,2,FALSE)</f>
        <v>4248.0234</v>
      </c>
      <c r="U283" s="9">
        <f>VLOOKUP($D283,Payments!$A:$E,4,0)</f>
        <v>21093.796194000002</v>
      </c>
      <c r="V283" s="9">
        <f t="shared" si="43"/>
        <v>1741.6895940000031</v>
      </c>
      <c r="W283" s="17">
        <f t="shared" si="44"/>
        <v>8.2568807339449685E-2</v>
      </c>
      <c r="X283" t="str">
        <f>VLOOKUP($D283,Payments!$A:$E,5,0)</f>
        <v>Unicaja</v>
      </c>
      <c r="Y283" t="str">
        <f>VLOOKUP($X283,'Bank Type'!$A$1:$B$11,2,0)</f>
        <v>D</v>
      </c>
    </row>
    <row r="284" spans="1:25" x14ac:dyDescent="0.25">
      <c r="A284" t="str">
        <f t="shared" si="38"/>
        <v>CD-3CD-3-283</v>
      </c>
      <c r="B284" t="str">
        <f t="shared" si="39"/>
        <v>CD-3-283B-269</v>
      </c>
      <c r="C284" s="1" t="str">
        <f>Transactions!A284</f>
        <v>CD-3</v>
      </c>
      <c r="D284" t="str">
        <f>Transactions!F284</f>
        <v>CD-3-283</v>
      </c>
      <c r="E284" t="str">
        <f>VLOOKUP($D284,Payments!$A:$C,3,0)</f>
        <v>B-269</v>
      </c>
      <c r="F284" s="11" t="str">
        <f>Transactions!D284</f>
        <v>Wagon</v>
      </c>
      <c r="G284" s="11" t="str">
        <f>Transactions!E284</f>
        <v>Mitsubishi</v>
      </c>
      <c r="H284" s="1">
        <f>Transactions!B284</f>
        <v>43465</v>
      </c>
      <c r="I284" s="10">
        <f t="shared" si="36"/>
        <v>12</v>
      </c>
      <c r="J284" s="1">
        <f>Transactions!C284</f>
        <v>43509</v>
      </c>
      <c r="K284">
        <f t="shared" si="37"/>
        <v>44</v>
      </c>
      <c r="L284" s="5">
        <f>Transactions!G284</f>
        <v>20791</v>
      </c>
      <c r="M284" s="2">
        <f>Transactions!H284</f>
        <v>0.11</v>
      </c>
      <c r="N284" s="2">
        <f t="shared" si="40"/>
        <v>18503.989999999998</v>
      </c>
      <c r="O284">
        <f>SUMIFS(Financials!$C:$C,Financials!$A:$A,'Combined sheet'!$C284,Financials!$B:$B,'Combined sheet'!$D284)</f>
        <v>7484.76</v>
      </c>
      <c r="P284">
        <f>SUMIFS(Financials!$D:$D,Financials!$A:$A,'Combined sheet'!$C284,Financials!$B:$B,'Combined sheet'!$D284)</f>
        <v>1101.9230000000002</v>
      </c>
      <c r="Q284">
        <f>SUMIFS(Financials!$E:$E,Financials!$A:$A,'Combined sheet'!$C284,Financials!$B:$B,'Combined sheet'!$D284)</f>
        <v>0.15</v>
      </c>
      <c r="R284" s="18">
        <f t="shared" si="41"/>
        <v>11362.281500000001</v>
      </c>
      <c r="S284" s="9">
        <f t="shared" si="42"/>
        <v>7141.708499999997</v>
      </c>
      <c r="T284">
        <f>VLOOKUP(Transactions!F284,Payments!A284:E983,2,FALSE)</f>
        <v>3330.7182000000003</v>
      </c>
      <c r="U284" s="9">
        <f>VLOOKUP($D284,Payments!$A:$E,4,0)</f>
        <v>16083.668108000003</v>
      </c>
      <c r="V284" s="9">
        <f t="shared" si="43"/>
        <v>910.39630800000486</v>
      </c>
      <c r="W284" s="17">
        <f t="shared" si="44"/>
        <v>5.6603773584905953E-2</v>
      </c>
      <c r="X284" t="str">
        <f>VLOOKUP($D284,Payments!$A:$E,5,0)</f>
        <v>Kutxa</v>
      </c>
      <c r="Y284" t="str">
        <f>VLOOKUP($X284,'Bank Type'!$A$1:$B$11,2,0)</f>
        <v>C</v>
      </c>
    </row>
    <row r="285" spans="1:25" x14ac:dyDescent="0.25">
      <c r="A285" t="str">
        <f t="shared" si="38"/>
        <v>CD-19CD-19-284</v>
      </c>
      <c r="B285" t="str">
        <f t="shared" si="39"/>
        <v>CD-19-284B-262</v>
      </c>
      <c r="C285" s="11" t="str">
        <f>Transactions!A285</f>
        <v>CD-19</v>
      </c>
      <c r="D285" t="str">
        <f>Transactions!F285</f>
        <v>CD-19-284</v>
      </c>
      <c r="E285" t="str">
        <f>VLOOKUP($D285,Payments!$A:$C,3,0)</f>
        <v>B-262</v>
      </c>
      <c r="F285" s="11" t="str">
        <f>Transactions!D285</f>
        <v>Hardtop</v>
      </c>
      <c r="G285" s="11" t="str">
        <f>Transactions!E285</f>
        <v>Volkswagen</v>
      </c>
      <c r="H285" s="1">
        <f>Transactions!B285</f>
        <v>43387</v>
      </c>
      <c r="I285" s="10">
        <f t="shared" si="36"/>
        <v>10</v>
      </c>
      <c r="J285" s="1">
        <f>Transactions!C285</f>
        <v>43458</v>
      </c>
      <c r="K285">
        <f t="shared" si="37"/>
        <v>71</v>
      </c>
      <c r="L285" s="5">
        <f>Transactions!G285</f>
        <v>24113</v>
      </c>
      <c r="M285" s="2">
        <f>Transactions!H285</f>
        <v>0.1</v>
      </c>
      <c r="N285" s="2">
        <f t="shared" si="40"/>
        <v>21701.7</v>
      </c>
      <c r="O285">
        <f>SUMIFS(Financials!$C:$C,Financials!$A:$A,'Combined sheet'!$C285,Financials!$B:$B,'Combined sheet'!$D285)</f>
        <v>7475.03</v>
      </c>
      <c r="P285">
        <f>SUMIFS(Financials!$D:$D,Financials!$A:$A,'Combined sheet'!$C285,Financials!$B:$B,'Combined sheet'!$D285)</f>
        <v>1422.6670000000001</v>
      </c>
      <c r="Q285">
        <f>SUMIFS(Financials!$E:$E,Financials!$A:$A,'Combined sheet'!$C285,Financials!$B:$B,'Combined sheet'!$D285)</f>
        <v>0.1</v>
      </c>
      <c r="R285" s="18">
        <f t="shared" si="41"/>
        <v>11067.867</v>
      </c>
      <c r="S285" s="9">
        <f t="shared" si="42"/>
        <v>10633.833000000002</v>
      </c>
      <c r="T285">
        <f>VLOOKUP(Transactions!F285,Payments!A285:E984,2,FALSE)</f>
        <v>4557.357</v>
      </c>
      <c r="U285" s="9">
        <f>VLOOKUP($D285,Payments!$A:$E,4,0)</f>
        <v>18687.333870000002</v>
      </c>
      <c r="V285" s="9">
        <f t="shared" si="43"/>
        <v>1542.9908700000015</v>
      </c>
      <c r="W285" s="17">
        <f t="shared" si="44"/>
        <v>8.2568807339449615E-2</v>
      </c>
      <c r="X285" t="str">
        <f>VLOOKUP($D285,Payments!$A:$E,5,0)</f>
        <v>BBVA</v>
      </c>
      <c r="Y285" t="str">
        <f>VLOOKUP($X285,'Bank Type'!$A$1:$B$11,2,0)</f>
        <v>A</v>
      </c>
    </row>
    <row r="286" spans="1:25" x14ac:dyDescent="0.25">
      <c r="A286" t="str">
        <f t="shared" si="38"/>
        <v>CD-6CD-6-285</v>
      </c>
      <c r="B286" t="str">
        <f t="shared" si="39"/>
        <v>CD-6-285B-289</v>
      </c>
      <c r="C286" s="1" t="str">
        <f>Transactions!A286</f>
        <v>CD-6</v>
      </c>
      <c r="D286" t="str">
        <f>Transactions!F286</f>
        <v>CD-6-285</v>
      </c>
      <c r="E286" t="str">
        <f>VLOOKUP($D286,Payments!$A:$C,3,0)</f>
        <v>B-289</v>
      </c>
      <c r="F286" s="11" t="str">
        <f>Transactions!D286</f>
        <v>Hardtop</v>
      </c>
      <c r="G286" s="11" t="str">
        <f>Transactions!E286</f>
        <v>Jaguar</v>
      </c>
      <c r="H286" s="1">
        <f>Transactions!B286</f>
        <v>43393</v>
      </c>
      <c r="I286" s="10">
        <f t="shared" si="36"/>
        <v>10</v>
      </c>
      <c r="J286" s="1">
        <f>Transactions!C286</f>
        <v>43449</v>
      </c>
      <c r="K286">
        <f t="shared" si="37"/>
        <v>56</v>
      </c>
      <c r="L286" s="5">
        <f>Transactions!G286</f>
        <v>18536</v>
      </c>
      <c r="M286" s="2">
        <f>Transactions!H286</f>
        <v>0.09</v>
      </c>
      <c r="N286" s="2">
        <f t="shared" si="40"/>
        <v>16867.759999999998</v>
      </c>
      <c r="O286">
        <f>SUMIFS(Financials!$C:$C,Financials!$A:$A,'Combined sheet'!$C286,Financials!$B:$B,'Combined sheet'!$D286)</f>
        <v>7414.4</v>
      </c>
      <c r="P286">
        <f>SUMIFS(Financials!$D:$D,Financials!$A:$A,'Combined sheet'!$C286,Financials!$B:$B,'Combined sheet'!$D286)</f>
        <v>850.80240000000015</v>
      </c>
      <c r="Q286">
        <f>SUMIFS(Financials!$E:$E,Financials!$A:$A,'Combined sheet'!$C286,Financials!$B:$B,'Combined sheet'!$D286)</f>
        <v>0.12</v>
      </c>
      <c r="R286" s="18">
        <f t="shared" si="41"/>
        <v>10289.3336</v>
      </c>
      <c r="S286" s="9">
        <f t="shared" si="42"/>
        <v>6578.4263999999985</v>
      </c>
      <c r="T286">
        <f>VLOOKUP(Transactions!F286,Payments!A286:E985,2,FALSE)</f>
        <v>3036.1968000000006</v>
      </c>
      <c r="U286" s="9">
        <f>VLOOKUP($D286,Payments!$A:$E,4,0)</f>
        <v>14661.456992000001</v>
      </c>
      <c r="V286" s="9">
        <f t="shared" si="43"/>
        <v>829.8937920000044</v>
      </c>
      <c r="W286" s="17">
        <f t="shared" si="44"/>
        <v>5.6603773584905953E-2</v>
      </c>
      <c r="X286" t="str">
        <f>VLOOKUP($D286,Payments!$A:$E,5,0)</f>
        <v>Unicaja</v>
      </c>
      <c r="Y286" t="str">
        <f>VLOOKUP($X286,'Bank Type'!$A$1:$B$11,2,0)</f>
        <v>D</v>
      </c>
    </row>
    <row r="287" spans="1:25" x14ac:dyDescent="0.25">
      <c r="A287" t="str">
        <f t="shared" si="38"/>
        <v>CD-19CD-19-286</v>
      </c>
      <c r="B287" t="str">
        <f t="shared" si="39"/>
        <v>CD-19-286B-391</v>
      </c>
      <c r="C287" s="11" t="str">
        <f>Transactions!A287</f>
        <v>CD-19</v>
      </c>
      <c r="D287" t="str">
        <f>Transactions!F287</f>
        <v>CD-19-286</v>
      </c>
      <c r="E287" t="str">
        <f>VLOOKUP($D287,Payments!$A:$C,3,0)</f>
        <v>B-391</v>
      </c>
      <c r="F287" s="11" t="str">
        <f>Transactions!D287</f>
        <v>Hardtop</v>
      </c>
      <c r="G287" s="11" t="str">
        <f>Transactions!E287</f>
        <v>Volkswagen</v>
      </c>
      <c r="H287" s="1">
        <f>Transactions!B287</f>
        <v>43457</v>
      </c>
      <c r="I287" s="10">
        <f t="shared" si="36"/>
        <v>12</v>
      </c>
      <c r="J287" s="1">
        <f>Transactions!C287</f>
        <v>43527</v>
      </c>
      <c r="K287">
        <f t="shared" si="37"/>
        <v>70</v>
      </c>
      <c r="L287" s="5">
        <f>Transactions!G287</f>
        <v>16849</v>
      </c>
      <c r="M287" s="2">
        <f>Transactions!H287</f>
        <v>0.1</v>
      </c>
      <c r="N287" s="2">
        <f t="shared" si="40"/>
        <v>15164.1</v>
      </c>
      <c r="O287">
        <f>SUMIFS(Financials!$C:$C,Financials!$A:$A,'Combined sheet'!$C287,Financials!$B:$B,'Combined sheet'!$D287)</f>
        <v>5897.15</v>
      </c>
      <c r="P287">
        <f>SUMIFS(Financials!$D:$D,Financials!$A:$A,'Combined sheet'!$C287,Financials!$B:$B,'Combined sheet'!$D287)</f>
        <v>926.69500000000005</v>
      </c>
      <c r="Q287">
        <f>SUMIFS(Financials!$E:$E,Financials!$A:$A,'Combined sheet'!$C287,Financials!$B:$B,'Combined sheet'!$D287)</f>
        <v>0.1</v>
      </c>
      <c r="R287" s="18">
        <f t="shared" si="41"/>
        <v>8340.2549999999992</v>
      </c>
      <c r="S287" s="9">
        <f t="shared" si="42"/>
        <v>6823.8450000000012</v>
      </c>
      <c r="T287">
        <f>VLOOKUP(Transactions!F287,Payments!A287:E986,2,FALSE)</f>
        <v>2881.1790000000001</v>
      </c>
      <c r="U287" s="9">
        <f>VLOOKUP($D287,Payments!$A:$E,4,0)</f>
        <v>12897.067050000001</v>
      </c>
      <c r="V287" s="9">
        <f t="shared" si="43"/>
        <v>614.1460500000012</v>
      </c>
      <c r="W287" s="17">
        <f t="shared" si="44"/>
        <v>4.7619047619047707E-2</v>
      </c>
      <c r="X287" t="str">
        <f>VLOOKUP($D287,Payments!$A:$E,5,0)</f>
        <v>Caixa</v>
      </c>
      <c r="Y287" t="str">
        <f>VLOOKUP($X287,'Bank Type'!$A$1:$B$11,2,0)</f>
        <v>A</v>
      </c>
    </row>
    <row r="288" spans="1:25" x14ac:dyDescent="0.25">
      <c r="A288" t="str">
        <f t="shared" si="38"/>
        <v>CD-19CD-19-287</v>
      </c>
      <c r="B288" t="str">
        <f t="shared" si="39"/>
        <v>CD-19-287B-390</v>
      </c>
      <c r="C288" s="1" t="str">
        <f>Transactions!A288</f>
        <v>CD-19</v>
      </c>
      <c r="D288" t="str">
        <f>Transactions!F288</f>
        <v>CD-19-287</v>
      </c>
      <c r="E288" t="str">
        <f>VLOOKUP($D288,Payments!$A:$C,3,0)</f>
        <v>B-390</v>
      </c>
      <c r="F288" s="11" t="str">
        <f>Transactions!D288</f>
        <v>Wagon</v>
      </c>
      <c r="G288" s="11" t="str">
        <f>Transactions!E288</f>
        <v>Plymouth</v>
      </c>
      <c r="H288" s="1">
        <f>Transactions!B288</f>
        <v>43405</v>
      </c>
      <c r="I288" s="10">
        <f t="shared" si="36"/>
        <v>11</v>
      </c>
      <c r="J288" s="1">
        <f>Transactions!C288</f>
        <v>43438</v>
      </c>
      <c r="K288">
        <f t="shared" si="37"/>
        <v>33</v>
      </c>
      <c r="L288" s="5">
        <f>Transactions!G288</f>
        <v>33935</v>
      </c>
      <c r="M288" s="2">
        <f>Transactions!H288</f>
        <v>0.13</v>
      </c>
      <c r="N288" s="2">
        <f t="shared" si="40"/>
        <v>29523.45</v>
      </c>
      <c r="O288">
        <f>SUMIFS(Financials!$C:$C,Financials!$A:$A,'Combined sheet'!$C288,Financials!$B:$B,'Combined sheet'!$D288)</f>
        <v>11877.25</v>
      </c>
      <c r="P288">
        <f>SUMIFS(Financials!$D:$D,Financials!$A:$A,'Combined sheet'!$C288,Financials!$B:$B,'Combined sheet'!$D288)</f>
        <v>1411.6960000000001</v>
      </c>
      <c r="Q288">
        <f>SUMIFS(Financials!$E:$E,Financials!$A:$A,'Combined sheet'!$C288,Financials!$B:$B,'Combined sheet'!$D288)</f>
        <v>0.11</v>
      </c>
      <c r="R288" s="18">
        <f t="shared" si="41"/>
        <v>16536.5255</v>
      </c>
      <c r="S288" s="9">
        <f t="shared" si="42"/>
        <v>12986.924500000001</v>
      </c>
      <c r="T288">
        <f>VLOOKUP(Transactions!F288,Payments!A288:E987,2,FALSE)</f>
        <v>6790.3935000000001</v>
      </c>
      <c r="U288" s="9">
        <f>VLOOKUP($D288,Payments!$A:$E,4,0)</f>
        <v>24097.03989</v>
      </c>
      <c r="V288" s="9">
        <f t="shared" si="43"/>
        <v>1363.9833900000012</v>
      </c>
      <c r="W288" s="17">
        <f t="shared" si="44"/>
        <v>5.660377358490571E-2</v>
      </c>
      <c r="X288" t="str">
        <f>VLOOKUP($D288,Payments!$A:$E,5,0)</f>
        <v>Bankinter</v>
      </c>
      <c r="Y288" t="str">
        <f>VLOOKUP($X288,'Bank Type'!$A$1:$B$11,2,0)</f>
        <v>C</v>
      </c>
    </row>
    <row r="289" spans="1:25" x14ac:dyDescent="0.25">
      <c r="A289" t="str">
        <f t="shared" si="38"/>
        <v>CD-14CD-14-288</v>
      </c>
      <c r="B289" t="str">
        <f t="shared" si="39"/>
        <v>CD-14-288B-321</v>
      </c>
      <c r="C289" s="11" t="str">
        <f>Transactions!A289</f>
        <v>CD-14</v>
      </c>
      <c r="D289" t="str">
        <f>Transactions!F289</f>
        <v>CD-14-288</v>
      </c>
      <c r="E289" t="str">
        <f>VLOOKUP($D289,Payments!$A:$C,3,0)</f>
        <v>B-321</v>
      </c>
      <c r="F289" s="11" t="str">
        <f>Transactions!D289</f>
        <v>Convertible</v>
      </c>
      <c r="G289" s="11" t="str">
        <f>Transactions!E289</f>
        <v>Peugeot</v>
      </c>
      <c r="H289" s="1">
        <f>Transactions!B289</f>
        <v>43374</v>
      </c>
      <c r="I289" s="10">
        <f t="shared" si="36"/>
        <v>10</v>
      </c>
      <c r="J289" s="1">
        <f>Transactions!C289</f>
        <v>43414</v>
      </c>
      <c r="K289">
        <f t="shared" si="37"/>
        <v>40</v>
      </c>
      <c r="L289" s="5">
        <f>Transactions!G289</f>
        <v>23808</v>
      </c>
      <c r="M289" s="2">
        <f>Transactions!H289</f>
        <v>7.0000000000000007E-2</v>
      </c>
      <c r="N289" s="2">
        <f t="shared" si="40"/>
        <v>22141.439999999999</v>
      </c>
      <c r="O289">
        <f>SUMIFS(Financials!$C:$C,Financials!$A:$A,'Combined sheet'!$C289,Financials!$B:$B,'Combined sheet'!$D289)</f>
        <v>7856.64</v>
      </c>
      <c r="P289">
        <f>SUMIFS(Financials!$D:$D,Financials!$A:$A,'Combined sheet'!$C289,Financials!$B:$B,'Combined sheet'!$D289)</f>
        <v>1142.7839999999999</v>
      </c>
      <c r="Q289">
        <f>SUMIFS(Financials!$E:$E,Financials!$A:$A,'Combined sheet'!$C289,Financials!$B:$B,'Combined sheet'!$D289)</f>
        <v>0.13</v>
      </c>
      <c r="R289" s="18">
        <f t="shared" si="41"/>
        <v>11877.8112</v>
      </c>
      <c r="S289" s="9">
        <f t="shared" si="42"/>
        <v>10263.628799999999</v>
      </c>
      <c r="T289">
        <f>VLOOKUP(Transactions!F289,Payments!A289:E988,2,FALSE)</f>
        <v>5092.5312000000004</v>
      </c>
      <c r="U289" s="9">
        <f>VLOOKUP($D289,Payments!$A:$E,4,0)</f>
        <v>18412.821504</v>
      </c>
      <c r="V289" s="9">
        <f t="shared" si="43"/>
        <v>1363.9127040000021</v>
      </c>
      <c r="W289" s="17">
        <f t="shared" si="44"/>
        <v>7.4074074074074195E-2</v>
      </c>
      <c r="X289" t="str">
        <f>VLOOKUP($D289,Payments!$A:$E,5,0)</f>
        <v>Sabadell</v>
      </c>
      <c r="Y289" t="str">
        <f>VLOOKUP($X289,'Bank Type'!$A$1:$B$11,2,0)</f>
        <v>A</v>
      </c>
    </row>
    <row r="290" spans="1:25" x14ac:dyDescent="0.25">
      <c r="A290" t="str">
        <f t="shared" si="38"/>
        <v>CD-14CD-14-289</v>
      </c>
      <c r="B290" t="str">
        <f t="shared" si="39"/>
        <v>CD-14-289B-392</v>
      </c>
      <c r="C290" s="1" t="str">
        <f>Transactions!A290</f>
        <v>CD-14</v>
      </c>
      <c r="D290" t="str">
        <f>Transactions!F290</f>
        <v>CD-14-289</v>
      </c>
      <c r="E290" t="str">
        <f>VLOOKUP($D290,Payments!$A:$C,3,0)</f>
        <v>B-392</v>
      </c>
      <c r="F290" s="11" t="str">
        <f>Transactions!D290</f>
        <v>Convertible</v>
      </c>
      <c r="G290" s="11" t="str">
        <f>Transactions!E290</f>
        <v>Audi</v>
      </c>
      <c r="H290" s="1">
        <f>Transactions!B290</f>
        <v>43376</v>
      </c>
      <c r="I290" s="10">
        <f t="shared" si="36"/>
        <v>10</v>
      </c>
      <c r="J290" s="1">
        <f>Transactions!C290</f>
        <v>43440</v>
      </c>
      <c r="K290">
        <f t="shared" si="37"/>
        <v>64</v>
      </c>
      <c r="L290" s="5">
        <f>Transactions!G290</f>
        <v>19977</v>
      </c>
      <c r="M290" s="2">
        <f>Transactions!H290</f>
        <v>0.13</v>
      </c>
      <c r="N290" s="2">
        <f t="shared" si="40"/>
        <v>17379.989999999998</v>
      </c>
      <c r="O290">
        <f>SUMIFS(Financials!$C:$C,Financials!$A:$A,'Combined sheet'!$C290,Financials!$B:$B,'Combined sheet'!$D290)</f>
        <v>6991.95</v>
      </c>
      <c r="P290">
        <f>SUMIFS(Financials!$D:$D,Financials!$A:$A,'Combined sheet'!$C290,Financials!$B:$B,'Combined sheet'!$D290)</f>
        <v>934.92360000000019</v>
      </c>
      <c r="Q290">
        <f>SUMIFS(Financials!$E:$E,Financials!$A:$A,'Combined sheet'!$C290,Financials!$B:$B,'Combined sheet'!$D290)</f>
        <v>0.11</v>
      </c>
      <c r="R290" s="18">
        <f t="shared" si="41"/>
        <v>9838.6725000000006</v>
      </c>
      <c r="S290" s="9">
        <f t="shared" si="42"/>
        <v>7541.3174999999974</v>
      </c>
      <c r="T290">
        <f>VLOOKUP(Transactions!F290,Payments!A290:E989,2,FALSE)</f>
        <v>3823.5978000000005</v>
      </c>
      <c r="U290" s="9">
        <f>VLOOKUP($D290,Payments!$A:$E,4,0)</f>
        <v>14776.467498000004</v>
      </c>
      <c r="V290" s="9">
        <f t="shared" si="43"/>
        <v>1220.0752980000052</v>
      </c>
      <c r="W290" s="17">
        <f t="shared" si="44"/>
        <v>8.2568807339449879E-2</v>
      </c>
      <c r="X290" t="str">
        <f>VLOOKUP($D290,Payments!$A:$E,5,0)</f>
        <v>Laboral</v>
      </c>
      <c r="Y290" t="str">
        <f>VLOOKUP($X290,'Bank Type'!$A$1:$B$11,2,0)</f>
        <v>D</v>
      </c>
    </row>
    <row r="291" spans="1:25" x14ac:dyDescent="0.25">
      <c r="A291" t="str">
        <f t="shared" si="38"/>
        <v>CD-13CD-13-290</v>
      </c>
      <c r="B291" t="str">
        <f t="shared" si="39"/>
        <v>CD-13-290B-291</v>
      </c>
      <c r="C291" s="11" t="str">
        <f>Transactions!A291</f>
        <v>CD-13</v>
      </c>
      <c r="D291" t="str">
        <f>Transactions!F291</f>
        <v>CD-13-290</v>
      </c>
      <c r="E291" t="str">
        <f>VLOOKUP($D291,Payments!$A:$C,3,0)</f>
        <v>B-291</v>
      </c>
      <c r="F291" s="11" t="str">
        <f>Transactions!D291</f>
        <v>Sedan</v>
      </c>
      <c r="G291" s="11" t="str">
        <f>Transactions!E291</f>
        <v>Toyota</v>
      </c>
      <c r="H291" s="1">
        <f>Transactions!B291</f>
        <v>43433</v>
      </c>
      <c r="I291" s="10">
        <f t="shared" si="36"/>
        <v>11</v>
      </c>
      <c r="J291" s="1">
        <f>Transactions!C291</f>
        <v>43468</v>
      </c>
      <c r="K291">
        <f t="shared" si="37"/>
        <v>35</v>
      </c>
      <c r="L291" s="5">
        <f>Transactions!G291</f>
        <v>18106</v>
      </c>
      <c r="M291" s="2">
        <f>Transactions!H291</f>
        <v>0.14000000000000001</v>
      </c>
      <c r="N291" s="2">
        <f t="shared" si="40"/>
        <v>15571.16</v>
      </c>
      <c r="O291">
        <f>SUMIFS(Financials!$C:$C,Financials!$A:$A,'Combined sheet'!$C291,Financials!$B:$B,'Combined sheet'!$D291)</f>
        <v>5974.98</v>
      </c>
      <c r="P291">
        <f>SUMIFS(Financials!$D:$D,Financials!$A:$A,'Combined sheet'!$C291,Financials!$B:$B,'Combined sheet'!$D291)</f>
        <v>863.6561999999999</v>
      </c>
      <c r="Q291">
        <f>SUMIFS(Financials!$E:$E,Financials!$A:$A,'Combined sheet'!$C291,Financials!$B:$B,'Combined sheet'!$D291)</f>
        <v>0.1</v>
      </c>
      <c r="R291" s="18">
        <f t="shared" si="41"/>
        <v>8395.752199999999</v>
      </c>
      <c r="S291" s="9">
        <f t="shared" si="42"/>
        <v>7175.4078000000009</v>
      </c>
      <c r="T291">
        <f>VLOOKUP(Transactions!F291,Payments!A291:E990,2,FALSE)</f>
        <v>3425.6552000000001</v>
      </c>
      <c r="U291" s="9">
        <f>VLOOKUP($D291,Payments!$A:$E,4,0)</f>
        <v>12995.690135999999</v>
      </c>
      <c r="V291" s="9">
        <f t="shared" si="43"/>
        <v>850.18533600000046</v>
      </c>
      <c r="W291" s="17">
        <f t="shared" si="44"/>
        <v>6.5420560747663586E-2</v>
      </c>
      <c r="X291" t="str">
        <f>VLOOKUP($D291,Payments!$A:$E,5,0)</f>
        <v>Sabadell</v>
      </c>
      <c r="Y291" t="str">
        <f>VLOOKUP($X291,'Bank Type'!$A$1:$B$11,2,0)</f>
        <v>A</v>
      </c>
    </row>
    <row r="292" spans="1:25" x14ac:dyDescent="0.25">
      <c r="A292" t="str">
        <f t="shared" si="38"/>
        <v>CD-3CD-3-291</v>
      </c>
      <c r="B292" t="str">
        <f t="shared" si="39"/>
        <v>CD-3-291B-289</v>
      </c>
      <c r="C292" s="1" t="str">
        <f>Transactions!A292</f>
        <v>CD-3</v>
      </c>
      <c r="D292" t="str">
        <f>Transactions!F292</f>
        <v>CD-3-291</v>
      </c>
      <c r="E292" t="str">
        <f>VLOOKUP($D292,Payments!$A:$C,3,0)</f>
        <v>B-289</v>
      </c>
      <c r="F292" s="11" t="str">
        <f>Transactions!D292</f>
        <v>Sedan</v>
      </c>
      <c r="G292" s="11" t="str">
        <f>Transactions!E292</f>
        <v>Volvo</v>
      </c>
      <c r="H292" s="1">
        <f>Transactions!B292</f>
        <v>43413</v>
      </c>
      <c r="I292" s="10">
        <f t="shared" si="36"/>
        <v>11</v>
      </c>
      <c r="J292" s="1">
        <f>Transactions!C292</f>
        <v>43459</v>
      </c>
      <c r="K292">
        <f t="shared" si="37"/>
        <v>46</v>
      </c>
      <c r="L292" s="5">
        <f>Transactions!G292</f>
        <v>21753</v>
      </c>
      <c r="M292" s="2">
        <f>Transactions!H292</f>
        <v>0.09</v>
      </c>
      <c r="N292" s="2">
        <f t="shared" si="40"/>
        <v>19795.23</v>
      </c>
      <c r="O292">
        <f>SUMIFS(Financials!$C:$C,Financials!$A:$A,'Combined sheet'!$C292,Financials!$B:$B,'Combined sheet'!$D292)</f>
        <v>7178.49</v>
      </c>
      <c r="P292">
        <f>SUMIFS(Financials!$D:$D,Financials!$A:$A,'Combined sheet'!$C292,Financials!$B:$B,'Combined sheet'!$D292)</f>
        <v>1009.3392</v>
      </c>
      <c r="Q292">
        <f>SUMIFS(Financials!$E:$E,Financials!$A:$A,'Combined sheet'!$C292,Financials!$B:$B,'Combined sheet'!$D292)</f>
        <v>0.15</v>
      </c>
      <c r="R292" s="18">
        <f t="shared" si="41"/>
        <v>11157.1137</v>
      </c>
      <c r="S292" s="9">
        <f t="shared" si="42"/>
        <v>8638.1162999999997</v>
      </c>
      <c r="T292">
        <f>VLOOKUP(Transactions!F292,Payments!A292:E991,2,FALSE)</f>
        <v>4156.9983000000002</v>
      </c>
      <c r="U292" s="9">
        <f>VLOOKUP($D292,Payments!$A:$E,4,0)</f>
        <v>16889.290236000001</v>
      </c>
      <c r="V292" s="9">
        <f t="shared" si="43"/>
        <v>1251.0585360000005</v>
      </c>
      <c r="W292" s="17">
        <f t="shared" si="44"/>
        <v>7.4074074074074098E-2</v>
      </c>
      <c r="X292" t="str">
        <f>VLOOKUP($D292,Payments!$A:$E,5,0)</f>
        <v>Unicaja</v>
      </c>
      <c r="Y292" t="str">
        <f>VLOOKUP($X292,'Bank Type'!$A$1:$B$11,2,0)</f>
        <v>D</v>
      </c>
    </row>
    <row r="293" spans="1:25" x14ac:dyDescent="0.25">
      <c r="A293" t="str">
        <f t="shared" si="38"/>
        <v>CD-12CD-12-292</v>
      </c>
      <c r="B293" t="str">
        <f t="shared" si="39"/>
        <v>CD-12-292B-380</v>
      </c>
      <c r="C293" s="11" t="str">
        <f>Transactions!A293</f>
        <v>CD-12</v>
      </c>
      <c r="D293" t="str">
        <f>Transactions!F293</f>
        <v>CD-12-292</v>
      </c>
      <c r="E293" t="str">
        <f>VLOOKUP($D293,Payments!$A:$C,3,0)</f>
        <v>B-380</v>
      </c>
      <c r="F293" s="11" t="str">
        <f>Transactions!D293</f>
        <v>Hardtop</v>
      </c>
      <c r="G293" s="11" t="str">
        <f>Transactions!E293</f>
        <v>Honda</v>
      </c>
      <c r="H293" s="1">
        <f>Transactions!B293</f>
        <v>43439</v>
      </c>
      <c r="I293" s="10">
        <f t="shared" si="36"/>
        <v>12</v>
      </c>
      <c r="J293" s="1">
        <f>Transactions!C293</f>
        <v>43479</v>
      </c>
      <c r="K293">
        <f t="shared" si="37"/>
        <v>40</v>
      </c>
      <c r="L293" s="5">
        <f>Transactions!G293</f>
        <v>34446</v>
      </c>
      <c r="M293" s="2">
        <f>Transactions!H293</f>
        <v>0.1</v>
      </c>
      <c r="N293" s="2">
        <f t="shared" si="40"/>
        <v>31001.4</v>
      </c>
      <c r="O293">
        <f>SUMIFS(Financials!$C:$C,Financials!$A:$A,'Combined sheet'!$C293,Financials!$B:$B,'Combined sheet'!$D293)</f>
        <v>11022.72</v>
      </c>
      <c r="P293">
        <f>SUMIFS(Financials!$D:$D,Financials!$A:$A,'Combined sheet'!$C293,Financials!$B:$B,'Combined sheet'!$D293)</f>
        <v>1598.2944</v>
      </c>
      <c r="Q293">
        <f>SUMIFS(Financials!$E:$E,Financials!$A:$A,'Combined sheet'!$C293,Financials!$B:$B,'Combined sheet'!$D293)</f>
        <v>0.1</v>
      </c>
      <c r="R293" s="18">
        <f t="shared" si="41"/>
        <v>15721.154399999999</v>
      </c>
      <c r="S293" s="9">
        <f t="shared" si="42"/>
        <v>15280.245600000002</v>
      </c>
      <c r="T293">
        <f>VLOOKUP(Transactions!F293,Payments!A293:E992,2,FALSE)</f>
        <v>6820.3080000000009</v>
      </c>
      <c r="U293" s="9">
        <f>VLOOKUP($D293,Payments!$A:$E,4,0)</f>
        <v>26357.390280000003</v>
      </c>
      <c r="V293" s="9">
        <f t="shared" si="43"/>
        <v>2176.2982800000027</v>
      </c>
      <c r="W293" s="17">
        <f t="shared" si="44"/>
        <v>8.2568807339449629E-2</v>
      </c>
      <c r="X293" t="str">
        <f>VLOOKUP($D293,Payments!$A:$E,5,0)</f>
        <v>Bankia</v>
      </c>
      <c r="Y293" t="str">
        <f>VLOOKUP($X293,'Bank Type'!$A$1:$B$11,2,0)</f>
        <v>B</v>
      </c>
    </row>
    <row r="294" spans="1:25" x14ac:dyDescent="0.25">
      <c r="A294" t="str">
        <f t="shared" si="38"/>
        <v>CD-16CD-16-293</v>
      </c>
      <c r="B294" t="str">
        <f t="shared" si="39"/>
        <v>CD-16-293B-375</v>
      </c>
      <c r="C294" s="1" t="str">
        <f>Transactions!A294</f>
        <v>CD-16</v>
      </c>
      <c r="D294" t="str">
        <f>Transactions!F294</f>
        <v>CD-16-293</v>
      </c>
      <c r="E294" t="str">
        <f>VLOOKUP($D294,Payments!$A:$C,3,0)</f>
        <v>B-375</v>
      </c>
      <c r="F294" s="11" t="str">
        <f>Transactions!D294</f>
        <v>Hardtop</v>
      </c>
      <c r="G294" s="11" t="str">
        <f>Transactions!E294</f>
        <v>Toyota</v>
      </c>
      <c r="H294" s="1">
        <f>Transactions!B294</f>
        <v>43378</v>
      </c>
      <c r="I294" s="10">
        <f t="shared" si="36"/>
        <v>10</v>
      </c>
      <c r="J294" s="1">
        <f>Transactions!C294</f>
        <v>43437</v>
      </c>
      <c r="K294">
        <f t="shared" si="37"/>
        <v>59</v>
      </c>
      <c r="L294" s="5">
        <f>Transactions!G294</f>
        <v>25744</v>
      </c>
      <c r="M294" s="2">
        <f>Transactions!H294</f>
        <v>0.17</v>
      </c>
      <c r="N294" s="2">
        <f t="shared" si="40"/>
        <v>21367.52</v>
      </c>
      <c r="O294">
        <f>SUMIFS(Financials!$C:$C,Financials!$A:$A,'Combined sheet'!$C294,Financials!$B:$B,'Combined sheet'!$D294)</f>
        <v>10297.6</v>
      </c>
      <c r="P294">
        <f>SUMIFS(Financials!$D:$D,Financials!$A:$A,'Combined sheet'!$C294,Financials!$B:$B,'Combined sheet'!$D294)</f>
        <v>1106.992</v>
      </c>
      <c r="Q294">
        <f>SUMIFS(Financials!$E:$E,Financials!$A:$A,'Combined sheet'!$C294,Financials!$B:$B,'Combined sheet'!$D294)</f>
        <v>0.11</v>
      </c>
      <c r="R294" s="18">
        <f t="shared" si="41"/>
        <v>13755.019200000001</v>
      </c>
      <c r="S294" s="9">
        <f t="shared" si="42"/>
        <v>7612.5007999999998</v>
      </c>
      <c r="T294">
        <f>VLOOKUP(Transactions!F294,Payments!A294:E993,2,FALSE)</f>
        <v>4700.8544000000002</v>
      </c>
      <c r="U294" s="9">
        <f>VLOOKUP($D294,Payments!$A:$E,4,0)</f>
        <v>17499.998880000003</v>
      </c>
      <c r="V294" s="9">
        <f t="shared" si="43"/>
        <v>833.33328000000256</v>
      </c>
      <c r="W294" s="17">
        <f t="shared" si="44"/>
        <v>4.7619047619047755E-2</v>
      </c>
      <c r="X294" t="str">
        <f>VLOOKUP($D294,Payments!$A:$E,5,0)</f>
        <v>Sabadell</v>
      </c>
      <c r="Y294" t="str">
        <f>VLOOKUP($X294,'Bank Type'!$A$1:$B$11,2,0)</f>
        <v>A</v>
      </c>
    </row>
    <row r="295" spans="1:25" x14ac:dyDescent="0.25">
      <c r="A295" t="str">
        <f t="shared" si="38"/>
        <v>CD-6CD-6-294</v>
      </c>
      <c r="B295" t="str">
        <f t="shared" si="39"/>
        <v>CD-6-294B-360</v>
      </c>
      <c r="C295" s="11" t="str">
        <f>Transactions!A295</f>
        <v>CD-6</v>
      </c>
      <c r="D295" t="str">
        <f>Transactions!F295</f>
        <v>CD-6-294</v>
      </c>
      <c r="E295" t="str">
        <f>VLOOKUP($D295,Payments!$A:$C,3,0)</f>
        <v>B-360</v>
      </c>
      <c r="F295" s="11" t="str">
        <f>Transactions!D295</f>
        <v>Hatchback</v>
      </c>
      <c r="G295" s="11" t="str">
        <f>Transactions!E295</f>
        <v>Saab</v>
      </c>
      <c r="H295" s="1">
        <f>Transactions!B295</f>
        <v>43437</v>
      </c>
      <c r="I295" s="10">
        <f t="shared" si="36"/>
        <v>12</v>
      </c>
      <c r="J295" s="1">
        <f>Transactions!C295</f>
        <v>43512</v>
      </c>
      <c r="K295">
        <f t="shared" si="37"/>
        <v>75</v>
      </c>
      <c r="L295" s="5">
        <f>Transactions!G295</f>
        <v>19753</v>
      </c>
      <c r="M295" s="2">
        <f>Transactions!H295</f>
        <v>0.09</v>
      </c>
      <c r="N295" s="2">
        <f t="shared" si="40"/>
        <v>17975.23</v>
      </c>
      <c r="O295">
        <f>SUMIFS(Financials!$C:$C,Financials!$A:$A,'Combined sheet'!$C295,Financials!$B:$B,'Combined sheet'!$D295)</f>
        <v>6123.43</v>
      </c>
      <c r="P295">
        <f>SUMIFS(Financials!$D:$D,Financials!$A:$A,'Combined sheet'!$C295,Financials!$B:$B,'Combined sheet'!$D295)</f>
        <v>592.59</v>
      </c>
      <c r="Q295">
        <f>SUMIFS(Financials!$E:$E,Financials!$A:$A,'Combined sheet'!$C295,Financials!$B:$B,'Combined sheet'!$D295)</f>
        <v>0.15</v>
      </c>
      <c r="R295" s="18">
        <f t="shared" si="41"/>
        <v>9412.3045000000002</v>
      </c>
      <c r="S295" s="9">
        <f t="shared" si="42"/>
        <v>8562.9254999999994</v>
      </c>
      <c r="T295">
        <f>VLOOKUP(Transactions!F295,Payments!A295:E994,2,FALSE)</f>
        <v>3235.5414000000001</v>
      </c>
      <c r="U295" s="9">
        <f>VLOOKUP($D295,Payments!$A:$E,4,0)</f>
        <v>15918.863688000001</v>
      </c>
      <c r="V295" s="9">
        <f t="shared" si="43"/>
        <v>1179.1750880000018</v>
      </c>
      <c r="W295" s="17">
        <f t="shared" si="44"/>
        <v>7.4074074074074181E-2</v>
      </c>
      <c r="X295" t="str">
        <f>VLOOKUP($D295,Payments!$A:$E,5,0)</f>
        <v>Caixa</v>
      </c>
      <c r="Y295" t="str">
        <f>VLOOKUP($X295,'Bank Type'!$A$1:$B$11,2,0)</f>
        <v>A</v>
      </c>
    </row>
    <row r="296" spans="1:25" x14ac:dyDescent="0.25">
      <c r="A296" t="str">
        <f t="shared" si="38"/>
        <v>CD-20CD-20-295</v>
      </c>
      <c r="B296" t="str">
        <f t="shared" si="39"/>
        <v>CD-20-295B-247</v>
      </c>
      <c r="C296" s="1" t="str">
        <f>Transactions!A296</f>
        <v>CD-20</v>
      </c>
      <c r="D296" t="str">
        <f>Transactions!F296</f>
        <v>CD-20-295</v>
      </c>
      <c r="E296" t="str">
        <f>VLOOKUP($D296,Payments!$A:$C,3,0)</f>
        <v>B-247</v>
      </c>
      <c r="F296" s="11" t="str">
        <f>Transactions!D296</f>
        <v>Wagon</v>
      </c>
      <c r="G296" s="11" t="str">
        <f>Transactions!E296</f>
        <v>Toyota</v>
      </c>
      <c r="H296" s="1">
        <f>Transactions!B296</f>
        <v>43413</v>
      </c>
      <c r="I296" s="10">
        <f t="shared" si="36"/>
        <v>11</v>
      </c>
      <c r="J296" s="1">
        <f>Transactions!C296</f>
        <v>43469</v>
      </c>
      <c r="K296">
        <f t="shared" si="37"/>
        <v>56</v>
      </c>
      <c r="L296" s="5">
        <f>Transactions!G296</f>
        <v>16019</v>
      </c>
      <c r="M296" s="2">
        <f>Transactions!H296</f>
        <v>0.17</v>
      </c>
      <c r="N296" s="2">
        <f t="shared" si="40"/>
        <v>13295.77</v>
      </c>
      <c r="O296">
        <f>SUMIFS(Financials!$C:$C,Financials!$A:$A,'Combined sheet'!$C296,Financials!$B:$B,'Combined sheet'!$D296)</f>
        <v>4965.8900000000003</v>
      </c>
      <c r="P296">
        <f>SUMIFS(Financials!$D:$D,Financials!$A:$A,'Combined sheet'!$C296,Financials!$B:$B,'Combined sheet'!$D296)</f>
        <v>666.39039999999977</v>
      </c>
      <c r="Q296">
        <f>SUMIFS(Financials!$E:$E,Financials!$A:$A,'Combined sheet'!$C296,Financials!$B:$B,'Combined sheet'!$D296)</f>
        <v>0.13</v>
      </c>
      <c r="R296" s="18">
        <f t="shared" si="41"/>
        <v>7360.7304999999997</v>
      </c>
      <c r="S296" s="9">
        <f t="shared" si="42"/>
        <v>5935.0395000000008</v>
      </c>
      <c r="T296">
        <f>VLOOKUP(Transactions!F296,Payments!A296:E995,2,FALSE)</f>
        <v>2393.2385999999997</v>
      </c>
      <c r="U296" s="9">
        <f>VLOOKUP($D296,Payments!$A:$E,4,0)</f>
        <v>11774.733912000002</v>
      </c>
      <c r="V296" s="9">
        <f t="shared" si="43"/>
        <v>872.20251200000166</v>
      </c>
      <c r="W296" s="17">
        <f t="shared" si="44"/>
        <v>7.4074074074074209E-2</v>
      </c>
      <c r="X296" t="str">
        <f>VLOOKUP($D296,Payments!$A:$E,5,0)</f>
        <v>Popular</v>
      </c>
      <c r="Y296" t="str">
        <f>VLOOKUP($X296,'Bank Type'!$A$1:$B$11,2,0)</f>
        <v>B</v>
      </c>
    </row>
    <row r="297" spans="1:25" x14ac:dyDescent="0.25">
      <c r="A297" t="str">
        <f t="shared" si="38"/>
        <v>CD-19CD-19-296</v>
      </c>
      <c r="B297" t="str">
        <f t="shared" si="39"/>
        <v>CD-19-296B-327</v>
      </c>
      <c r="C297" s="11" t="str">
        <f>Transactions!A297</f>
        <v>CD-19</v>
      </c>
      <c r="D297" t="str">
        <f>Transactions!F297</f>
        <v>CD-19-296</v>
      </c>
      <c r="E297" t="str">
        <f>VLOOKUP($D297,Payments!$A:$C,3,0)</f>
        <v>B-327</v>
      </c>
      <c r="F297" s="11" t="str">
        <f>Transactions!D297</f>
        <v>Wagon</v>
      </c>
      <c r="G297" s="11" t="str">
        <f>Transactions!E297</f>
        <v>Mazda</v>
      </c>
      <c r="H297" s="1">
        <f>Transactions!B297</f>
        <v>43429</v>
      </c>
      <c r="I297" s="10">
        <f t="shared" si="36"/>
        <v>11</v>
      </c>
      <c r="J297" s="1">
        <f>Transactions!C297</f>
        <v>43485</v>
      </c>
      <c r="K297">
        <f t="shared" si="37"/>
        <v>56</v>
      </c>
      <c r="L297" s="5">
        <f>Transactions!G297</f>
        <v>20544</v>
      </c>
      <c r="M297" s="2">
        <f>Transactions!H297</f>
        <v>0.05</v>
      </c>
      <c r="N297" s="2">
        <f t="shared" si="40"/>
        <v>19516.8</v>
      </c>
      <c r="O297">
        <f>SUMIFS(Financials!$C:$C,Financials!$A:$A,'Combined sheet'!$C297,Financials!$B:$B,'Combined sheet'!$D297)</f>
        <v>6574.08</v>
      </c>
      <c r="P297">
        <f>SUMIFS(Financials!$D:$D,Financials!$A:$A,'Combined sheet'!$C297,Financials!$B:$B,'Combined sheet'!$D297)</f>
        <v>905.99039999999991</v>
      </c>
      <c r="Q297">
        <f>SUMIFS(Financials!$E:$E,Financials!$A:$A,'Combined sheet'!$C297,Financials!$B:$B,'Combined sheet'!$D297)</f>
        <v>0.15</v>
      </c>
      <c r="R297" s="18">
        <f t="shared" si="41"/>
        <v>10407.590399999999</v>
      </c>
      <c r="S297" s="9">
        <f t="shared" si="42"/>
        <v>9109.2095999999983</v>
      </c>
      <c r="T297">
        <f>VLOOKUP(Transactions!F297,Payments!A297:E996,2,FALSE)</f>
        <v>3513.0239999999994</v>
      </c>
      <c r="U297" s="9">
        <f>VLOOKUP($D297,Payments!$A:$E,4,0)</f>
        <v>17284.078079999999</v>
      </c>
      <c r="V297" s="9">
        <f t="shared" si="43"/>
        <v>1280.3020799999995</v>
      </c>
      <c r="W297" s="17">
        <f t="shared" si="44"/>
        <v>7.4074074074074042E-2</v>
      </c>
      <c r="X297" t="str">
        <f>VLOOKUP($D297,Payments!$A:$E,5,0)</f>
        <v>Popular</v>
      </c>
      <c r="Y297" t="str">
        <f>VLOOKUP($X297,'Bank Type'!$A$1:$B$11,2,0)</f>
        <v>B</v>
      </c>
    </row>
    <row r="298" spans="1:25" x14ac:dyDescent="0.25">
      <c r="A298" t="str">
        <f t="shared" si="38"/>
        <v>CD-16CD-16-297</v>
      </c>
      <c r="B298" t="str">
        <f t="shared" si="39"/>
        <v>CD-16-297B-377</v>
      </c>
      <c r="C298" s="1" t="str">
        <f>Transactions!A298</f>
        <v>CD-16</v>
      </c>
      <c r="D298" t="str">
        <f>Transactions!F298</f>
        <v>CD-16-297</v>
      </c>
      <c r="E298" t="str">
        <f>VLOOKUP($D298,Payments!$A:$C,3,0)</f>
        <v>B-377</v>
      </c>
      <c r="F298" s="11" t="str">
        <f>Transactions!D298</f>
        <v>Hatchback</v>
      </c>
      <c r="G298" s="11" t="str">
        <f>Transactions!E298</f>
        <v>Subaru</v>
      </c>
      <c r="H298" s="1">
        <f>Transactions!B298</f>
        <v>43383</v>
      </c>
      <c r="I298" s="10">
        <f t="shared" si="36"/>
        <v>10</v>
      </c>
      <c r="J298" s="1">
        <f>Transactions!C298</f>
        <v>43451</v>
      </c>
      <c r="K298">
        <f t="shared" si="37"/>
        <v>68</v>
      </c>
      <c r="L298" s="5">
        <f>Transactions!G298</f>
        <v>30981</v>
      </c>
      <c r="M298" s="2">
        <f>Transactions!H298</f>
        <v>0.09</v>
      </c>
      <c r="N298" s="2">
        <f t="shared" si="40"/>
        <v>28192.71</v>
      </c>
      <c r="O298">
        <f>SUMIFS(Financials!$C:$C,Financials!$A:$A,'Combined sheet'!$C298,Financials!$B:$B,'Combined sheet'!$D298)</f>
        <v>11772.78</v>
      </c>
      <c r="P298">
        <f>SUMIFS(Financials!$D:$D,Financials!$A:$A,'Combined sheet'!$C298,Financials!$B:$B,'Combined sheet'!$D298)</f>
        <v>820.99649999999997</v>
      </c>
      <c r="Q298">
        <f>SUMIFS(Financials!$E:$E,Financials!$A:$A,'Combined sheet'!$C298,Financials!$B:$B,'Combined sheet'!$D298)</f>
        <v>0.11</v>
      </c>
      <c r="R298" s="18">
        <f t="shared" si="41"/>
        <v>15694.9746</v>
      </c>
      <c r="S298" s="9">
        <f t="shared" si="42"/>
        <v>12497.735400000001</v>
      </c>
      <c r="T298">
        <f>VLOOKUP(Transactions!F298,Payments!A298:E997,2,FALSE)</f>
        <v>5638.5420000000004</v>
      </c>
      <c r="U298" s="9">
        <f>VLOOKUP($D298,Payments!$A:$E,4,0)</f>
        <v>24584.043120000002</v>
      </c>
      <c r="V298" s="9">
        <f t="shared" si="43"/>
        <v>2029.8751200000042</v>
      </c>
      <c r="W298" s="17">
        <f t="shared" si="44"/>
        <v>8.2568807339449712E-2</v>
      </c>
      <c r="X298" t="str">
        <f>VLOOKUP($D298,Payments!$A:$E,5,0)</f>
        <v>Bankia</v>
      </c>
      <c r="Y298" t="str">
        <f>VLOOKUP($X298,'Bank Type'!$A$1:$B$11,2,0)</f>
        <v>B</v>
      </c>
    </row>
    <row r="299" spans="1:25" x14ac:dyDescent="0.25">
      <c r="A299" t="str">
        <f t="shared" si="38"/>
        <v>CD-12CD-12-298</v>
      </c>
      <c r="B299" t="str">
        <f t="shared" si="39"/>
        <v>CD-12-298B-263</v>
      </c>
      <c r="C299" s="11" t="str">
        <f>Transactions!A299</f>
        <v>CD-12</v>
      </c>
      <c r="D299" t="str">
        <f>Transactions!F299</f>
        <v>CD-12-298</v>
      </c>
      <c r="E299" t="str">
        <f>VLOOKUP($D299,Payments!$A:$C,3,0)</f>
        <v>B-263</v>
      </c>
      <c r="F299" s="11" t="str">
        <f>Transactions!D299</f>
        <v>Wagon</v>
      </c>
      <c r="G299" s="11" t="str">
        <f>Transactions!E299</f>
        <v>Audi</v>
      </c>
      <c r="H299" s="1">
        <f>Transactions!B299</f>
        <v>43427</v>
      </c>
      <c r="I299" s="10">
        <f t="shared" si="36"/>
        <v>11</v>
      </c>
      <c r="J299" s="1">
        <f>Transactions!C299</f>
        <v>43463</v>
      </c>
      <c r="K299">
        <f t="shared" si="37"/>
        <v>36</v>
      </c>
      <c r="L299" s="5">
        <f>Transactions!G299</f>
        <v>24855</v>
      </c>
      <c r="M299" s="2">
        <f>Transactions!H299</f>
        <v>0.1</v>
      </c>
      <c r="N299" s="2">
        <f t="shared" si="40"/>
        <v>22369.5</v>
      </c>
      <c r="O299">
        <f>SUMIFS(Financials!$C:$C,Financials!$A:$A,'Combined sheet'!$C299,Financials!$B:$B,'Combined sheet'!$D299)</f>
        <v>8947.7999999999993</v>
      </c>
      <c r="P299">
        <f>SUMIFS(Financials!$D:$D,Financials!$A:$A,'Combined sheet'!$C299,Financials!$B:$B,'Combined sheet'!$D299)</f>
        <v>1207.953</v>
      </c>
      <c r="Q299">
        <f>SUMIFS(Financials!$E:$E,Financials!$A:$A,'Combined sheet'!$C299,Financials!$B:$B,'Combined sheet'!$D299)</f>
        <v>0.15</v>
      </c>
      <c r="R299" s="18">
        <f t="shared" si="41"/>
        <v>13511.177999999998</v>
      </c>
      <c r="S299" s="9">
        <f t="shared" si="42"/>
        <v>8858.3220000000019</v>
      </c>
      <c r="T299">
        <f>VLOOKUP(Transactions!F299,Payments!A299:E998,2,FALSE)</f>
        <v>5144.9849999999997</v>
      </c>
      <c r="U299" s="9">
        <f>VLOOKUP($D299,Payments!$A:$E,4,0)</f>
        <v>18257.9859</v>
      </c>
      <c r="V299" s="9">
        <f t="shared" si="43"/>
        <v>1033.4709000000003</v>
      </c>
      <c r="W299" s="17">
        <f t="shared" si="44"/>
        <v>5.6603773584905676E-2</v>
      </c>
      <c r="X299" t="str">
        <f>VLOOKUP($D299,Payments!$A:$E,5,0)</f>
        <v>Bankia</v>
      </c>
      <c r="Y299" t="str">
        <f>VLOOKUP($X299,'Bank Type'!$A$1:$B$11,2,0)</f>
        <v>B</v>
      </c>
    </row>
    <row r="300" spans="1:25" x14ac:dyDescent="0.25">
      <c r="A300" t="str">
        <f t="shared" si="38"/>
        <v>CD-6CD-6-299</v>
      </c>
      <c r="B300" t="str">
        <f t="shared" si="39"/>
        <v>CD-6-299B-378</v>
      </c>
      <c r="C300" s="1" t="str">
        <f>Transactions!A300</f>
        <v>CD-6</v>
      </c>
      <c r="D300" t="str">
        <f>Transactions!F300</f>
        <v>CD-6-299</v>
      </c>
      <c r="E300" t="str">
        <f>VLOOKUP($D300,Payments!$A:$C,3,0)</f>
        <v>B-378</v>
      </c>
      <c r="F300" s="11" t="str">
        <f>Transactions!D300</f>
        <v>Wagon</v>
      </c>
      <c r="G300" s="11" t="str">
        <f>Transactions!E300</f>
        <v>Honda</v>
      </c>
      <c r="H300" s="1">
        <f>Transactions!B300</f>
        <v>43463</v>
      </c>
      <c r="I300" s="10">
        <f t="shared" si="36"/>
        <v>12</v>
      </c>
      <c r="J300" s="1">
        <f>Transactions!C300</f>
        <v>43504</v>
      </c>
      <c r="K300">
        <f t="shared" si="37"/>
        <v>41</v>
      </c>
      <c r="L300" s="5">
        <f>Transactions!G300</f>
        <v>34602</v>
      </c>
      <c r="M300" s="2">
        <f>Transactions!H300</f>
        <v>0.1</v>
      </c>
      <c r="N300" s="2">
        <f t="shared" si="40"/>
        <v>31141.8</v>
      </c>
      <c r="O300">
        <f>SUMIFS(Financials!$C:$C,Financials!$A:$A,'Combined sheet'!$C300,Financials!$B:$B,'Combined sheet'!$D300)</f>
        <v>13148.76</v>
      </c>
      <c r="P300">
        <f>SUMIFS(Financials!$D:$D,Financials!$A:$A,'Combined sheet'!$C300,Financials!$B:$B,'Combined sheet'!$D300)</f>
        <v>899.65200000000016</v>
      </c>
      <c r="Q300">
        <f>SUMIFS(Financials!$E:$E,Financials!$A:$A,'Combined sheet'!$C300,Financials!$B:$B,'Combined sheet'!$D300)</f>
        <v>0.1</v>
      </c>
      <c r="R300" s="18">
        <f t="shared" si="41"/>
        <v>17162.592000000001</v>
      </c>
      <c r="S300" s="9">
        <f t="shared" si="42"/>
        <v>13979.207999999999</v>
      </c>
      <c r="T300">
        <f>VLOOKUP(Transactions!F300,Payments!A300:E999,2,FALSE)</f>
        <v>5916.9419999999991</v>
      </c>
      <c r="U300" s="9">
        <f>VLOOKUP($D300,Payments!$A:$E,4,0)</f>
        <v>26738.349480000001</v>
      </c>
      <c r="V300" s="9">
        <f t="shared" si="43"/>
        <v>1513.4914800000006</v>
      </c>
      <c r="W300" s="17">
        <f t="shared" si="44"/>
        <v>5.6603773584905683E-2</v>
      </c>
      <c r="X300" t="str">
        <f>VLOOKUP($D300,Payments!$A:$E,5,0)</f>
        <v>Laboral</v>
      </c>
      <c r="Y300" t="str">
        <f>VLOOKUP($X300,'Bank Type'!$A$1:$B$11,2,0)</f>
        <v>D</v>
      </c>
    </row>
    <row r="301" spans="1:25" x14ac:dyDescent="0.25">
      <c r="A301" t="str">
        <f t="shared" si="38"/>
        <v>CD-2CD-2-300</v>
      </c>
      <c r="B301" t="str">
        <f t="shared" si="39"/>
        <v>CD-2-300B-320</v>
      </c>
      <c r="C301" s="11" t="str">
        <f>Transactions!A301</f>
        <v>CD-2</v>
      </c>
      <c r="D301" t="str">
        <f>Transactions!F301</f>
        <v>CD-2-300</v>
      </c>
      <c r="E301" t="str">
        <f>VLOOKUP($D301,Payments!$A:$C,3,0)</f>
        <v>B-320</v>
      </c>
      <c r="F301" s="11" t="str">
        <f>Transactions!D301</f>
        <v>Convertible</v>
      </c>
      <c r="G301" s="11" t="str">
        <f>Transactions!E301</f>
        <v>Alfa-romero</v>
      </c>
      <c r="H301" s="1">
        <f>Transactions!B301</f>
        <v>43385</v>
      </c>
      <c r="I301" s="10">
        <f t="shared" si="36"/>
        <v>10</v>
      </c>
      <c r="J301" s="1">
        <f>Transactions!C301</f>
        <v>43456</v>
      </c>
      <c r="K301">
        <f t="shared" si="37"/>
        <v>71</v>
      </c>
      <c r="L301" s="5">
        <f>Transactions!G301</f>
        <v>16862</v>
      </c>
      <c r="M301" s="2">
        <f>Transactions!H301</f>
        <v>0.1</v>
      </c>
      <c r="N301" s="2">
        <f t="shared" si="40"/>
        <v>15175.8</v>
      </c>
      <c r="O301">
        <f>SUMIFS(Financials!$C:$C,Financials!$A:$A,'Combined sheet'!$C301,Financials!$B:$B,'Combined sheet'!$D301)</f>
        <v>6070.32</v>
      </c>
      <c r="P301">
        <f>SUMIFS(Financials!$D:$D,Financials!$A:$A,'Combined sheet'!$C301,Financials!$B:$B,'Combined sheet'!$D301)</f>
        <v>819.49320000000012</v>
      </c>
      <c r="Q301">
        <f>SUMIFS(Financials!$E:$E,Financials!$A:$A,'Combined sheet'!$C301,Financials!$B:$B,'Combined sheet'!$D301)</f>
        <v>0.14000000000000001</v>
      </c>
      <c r="R301" s="18">
        <f t="shared" si="41"/>
        <v>9014.4251999999997</v>
      </c>
      <c r="S301" s="9">
        <f t="shared" si="42"/>
        <v>6161.3747999999987</v>
      </c>
      <c r="T301">
        <f>VLOOKUP(Transactions!F301,Payments!A301:E1000,2,FALSE)</f>
        <v>3186.9180000000006</v>
      </c>
      <c r="U301" s="9">
        <f>VLOOKUP($D301,Payments!$A:$E,4,0)</f>
        <v>12708.214920000002</v>
      </c>
      <c r="V301" s="9">
        <f t="shared" si="43"/>
        <v>719.33292000000438</v>
      </c>
      <c r="W301" s="17">
        <f t="shared" si="44"/>
        <v>5.6603773584905995E-2</v>
      </c>
      <c r="X301" t="str">
        <f>VLOOKUP($D301,Payments!$A:$E,5,0)</f>
        <v>Unicaja</v>
      </c>
      <c r="Y301" t="str">
        <f>VLOOKUP($X301,'Bank Type'!$A$1:$B$11,2,0)</f>
        <v>D</v>
      </c>
    </row>
    <row r="302" spans="1:25" x14ac:dyDescent="0.25">
      <c r="A302" t="str">
        <f t="shared" si="38"/>
        <v>CD-10CD-10-301</v>
      </c>
      <c r="B302" t="str">
        <f t="shared" si="39"/>
        <v>CD-10-301B-304</v>
      </c>
      <c r="C302" s="1" t="str">
        <f>Transactions!A302</f>
        <v>CD-10</v>
      </c>
      <c r="D302" t="str">
        <f>Transactions!F302</f>
        <v>CD-10-301</v>
      </c>
      <c r="E302" t="str">
        <f>VLOOKUP($D302,Payments!$A:$C,3,0)</f>
        <v>B-304</v>
      </c>
      <c r="F302" s="11" t="str">
        <f>Transactions!D302</f>
        <v>Hardtop</v>
      </c>
      <c r="G302" s="11" t="str">
        <f>Transactions!E302</f>
        <v>Jaguar</v>
      </c>
      <c r="H302" s="1">
        <f>Transactions!B302</f>
        <v>43435</v>
      </c>
      <c r="I302" s="10">
        <f t="shared" si="36"/>
        <v>12</v>
      </c>
      <c r="J302" s="1">
        <f>Transactions!C302</f>
        <v>43495</v>
      </c>
      <c r="K302">
        <f t="shared" si="37"/>
        <v>60</v>
      </c>
      <c r="L302" s="5">
        <f>Transactions!G302</f>
        <v>32808</v>
      </c>
      <c r="M302" s="2">
        <f>Transactions!H302</f>
        <v>0.09</v>
      </c>
      <c r="N302" s="2">
        <f t="shared" si="40"/>
        <v>29855.279999999999</v>
      </c>
      <c r="O302">
        <f>SUMIFS(Financials!$C:$C,Financials!$A:$A,'Combined sheet'!$C302,Financials!$B:$B,'Combined sheet'!$D302)</f>
        <v>13123.2</v>
      </c>
      <c r="P302">
        <f>SUMIFS(Financials!$D:$D,Financials!$A:$A,'Combined sheet'!$C302,Financials!$B:$B,'Combined sheet'!$D302)</f>
        <v>1673.2080000000001</v>
      </c>
      <c r="Q302">
        <f>SUMIFS(Financials!$E:$E,Financials!$A:$A,'Combined sheet'!$C302,Financials!$B:$B,'Combined sheet'!$D302)</f>
        <v>0.1</v>
      </c>
      <c r="R302" s="18">
        <f t="shared" si="41"/>
        <v>17781.936000000002</v>
      </c>
      <c r="S302" s="9">
        <f t="shared" si="42"/>
        <v>12073.343999999997</v>
      </c>
      <c r="T302">
        <f>VLOOKUP(Transactions!F302,Payments!A302:E1001,2,FALSE)</f>
        <v>6269.6088</v>
      </c>
      <c r="U302" s="9">
        <f>VLOOKUP($D302,Payments!$A:$E,4,0)</f>
        <v>25000.811472000005</v>
      </c>
      <c r="V302" s="9">
        <f t="shared" si="43"/>
        <v>1415.1402720000078</v>
      </c>
      <c r="W302" s="17">
        <f t="shared" si="44"/>
        <v>5.660377358490596E-2</v>
      </c>
      <c r="X302" t="str">
        <f>VLOOKUP($D302,Payments!$A:$E,5,0)</f>
        <v>Kutxa</v>
      </c>
      <c r="Y302" t="str">
        <f>VLOOKUP($X302,'Bank Type'!$A$1:$B$11,2,0)</f>
        <v>C</v>
      </c>
    </row>
    <row r="303" spans="1:25" x14ac:dyDescent="0.25">
      <c r="A303" t="str">
        <f t="shared" si="38"/>
        <v>CD-7CD-7-302</v>
      </c>
      <c r="B303" t="str">
        <f t="shared" si="39"/>
        <v>CD-7-302B-309</v>
      </c>
      <c r="C303" s="11" t="str">
        <f>Transactions!A303</f>
        <v>CD-7</v>
      </c>
      <c r="D303" t="str">
        <f>Transactions!F303</f>
        <v>CD-7-302</v>
      </c>
      <c r="E303" t="str">
        <f>VLOOKUP($D303,Payments!$A:$C,3,0)</f>
        <v>B-309</v>
      </c>
      <c r="F303" s="11" t="str">
        <f>Transactions!D303</f>
        <v>Hardtop</v>
      </c>
      <c r="G303" s="11" t="str">
        <f>Transactions!E303</f>
        <v>BMW</v>
      </c>
      <c r="H303" s="1">
        <f>Transactions!B303</f>
        <v>43399</v>
      </c>
      <c r="I303" s="10">
        <f t="shared" si="36"/>
        <v>10</v>
      </c>
      <c r="J303" s="1">
        <f>Transactions!C303</f>
        <v>43462</v>
      </c>
      <c r="K303">
        <f t="shared" si="37"/>
        <v>63</v>
      </c>
      <c r="L303" s="5">
        <f>Transactions!G303</f>
        <v>20417</v>
      </c>
      <c r="M303" s="2">
        <f>Transactions!H303</f>
        <v>0.1</v>
      </c>
      <c r="N303" s="2">
        <f t="shared" si="40"/>
        <v>18375.3</v>
      </c>
      <c r="O303">
        <f>SUMIFS(Financials!$C:$C,Financials!$A:$A,'Combined sheet'!$C303,Financials!$B:$B,'Combined sheet'!$D303)</f>
        <v>7350.12</v>
      </c>
      <c r="P303">
        <f>SUMIFS(Financials!$D:$D,Financials!$A:$A,'Combined sheet'!$C303,Financials!$B:$B,'Combined sheet'!$D303)</f>
        <v>661.51080000000002</v>
      </c>
      <c r="Q303">
        <f>SUMIFS(Financials!$E:$E,Financials!$A:$A,'Combined sheet'!$C303,Financials!$B:$B,'Combined sheet'!$D303)</f>
        <v>0.14000000000000001</v>
      </c>
      <c r="R303" s="18">
        <f t="shared" si="41"/>
        <v>10584.1728</v>
      </c>
      <c r="S303" s="9">
        <f t="shared" si="42"/>
        <v>7791.1272000000008</v>
      </c>
      <c r="T303">
        <f>VLOOKUP(Transactions!F303,Payments!A303:E1002,2,FALSE)</f>
        <v>4226.3189999999995</v>
      </c>
      <c r="U303" s="9">
        <f>VLOOKUP($D303,Payments!$A:$E,4,0)</f>
        <v>15139.409670000001</v>
      </c>
      <c r="V303" s="9">
        <f t="shared" si="43"/>
        <v>990.42867000000115</v>
      </c>
      <c r="W303" s="17">
        <f t="shared" si="44"/>
        <v>6.5420560747663628E-2</v>
      </c>
      <c r="X303" t="str">
        <f>VLOOKUP($D303,Payments!$A:$E,5,0)</f>
        <v>Caixa</v>
      </c>
      <c r="Y303" t="str">
        <f>VLOOKUP($X303,'Bank Type'!$A$1:$B$11,2,0)</f>
        <v>A</v>
      </c>
    </row>
    <row r="304" spans="1:25" x14ac:dyDescent="0.25">
      <c r="A304" t="str">
        <f t="shared" si="38"/>
        <v>CD-11CD-11-303</v>
      </c>
      <c r="B304" t="str">
        <f t="shared" si="39"/>
        <v>CD-11-303B-272</v>
      </c>
      <c r="C304" s="1" t="str">
        <f>Transactions!A304</f>
        <v>CD-11</v>
      </c>
      <c r="D304" t="str">
        <f>Transactions!F304</f>
        <v>CD-11-303</v>
      </c>
      <c r="E304" t="str">
        <f>VLOOKUP($D304,Payments!$A:$C,3,0)</f>
        <v>B-272</v>
      </c>
      <c r="F304" s="11" t="str">
        <f>Transactions!D304</f>
        <v>Hardtop</v>
      </c>
      <c r="G304" s="11" t="str">
        <f>Transactions!E304</f>
        <v>Volkswagen</v>
      </c>
      <c r="H304" s="1">
        <f>Transactions!B304</f>
        <v>43428</v>
      </c>
      <c r="I304" s="10">
        <f t="shared" si="36"/>
        <v>11</v>
      </c>
      <c r="J304" s="1">
        <f>Transactions!C304</f>
        <v>43464</v>
      </c>
      <c r="K304">
        <f t="shared" si="37"/>
        <v>36</v>
      </c>
      <c r="L304" s="5">
        <f>Transactions!G304</f>
        <v>16174</v>
      </c>
      <c r="M304" s="2">
        <f>Transactions!H304</f>
        <v>0.13</v>
      </c>
      <c r="N304" s="2">
        <f t="shared" si="40"/>
        <v>14071.380000000001</v>
      </c>
      <c r="O304">
        <f>SUMIFS(Financials!$C:$C,Financials!$A:$A,'Combined sheet'!$C304,Financials!$B:$B,'Combined sheet'!$D304)</f>
        <v>5175.68</v>
      </c>
      <c r="P304">
        <f>SUMIFS(Financials!$D:$D,Financials!$A:$A,'Combined sheet'!$C304,Financials!$B:$B,'Combined sheet'!$D304)</f>
        <v>711.65599999999995</v>
      </c>
      <c r="Q304">
        <f>SUMIFS(Financials!$E:$E,Financials!$A:$A,'Combined sheet'!$C304,Financials!$B:$B,'Combined sheet'!$D304)</f>
        <v>0.1</v>
      </c>
      <c r="R304" s="18">
        <f t="shared" si="41"/>
        <v>7294.4740000000002</v>
      </c>
      <c r="S304" s="9">
        <f t="shared" si="42"/>
        <v>6776.9060000000009</v>
      </c>
      <c r="T304">
        <f>VLOOKUP(Transactions!F304,Payments!A304:E1003,2,FALSE)</f>
        <v>2954.9897999999998</v>
      </c>
      <c r="U304" s="9">
        <f>VLOOKUP($D304,Payments!$A:$E,4,0)</f>
        <v>12005.701416</v>
      </c>
      <c r="V304" s="9">
        <f t="shared" si="43"/>
        <v>889.31121599999824</v>
      </c>
      <c r="W304" s="17">
        <f t="shared" si="44"/>
        <v>7.4074074074073931E-2</v>
      </c>
      <c r="X304" t="str">
        <f>VLOOKUP($D304,Payments!$A:$E,5,0)</f>
        <v>Laboral</v>
      </c>
      <c r="Y304" t="str">
        <f>VLOOKUP($X304,'Bank Type'!$A$1:$B$11,2,0)</f>
        <v>D</v>
      </c>
    </row>
    <row r="305" spans="1:25" x14ac:dyDescent="0.25">
      <c r="A305" t="str">
        <f t="shared" si="38"/>
        <v>CD-10CD-10-304</v>
      </c>
      <c r="B305" t="str">
        <f t="shared" si="39"/>
        <v>CD-10-304B-349</v>
      </c>
      <c r="C305" s="11" t="str">
        <f>Transactions!A305</f>
        <v>CD-10</v>
      </c>
      <c r="D305" t="str">
        <f>Transactions!F305</f>
        <v>CD-10-304</v>
      </c>
      <c r="E305" t="str">
        <f>VLOOKUP($D305,Payments!$A:$C,3,0)</f>
        <v>B-349</v>
      </c>
      <c r="F305" s="11" t="str">
        <f>Transactions!D305</f>
        <v>Convertible</v>
      </c>
      <c r="G305" s="11" t="str">
        <f>Transactions!E305</f>
        <v>Saab</v>
      </c>
      <c r="H305" s="1">
        <f>Transactions!B305</f>
        <v>43382</v>
      </c>
      <c r="I305" s="10">
        <f t="shared" si="36"/>
        <v>10</v>
      </c>
      <c r="J305" s="1">
        <f>Transactions!C305</f>
        <v>43457</v>
      </c>
      <c r="K305">
        <f t="shared" si="37"/>
        <v>75</v>
      </c>
      <c r="L305" s="5">
        <f>Transactions!G305</f>
        <v>27535</v>
      </c>
      <c r="M305" s="2">
        <f>Transactions!H305</f>
        <v>0.17</v>
      </c>
      <c r="N305" s="2">
        <f t="shared" si="40"/>
        <v>22854.05</v>
      </c>
      <c r="O305">
        <f>SUMIFS(Financials!$C:$C,Financials!$A:$A,'Combined sheet'!$C305,Financials!$B:$B,'Combined sheet'!$D305)</f>
        <v>11014</v>
      </c>
      <c r="P305">
        <f>SUMIFS(Financials!$D:$D,Financials!$A:$A,'Combined sheet'!$C305,Financials!$B:$B,'Combined sheet'!$D305)</f>
        <v>828.80349999999987</v>
      </c>
      <c r="Q305">
        <f>SUMIFS(Financials!$E:$E,Financials!$A:$A,'Combined sheet'!$C305,Financials!$B:$B,'Combined sheet'!$D305)</f>
        <v>0.13</v>
      </c>
      <c r="R305" s="18">
        <f t="shared" si="41"/>
        <v>14813.83</v>
      </c>
      <c r="S305" s="9">
        <f t="shared" si="42"/>
        <v>8040.2199999999993</v>
      </c>
      <c r="T305">
        <f>VLOOKUP(Transactions!F305,Payments!A305:E1004,2,FALSE)</f>
        <v>4342.2695000000003</v>
      </c>
      <c r="U305" s="9">
        <f>VLOOKUP($D305,Payments!$A:$E,4,0)</f>
        <v>20177.840745000001</v>
      </c>
      <c r="V305" s="9">
        <f t="shared" si="43"/>
        <v>1666.0602450000006</v>
      </c>
      <c r="W305" s="17">
        <f t="shared" si="44"/>
        <v>8.256880733944956E-2</v>
      </c>
      <c r="X305" t="str">
        <f>VLOOKUP($D305,Payments!$A:$E,5,0)</f>
        <v>Unicaja</v>
      </c>
      <c r="Y305" t="str">
        <f>VLOOKUP($X305,'Bank Type'!$A$1:$B$11,2,0)</f>
        <v>D</v>
      </c>
    </row>
    <row r="306" spans="1:25" x14ac:dyDescent="0.25">
      <c r="A306" t="str">
        <f t="shared" si="38"/>
        <v>CD-19CD-19-305</v>
      </c>
      <c r="B306" t="str">
        <f t="shared" si="39"/>
        <v>CD-19-305B-381</v>
      </c>
      <c r="C306" s="1" t="str">
        <f>Transactions!A306</f>
        <v>CD-19</v>
      </c>
      <c r="D306" t="str">
        <f>Transactions!F306</f>
        <v>CD-19-305</v>
      </c>
      <c r="E306" t="str">
        <f>VLOOKUP($D306,Payments!$A:$C,3,0)</f>
        <v>B-381</v>
      </c>
      <c r="F306" s="11" t="str">
        <f>Transactions!D306</f>
        <v>Convertible</v>
      </c>
      <c r="G306" s="11" t="str">
        <f>Transactions!E306</f>
        <v>Renault</v>
      </c>
      <c r="H306" s="1">
        <f>Transactions!B306</f>
        <v>43432</v>
      </c>
      <c r="I306" s="10">
        <f t="shared" si="36"/>
        <v>11</v>
      </c>
      <c r="J306" s="1">
        <f>Transactions!C306</f>
        <v>43486</v>
      </c>
      <c r="K306">
        <f t="shared" si="37"/>
        <v>54</v>
      </c>
      <c r="L306" s="5">
        <f>Transactions!G306</f>
        <v>25155</v>
      </c>
      <c r="M306" s="2">
        <f>Transactions!H306</f>
        <v>0.13</v>
      </c>
      <c r="N306" s="2">
        <f t="shared" si="40"/>
        <v>21884.85</v>
      </c>
      <c r="O306">
        <f>SUMIFS(Financials!$C:$C,Financials!$A:$A,'Combined sheet'!$C306,Financials!$B:$B,'Combined sheet'!$D306)</f>
        <v>7798.05</v>
      </c>
      <c r="P306">
        <f>SUMIFS(Financials!$D:$D,Financials!$A:$A,'Combined sheet'!$C306,Financials!$B:$B,'Combined sheet'!$D306)</f>
        <v>1126.944</v>
      </c>
      <c r="Q306">
        <f>SUMIFS(Financials!$E:$E,Financials!$A:$A,'Combined sheet'!$C306,Financials!$B:$B,'Combined sheet'!$D306)</f>
        <v>0.15</v>
      </c>
      <c r="R306" s="18">
        <f t="shared" si="41"/>
        <v>12207.7215</v>
      </c>
      <c r="S306" s="9">
        <f t="shared" si="42"/>
        <v>9677.1285000000007</v>
      </c>
      <c r="T306">
        <f>VLOOKUP(Transactions!F306,Payments!A306:E1005,2,FALSE)</f>
        <v>4158.1214999999993</v>
      </c>
      <c r="U306" s="9">
        <f>VLOOKUP($D306,Payments!$A:$E,4,0)</f>
        <v>18613.064924999999</v>
      </c>
      <c r="V306" s="9">
        <f t="shared" si="43"/>
        <v>886.33642500000133</v>
      </c>
      <c r="W306" s="17">
        <f t="shared" si="44"/>
        <v>4.7619047619047693E-2</v>
      </c>
      <c r="X306" t="str">
        <f>VLOOKUP($D306,Payments!$A:$E,5,0)</f>
        <v>Caixa</v>
      </c>
      <c r="Y306" t="str">
        <f>VLOOKUP($X306,'Bank Type'!$A$1:$B$11,2,0)</f>
        <v>A</v>
      </c>
    </row>
    <row r="307" spans="1:25" x14ac:dyDescent="0.25">
      <c r="A307" t="str">
        <f t="shared" si="38"/>
        <v>CD-9CD-9-306</v>
      </c>
      <c r="B307" t="str">
        <f t="shared" si="39"/>
        <v>CD-9-306B-309</v>
      </c>
      <c r="C307" s="11" t="str">
        <f>Transactions!A307</f>
        <v>CD-9</v>
      </c>
      <c r="D307" t="str">
        <f>Transactions!F307</f>
        <v>CD-9-306</v>
      </c>
      <c r="E307" t="str">
        <f>VLOOKUP($D307,Payments!$A:$C,3,0)</f>
        <v>B-309</v>
      </c>
      <c r="F307" s="11" t="str">
        <f>Transactions!D307</f>
        <v>Sedan</v>
      </c>
      <c r="G307" s="11" t="str">
        <f>Transactions!E307</f>
        <v>Mercury</v>
      </c>
      <c r="H307" s="1">
        <f>Transactions!B307</f>
        <v>43383</v>
      </c>
      <c r="I307" s="10">
        <f t="shared" si="36"/>
        <v>10</v>
      </c>
      <c r="J307" s="1">
        <f>Transactions!C307</f>
        <v>43433</v>
      </c>
      <c r="K307">
        <f t="shared" si="37"/>
        <v>50</v>
      </c>
      <c r="L307" s="5">
        <f>Transactions!G307</f>
        <v>19947</v>
      </c>
      <c r="M307" s="2">
        <f>Transactions!H307</f>
        <v>7.0000000000000007E-2</v>
      </c>
      <c r="N307" s="2">
        <f t="shared" si="40"/>
        <v>18550.71</v>
      </c>
      <c r="O307">
        <f>SUMIFS(Financials!$C:$C,Financials!$A:$A,'Combined sheet'!$C307,Financials!$B:$B,'Combined sheet'!$D307)</f>
        <v>7180.92</v>
      </c>
      <c r="P307">
        <f>SUMIFS(Financials!$D:$D,Financials!$A:$A,'Combined sheet'!$C307,Financials!$B:$B,'Combined sheet'!$D307)</f>
        <v>1136.979</v>
      </c>
      <c r="Q307">
        <f>SUMIFS(Financials!$E:$E,Financials!$A:$A,'Combined sheet'!$C307,Financials!$B:$B,'Combined sheet'!$D307)</f>
        <v>0.1</v>
      </c>
      <c r="R307" s="18">
        <f t="shared" si="41"/>
        <v>10172.969999999999</v>
      </c>
      <c r="S307" s="9">
        <f t="shared" si="42"/>
        <v>8377.74</v>
      </c>
      <c r="T307">
        <f>VLOOKUP(Transactions!F307,Payments!A307:E1006,2,FALSE)</f>
        <v>4266.6632999999993</v>
      </c>
      <c r="U307" s="9">
        <f>VLOOKUP($D307,Payments!$A:$E,4,0)</f>
        <v>15283.929968999999</v>
      </c>
      <c r="V307" s="9">
        <f t="shared" si="43"/>
        <v>999.88326899999993</v>
      </c>
      <c r="W307" s="17">
        <f t="shared" si="44"/>
        <v>6.5420560747663545E-2</v>
      </c>
      <c r="X307" t="str">
        <f>VLOOKUP($D307,Payments!$A:$E,5,0)</f>
        <v>BBVA</v>
      </c>
      <c r="Y307" t="str">
        <f>VLOOKUP($X307,'Bank Type'!$A$1:$B$11,2,0)</f>
        <v>A</v>
      </c>
    </row>
    <row r="308" spans="1:25" x14ac:dyDescent="0.25">
      <c r="A308" t="str">
        <f t="shared" si="38"/>
        <v>CD-1CD-1-307</v>
      </c>
      <c r="B308" t="str">
        <f t="shared" si="39"/>
        <v>CD-1-307B-352</v>
      </c>
      <c r="C308" s="1" t="str">
        <f>Transactions!A308</f>
        <v>CD-1</v>
      </c>
      <c r="D308" t="str">
        <f>Transactions!F308</f>
        <v>CD-1-307</v>
      </c>
      <c r="E308" t="str">
        <f>VLOOKUP($D308,Payments!$A:$C,3,0)</f>
        <v>B-352</v>
      </c>
      <c r="F308" s="11" t="str">
        <f>Transactions!D308</f>
        <v>Hatchback</v>
      </c>
      <c r="G308" s="11" t="str">
        <f>Transactions!E308</f>
        <v>Mercury</v>
      </c>
      <c r="H308" s="1">
        <f>Transactions!B308</f>
        <v>43407</v>
      </c>
      <c r="I308" s="10">
        <f t="shared" si="36"/>
        <v>11</v>
      </c>
      <c r="J308" s="1">
        <f>Transactions!C308</f>
        <v>43487</v>
      </c>
      <c r="K308">
        <f t="shared" si="37"/>
        <v>80</v>
      </c>
      <c r="L308" s="5">
        <f>Transactions!G308</f>
        <v>25147</v>
      </c>
      <c r="M308" s="2">
        <f>Transactions!H308</f>
        <v>0.11</v>
      </c>
      <c r="N308" s="2">
        <f t="shared" si="40"/>
        <v>22380.83</v>
      </c>
      <c r="O308">
        <f>SUMIFS(Financials!$C:$C,Financials!$A:$A,'Combined sheet'!$C308,Financials!$B:$B,'Combined sheet'!$D308)</f>
        <v>9304.39</v>
      </c>
      <c r="P308">
        <f>SUMIFS(Financials!$D:$D,Financials!$A:$A,'Combined sheet'!$C308,Financials!$B:$B,'Combined sheet'!$D308)</f>
        <v>653.82200000000012</v>
      </c>
      <c r="Q308">
        <f>SUMIFS(Financials!$E:$E,Financials!$A:$A,'Combined sheet'!$C308,Financials!$B:$B,'Combined sheet'!$D308)</f>
        <v>0.12</v>
      </c>
      <c r="R308" s="18">
        <f t="shared" si="41"/>
        <v>12643.911599999999</v>
      </c>
      <c r="S308" s="9">
        <f t="shared" si="42"/>
        <v>9736.9184000000023</v>
      </c>
      <c r="T308">
        <f>VLOOKUP(Transactions!F308,Payments!A308:E1007,2,FALSE)</f>
        <v>5147.5909000000001</v>
      </c>
      <c r="U308" s="9">
        <f>VLOOKUP($D308,Payments!$A:$E,4,0)</f>
        <v>18267.233446000002</v>
      </c>
      <c r="V308" s="9">
        <f t="shared" si="43"/>
        <v>1033.9943459999995</v>
      </c>
      <c r="W308" s="17">
        <f t="shared" si="44"/>
        <v>5.6603773584905627E-2</v>
      </c>
      <c r="X308" t="str">
        <f>VLOOKUP($D308,Payments!$A:$E,5,0)</f>
        <v>Caixa</v>
      </c>
      <c r="Y308" t="str">
        <f>VLOOKUP($X308,'Bank Type'!$A$1:$B$11,2,0)</f>
        <v>A</v>
      </c>
    </row>
    <row r="309" spans="1:25" x14ac:dyDescent="0.25">
      <c r="A309" t="str">
        <f t="shared" si="38"/>
        <v>CD-6CD-6-308</v>
      </c>
      <c r="B309" t="str">
        <f t="shared" si="39"/>
        <v>CD-6-308B-363</v>
      </c>
      <c r="C309" s="11" t="str">
        <f>Transactions!A309</f>
        <v>CD-6</v>
      </c>
      <c r="D309" t="str">
        <f>Transactions!F309</f>
        <v>CD-6-308</v>
      </c>
      <c r="E309" t="str">
        <f>VLOOKUP($D309,Payments!$A:$C,3,0)</f>
        <v>B-363</v>
      </c>
      <c r="F309" s="11" t="str">
        <f>Transactions!D309</f>
        <v>Wagon</v>
      </c>
      <c r="G309" s="11" t="str">
        <f>Transactions!E309</f>
        <v>BMW</v>
      </c>
      <c r="H309" s="1">
        <f>Transactions!B309</f>
        <v>43397</v>
      </c>
      <c r="I309" s="10">
        <f t="shared" si="36"/>
        <v>10</v>
      </c>
      <c r="J309" s="1">
        <f>Transactions!C309</f>
        <v>43449</v>
      </c>
      <c r="K309">
        <f t="shared" si="37"/>
        <v>52</v>
      </c>
      <c r="L309" s="5">
        <f>Transactions!G309</f>
        <v>25206</v>
      </c>
      <c r="M309" s="2">
        <f>Transactions!H309</f>
        <v>0.16</v>
      </c>
      <c r="N309" s="2">
        <f t="shared" si="40"/>
        <v>21173.040000000001</v>
      </c>
      <c r="O309">
        <f>SUMIFS(Financials!$C:$C,Financials!$A:$A,'Combined sheet'!$C309,Financials!$B:$B,'Combined sheet'!$D309)</f>
        <v>10082.4</v>
      </c>
      <c r="P309">
        <f>SUMIFS(Financials!$D:$D,Financials!$A:$A,'Combined sheet'!$C309,Financials!$B:$B,'Combined sheet'!$D309)</f>
        <v>887.25120000000015</v>
      </c>
      <c r="Q309">
        <f>SUMIFS(Financials!$E:$E,Financials!$A:$A,'Combined sheet'!$C309,Financials!$B:$B,'Combined sheet'!$D309)</f>
        <v>0.14000000000000001</v>
      </c>
      <c r="R309" s="18">
        <f t="shared" si="41"/>
        <v>13933.8768</v>
      </c>
      <c r="S309" s="9">
        <f t="shared" si="42"/>
        <v>7239.1632000000009</v>
      </c>
      <c r="T309">
        <f>VLOOKUP(Transactions!F309,Payments!A309:E1008,2,FALSE)</f>
        <v>4658.0688</v>
      </c>
      <c r="U309" s="9">
        <f>VLOOKUP($D309,Payments!$A:$E,4,0)</f>
        <v>17671.019184000001</v>
      </c>
      <c r="V309" s="9">
        <f t="shared" si="43"/>
        <v>1156.0479840000007</v>
      </c>
      <c r="W309" s="17">
        <f t="shared" si="44"/>
        <v>6.5420560747663586E-2</v>
      </c>
      <c r="X309" t="str">
        <f>VLOOKUP($D309,Payments!$A:$E,5,0)</f>
        <v>Caixa</v>
      </c>
      <c r="Y309" t="str">
        <f>VLOOKUP($X309,'Bank Type'!$A$1:$B$11,2,0)</f>
        <v>A</v>
      </c>
    </row>
    <row r="310" spans="1:25" x14ac:dyDescent="0.25">
      <c r="A310" t="str">
        <f t="shared" si="38"/>
        <v>CD-17CD-17-309</v>
      </c>
      <c r="B310" t="str">
        <f t="shared" si="39"/>
        <v>CD-17-309B-264</v>
      </c>
      <c r="C310" s="1" t="str">
        <f>Transactions!A310</f>
        <v>CD-17</v>
      </c>
      <c r="D310" t="str">
        <f>Transactions!F310</f>
        <v>CD-17-309</v>
      </c>
      <c r="E310" t="str">
        <f>VLOOKUP($D310,Payments!$A:$C,3,0)</f>
        <v>B-264</v>
      </c>
      <c r="F310" s="11" t="str">
        <f>Transactions!D310</f>
        <v>Convertible</v>
      </c>
      <c r="G310" s="11" t="str">
        <f>Transactions!E310</f>
        <v>Volvo</v>
      </c>
      <c r="H310" s="1">
        <f>Transactions!B310</f>
        <v>43383</v>
      </c>
      <c r="I310" s="10">
        <f t="shared" si="36"/>
        <v>10</v>
      </c>
      <c r="J310" s="1">
        <f>Transactions!C310</f>
        <v>43415</v>
      </c>
      <c r="K310">
        <f t="shared" si="37"/>
        <v>32</v>
      </c>
      <c r="L310" s="5">
        <f>Transactions!G310</f>
        <v>30325</v>
      </c>
      <c r="M310" s="2">
        <f>Transactions!H310</f>
        <v>7.0000000000000007E-2</v>
      </c>
      <c r="N310" s="2">
        <f t="shared" si="40"/>
        <v>28202.25</v>
      </c>
      <c r="O310">
        <f>SUMIFS(Financials!$C:$C,Financials!$A:$A,'Combined sheet'!$C310,Financials!$B:$B,'Combined sheet'!$D310)</f>
        <v>9400.75</v>
      </c>
      <c r="P310">
        <f>SUMIFS(Financials!$D:$D,Financials!$A:$A,'Combined sheet'!$C310,Financials!$B:$B,'Combined sheet'!$D310)</f>
        <v>1316.1049999999998</v>
      </c>
      <c r="Q310">
        <f>SUMIFS(Financials!$E:$E,Financials!$A:$A,'Combined sheet'!$C310,Financials!$B:$B,'Combined sheet'!$D310)</f>
        <v>0.12</v>
      </c>
      <c r="R310" s="18">
        <f t="shared" si="41"/>
        <v>14101.125</v>
      </c>
      <c r="S310" s="9">
        <f t="shared" si="42"/>
        <v>14101.125</v>
      </c>
      <c r="T310">
        <f>VLOOKUP(Transactions!F310,Payments!A310:E1009,2,FALSE)</f>
        <v>6204.494999999999</v>
      </c>
      <c r="U310" s="9">
        <f>VLOOKUP($D310,Payments!$A:$E,4,0)</f>
        <v>23757.575399999998</v>
      </c>
      <c r="V310" s="9">
        <f t="shared" si="43"/>
        <v>1759.8203999999969</v>
      </c>
      <c r="W310" s="17">
        <f t="shared" si="44"/>
        <v>7.4074074074073945E-2</v>
      </c>
      <c r="X310" t="str">
        <f>VLOOKUP($D310,Payments!$A:$E,5,0)</f>
        <v>Bankinter</v>
      </c>
      <c r="Y310" t="str">
        <f>VLOOKUP($X310,'Bank Type'!$A$1:$B$11,2,0)</f>
        <v>C</v>
      </c>
    </row>
    <row r="311" spans="1:25" x14ac:dyDescent="0.25">
      <c r="A311" t="str">
        <f t="shared" si="38"/>
        <v>CD-15CD-15-310</v>
      </c>
      <c r="B311" t="str">
        <f t="shared" si="39"/>
        <v>CD-15-310B-268</v>
      </c>
      <c r="C311" s="11" t="str">
        <f>Transactions!A311</f>
        <v>CD-15</v>
      </c>
      <c r="D311" t="str">
        <f>Transactions!F311</f>
        <v>CD-15-310</v>
      </c>
      <c r="E311" t="str">
        <f>VLOOKUP($D311,Payments!$A:$C,3,0)</f>
        <v>B-268</v>
      </c>
      <c r="F311" s="11" t="str">
        <f>Transactions!D311</f>
        <v>Hatchback</v>
      </c>
      <c r="G311" s="11" t="str">
        <f>Transactions!E311</f>
        <v>Toyota</v>
      </c>
      <c r="H311" s="1">
        <f>Transactions!B311</f>
        <v>43391</v>
      </c>
      <c r="I311" s="10">
        <f t="shared" si="36"/>
        <v>10</v>
      </c>
      <c r="J311" s="1">
        <f>Transactions!C311</f>
        <v>43436</v>
      </c>
      <c r="K311">
        <f t="shared" si="37"/>
        <v>45</v>
      </c>
      <c r="L311" s="5">
        <f>Transactions!G311</f>
        <v>29612</v>
      </c>
      <c r="M311" s="2">
        <f>Transactions!H311</f>
        <v>0.08</v>
      </c>
      <c r="N311" s="2">
        <f t="shared" si="40"/>
        <v>27243.040000000001</v>
      </c>
      <c r="O311">
        <f>SUMIFS(Financials!$C:$C,Financials!$A:$A,'Combined sheet'!$C311,Financials!$B:$B,'Combined sheet'!$D311)</f>
        <v>11844.8</v>
      </c>
      <c r="P311">
        <f>SUMIFS(Financials!$D:$D,Financials!$A:$A,'Combined sheet'!$C311,Financials!$B:$B,'Combined sheet'!$D311)</f>
        <v>923.89440000000002</v>
      </c>
      <c r="Q311">
        <f>SUMIFS(Financials!$E:$E,Financials!$A:$A,'Combined sheet'!$C311,Financials!$B:$B,'Combined sheet'!$D311)</f>
        <v>0.11</v>
      </c>
      <c r="R311" s="18">
        <f t="shared" si="41"/>
        <v>15765.428799999998</v>
      </c>
      <c r="S311" s="9">
        <f t="shared" si="42"/>
        <v>11477.611200000003</v>
      </c>
      <c r="T311">
        <f>VLOOKUP(Transactions!F311,Payments!A311:E1010,2,FALSE)</f>
        <v>5721.0383999999995</v>
      </c>
      <c r="U311" s="9">
        <f>VLOOKUP($D311,Payments!$A:$E,4,0)</f>
        <v>22813.321696000006</v>
      </c>
      <c r="V311" s="9">
        <f t="shared" si="43"/>
        <v>1291.3200960000031</v>
      </c>
      <c r="W311" s="17">
        <f t="shared" si="44"/>
        <v>5.660377358490578E-2</v>
      </c>
      <c r="X311" t="str">
        <f>VLOOKUP($D311,Payments!$A:$E,5,0)</f>
        <v>Caixa</v>
      </c>
      <c r="Y311" t="str">
        <f>VLOOKUP($X311,'Bank Type'!$A$1:$B$11,2,0)</f>
        <v>A</v>
      </c>
    </row>
    <row r="312" spans="1:25" x14ac:dyDescent="0.25">
      <c r="A312" t="str">
        <f t="shared" si="38"/>
        <v>CD-6CD-6-311</v>
      </c>
      <c r="B312" t="str">
        <f t="shared" si="39"/>
        <v>CD-6-311B-298</v>
      </c>
      <c r="C312" s="1" t="str">
        <f>Transactions!A312</f>
        <v>CD-6</v>
      </c>
      <c r="D312" t="str">
        <f>Transactions!F312</f>
        <v>CD-6-311</v>
      </c>
      <c r="E312" t="str">
        <f>VLOOKUP($D312,Payments!$A:$C,3,0)</f>
        <v>B-298</v>
      </c>
      <c r="F312" s="11" t="str">
        <f>Transactions!D312</f>
        <v>Sedan</v>
      </c>
      <c r="G312" s="11" t="str">
        <f>Transactions!E312</f>
        <v>BMW</v>
      </c>
      <c r="H312" s="1">
        <f>Transactions!B312</f>
        <v>43391</v>
      </c>
      <c r="I312" s="10">
        <f t="shared" si="36"/>
        <v>10</v>
      </c>
      <c r="J312" s="1">
        <f>Transactions!C312</f>
        <v>43456</v>
      </c>
      <c r="K312">
        <f t="shared" si="37"/>
        <v>65</v>
      </c>
      <c r="L312" s="5">
        <f>Transactions!G312</f>
        <v>21003</v>
      </c>
      <c r="M312" s="2">
        <f>Transactions!H312</f>
        <v>7.0000000000000007E-2</v>
      </c>
      <c r="N312" s="2">
        <f t="shared" si="40"/>
        <v>19532.79</v>
      </c>
      <c r="O312">
        <f>SUMIFS(Financials!$C:$C,Financials!$A:$A,'Combined sheet'!$C312,Financials!$B:$B,'Combined sheet'!$D312)</f>
        <v>7351.05</v>
      </c>
      <c r="P312">
        <f>SUMIFS(Financials!$D:$D,Financials!$A:$A,'Combined sheet'!$C312,Financials!$B:$B,'Combined sheet'!$D312)</f>
        <v>852.72179999999992</v>
      </c>
      <c r="Q312">
        <f>SUMIFS(Financials!$E:$E,Financials!$A:$A,'Combined sheet'!$C312,Financials!$B:$B,'Combined sheet'!$D312)</f>
        <v>0.12</v>
      </c>
      <c r="R312" s="18">
        <f t="shared" si="41"/>
        <v>10547.706600000001</v>
      </c>
      <c r="S312" s="9">
        <f t="shared" si="42"/>
        <v>8985.0834000000032</v>
      </c>
      <c r="T312">
        <f>VLOOKUP(Transactions!F312,Payments!A312:E1011,2,FALSE)</f>
        <v>4297.2137999999995</v>
      </c>
      <c r="U312" s="9">
        <f>VLOOKUP($D312,Payments!$A:$E,4,0)</f>
        <v>16454.422295999997</v>
      </c>
      <c r="V312" s="9">
        <f t="shared" si="43"/>
        <v>1218.8460959999957</v>
      </c>
      <c r="W312" s="17">
        <f t="shared" si="44"/>
        <v>7.407407407407382E-2</v>
      </c>
      <c r="X312" t="str">
        <f>VLOOKUP($D312,Payments!$A:$E,5,0)</f>
        <v>Bankinter</v>
      </c>
      <c r="Y312" t="str">
        <f>VLOOKUP($X312,'Bank Type'!$A$1:$B$11,2,0)</f>
        <v>C</v>
      </c>
    </row>
    <row r="313" spans="1:25" x14ac:dyDescent="0.25">
      <c r="A313" t="str">
        <f t="shared" si="38"/>
        <v>CD-3CD-3-312</v>
      </c>
      <c r="B313" t="str">
        <f t="shared" si="39"/>
        <v>CD-3-312B-337</v>
      </c>
      <c r="C313" s="11" t="str">
        <f>Transactions!A313</f>
        <v>CD-3</v>
      </c>
      <c r="D313" t="str">
        <f>Transactions!F313</f>
        <v>CD-3-312</v>
      </c>
      <c r="E313" t="str">
        <f>VLOOKUP($D313,Payments!$A:$C,3,0)</f>
        <v>B-337</v>
      </c>
      <c r="F313" s="11" t="str">
        <f>Transactions!D313</f>
        <v>Wagon</v>
      </c>
      <c r="G313" s="11" t="str">
        <f>Transactions!E313</f>
        <v>Renault</v>
      </c>
      <c r="H313" s="1">
        <f>Transactions!B313</f>
        <v>43416</v>
      </c>
      <c r="I313" s="10">
        <f t="shared" si="36"/>
        <v>11</v>
      </c>
      <c r="J313" s="1">
        <f>Transactions!C313</f>
        <v>43479</v>
      </c>
      <c r="K313">
        <f t="shared" si="37"/>
        <v>63</v>
      </c>
      <c r="L313" s="5">
        <f>Transactions!G313</f>
        <v>31139</v>
      </c>
      <c r="M313" s="2">
        <f>Transactions!H313</f>
        <v>0.14000000000000001</v>
      </c>
      <c r="N313" s="2">
        <f t="shared" si="40"/>
        <v>26779.54</v>
      </c>
      <c r="O313">
        <f>SUMIFS(Financials!$C:$C,Financials!$A:$A,'Combined sheet'!$C313,Financials!$B:$B,'Combined sheet'!$D313)</f>
        <v>10587.26</v>
      </c>
      <c r="P313">
        <f>SUMIFS(Financials!$D:$D,Financials!$A:$A,'Combined sheet'!$C313,Financials!$B:$B,'Combined sheet'!$D313)</f>
        <v>1619.2280000000001</v>
      </c>
      <c r="Q313">
        <f>SUMIFS(Financials!$E:$E,Financials!$A:$A,'Combined sheet'!$C313,Financials!$B:$B,'Combined sheet'!$D313)</f>
        <v>0.14000000000000001</v>
      </c>
      <c r="R313" s="18">
        <f t="shared" si="41"/>
        <v>15955.623600000003</v>
      </c>
      <c r="S313" s="9">
        <f t="shared" si="42"/>
        <v>10823.916399999998</v>
      </c>
      <c r="T313">
        <f>VLOOKUP(Transactions!F313,Payments!A313:E1012,2,FALSE)</f>
        <v>6159.2942000000003</v>
      </c>
      <c r="U313" s="9">
        <f>VLOOKUP($D313,Payments!$A:$E,4,0)</f>
        <v>22476.067922000002</v>
      </c>
      <c r="V313" s="9">
        <f t="shared" si="43"/>
        <v>1855.8221220000014</v>
      </c>
      <c r="W313" s="17">
        <f t="shared" si="44"/>
        <v>8.2568807339449601E-2</v>
      </c>
      <c r="X313" t="str">
        <f>VLOOKUP($D313,Payments!$A:$E,5,0)</f>
        <v>Laboral</v>
      </c>
      <c r="Y313" t="str">
        <f>VLOOKUP($X313,'Bank Type'!$A$1:$B$11,2,0)</f>
        <v>D</v>
      </c>
    </row>
    <row r="314" spans="1:25" x14ac:dyDescent="0.25">
      <c r="A314" t="str">
        <f t="shared" si="38"/>
        <v>CD-4CD-4-313</v>
      </c>
      <c r="B314" t="str">
        <f t="shared" si="39"/>
        <v>CD-4-313B-289</v>
      </c>
      <c r="C314" s="1" t="str">
        <f>Transactions!A314</f>
        <v>CD-4</v>
      </c>
      <c r="D314" t="str">
        <f>Transactions!F314</f>
        <v>CD-4-313</v>
      </c>
      <c r="E314" t="str">
        <f>VLOOKUP($D314,Payments!$A:$C,3,0)</f>
        <v>B-289</v>
      </c>
      <c r="F314" s="11" t="str">
        <f>Transactions!D314</f>
        <v>Hardtop</v>
      </c>
      <c r="G314" s="11" t="str">
        <f>Transactions!E314</f>
        <v>Mazda</v>
      </c>
      <c r="H314" s="1">
        <f>Transactions!B314</f>
        <v>43394</v>
      </c>
      <c r="I314" s="10">
        <f t="shared" si="36"/>
        <v>10</v>
      </c>
      <c r="J314" s="1">
        <f>Transactions!C314</f>
        <v>43429</v>
      </c>
      <c r="K314">
        <f t="shared" si="37"/>
        <v>35</v>
      </c>
      <c r="L314" s="5">
        <f>Transactions!G314</f>
        <v>26989</v>
      </c>
      <c r="M314" s="2">
        <f>Transactions!H314</f>
        <v>0.16</v>
      </c>
      <c r="N314" s="2">
        <f t="shared" si="40"/>
        <v>22670.760000000002</v>
      </c>
      <c r="O314">
        <f>SUMIFS(Financials!$C:$C,Financials!$A:$A,'Combined sheet'!$C314,Financials!$B:$B,'Combined sheet'!$D314)</f>
        <v>8366.59</v>
      </c>
      <c r="P314">
        <f>SUMIFS(Financials!$D:$D,Financials!$A:$A,'Combined sheet'!$C314,Financials!$B:$B,'Combined sheet'!$D314)</f>
        <v>715.20849999999996</v>
      </c>
      <c r="Q314">
        <f>SUMIFS(Financials!$E:$E,Financials!$A:$A,'Combined sheet'!$C314,Financials!$B:$B,'Combined sheet'!$D314)</f>
        <v>0.15</v>
      </c>
      <c r="R314" s="18">
        <f t="shared" si="41"/>
        <v>12482.4125</v>
      </c>
      <c r="S314" s="9">
        <f t="shared" si="42"/>
        <v>10188.347500000002</v>
      </c>
      <c r="T314">
        <f>VLOOKUP(Transactions!F314,Payments!A314:E1013,2,FALSE)</f>
        <v>4080.7368000000001</v>
      </c>
      <c r="U314" s="9">
        <f>VLOOKUP($D314,Payments!$A:$E,4,0)</f>
        <v>20263.125287999999</v>
      </c>
      <c r="V314" s="9">
        <f t="shared" si="43"/>
        <v>1673.102087999996</v>
      </c>
      <c r="W314" s="17">
        <f t="shared" si="44"/>
        <v>8.2568807339449352E-2</v>
      </c>
      <c r="X314" t="str">
        <f>VLOOKUP($D314,Payments!$A:$E,5,0)</f>
        <v>Laboral</v>
      </c>
      <c r="Y314" t="str">
        <f>VLOOKUP($X314,'Bank Type'!$A$1:$B$11,2,0)</f>
        <v>D</v>
      </c>
    </row>
    <row r="315" spans="1:25" x14ac:dyDescent="0.25">
      <c r="A315" t="str">
        <f t="shared" si="38"/>
        <v>CD-7CD-7-314</v>
      </c>
      <c r="B315" t="str">
        <f t="shared" si="39"/>
        <v>CD-7-314B-367</v>
      </c>
      <c r="C315" s="11" t="str">
        <f>Transactions!A315</f>
        <v>CD-7</v>
      </c>
      <c r="D315" t="str">
        <f>Transactions!F315</f>
        <v>CD-7-314</v>
      </c>
      <c r="E315" t="str">
        <f>VLOOKUP($D315,Payments!$A:$C,3,0)</f>
        <v>B-367</v>
      </c>
      <c r="F315" s="11" t="str">
        <f>Transactions!D315</f>
        <v>Wagon</v>
      </c>
      <c r="G315" s="11" t="str">
        <f>Transactions!E315</f>
        <v>Renault</v>
      </c>
      <c r="H315" s="1">
        <f>Transactions!B315</f>
        <v>43457</v>
      </c>
      <c r="I315" s="10">
        <f t="shared" si="36"/>
        <v>12</v>
      </c>
      <c r="J315" s="1">
        <f>Transactions!C315</f>
        <v>43533</v>
      </c>
      <c r="K315">
        <f t="shared" si="37"/>
        <v>76</v>
      </c>
      <c r="L315" s="5">
        <f>Transactions!G315</f>
        <v>18713</v>
      </c>
      <c r="M315" s="2">
        <f>Transactions!H315</f>
        <v>0.15</v>
      </c>
      <c r="N315" s="2">
        <f t="shared" si="40"/>
        <v>15906.05</v>
      </c>
      <c r="O315">
        <f>SUMIFS(Financials!$C:$C,Financials!$A:$A,'Combined sheet'!$C315,Financials!$B:$B,'Combined sheet'!$D315)</f>
        <v>7485.2</v>
      </c>
      <c r="P315">
        <f>SUMIFS(Financials!$D:$D,Financials!$A:$A,'Combined sheet'!$C315,Financials!$B:$B,'Combined sheet'!$D315)</f>
        <v>589.45949999999993</v>
      </c>
      <c r="Q315">
        <f>SUMIFS(Financials!$E:$E,Financials!$A:$A,'Combined sheet'!$C315,Financials!$B:$B,'Combined sheet'!$D315)</f>
        <v>0.12</v>
      </c>
      <c r="R315" s="18">
        <f t="shared" si="41"/>
        <v>9983.3855000000003</v>
      </c>
      <c r="S315" s="9">
        <f t="shared" si="42"/>
        <v>5922.664499999999</v>
      </c>
      <c r="T315">
        <f>VLOOKUP(Transactions!F315,Payments!A315:E1014,2,FALSE)</f>
        <v>3340.2705000000001</v>
      </c>
      <c r="U315" s="9">
        <f>VLOOKUP($D315,Payments!$A:$E,4,0)</f>
        <v>13571.041859999999</v>
      </c>
      <c r="V315" s="9">
        <f t="shared" si="43"/>
        <v>1005.2623600000006</v>
      </c>
      <c r="W315" s="17">
        <f t="shared" si="44"/>
        <v>7.4074074074074125E-2</v>
      </c>
      <c r="X315" t="str">
        <f>VLOOKUP($D315,Payments!$A:$E,5,0)</f>
        <v>Popular</v>
      </c>
      <c r="Y315" t="str">
        <f>VLOOKUP($X315,'Bank Type'!$A$1:$B$11,2,0)</f>
        <v>B</v>
      </c>
    </row>
    <row r="316" spans="1:25" x14ac:dyDescent="0.25">
      <c r="A316" t="str">
        <f t="shared" si="38"/>
        <v>CD-10CD-10-315</v>
      </c>
      <c r="B316" t="str">
        <f t="shared" si="39"/>
        <v>CD-10-315B-306</v>
      </c>
      <c r="C316" s="1" t="str">
        <f>Transactions!A316</f>
        <v>CD-10</v>
      </c>
      <c r="D316" t="str">
        <f>Transactions!F316</f>
        <v>CD-10-315</v>
      </c>
      <c r="E316" t="str">
        <f>VLOOKUP($D316,Payments!$A:$C,3,0)</f>
        <v>B-306</v>
      </c>
      <c r="F316" s="11" t="str">
        <f>Transactions!D316</f>
        <v>Sedan</v>
      </c>
      <c r="G316" s="11" t="str">
        <f>Transactions!E316</f>
        <v>Porsche</v>
      </c>
      <c r="H316" s="1">
        <f>Transactions!B316</f>
        <v>43413</v>
      </c>
      <c r="I316" s="10">
        <f t="shared" si="36"/>
        <v>11</v>
      </c>
      <c r="J316" s="1">
        <f>Transactions!C316</f>
        <v>43460</v>
      </c>
      <c r="K316">
        <f t="shared" si="37"/>
        <v>47</v>
      </c>
      <c r="L316" s="5">
        <f>Transactions!G316</f>
        <v>22441</v>
      </c>
      <c r="M316" s="2">
        <f>Transactions!H316</f>
        <v>0.14000000000000001</v>
      </c>
      <c r="N316" s="2">
        <f t="shared" si="40"/>
        <v>19299.259999999998</v>
      </c>
      <c r="O316">
        <f>SUMIFS(Financials!$C:$C,Financials!$A:$A,'Combined sheet'!$C316,Financials!$B:$B,'Combined sheet'!$D316)</f>
        <v>8976.4</v>
      </c>
      <c r="P316">
        <f>SUMIFS(Financials!$D:$D,Financials!$A:$A,'Combined sheet'!$C316,Financials!$B:$B,'Combined sheet'!$D316)</f>
        <v>1032.2859999999998</v>
      </c>
      <c r="Q316">
        <f>SUMIFS(Financials!$E:$E,Financials!$A:$A,'Combined sheet'!$C316,Financials!$B:$B,'Combined sheet'!$D316)</f>
        <v>0.11</v>
      </c>
      <c r="R316" s="18">
        <f t="shared" si="41"/>
        <v>12131.604599999999</v>
      </c>
      <c r="S316" s="9">
        <f t="shared" si="42"/>
        <v>7167.6553999999987</v>
      </c>
      <c r="T316">
        <f>VLOOKUP(Transactions!F316,Payments!A316:E1015,2,FALSE)</f>
        <v>3473.8667999999998</v>
      </c>
      <c r="U316" s="9">
        <f>VLOOKUP($D316,Payments!$A:$E,4,0)</f>
        <v>16933.170724</v>
      </c>
      <c r="V316" s="9">
        <f t="shared" si="43"/>
        <v>1107.777524000001</v>
      </c>
      <c r="W316" s="17">
        <f t="shared" si="44"/>
        <v>6.5420560747663614E-2</v>
      </c>
      <c r="X316" t="str">
        <f>VLOOKUP($D316,Payments!$A:$E,5,0)</f>
        <v>Popular</v>
      </c>
      <c r="Y316" t="str">
        <f>VLOOKUP($X316,'Bank Type'!$A$1:$B$11,2,0)</f>
        <v>B</v>
      </c>
    </row>
    <row r="317" spans="1:25" x14ac:dyDescent="0.25">
      <c r="A317" t="str">
        <f t="shared" si="38"/>
        <v>CD-11CD-11-316</v>
      </c>
      <c r="B317" t="str">
        <f t="shared" si="39"/>
        <v>CD-11-316B-358</v>
      </c>
      <c r="C317" s="11" t="str">
        <f>Transactions!A317</f>
        <v>CD-11</v>
      </c>
      <c r="D317" t="str">
        <f>Transactions!F317</f>
        <v>CD-11-316</v>
      </c>
      <c r="E317" t="str">
        <f>VLOOKUP($D317,Payments!$A:$C,3,0)</f>
        <v>B-358</v>
      </c>
      <c r="F317" s="11" t="str">
        <f>Transactions!D317</f>
        <v>Hardtop</v>
      </c>
      <c r="G317" s="11" t="str">
        <f>Transactions!E317</f>
        <v>Jaguar</v>
      </c>
      <c r="H317" s="1">
        <f>Transactions!B317</f>
        <v>43375</v>
      </c>
      <c r="I317" s="10">
        <f t="shared" si="36"/>
        <v>10</v>
      </c>
      <c r="J317" s="1">
        <f>Transactions!C317</f>
        <v>43441</v>
      </c>
      <c r="K317">
        <f t="shared" si="37"/>
        <v>66</v>
      </c>
      <c r="L317" s="5">
        <f>Transactions!G317</f>
        <v>34876</v>
      </c>
      <c r="M317" s="2">
        <f>Transactions!H317</f>
        <v>0.1</v>
      </c>
      <c r="N317" s="2">
        <f t="shared" si="40"/>
        <v>31388.400000000001</v>
      </c>
      <c r="O317">
        <f>SUMIFS(Financials!$C:$C,Financials!$A:$A,'Combined sheet'!$C317,Financials!$B:$B,'Combined sheet'!$D317)</f>
        <v>11509.08</v>
      </c>
      <c r="P317">
        <f>SUMIFS(Financials!$D:$D,Financials!$A:$A,'Combined sheet'!$C317,Financials!$B:$B,'Combined sheet'!$D317)</f>
        <v>1987.932</v>
      </c>
      <c r="Q317">
        <f>SUMIFS(Financials!$E:$E,Financials!$A:$A,'Combined sheet'!$C317,Financials!$B:$B,'Combined sheet'!$D317)</f>
        <v>0.15</v>
      </c>
      <c r="R317" s="18">
        <f t="shared" si="41"/>
        <v>18205.272000000001</v>
      </c>
      <c r="S317" s="9">
        <f t="shared" si="42"/>
        <v>13183.127999999999</v>
      </c>
      <c r="T317">
        <f>VLOOKUP(Transactions!F317,Payments!A317:E1016,2,FALSE)</f>
        <v>7219.3320000000003</v>
      </c>
      <c r="U317" s="9">
        <f>VLOOKUP($D317,Payments!$A:$E,4,0)</f>
        <v>25619.212080000001</v>
      </c>
      <c r="V317" s="9">
        <f t="shared" si="43"/>
        <v>1450.1440800000018</v>
      </c>
      <c r="W317" s="17">
        <f t="shared" si="44"/>
        <v>5.6603773584905731E-2</v>
      </c>
      <c r="X317" t="str">
        <f>VLOOKUP($D317,Payments!$A:$E,5,0)</f>
        <v>Sabadell</v>
      </c>
      <c r="Y317" t="str">
        <f>VLOOKUP($X317,'Bank Type'!$A$1:$B$11,2,0)</f>
        <v>A</v>
      </c>
    </row>
    <row r="318" spans="1:25" x14ac:dyDescent="0.25">
      <c r="A318" t="str">
        <f t="shared" si="38"/>
        <v>CD-6CD-6-317</v>
      </c>
      <c r="B318" t="str">
        <f t="shared" si="39"/>
        <v>CD-6-317B-402</v>
      </c>
      <c r="C318" s="1" t="str">
        <f>Transactions!A318</f>
        <v>CD-6</v>
      </c>
      <c r="D318" t="str">
        <f>Transactions!F318</f>
        <v>CD-6-317</v>
      </c>
      <c r="E318" t="str">
        <f>VLOOKUP($D318,Payments!$A:$C,3,0)</f>
        <v>B-402</v>
      </c>
      <c r="F318" s="11" t="str">
        <f>Transactions!D318</f>
        <v>Hatchback</v>
      </c>
      <c r="G318" s="11" t="str">
        <f>Transactions!E318</f>
        <v>Plymouth</v>
      </c>
      <c r="H318" s="1">
        <f>Transactions!B318</f>
        <v>43400</v>
      </c>
      <c r="I318" s="10">
        <f t="shared" si="36"/>
        <v>10</v>
      </c>
      <c r="J318" s="1">
        <f>Transactions!C318</f>
        <v>43464</v>
      </c>
      <c r="K318">
        <f t="shared" si="37"/>
        <v>64</v>
      </c>
      <c r="L318" s="5">
        <f>Transactions!G318</f>
        <v>24287</v>
      </c>
      <c r="M318" s="2">
        <f>Transactions!H318</f>
        <v>0.13</v>
      </c>
      <c r="N318" s="2">
        <f t="shared" si="40"/>
        <v>21129.69</v>
      </c>
      <c r="O318">
        <f>SUMIFS(Financials!$C:$C,Financials!$A:$A,'Combined sheet'!$C318,Financials!$B:$B,'Combined sheet'!$D318)</f>
        <v>7771.84</v>
      </c>
      <c r="P318">
        <f>SUMIFS(Financials!$D:$D,Financials!$A:$A,'Combined sheet'!$C318,Financials!$B:$B,'Combined sheet'!$D318)</f>
        <v>667.89250000000004</v>
      </c>
      <c r="Q318">
        <f>SUMIFS(Financials!$E:$E,Financials!$A:$A,'Combined sheet'!$C318,Financials!$B:$B,'Combined sheet'!$D318)</f>
        <v>0.1</v>
      </c>
      <c r="R318" s="18">
        <f t="shared" si="41"/>
        <v>10552.701499999999</v>
      </c>
      <c r="S318" s="9">
        <f t="shared" si="42"/>
        <v>10576.988499999999</v>
      </c>
      <c r="T318">
        <f>VLOOKUP(Transactions!F318,Payments!A318:E1017,2,FALSE)</f>
        <v>3803.3442</v>
      </c>
      <c r="U318" s="9">
        <f>VLOOKUP($D318,Payments!$A:$E,4,0)</f>
        <v>18192.663089999998</v>
      </c>
      <c r="V318" s="9">
        <f t="shared" si="43"/>
        <v>866.31728999999905</v>
      </c>
      <c r="W318" s="17">
        <f t="shared" si="44"/>
        <v>4.7619047619047575E-2</v>
      </c>
      <c r="X318" t="str">
        <f>VLOOKUP($D318,Payments!$A:$E,5,0)</f>
        <v>Santander</v>
      </c>
      <c r="Y318" t="str">
        <f>VLOOKUP($X318,'Bank Type'!$A$1:$B$11,2,0)</f>
        <v>B</v>
      </c>
    </row>
    <row r="319" spans="1:25" x14ac:dyDescent="0.25">
      <c r="A319" t="str">
        <f t="shared" si="38"/>
        <v>CD-13CD-13-318</v>
      </c>
      <c r="B319" t="str">
        <f t="shared" si="39"/>
        <v>CD-13-318B-256</v>
      </c>
      <c r="C319" s="11" t="str">
        <f>Transactions!A319</f>
        <v>CD-13</v>
      </c>
      <c r="D319" t="str">
        <f>Transactions!F319</f>
        <v>CD-13-318</v>
      </c>
      <c r="E319" t="str">
        <f>VLOOKUP($D319,Payments!$A:$C,3,0)</f>
        <v>B-256</v>
      </c>
      <c r="F319" s="11" t="str">
        <f>Transactions!D319</f>
        <v>Wagon</v>
      </c>
      <c r="G319" s="11" t="str">
        <f>Transactions!E319</f>
        <v>Mercedes-benz</v>
      </c>
      <c r="H319" s="1">
        <f>Transactions!B319</f>
        <v>43403</v>
      </c>
      <c r="I319" s="10">
        <f t="shared" si="36"/>
        <v>10</v>
      </c>
      <c r="J319" s="1">
        <f>Transactions!C319</f>
        <v>43439</v>
      </c>
      <c r="K319">
        <f t="shared" si="37"/>
        <v>36</v>
      </c>
      <c r="L319" s="5">
        <f>Transactions!G319</f>
        <v>30959</v>
      </c>
      <c r="M319" s="2">
        <f>Transactions!H319</f>
        <v>7.0000000000000007E-2</v>
      </c>
      <c r="N319" s="2">
        <f t="shared" si="40"/>
        <v>28791.87</v>
      </c>
      <c r="O319">
        <f>SUMIFS(Financials!$C:$C,Financials!$A:$A,'Combined sheet'!$C319,Financials!$B:$B,'Combined sheet'!$D319)</f>
        <v>9597.2900000000009</v>
      </c>
      <c r="P319">
        <f>SUMIFS(Financials!$D:$D,Financials!$A:$A,'Combined sheet'!$C319,Financials!$B:$B,'Combined sheet'!$D319)</f>
        <v>959.72899999999993</v>
      </c>
      <c r="Q319">
        <f>SUMIFS(Financials!$E:$E,Financials!$A:$A,'Combined sheet'!$C319,Financials!$B:$B,'Combined sheet'!$D319)</f>
        <v>0.14000000000000001</v>
      </c>
      <c r="R319" s="18">
        <f t="shared" si="41"/>
        <v>14587.880800000001</v>
      </c>
      <c r="S319" s="9">
        <f t="shared" si="42"/>
        <v>14203.989199999998</v>
      </c>
      <c r="T319">
        <f>VLOOKUP(Transactions!F319,Payments!A319:E1018,2,FALSE)</f>
        <v>5470.4553000000005</v>
      </c>
      <c r="U319" s="9">
        <f>VLOOKUP($D319,Payments!$A:$E,4,0)</f>
        <v>25187.127875999999</v>
      </c>
      <c r="V319" s="9">
        <f t="shared" si="43"/>
        <v>1865.7131760000011</v>
      </c>
      <c r="W319" s="17">
        <f t="shared" si="44"/>
        <v>7.4074074074074125E-2</v>
      </c>
      <c r="X319" t="str">
        <f>VLOOKUP($D319,Payments!$A:$E,5,0)</f>
        <v>Sabadell</v>
      </c>
      <c r="Y319" t="str">
        <f>VLOOKUP($X319,'Bank Type'!$A$1:$B$11,2,0)</f>
        <v>A</v>
      </c>
    </row>
    <row r="320" spans="1:25" x14ac:dyDescent="0.25">
      <c r="A320" t="str">
        <f t="shared" si="38"/>
        <v>CD-18CD-18-319</v>
      </c>
      <c r="B320" t="str">
        <f t="shared" si="39"/>
        <v>CD-18-319B-301</v>
      </c>
      <c r="C320" s="1" t="str">
        <f>Transactions!A320</f>
        <v>CD-18</v>
      </c>
      <c r="D320" t="str">
        <f>Transactions!F320</f>
        <v>CD-18-319</v>
      </c>
      <c r="E320" t="str">
        <f>VLOOKUP($D320,Payments!$A:$C,3,0)</f>
        <v>B-301</v>
      </c>
      <c r="F320" s="11" t="str">
        <f>Transactions!D320</f>
        <v>Convertible</v>
      </c>
      <c r="G320" s="11" t="str">
        <f>Transactions!E320</f>
        <v>Saab</v>
      </c>
      <c r="H320" s="1">
        <f>Transactions!B320</f>
        <v>43374</v>
      </c>
      <c r="I320" s="10">
        <f t="shared" si="36"/>
        <v>10</v>
      </c>
      <c r="J320" s="1">
        <f>Transactions!C320</f>
        <v>43442</v>
      </c>
      <c r="K320">
        <f t="shared" si="37"/>
        <v>68</v>
      </c>
      <c r="L320" s="5">
        <f>Transactions!G320</f>
        <v>26959</v>
      </c>
      <c r="M320" s="2">
        <f>Transactions!H320</f>
        <v>0.17</v>
      </c>
      <c r="N320" s="2">
        <f t="shared" si="40"/>
        <v>22375.97</v>
      </c>
      <c r="O320">
        <f>SUMIFS(Financials!$C:$C,Financials!$A:$A,'Combined sheet'!$C320,Financials!$B:$B,'Combined sheet'!$D320)</f>
        <v>10244.42</v>
      </c>
      <c r="P320">
        <f>SUMIFS(Financials!$D:$D,Financials!$A:$A,'Combined sheet'!$C320,Financials!$B:$B,'Combined sheet'!$D320)</f>
        <v>1213.1549999999997</v>
      </c>
      <c r="Q320">
        <f>SUMIFS(Financials!$E:$E,Financials!$A:$A,'Combined sheet'!$C320,Financials!$B:$B,'Combined sheet'!$D320)</f>
        <v>0.15</v>
      </c>
      <c r="R320" s="18">
        <f t="shared" si="41"/>
        <v>14813.970500000001</v>
      </c>
      <c r="S320" s="9">
        <f t="shared" si="42"/>
        <v>7561.9994999999999</v>
      </c>
      <c r="T320">
        <f>VLOOKUP(Transactions!F320,Payments!A320:E1019,2,FALSE)</f>
        <v>4027.6745999999998</v>
      </c>
      <c r="U320" s="9">
        <f>VLOOKUP($D320,Payments!$A:$E,4,0)</f>
        <v>19265.710169999998</v>
      </c>
      <c r="V320" s="9">
        <f t="shared" si="43"/>
        <v>917.41476999999577</v>
      </c>
      <c r="W320" s="17">
        <f t="shared" si="44"/>
        <v>4.7619047619047401E-2</v>
      </c>
      <c r="X320" t="str">
        <f>VLOOKUP($D320,Payments!$A:$E,5,0)</f>
        <v>Santander</v>
      </c>
      <c r="Y320" t="str">
        <f>VLOOKUP($X320,'Bank Type'!$A$1:$B$11,2,0)</f>
        <v>B</v>
      </c>
    </row>
    <row r="321" spans="1:25" x14ac:dyDescent="0.25">
      <c r="A321" t="str">
        <f t="shared" si="38"/>
        <v>CD-2CD-2-320</v>
      </c>
      <c r="B321" t="str">
        <f t="shared" si="39"/>
        <v>CD-2-320B-269</v>
      </c>
      <c r="C321" s="11" t="str">
        <f>Transactions!A321</f>
        <v>CD-2</v>
      </c>
      <c r="D321" t="str">
        <f>Transactions!F321</f>
        <v>CD-2-320</v>
      </c>
      <c r="E321" t="str">
        <f>VLOOKUP($D321,Payments!$A:$C,3,0)</f>
        <v>B-269</v>
      </c>
      <c r="F321" s="11" t="str">
        <f>Transactions!D321</f>
        <v>Convertible</v>
      </c>
      <c r="G321" s="11" t="str">
        <f>Transactions!E321</f>
        <v>Chevrolet</v>
      </c>
      <c r="H321" s="1">
        <f>Transactions!B321</f>
        <v>43448</v>
      </c>
      <c r="I321" s="10">
        <f t="shared" si="36"/>
        <v>12</v>
      </c>
      <c r="J321" s="1">
        <f>Transactions!C321</f>
        <v>43527</v>
      </c>
      <c r="K321">
        <f t="shared" si="37"/>
        <v>79</v>
      </c>
      <c r="L321" s="5">
        <f>Transactions!G321</f>
        <v>27545</v>
      </c>
      <c r="M321" s="2">
        <f>Transactions!H321</f>
        <v>0.08</v>
      </c>
      <c r="N321" s="2">
        <f t="shared" si="40"/>
        <v>25341.4</v>
      </c>
      <c r="O321">
        <f>SUMIFS(Financials!$C:$C,Financials!$A:$A,'Combined sheet'!$C321,Financials!$B:$B,'Combined sheet'!$D321)</f>
        <v>11018</v>
      </c>
      <c r="P321">
        <f>SUMIFS(Financials!$D:$D,Financials!$A:$A,'Combined sheet'!$C321,Financials!$B:$B,'Combined sheet'!$D321)</f>
        <v>1432.34</v>
      </c>
      <c r="Q321">
        <f>SUMIFS(Financials!$E:$E,Financials!$A:$A,'Combined sheet'!$C321,Financials!$B:$B,'Combined sheet'!$D321)</f>
        <v>0.11</v>
      </c>
      <c r="R321" s="18">
        <f t="shared" si="41"/>
        <v>15237.894</v>
      </c>
      <c r="S321" s="9">
        <f t="shared" si="42"/>
        <v>10103.506000000001</v>
      </c>
      <c r="T321">
        <f>VLOOKUP(Transactions!F321,Payments!A321:E1020,2,FALSE)</f>
        <v>4561.4520000000002</v>
      </c>
      <c r="U321" s="9">
        <f>VLOOKUP($D321,Payments!$A:$E,4,0)</f>
        <v>22234.54436</v>
      </c>
      <c r="V321" s="9">
        <f t="shared" si="43"/>
        <v>1454.5963599999995</v>
      </c>
      <c r="W321" s="17">
        <f t="shared" si="44"/>
        <v>6.5420560747663531E-2</v>
      </c>
      <c r="X321" t="str">
        <f>VLOOKUP($D321,Payments!$A:$E,5,0)</f>
        <v>Popular</v>
      </c>
      <c r="Y321" t="str">
        <f>VLOOKUP($X321,'Bank Type'!$A$1:$B$11,2,0)</f>
        <v>B</v>
      </c>
    </row>
    <row r="322" spans="1:25" x14ac:dyDescent="0.25">
      <c r="A322" t="str">
        <f t="shared" si="38"/>
        <v>CD-15CD-15-321</v>
      </c>
      <c r="B322" t="str">
        <f t="shared" si="39"/>
        <v>CD-15-321B-380</v>
      </c>
      <c r="C322" s="1" t="str">
        <f>Transactions!A322</f>
        <v>CD-15</v>
      </c>
      <c r="D322" t="str">
        <f>Transactions!F322</f>
        <v>CD-15-321</v>
      </c>
      <c r="E322" t="str">
        <f>VLOOKUP($D322,Payments!$A:$C,3,0)</f>
        <v>B-380</v>
      </c>
      <c r="F322" s="11" t="str">
        <f>Transactions!D322</f>
        <v>Hatchback</v>
      </c>
      <c r="G322" s="11" t="str">
        <f>Transactions!E322</f>
        <v>Mazda</v>
      </c>
      <c r="H322" s="1">
        <f>Transactions!B322</f>
        <v>43406</v>
      </c>
      <c r="I322" s="10">
        <f t="shared" ref="I322:I385" si="45">MONTH(H322)</f>
        <v>11</v>
      </c>
      <c r="J322" s="1">
        <f>Transactions!C322</f>
        <v>43478</v>
      </c>
      <c r="K322">
        <f t="shared" ref="K322:K385" si="46">J322-H322</f>
        <v>72</v>
      </c>
      <c r="L322" s="5">
        <f>Transactions!G322</f>
        <v>29393</v>
      </c>
      <c r="M322" s="2">
        <f>Transactions!H322</f>
        <v>0.16</v>
      </c>
      <c r="N322" s="2">
        <f t="shared" si="40"/>
        <v>24690.12</v>
      </c>
      <c r="O322">
        <f>SUMIFS(Financials!$C:$C,Financials!$A:$A,'Combined sheet'!$C322,Financials!$B:$B,'Combined sheet'!$D322)</f>
        <v>10581.48</v>
      </c>
      <c r="P322">
        <f>SUMIFS(Financials!$D:$D,Financials!$A:$A,'Combined sheet'!$C322,Financials!$B:$B,'Combined sheet'!$D322)</f>
        <v>1128.6912</v>
      </c>
      <c r="Q322">
        <f>SUMIFS(Financials!$E:$E,Financials!$A:$A,'Combined sheet'!$C322,Financials!$B:$B,'Combined sheet'!$D322)</f>
        <v>0.13</v>
      </c>
      <c r="R322" s="18">
        <f t="shared" si="41"/>
        <v>14919.886799999998</v>
      </c>
      <c r="S322" s="9">
        <f t="shared" si="42"/>
        <v>9770.2332000000006</v>
      </c>
      <c r="T322">
        <f>VLOOKUP(Transactions!F322,Payments!A322:E1021,2,FALSE)</f>
        <v>4938.0239999999994</v>
      </c>
      <c r="U322" s="9">
        <f>VLOOKUP($D322,Payments!$A:$E,4,0)</f>
        <v>21332.26368</v>
      </c>
      <c r="V322" s="9">
        <f t="shared" si="43"/>
        <v>1580.1676800000023</v>
      </c>
      <c r="W322" s="17">
        <f t="shared" si="44"/>
        <v>7.4074074074074181E-2</v>
      </c>
      <c r="X322" t="str">
        <f>VLOOKUP($D322,Payments!$A:$E,5,0)</f>
        <v>Popular</v>
      </c>
      <c r="Y322" t="str">
        <f>VLOOKUP($X322,'Bank Type'!$A$1:$B$11,2,0)</f>
        <v>B</v>
      </c>
    </row>
    <row r="323" spans="1:25" x14ac:dyDescent="0.25">
      <c r="A323" t="str">
        <f t="shared" ref="A323:A386" si="47">C323&amp;D323</f>
        <v>CD-10CD-10-322</v>
      </c>
      <c r="B323" t="str">
        <f t="shared" ref="B323:B386" si="48">D323&amp;E323</f>
        <v>CD-10-322B-272</v>
      </c>
      <c r="C323" s="11" t="str">
        <f>Transactions!A323</f>
        <v>CD-10</v>
      </c>
      <c r="D323" t="str">
        <f>Transactions!F323</f>
        <v>CD-10-322</v>
      </c>
      <c r="E323" t="str">
        <f>VLOOKUP($D323,Payments!$A:$C,3,0)</f>
        <v>B-272</v>
      </c>
      <c r="F323" s="11" t="str">
        <f>Transactions!D323</f>
        <v>Hardtop</v>
      </c>
      <c r="G323" s="11" t="str">
        <f>Transactions!E323</f>
        <v>Alfa-romero</v>
      </c>
      <c r="H323" s="1">
        <f>Transactions!B323</f>
        <v>43377</v>
      </c>
      <c r="I323" s="10">
        <f t="shared" si="45"/>
        <v>10</v>
      </c>
      <c r="J323" s="1">
        <f>Transactions!C323</f>
        <v>43422</v>
      </c>
      <c r="K323">
        <f t="shared" si="46"/>
        <v>45</v>
      </c>
      <c r="L323" s="5">
        <f>Transactions!G323</f>
        <v>28929</v>
      </c>
      <c r="M323" s="2">
        <f>Transactions!H323</f>
        <v>0.15</v>
      </c>
      <c r="N323" s="2">
        <f t="shared" ref="N323:N386" si="49">L323-L323*M323</f>
        <v>24589.65</v>
      </c>
      <c r="O323">
        <f>SUMIFS(Financials!$C:$C,Financials!$A:$A,'Combined sheet'!$C323,Financials!$B:$B,'Combined sheet'!$D323)</f>
        <v>8678.7000000000007</v>
      </c>
      <c r="P323">
        <f>SUMIFS(Financials!$D:$D,Financials!$A:$A,'Combined sheet'!$C323,Financials!$B:$B,'Combined sheet'!$D323)</f>
        <v>1431.9854999999998</v>
      </c>
      <c r="Q323">
        <f>SUMIFS(Financials!$E:$E,Financials!$A:$A,'Combined sheet'!$C323,Financials!$B:$B,'Combined sheet'!$D323)</f>
        <v>0.11</v>
      </c>
      <c r="R323" s="18">
        <f t="shared" ref="R323:R386" si="50">O323+P323+Q323*N323</f>
        <v>12815.546999999999</v>
      </c>
      <c r="S323" s="9">
        <f t="shared" ref="S323:S386" si="51">N323-O323-P323-Q323*N323</f>
        <v>11774.103000000003</v>
      </c>
      <c r="T323">
        <f>VLOOKUP(Transactions!F323,Payments!A323:E1022,2,FALSE)</f>
        <v>5655.6194999999998</v>
      </c>
      <c r="U323" s="9">
        <f>VLOOKUP($D323,Payments!$A:$E,4,0)</f>
        <v>20448.752939999998</v>
      </c>
      <c r="V323" s="9">
        <f t="shared" ref="V323:V386" si="52">U323-(N323-T323)</f>
        <v>1514.7224399999977</v>
      </c>
      <c r="W323" s="17">
        <f t="shared" ref="W323:W386" si="53">V323/U323</f>
        <v>7.4074074074073973E-2</v>
      </c>
      <c r="X323" t="str">
        <f>VLOOKUP($D323,Payments!$A:$E,5,0)</f>
        <v>Kutxa</v>
      </c>
      <c r="Y323" t="str">
        <f>VLOOKUP($X323,'Bank Type'!$A$1:$B$11,2,0)</f>
        <v>C</v>
      </c>
    </row>
    <row r="324" spans="1:25" x14ac:dyDescent="0.25">
      <c r="A324" t="str">
        <f t="shared" si="47"/>
        <v>CD-10CD-10-323</v>
      </c>
      <c r="B324" t="str">
        <f t="shared" si="48"/>
        <v>CD-10-323B-362</v>
      </c>
      <c r="C324" s="1" t="str">
        <f>Transactions!A324</f>
        <v>CD-10</v>
      </c>
      <c r="D324" t="str">
        <f>Transactions!F324</f>
        <v>CD-10-323</v>
      </c>
      <c r="E324" t="str">
        <f>VLOOKUP($D324,Payments!$A:$C,3,0)</f>
        <v>B-362</v>
      </c>
      <c r="F324" s="11" t="str">
        <f>Transactions!D324</f>
        <v>Hatchback</v>
      </c>
      <c r="G324" s="11" t="str">
        <f>Transactions!E324</f>
        <v>Nissan</v>
      </c>
      <c r="H324" s="1">
        <f>Transactions!B324</f>
        <v>43428</v>
      </c>
      <c r="I324" s="10">
        <f t="shared" si="45"/>
        <v>11</v>
      </c>
      <c r="J324" s="1">
        <f>Transactions!C324</f>
        <v>43491</v>
      </c>
      <c r="K324">
        <f t="shared" si="46"/>
        <v>63</v>
      </c>
      <c r="L324" s="5">
        <f>Transactions!G324</f>
        <v>26948</v>
      </c>
      <c r="M324" s="2">
        <f>Transactions!H324</f>
        <v>0.14000000000000001</v>
      </c>
      <c r="N324" s="2">
        <f t="shared" si="49"/>
        <v>23175.279999999999</v>
      </c>
      <c r="O324">
        <f>SUMIFS(Financials!$C:$C,Financials!$A:$A,'Combined sheet'!$C324,Financials!$B:$B,'Combined sheet'!$D324)</f>
        <v>9970.76</v>
      </c>
      <c r="P324">
        <f>SUMIFS(Financials!$D:$D,Financials!$A:$A,'Combined sheet'!$C324,Financials!$B:$B,'Combined sheet'!$D324)</f>
        <v>792.27119999999991</v>
      </c>
      <c r="Q324">
        <f>SUMIFS(Financials!$E:$E,Financials!$A:$A,'Combined sheet'!$C324,Financials!$B:$B,'Combined sheet'!$D324)</f>
        <v>0.15</v>
      </c>
      <c r="R324" s="18">
        <f t="shared" si="50"/>
        <v>14239.323199999999</v>
      </c>
      <c r="S324" s="9">
        <f t="shared" si="51"/>
        <v>8935.9567999999999</v>
      </c>
      <c r="T324">
        <f>VLOOKUP(Transactions!F324,Payments!A324:E1023,2,FALSE)</f>
        <v>5330.3143999999993</v>
      </c>
      <c r="U324" s="9">
        <f>VLOOKUP($D324,Payments!$A:$E,4,0)</f>
        <v>18915.663536</v>
      </c>
      <c r="V324" s="9">
        <f t="shared" si="52"/>
        <v>1070.6979360000005</v>
      </c>
      <c r="W324" s="17">
        <f t="shared" si="53"/>
        <v>5.6603773584905683E-2</v>
      </c>
      <c r="X324" t="str">
        <f>VLOOKUP($D324,Payments!$A:$E,5,0)</f>
        <v>Kutxa</v>
      </c>
      <c r="Y324" t="str">
        <f>VLOOKUP($X324,'Bank Type'!$A$1:$B$11,2,0)</f>
        <v>C</v>
      </c>
    </row>
    <row r="325" spans="1:25" x14ac:dyDescent="0.25">
      <c r="A325" t="str">
        <f t="shared" si="47"/>
        <v>CD-11CD-11-324</v>
      </c>
      <c r="B325" t="str">
        <f t="shared" si="48"/>
        <v>CD-11-324B-293</v>
      </c>
      <c r="C325" s="11" t="str">
        <f>Transactions!A325</f>
        <v>CD-11</v>
      </c>
      <c r="D325" t="str">
        <f>Transactions!F325</f>
        <v>CD-11-324</v>
      </c>
      <c r="E325" t="str">
        <f>VLOOKUP($D325,Payments!$A:$C,3,0)</f>
        <v>B-293</v>
      </c>
      <c r="F325" s="11" t="str">
        <f>Transactions!D325</f>
        <v>Sedan</v>
      </c>
      <c r="G325" s="11" t="str">
        <f>Transactions!E325</f>
        <v>Dodge</v>
      </c>
      <c r="H325" s="1">
        <f>Transactions!B325</f>
        <v>43398</v>
      </c>
      <c r="I325" s="10">
        <f t="shared" si="45"/>
        <v>10</v>
      </c>
      <c r="J325" s="1">
        <f>Transactions!C325</f>
        <v>43465</v>
      </c>
      <c r="K325">
        <f t="shared" si="46"/>
        <v>67</v>
      </c>
      <c r="L325" s="5">
        <f>Transactions!G325</f>
        <v>27686</v>
      </c>
      <c r="M325" s="2">
        <f>Transactions!H325</f>
        <v>0.16</v>
      </c>
      <c r="N325" s="2">
        <f t="shared" si="49"/>
        <v>23256.239999999998</v>
      </c>
      <c r="O325">
        <f>SUMIFS(Financials!$C:$C,Financials!$A:$A,'Combined sheet'!$C325,Financials!$B:$B,'Combined sheet'!$D325)</f>
        <v>9690.1</v>
      </c>
      <c r="P325">
        <f>SUMIFS(Financials!$D:$D,Financials!$A:$A,'Combined sheet'!$C325,Financials!$B:$B,'Combined sheet'!$D325)</f>
        <v>813.96839999999986</v>
      </c>
      <c r="Q325">
        <f>SUMIFS(Financials!$E:$E,Financials!$A:$A,'Combined sheet'!$C325,Financials!$B:$B,'Combined sheet'!$D325)</f>
        <v>0.15</v>
      </c>
      <c r="R325" s="18">
        <f t="shared" si="50"/>
        <v>13992.5044</v>
      </c>
      <c r="S325" s="9">
        <f t="shared" si="51"/>
        <v>9263.7355999999982</v>
      </c>
      <c r="T325">
        <f>VLOOKUP(Transactions!F325,Payments!A325:E1024,2,FALSE)</f>
        <v>4651.2479999999996</v>
      </c>
      <c r="U325" s="9">
        <f>VLOOKUP($D325,Payments!$A:$E,4,0)</f>
        <v>19721.291519999999</v>
      </c>
      <c r="V325" s="9">
        <f t="shared" si="52"/>
        <v>1116.2995200000005</v>
      </c>
      <c r="W325" s="17">
        <f t="shared" si="53"/>
        <v>5.6603773584905689E-2</v>
      </c>
      <c r="X325" t="str">
        <f>VLOOKUP($D325,Payments!$A:$E,5,0)</f>
        <v>BBVA</v>
      </c>
      <c r="Y325" t="str">
        <f>VLOOKUP($X325,'Bank Type'!$A$1:$B$11,2,0)</f>
        <v>A</v>
      </c>
    </row>
    <row r="326" spans="1:25" x14ac:dyDescent="0.25">
      <c r="A326" t="str">
        <f t="shared" si="47"/>
        <v>CD-6CD-6-325</v>
      </c>
      <c r="B326" t="str">
        <f t="shared" si="48"/>
        <v>CD-6-325B-321</v>
      </c>
      <c r="C326" s="1" t="str">
        <f>Transactions!A326</f>
        <v>CD-6</v>
      </c>
      <c r="D326" t="str">
        <f>Transactions!F326</f>
        <v>CD-6-325</v>
      </c>
      <c r="E326" t="str">
        <f>VLOOKUP($D326,Payments!$A:$C,3,0)</f>
        <v>B-321</v>
      </c>
      <c r="F326" s="11" t="str">
        <f>Transactions!D326</f>
        <v>Sedan</v>
      </c>
      <c r="G326" s="11" t="str">
        <f>Transactions!E326</f>
        <v>Mercury</v>
      </c>
      <c r="H326" s="1">
        <f>Transactions!B326</f>
        <v>43416</v>
      </c>
      <c r="I326" s="10">
        <f t="shared" si="45"/>
        <v>11</v>
      </c>
      <c r="J326" s="1">
        <f>Transactions!C326</f>
        <v>43476</v>
      </c>
      <c r="K326">
        <f t="shared" si="46"/>
        <v>60</v>
      </c>
      <c r="L326" s="5">
        <f>Transactions!G326</f>
        <v>21971</v>
      </c>
      <c r="M326" s="2">
        <f>Transactions!H326</f>
        <v>0.09</v>
      </c>
      <c r="N326" s="2">
        <f t="shared" si="49"/>
        <v>19993.61</v>
      </c>
      <c r="O326">
        <f>SUMIFS(Financials!$C:$C,Financials!$A:$A,'Combined sheet'!$C326,Financials!$B:$B,'Combined sheet'!$D326)</f>
        <v>8788.4</v>
      </c>
      <c r="P326">
        <f>SUMIFS(Financials!$D:$D,Financials!$A:$A,'Combined sheet'!$C326,Financials!$B:$B,'Combined sheet'!$D326)</f>
        <v>1008.4689000000002</v>
      </c>
      <c r="Q326">
        <f>SUMIFS(Financials!$E:$E,Financials!$A:$A,'Combined sheet'!$C326,Financials!$B:$B,'Combined sheet'!$D326)</f>
        <v>0.12</v>
      </c>
      <c r="R326" s="18">
        <f t="shared" si="50"/>
        <v>12196.1021</v>
      </c>
      <c r="S326" s="9">
        <f t="shared" si="51"/>
        <v>7797.5079000000005</v>
      </c>
      <c r="T326">
        <f>VLOOKUP(Transactions!F326,Payments!A326:E1025,2,FALSE)</f>
        <v>3598.8498</v>
      </c>
      <c r="U326" s="9">
        <f>VLOOKUP($D326,Payments!$A:$E,4,0)</f>
        <v>17870.288618000002</v>
      </c>
      <c r="V326" s="9">
        <f t="shared" si="52"/>
        <v>1475.5284180000017</v>
      </c>
      <c r="W326" s="17">
        <f t="shared" si="53"/>
        <v>8.2568807339449629E-2</v>
      </c>
      <c r="X326" t="str">
        <f>VLOOKUP($D326,Payments!$A:$E,5,0)</f>
        <v>Caixa</v>
      </c>
      <c r="Y326" t="str">
        <f>VLOOKUP($X326,'Bank Type'!$A$1:$B$11,2,0)</f>
        <v>A</v>
      </c>
    </row>
    <row r="327" spans="1:25" x14ac:dyDescent="0.25">
      <c r="A327" t="str">
        <f t="shared" si="47"/>
        <v>CD-1CD-1-326</v>
      </c>
      <c r="B327" t="str">
        <f t="shared" si="48"/>
        <v>CD-1-326B-291</v>
      </c>
      <c r="C327" s="11" t="str">
        <f>Transactions!A327</f>
        <v>CD-1</v>
      </c>
      <c r="D327" t="str">
        <f>Transactions!F327</f>
        <v>CD-1-326</v>
      </c>
      <c r="E327" t="str">
        <f>VLOOKUP($D327,Payments!$A:$C,3,0)</f>
        <v>B-291</v>
      </c>
      <c r="F327" s="11" t="str">
        <f>Transactions!D327</f>
        <v>Convertible</v>
      </c>
      <c r="G327" s="11" t="str">
        <f>Transactions!E327</f>
        <v>Mitsubishi</v>
      </c>
      <c r="H327" s="1">
        <f>Transactions!B327</f>
        <v>43390</v>
      </c>
      <c r="I327" s="10">
        <f t="shared" si="45"/>
        <v>10</v>
      </c>
      <c r="J327" s="1">
        <f>Transactions!C327</f>
        <v>43446</v>
      </c>
      <c r="K327">
        <f t="shared" si="46"/>
        <v>56</v>
      </c>
      <c r="L327" s="5">
        <f>Transactions!G327</f>
        <v>22030</v>
      </c>
      <c r="M327" s="2">
        <f>Transactions!H327</f>
        <v>0.14000000000000001</v>
      </c>
      <c r="N327" s="2">
        <f t="shared" si="49"/>
        <v>18945.8</v>
      </c>
      <c r="O327">
        <f>SUMIFS(Financials!$C:$C,Financials!$A:$A,'Combined sheet'!$C327,Financials!$B:$B,'Combined sheet'!$D327)</f>
        <v>6829.3</v>
      </c>
      <c r="P327">
        <f>SUMIFS(Financials!$D:$D,Financials!$A:$A,'Combined sheet'!$C327,Financials!$B:$B,'Combined sheet'!$D327)</f>
        <v>969.32</v>
      </c>
      <c r="Q327">
        <f>SUMIFS(Financials!$E:$E,Financials!$A:$A,'Combined sheet'!$C327,Financials!$B:$B,'Combined sheet'!$D327)</f>
        <v>0.13</v>
      </c>
      <c r="R327" s="18">
        <f t="shared" si="50"/>
        <v>10261.574000000001</v>
      </c>
      <c r="S327" s="9">
        <f t="shared" si="51"/>
        <v>8684.2260000000006</v>
      </c>
      <c r="T327">
        <f>VLOOKUP(Transactions!F327,Payments!A327:E1026,2,FALSE)</f>
        <v>4168.076</v>
      </c>
      <c r="U327" s="9">
        <f>VLOOKUP($D327,Payments!$A:$E,4,0)</f>
        <v>15516.610199999999</v>
      </c>
      <c r="V327" s="9">
        <f t="shared" si="52"/>
        <v>738.88620000000083</v>
      </c>
      <c r="W327" s="17">
        <f t="shared" si="53"/>
        <v>4.7619047619047672E-2</v>
      </c>
      <c r="X327" t="str">
        <f>VLOOKUP($D327,Payments!$A:$E,5,0)</f>
        <v>Unicaja</v>
      </c>
      <c r="Y327" t="str">
        <f>VLOOKUP($X327,'Bank Type'!$A$1:$B$11,2,0)</f>
        <v>D</v>
      </c>
    </row>
    <row r="328" spans="1:25" x14ac:dyDescent="0.25">
      <c r="A328" t="str">
        <f t="shared" si="47"/>
        <v>CD-9CD-9-327</v>
      </c>
      <c r="B328" t="str">
        <f t="shared" si="48"/>
        <v>CD-9-327B-283</v>
      </c>
      <c r="C328" s="1" t="str">
        <f>Transactions!A328</f>
        <v>CD-9</v>
      </c>
      <c r="D328" t="str">
        <f>Transactions!F328</f>
        <v>CD-9-327</v>
      </c>
      <c r="E328" t="str">
        <f>VLOOKUP($D328,Payments!$A:$C,3,0)</f>
        <v>B-283</v>
      </c>
      <c r="F328" s="11" t="str">
        <f>Transactions!D328</f>
        <v>Hardtop</v>
      </c>
      <c r="G328" s="11" t="str">
        <f>Transactions!E328</f>
        <v>Nissan</v>
      </c>
      <c r="H328" s="1">
        <f>Transactions!B328</f>
        <v>43375</v>
      </c>
      <c r="I328" s="10">
        <f t="shared" si="45"/>
        <v>10</v>
      </c>
      <c r="J328" s="1">
        <f>Transactions!C328</f>
        <v>43408</v>
      </c>
      <c r="K328">
        <f t="shared" si="46"/>
        <v>33</v>
      </c>
      <c r="L328" s="5">
        <f>Transactions!G328</f>
        <v>28964</v>
      </c>
      <c r="M328" s="2">
        <f>Transactions!H328</f>
        <v>7.0000000000000007E-2</v>
      </c>
      <c r="N328" s="2">
        <f t="shared" si="49"/>
        <v>26936.52</v>
      </c>
      <c r="O328">
        <f>SUMIFS(Financials!$C:$C,Financials!$A:$A,'Combined sheet'!$C328,Financials!$B:$B,'Combined sheet'!$D328)</f>
        <v>8978.84</v>
      </c>
      <c r="P328">
        <f>SUMIFS(Financials!$D:$D,Financials!$A:$A,'Combined sheet'!$C328,Financials!$B:$B,'Combined sheet'!$D328)</f>
        <v>897.88399999999979</v>
      </c>
      <c r="Q328">
        <f>SUMIFS(Financials!$E:$E,Financials!$A:$A,'Combined sheet'!$C328,Financials!$B:$B,'Combined sheet'!$D328)</f>
        <v>0.13</v>
      </c>
      <c r="R328" s="18">
        <f t="shared" si="50"/>
        <v>13378.471600000001</v>
      </c>
      <c r="S328" s="9">
        <f t="shared" si="51"/>
        <v>13558.048400000001</v>
      </c>
      <c r="T328">
        <f>VLOOKUP(Transactions!F328,Payments!A328:E1027,2,FALSE)</f>
        <v>5926.0343999999996</v>
      </c>
      <c r="U328" s="9">
        <f>VLOOKUP($D328,Payments!$A:$E,4,0)</f>
        <v>22901.429303999998</v>
      </c>
      <c r="V328" s="9">
        <f t="shared" si="52"/>
        <v>1890.9437039999975</v>
      </c>
      <c r="W328" s="17">
        <f t="shared" si="53"/>
        <v>8.2568807339449449E-2</v>
      </c>
      <c r="X328" t="str">
        <f>VLOOKUP($D328,Payments!$A:$E,5,0)</f>
        <v>Popular</v>
      </c>
      <c r="Y328" t="str">
        <f>VLOOKUP($X328,'Bank Type'!$A$1:$B$11,2,0)</f>
        <v>B</v>
      </c>
    </row>
    <row r="329" spans="1:25" x14ac:dyDescent="0.25">
      <c r="A329" t="str">
        <f t="shared" si="47"/>
        <v>CD-7CD-7-328</v>
      </c>
      <c r="B329" t="str">
        <f t="shared" si="48"/>
        <v>CD-7-328B-401</v>
      </c>
      <c r="C329" s="11" t="str">
        <f>Transactions!A329</f>
        <v>CD-7</v>
      </c>
      <c r="D329" t="str">
        <f>Transactions!F329</f>
        <v>CD-7-328</v>
      </c>
      <c r="E329" t="str">
        <f>VLOOKUP($D329,Payments!$A:$C,3,0)</f>
        <v>B-401</v>
      </c>
      <c r="F329" s="11" t="str">
        <f>Transactions!D329</f>
        <v>Sedan</v>
      </c>
      <c r="G329" s="11" t="str">
        <f>Transactions!E329</f>
        <v>Subaru</v>
      </c>
      <c r="H329" s="1">
        <f>Transactions!B329</f>
        <v>43464</v>
      </c>
      <c r="I329" s="10">
        <f t="shared" si="45"/>
        <v>12</v>
      </c>
      <c r="J329" s="1">
        <f>Transactions!C329</f>
        <v>43542</v>
      </c>
      <c r="K329">
        <f t="shared" si="46"/>
        <v>78</v>
      </c>
      <c r="L329" s="5">
        <f>Transactions!G329</f>
        <v>31658</v>
      </c>
      <c r="M329" s="2">
        <f>Transactions!H329</f>
        <v>0.12</v>
      </c>
      <c r="N329" s="2">
        <f t="shared" si="49"/>
        <v>27859.040000000001</v>
      </c>
      <c r="O329">
        <f>SUMIFS(Financials!$C:$C,Financials!$A:$A,'Combined sheet'!$C329,Financials!$B:$B,'Combined sheet'!$D329)</f>
        <v>12663.2</v>
      </c>
      <c r="P329">
        <f>SUMIFS(Financials!$D:$D,Financials!$A:$A,'Combined sheet'!$C329,Financials!$B:$B,'Combined sheet'!$D329)</f>
        <v>1367.6256000000001</v>
      </c>
      <c r="Q329">
        <f>SUMIFS(Financials!$E:$E,Financials!$A:$A,'Combined sheet'!$C329,Financials!$B:$B,'Combined sheet'!$D329)</f>
        <v>0.12</v>
      </c>
      <c r="R329" s="18">
        <f t="shared" si="50"/>
        <v>17373.910400000001</v>
      </c>
      <c r="S329" s="9">
        <f t="shared" si="51"/>
        <v>10485.1296</v>
      </c>
      <c r="T329">
        <f>VLOOKUP(Transactions!F329,Payments!A329:E1028,2,FALSE)</f>
        <v>5014.6271999999999</v>
      </c>
      <c r="U329" s="9">
        <f>VLOOKUP($D329,Payments!$A:$E,4,0)</f>
        <v>24215.077568000004</v>
      </c>
      <c r="V329" s="9">
        <f t="shared" si="52"/>
        <v>1370.6647680000024</v>
      </c>
      <c r="W329" s="17">
        <f t="shared" si="53"/>
        <v>5.6603773584905745E-2</v>
      </c>
      <c r="X329" t="str">
        <f>VLOOKUP($D329,Payments!$A:$E,5,0)</f>
        <v>Laboral</v>
      </c>
      <c r="Y329" t="str">
        <f>VLOOKUP($X329,'Bank Type'!$A$1:$B$11,2,0)</f>
        <v>D</v>
      </c>
    </row>
    <row r="330" spans="1:25" x14ac:dyDescent="0.25">
      <c r="A330" t="str">
        <f t="shared" si="47"/>
        <v>CD-9CD-9-329</v>
      </c>
      <c r="B330" t="str">
        <f t="shared" si="48"/>
        <v>CD-9-329B-266</v>
      </c>
      <c r="C330" s="1" t="str">
        <f>Transactions!A330</f>
        <v>CD-9</v>
      </c>
      <c r="D330" t="str">
        <f>Transactions!F330</f>
        <v>CD-9-329</v>
      </c>
      <c r="E330" t="str">
        <f>VLOOKUP($D330,Payments!$A:$C,3,0)</f>
        <v>B-266</v>
      </c>
      <c r="F330" s="11" t="str">
        <f>Transactions!D330</f>
        <v>Sedan</v>
      </c>
      <c r="G330" s="11" t="str">
        <f>Transactions!E330</f>
        <v>Volkswagen</v>
      </c>
      <c r="H330" s="1">
        <f>Transactions!B330</f>
        <v>43383</v>
      </c>
      <c r="I330" s="10">
        <f t="shared" si="45"/>
        <v>10</v>
      </c>
      <c r="J330" s="1">
        <f>Transactions!C330</f>
        <v>43439</v>
      </c>
      <c r="K330">
        <f t="shared" si="46"/>
        <v>56</v>
      </c>
      <c r="L330" s="5">
        <f>Transactions!G330</f>
        <v>29260</v>
      </c>
      <c r="M330" s="2">
        <f>Transactions!H330</f>
        <v>0.13</v>
      </c>
      <c r="N330" s="2">
        <f t="shared" si="49"/>
        <v>25456.2</v>
      </c>
      <c r="O330">
        <f>SUMIFS(Financials!$C:$C,Financials!$A:$A,'Combined sheet'!$C330,Financials!$B:$B,'Combined sheet'!$D330)</f>
        <v>11118.8</v>
      </c>
      <c r="P330">
        <f>SUMIFS(Financials!$D:$D,Financials!$A:$A,'Combined sheet'!$C330,Financials!$B:$B,'Combined sheet'!$D330)</f>
        <v>716.87</v>
      </c>
      <c r="Q330">
        <f>SUMIFS(Financials!$E:$E,Financials!$A:$A,'Combined sheet'!$C330,Financials!$B:$B,'Combined sheet'!$D330)</f>
        <v>0.15</v>
      </c>
      <c r="R330" s="18">
        <f t="shared" si="50"/>
        <v>15654.1</v>
      </c>
      <c r="S330" s="9">
        <f t="shared" si="51"/>
        <v>9802.1</v>
      </c>
      <c r="T330">
        <f>VLOOKUP(Transactions!F330,Payments!A330:E1029,2,FALSE)</f>
        <v>4582.116</v>
      </c>
      <c r="U330" s="9">
        <f>VLOOKUP($D330,Payments!$A:$E,4,0)</f>
        <v>22752.751560000004</v>
      </c>
      <c r="V330" s="9">
        <f t="shared" si="52"/>
        <v>1878.6675600000017</v>
      </c>
      <c r="W330" s="17">
        <f t="shared" si="53"/>
        <v>8.2568807339449601E-2</v>
      </c>
      <c r="X330" t="str">
        <f>VLOOKUP($D330,Payments!$A:$E,5,0)</f>
        <v>Popular</v>
      </c>
      <c r="Y330" t="str">
        <f>VLOOKUP($X330,'Bank Type'!$A$1:$B$11,2,0)</f>
        <v>B</v>
      </c>
    </row>
    <row r="331" spans="1:25" x14ac:dyDescent="0.25">
      <c r="A331" t="str">
        <f t="shared" si="47"/>
        <v>CD-15CD-15-330</v>
      </c>
      <c r="B331" t="str">
        <f t="shared" si="48"/>
        <v>CD-15-330B-279</v>
      </c>
      <c r="C331" s="11" t="str">
        <f>Transactions!A331</f>
        <v>CD-15</v>
      </c>
      <c r="D331" t="str">
        <f>Transactions!F331</f>
        <v>CD-15-330</v>
      </c>
      <c r="E331" t="str">
        <f>VLOOKUP($D331,Payments!$A:$C,3,0)</f>
        <v>B-279</v>
      </c>
      <c r="F331" s="11" t="str">
        <f>Transactions!D331</f>
        <v>Convertible</v>
      </c>
      <c r="G331" s="11" t="str">
        <f>Transactions!E331</f>
        <v>Mitsubishi</v>
      </c>
      <c r="H331" s="1">
        <f>Transactions!B331</f>
        <v>43458</v>
      </c>
      <c r="I331" s="10">
        <f t="shared" si="45"/>
        <v>12</v>
      </c>
      <c r="J331" s="1">
        <f>Transactions!C331</f>
        <v>43502</v>
      </c>
      <c r="K331">
        <f t="shared" si="46"/>
        <v>44</v>
      </c>
      <c r="L331" s="5">
        <f>Transactions!G331</f>
        <v>29880</v>
      </c>
      <c r="M331" s="2">
        <f>Transactions!H331</f>
        <v>0.09</v>
      </c>
      <c r="N331" s="2">
        <f t="shared" si="49"/>
        <v>27190.799999999999</v>
      </c>
      <c r="O331">
        <f>SUMIFS(Financials!$C:$C,Financials!$A:$A,'Combined sheet'!$C331,Financials!$B:$B,'Combined sheet'!$D331)</f>
        <v>11055.6</v>
      </c>
      <c r="P331">
        <f>SUMIFS(Financials!$D:$D,Financials!$A:$A,'Combined sheet'!$C331,Financials!$B:$B,'Combined sheet'!$D331)</f>
        <v>1129.4639999999999</v>
      </c>
      <c r="Q331">
        <f>SUMIFS(Financials!$E:$E,Financials!$A:$A,'Combined sheet'!$C331,Financials!$B:$B,'Combined sheet'!$D331)</f>
        <v>0.12</v>
      </c>
      <c r="R331" s="18">
        <f t="shared" si="50"/>
        <v>15447.96</v>
      </c>
      <c r="S331" s="9">
        <f t="shared" si="51"/>
        <v>11742.84</v>
      </c>
      <c r="T331">
        <f>VLOOKUP(Transactions!F331,Payments!A331:E1030,2,FALSE)</f>
        <v>5981.9759999999997</v>
      </c>
      <c r="U331" s="9">
        <f>VLOOKUP($D331,Payments!$A:$E,4,0)</f>
        <v>22481.353440000003</v>
      </c>
      <c r="V331" s="9">
        <f t="shared" si="52"/>
        <v>1272.5294400000021</v>
      </c>
      <c r="W331" s="17">
        <f t="shared" si="53"/>
        <v>5.6603773584905745E-2</v>
      </c>
      <c r="X331" t="str">
        <f>VLOOKUP($D331,Payments!$A:$E,5,0)</f>
        <v>Sabadell</v>
      </c>
      <c r="Y331" t="str">
        <f>VLOOKUP($X331,'Bank Type'!$A$1:$B$11,2,0)</f>
        <v>A</v>
      </c>
    </row>
    <row r="332" spans="1:25" x14ac:dyDescent="0.25">
      <c r="A332" t="str">
        <f t="shared" si="47"/>
        <v>CD-15CD-15-331</v>
      </c>
      <c r="B332" t="str">
        <f t="shared" si="48"/>
        <v>CD-15-331B-324</v>
      </c>
      <c r="C332" s="1" t="str">
        <f>Transactions!A332</f>
        <v>CD-15</v>
      </c>
      <c r="D332" t="str">
        <f>Transactions!F332</f>
        <v>CD-15-331</v>
      </c>
      <c r="E332" t="str">
        <f>VLOOKUP($D332,Payments!$A:$C,3,0)</f>
        <v>B-324</v>
      </c>
      <c r="F332" s="11" t="str">
        <f>Transactions!D332</f>
        <v>Sedan</v>
      </c>
      <c r="G332" s="11" t="str">
        <f>Transactions!E332</f>
        <v>Renault</v>
      </c>
      <c r="H332" s="1">
        <f>Transactions!B332</f>
        <v>43444</v>
      </c>
      <c r="I332" s="10">
        <f t="shared" si="45"/>
        <v>12</v>
      </c>
      <c r="J332" s="1">
        <f>Transactions!C332</f>
        <v>43493</v>
      </c>
      <c r="K332">
        <f t="shared" si="46"/>
        <v>49</v>
      </c>
      <c r="L332" s="5">
        <f>Transactions!G332</f>
        <v>34123</v>
      </c>
      <c r="M332" s="2">
        <f>Transactions!H332</f>
        <v>0.09</v>
      </c>
      <c r="N332" s="2">
        <f t="shared" si="49"/>
        <v>31051.93</v>
      </c>
      <c r="O332">
        <f>SUMIFS(Financials!$C:$C,Financials!$A:$A,'Combined sheet'!$C332,Financials!$B:$B,'Combined sheet'!$D332)</f>
        <v>13307.97</v>
      </c>
      <c r="P332">
        <f>SUMIFS(Financials!$D:$D,Financials!$A:$A,'Combined sheet'!$C332,Financials!$B:$B,'Combined sheet'!$D332)</f>
        <v>1774.3959999999997</v>
      </c>
      <c r="Q332">
        <f>SUMIFS(Financials!$E:$E,Financials!$A:$A,'Combined sheet'!$C332,Financials!$B:$B,'Combined sheet'!$D332)</f>
        <v>0.15</v>
      </c>
      <c r="R332" s="18">
        <f t="shared" si="50"/>
        <v>19740.155499999997</v>
      </c>
      <c r="S332" s="9">
        <f t="shared" si="51"/>
        <v>11311.7745</v>
      </c>
      <c r="T332">
        <f>VLOOKUP(Transactions!F332,Payments!A332:E1031,2,FALSE)</f>
        <v>7141.9439000000002</v>
      </c>
      <c r="U332" s="9">
        <f>VLOOKUP($D332,Payments!$A:$E,4,0)</f>
        <v>25344.585266000002</v>
      </c>
      <c r="V332" s="9">
        <f t="shared" si="52"/>
        <v>1434.599166</v>
      </c>
      <c r="W332" s="17">
        <f t="shared" si="53"/>
        <v>5.6603773584905655E-2</v>
      </c>
      <c r="X332" t="str">
        <f>VLOOKUP($D332,Payments!$A:$E,5,0)</f>
        <v>Laboral</v>
      </c>
      <c r="Y332" t="str">
        <f>VLOOKUP($X332,'Bank Type'!$A$1:$B$11,2,0)</f>
        <v>D</v>
      </c>
    </row>
    <row r="333" spans="1:25" x14ac:dyDescent="0.25">
      <c r="A333" t="str">
        <f t="shared" si="47"/>
        <v>CD-11CD-11-332</v>
      </c>
      <c r="B333" t="str">
        <f t="shared" si="48"/>
        <v>CD-11-332B-317</v>
      </c>
      <c r="C333" s="11" t="str">
        <f>Transactions!A333</f>
        <v>CD-11</v>
      </c>
      <c r="D333" t="str">
        <f>Transactions!F333</f>
        <v>CD-11-332</v>
      </c>
      <c r="E333" t="str">
        <f>VLOOKUP($D333,Payments!$A:$C,3,0)</f>
        <v>B-317</v>
      </c>
      <c r="F333" s="11" t="str">
        <f>Transactions!D333</f>
        <v>Convertible</v>
      </c>
      <c r="G333" s="11" t="str">
        <f>Transactions!E333</f>
        <v>Honda</v>
      </c>
      <c r="H333" s="1">
        <f>Transactions!B333</f>
        <v>43413</v>
      </c>
      <c r="I333" s="10">
        <f t="shared" si="45"/>
        <v>11</v>
      </c>
      <c r="J333" s="1">
        <f>Transactions!C333</f>
        <v>43452</v>
      </c>
      <c r="K333">
        <f t="shared" si="46"/>
        <v>39</v>
      </c>
      <c r="L333" s="5">
        <f>Transactions!G333</f>
        <v>20279</v>
      </c>
      <c r="M333" s="2">
        <f>Transactions!H333</f>
        <v>0.12</v>
      </c>
      <c r="N333" s="2">
        <f t="shared" si="49"/>
        <v>17845.52</v>
      </c>
      <c r="O333">
        <f>SUMIFS(Financials!$C:$C,Financials!$A:$A,'Combined sheet'!$C333,Financials!$B:$B,'Combined sheet'!$D333)</f>
        <v>6489.28</v>
      </c>
      <c r="P333">
        <f>SUMIFS(Financials!$D:$D,Financials!$A:$A,'Combined sheet'!$C333,Financials!$B:$B,'Combined sheet'!$D333)</f>
        <v>908.49920000000009</v>
      </c>
      <c r="Q333">
        <f>SUMIFS(Financials!$E:$E,Financials!$A:$A,'Combined sheet'!$C333,Financials!$B:$B,'Combined sheet'!$D333)</f>
        <v>0.11</v>
      </c>
      <c r="R333" s="18">
        <f t="shared" si="50"/>
        <v>9360.7864000000009</v>
      </c>
      <c r="S333" s="9">
        <f t="shared" si="51"/>
        <v>8484.7336000000014</v>
      </c>
      <c r="T333">
        <f>VLOOKUP(Transactions!F333,Payments!A333:E1032,2,FALSE)</f>
        <v>3569.1040000000003</v>
      </c>
      <c r="U333" s="9">
        <f>VLOOKUP($D333,Payments!$A:$E,4,0)</f>
        <v>15561.293440000003</v>
      </c>
      <c r="V333" s="9">
        <f t="shared" si="52"/>
        <v>1284.877440000002</v>
      </c>
      <c r="W333" s="17">
        <f t="shared" si="53"/>
        <v>8.2568807339449657E-2</v>
      </c>
      <c r="X333" t="str">
        <f>VLOOKUP($D333,Payments!$A:$E,5,0)</f>
        <v>Kutxa</v>
      </c>
      <c r="Y333" t="str">
        <f>VLOOKUP($X333,'Bank Type'!$A$1:$B$11,2,0)</f>
        <v>C</v>
      </c>
    </row>
    <row r="334" spans="1:25" x14ac:dyDescent="0.25">
      <c r="A334" t="str">
        <f t="shared" si="47"/>
        <v>CD-8CD-8-333</v>
      </c>
      <c r="B334" t="str">
        <f t="shared" si="48"/>
        <v>CD-8-333B-258</v>
      </c>
      <c r="C334" s="1" t="str">
        <f>Transactions!A334</f>
        <v>CD-8</v>
      </c>
      <c r="D334" t="str">
        <f>Transactions!F334</f>
        <v>CD-8-333</v>
      </c>
      <c r="E334" t="str">
        <f>VLOOKUP($D334,Payments!$A:$C,3,0)</f>
        <v>B-258</v>
      </c>
      <c r="F334" s="11" t="str">
        <f>Transactions!D334</f>
        <v>Convertible</v>
      </c>
      <c r="G334" s="11" t="str">
        <f>Transactions!E334</f>
        <v>Mitsubishi</v>
      </c>
      <c r="H334" s="1">
        <f>Transactions!B334</f>
        <v>43445</v>
      </c>
      <c r="I334" s="10">
        <f t="shared" si="45"/>
        <v>12</v>
      </c>
      <c r="J334" s="1">
        <f>Transactions!C334</f>
        <v>43489</v>
      </c>
      <c r="K334">
        <f t="shared" si="46"/>
        <v>44</v>
      </c>
      <c r="L334" s="5">
        <f>Transactions!G334</f>
        <v>32756</v>
      </c>
      <c r="M334" s="2">
        <f>Transactions!H334</f>
        <v>0.09</v>
      </c>
      <c r="N334" s="2">
        <f t="shared" si="49"/>
        <v>29807.96</v>
      </c>
      <c r="O334">
        <f>SUMIFS(Financials!$C:$C,Financials!$A:$A,'Combined sheet'!$C334,Financials!$B:$B,'Combined sheet'!$D334)</f>
        <v>12447.28</v>
      </c>
      <c r="P334">
        <f>SUMIFS(Financials!$D:$D,Financials!$A:$A,'Combined sheet'!$C334,Financials!$B:$B,'Combined sheet'!$D334)</f>
        <v>1736.068</v>
      </c>
      <c r="Q334">
        <f>SUMIFS(Financials!$E:$E,Financials!$A:$A,'Combined sheet'!$C334,Financials!$B:$B,'Combined sheet'!$D334)</f>
        <v>0.14000000000000001</v>
      </c>
      <c r="R334" s="18">
        <f t="shared" si="50"/>
        <v>18356.4624</v>
      </c>
      <c r="S334" s="9">
        <f t="shared" si="51"/>
        <v>11451.497600000001</v>
      </c>
      <c r="T334">
        <f>VLOOKUP(Transactions!F334,Payments!A334:E1033,2,FALSE)</f>
        <v>6855.8308000000006</v>
      </c>
      <c r="U334" s="9">
        <f>VLOOKUP($D334,Payments!$A:$E,4,0)</f>
        <v>24099.735660000006</v>
      </c>
      <c r="V334" s="9">
        <f t="shared" si="52"/>
        <v>1147.6064600000063</v>
      </c>
      <c r="W334" s="17">
        <f t="shared" si="53"/>
        <v>4.7619047619047873E-2</v>
      </c>
      <c r="X334" t="str">
        <f>VLOOKUP($D334,Payments!$A:$E,5,0)</f>
        <v>Santander</v>
      </c>
      <c r="Y334" t="str">
        <f>VLOOKUP($X334,'Bank Type'!$A$1:$B$11,2,0)</f>
        <v>B</v>
      </c>
    </row>
    <row r="335" spans="1:25" x14ac:dyDescent="0.25">
      <c r="A335" t="str">
        <f t="shared" si="47"/>
        <v>CD-5CD-5-334</v>
      </c>
      <c r="B335" t="str">
        <f t="shared" si="48"/>
        <v>CD-5-334B-245</v>
      </c>
      <c r="C335" s="11" t="str">
        <f>Transactions!A335</f>
        <v>CD-5</v>
      </c>
      <c r="D335" t="str">
        <f>Transactions!F335</f>
        <v>CD-5-334</v>
      </c>
      <c r="E335" t="str">
        <f>VLOOKUP($D335,Payments!$A:$C,3,0)</f>
        <v>B-245</v>
      </c>
      <c r="F335" s="11" t="str">
        <f>Transactions!D335</f>
        <v>Wagon</v>
      </c>
      <c r="G335" s="11" t="str">
        <f>Transactions!E335</f>
        <v>Nissan</v>
      </c>
      <c r="H335" s="1">
        <f>Transactions!B335</f>
        <v>43434</v>
      </c>
      <c r="I335" s="10">
        <f t="shared" si="45"/>
        <v>11</v>
      </c>
      <c r="J335" s="1">
        <f>Transactions!C335</f>
        <v>43495</v>
      </c>
      <c r="K335">
        <f t="shared" si="46"/>
        <v>61</v>
      </c>
      <c r="L335" s="5">
        <f>Transactions!G335</f>
        <v>21601</v>
      </c>
      <c r="M335" s="2">
        <f>Transactions!H335</f>
        <v>0.11</v>
      </c>
      <c r="N335" s="2">
        <f t="shared" si="49"/>
        <v>19224.89</v>
      </c>
      <c r="O335">
        <f>SUMIFS(Financials!$C:$C,Financials!$A:$A,'Combined sheet'!$C335,Financials!$B:$B,'Combined sheet'!$D335)</f>
        <v>7344.34</v>
      </c>
      <c r="P335">
        <f>SUMIFS(Financials!$D:$D,Financials!$A:$A,'Combined sheet'!$C335,Financials!$B:$B,'Combined sheet'!$D335)</f>
        <v>594.02750000000003</v>
      </c>
      <c r="Q335">
        <f>SUMIFS(Financials!$E:$E,Financials!$A:$A,'Combined sheet'!$C335,Financials!$B:$B,'Combined sheet'!$D335)</f>
        <v>0.13</v>
      </c>
      <c r="R335" s="18">
        <f t="shared" si="50"/>
        <v>10437.603200000001</v>
      </c>
      <c r="S335" s="9">
        <f t="shared" si="51"/>
        <v>8787.286799999998</v>
      </c>
      <c r="T335">
        <f>VLOOKUP(Transactions!F335,Payments!A335:E1034,2,FALSE)</f>
        <v>4229.4757999999993</v>
      </c>
      <c r="U335" s="9">
        <f>VLOOKUP($D335,Payments!$A:$E,4,0)</f>
        <v>16045.093194000001</v>
      </c>
      <c r="V335" s="9">
        <f t="shared" si="52"/>
        <v>1049.6789940000017</v>
      </c>
      <c r="W335" s="17">
        <f t="shared" si="53"/>
        <v>6.5420560747663656E-2</v>
      </c>
      <c r="X335" t="str">
        <f>VLOOKUP($D335,Payments!$A:$E,5,0)</f>
        <v>Bankia</v>
      </c>
      <c r="Y335" t="str">
        <f>VLOOKUP($X335,'Bank Type'!$A$1:$B$11,2,0)</f>
        <v>B</v>
      </c>
    </row>
    <row r="336" spans="1:25" x14ac:dyDescent="0.25">
      <c r="A336" t="str">
        <f t="shared" si="47"/>
        <v>CD-13CD-13-335</v>
      </c>
      <c r="B336" t="str">
        <f t="shared" si="48"/>
        <v>CD-13-335B-309</v>
      </c>
      <c r="C336" s="1" t="str">
        <f>Transactions!A336</f>
        <v>CD-13</v>
      </c>
      <c r="D336" t="str">
        <f>Transactions!F336</f>
        <v>CD-13-335</v>
      </c>
      <c r="E336" t="str">
        <f>VLOOKUP($D336,Payments!$A:$C,3,0)</f>
        <v>B-309</v>
      </c>
      <c r="F336" s="11" t="str">
        <f>Transactions!D336</f>
        <v>Wagon</v>
      </c>
      <c r="G336" s="11" t="str">
        <f>Transactions!E336</f>
        <v>Mercury</v>
      </c>
      <c r="H336" s="1">
        <f>Transactions!B336</f>
        <v>43389</v>
      </c>
      <c r="I336" s="10">
        <f t="shared" si="45"/>
        <v>10</v>
      </c>
      <c r="J336" s="1">
        <f>Transactions!C336</f>
        <v>43455</v>
      </c>
      <c r="K336">
        <f t="shared" si="46"/>
        <v>66</v>
      </c>
      <c r="L336" s="5">
        <f>Transactions!G336</f>
        <v>33090</v>
      </c>
      <c r="M336" s="2">
        <f>Transactions!H336</f>
        <v>0.12</v>
      </c>
      <c r="N336" s="2">
        <f t="shared" si="49"/>
        <v>29119.200000000001</v>
      </c>
      <c r="O336">
        <f>SUMIFS(Financials!$C:$C,Financials!$A:$A,'Combined sheet'!$C336,Financials!$B:$B,'Combined sheet'!$D336)</f>
        <v>11581.5</v>
      </c>
      <c r="P336">
        <f>SUMIFS(Financials!$D:$D,Financials!$A:$A,'Combined sheet'!$C336,Financials!$B:$B,'Combined sheet'!$D336)</f>
        <v>1052.2620000000002</v>
      </c>
      <c r="Q336">
        <f>SUMIFS(Financials!$E:$E,Financials!$A:$A,'Combined sheet'!$C336,Financials!$B:$B,'Combined sheet'!$D336)</f>
        <v>0.1</v>
      </c>
      <c r="R336" s="18">
        <f t="shared" si="50"/>
        <v>15545.682000000001</v>
      </c>
      <c r="S336" s="9">
        <f t="shared" si="51"/>
        <v>13573.518000000002</v>
      </c>
      <c r="T336">
        <f>VLOOKUP(Transactions!F336,Payments!A336:E1035,2,FALSE)</f>
        <v>5532.6480000000001</v>
      </c>
      <c r="U336" s="9">
        <f>VLOOKUP($D336,Payments!$A:$E,4,0)</f>
        <v>25473.476160000002</v>
      </c>
      <c r="V336" s="9">
        <f t="shared" si="52"/>
        <v>1886.9241600000023</v>
      </c>
      <c r="W336" s="17">
        <f t="shared" si="53"/>
        <v>7.4074074074074153E-2</v>
      </c>
      <c r="X336" t="str">
        <f>VLOOKUP($D336,Payments!$A:$E,5,0)</f>
        <v>Sabadell</v>
      </c>
      <c r="Y336" t="str">
        <f>VLOOKUP($X336,'Bank Type'!$A$1:$B$11,2,0)</f>
        <v>A</v>
      </c>
    </row>
    <row r="337" spans="1:25" x14ac:dyDescent="0.25">
      <c r="A337" t="str">
        <f t="shared" si="47"/>
        <v>CD-8CD-8-336</v>
      </c>
      <c r="B337" t="str">
        <f t="shared" si="48"/>
        <v>CD-8-336B-257</v>
      </c>
      <c r="C337" s="11" t="str">
        <f>Transactions!A337</f>
        <v>CD-8</v>
      </c>
      <c r="D337" t="str">
        <f>Transactions!F337</f>
        <v>CD-8-336</v>
      </c>
      <c r="E337" t="str">
        <f>VLOOKUP($D337,Payments!$A:$C,3,0)</f>
        <v>B-257</v>
      </c>
      <c r="F337" s="11" t="str">
        <f>Transactions!D337</f>
        <v>Hardtop</v>
      </c>
      <c r="G337" s="11" t="str">
        <f>Transactions!E337</f>
        <v>Renault</v>
      </c>
      <c r="H337" s="1">
        <f>Transactions!B337</f>
        <v>43376</v>
      </c>
      <c r="I337" s="10">
        <f t="shared" si="45"/>
        <v>10</v>
      </c>
      <c r="J337" s="1">
        <f>Transactions!C337</f>
        <v>43411</v>
      </c>
      <c r="K337">
        <f t="shared" si="46"/>
        <v>35</v>
      </c>
      <c r="L337" s="5">
        <f>Transactions!G337</f>
        <v>33411</v>
      </c>
      <c r="M337" s="2">
        <f>Transactions!H337</f>
        <v>0.08</v>
      </c>
      <c r="N337" s="2">
        <f t="shared" si="49"/>
        <v>30738.12</v>
      </c>
      <c r="O337">
        <f>SUMIFS(Financials!$C:$C,Financials!$A:$A,'Combined sheet'!$C337,Financials!$B:$B,'Combined sheet'!$D337)</f>
        <v>11693.85</v>
      </c>
      <c r="P337">
        <f>SUMIFS(Financials!$D:$D,Financials!$A:$A,'Combined sheet'!$C337,Financials!$B:$B,'Combined sheet'!$D337)</f>
        <v>1904.4270000000004</v>
      </c>
      <c r="Q337">
        <f>SUMIFS(Financials!$E:$E,Financials!$A:$A,'Combined sheet'!$C337,Financials!$B:$B,'Combined sheet'!$D337)</f>
        <v>0.15</v>
      </c>
      <c r="R337" s="18">
        <f t="shared" si="50"/>
        <v>18208.994999999999</v>
      </c>
      <c r="S337" s="9">
        <f t="shared" si="51"/>
        <v>12529.124999999996</v>
      </c>
      <c r="T337">
        <f>VLOOKUP(Transactions!F337,Payments!A337:E1036,2,FALSE)</f>
        <v>5532.8616000000002</v>
      </c>
      <c r="U337" s="9">
        <f>VLOOKUP($D337,Payments!$A:$E,4,0)</f>
        <v>27473.731656000004</v>
      </c>
      <c r="V337" s="9">
        <f t="shared" si="52"/>
        <v>2268.4732560000048</v>
      </c>
      <c r="W337" s="17">
        <f t="shared" si="53"/>
        <v>8.2568807339449699E-2</v>
      </c>
      <c r="X337" t="str">
        <f>VLOOKUP($D337,Payments!$A:$E,5,0)</f>
        <v>Bankinter</v>
      </c>
      <c r="Y337" t="str">
        <f>VLOOKUP($X337,'Bank Type'!$A$1:$B$11,2,0)</f>
        <v>C</v>
      </c>
    </row>
    <row r="338" spans="1:25" x14ac:dyDescent="0.25">
      <c r="A338" t="str">
        <f t="shared" si="47"/>
        <v>CD-8CD-8-337</v>
      </c>
      <c r="B338" t="str">
        <f t="shared" si="48"/>
        <v>CD-8-337B-365</v>
      </c>
      <c r="C338" s="1" t="str">
        <f>Transactions!A338</f>
        <v>CD-8</v>
      </c>
      <c r="D338" t="str">
        <f>Transactions!F338</f>
        <v>CD-8-337</v>
      </c>
      <c r="E338" t="str">
        <f>VLOOKUP($D338,Payments!$A:$C,3,0)</f>
        <v>B-365</v>
      </c>
      <c r="F338" s="11" t="str">
        <f>Transactions!D338</f>
        <v>Sedan</v>
      </c>
      <c r="G338" s="11" t="str">
        <f>Transactions!E338</f>
        <v>Mercedes-benz</v>
      </c>
      <c r="H338" s="1">
        <f>Transactions!B338</f>
        <v>43415</v>
      </c>
      <c r="I338" s="10">
        <f t="shared" si="45"/>
        <v>11</v>
      </c>
      <c r="J338" s="1">
        <f>Transactions!C338</f>
        <v>43460</v>
      </c>
      <c r="K338">
        <f t="shared" si="46"/>
        <v>45</v>
      </c>
      <c r="L338" s="5">
        <f>Transactions!G338</f>
        <v>16161</v>
      </c>
      <c r="M338" s="2">
        <f>Transactions!H338</f>
        <v>0.12</v>
      </c>
      <c r="N338" s="2">
        <f t="shared" si="49"/>
        <v>14221.68</v>
      </c>
      <c r="O338">
        <f>SUMIFS(Financials!$C:$C,Financials!$A:$A,'Combined sheet'!$C338,Financials!$B:$B,'Combined sheet'!$D338)</f>
        <v>5171.5200000000004</v>
      </c>
      <c r="P338">
        <f>SUMIFS(Financials!$D:$D,Financials!$A:$A,'Combined sheet'!$C338,Financials!$B:$B,'Combined sheet'!$D338)</f>
        <v>814.51440000000002</v>
      </c>
      <c r="Q338">
        <f>SUMIFS(Financials!$E:$E,Financials!$A:$A,'Combined sheet'!$C338,Financials!$B:$B,'Combined sheet'!$D338)</f>
        <v>0.13</v>
      </c>
      <c r="R338" s="18">
        <f t="shared" si="50"/>
        <v>7834.8528000000006</v>
      </c>
      <c r="S338" s="9">
        <f t="shared" si="51"/>
        <v>6386.8271999999997</v>
      </c>
      <c r="T338">
        <f>VLOOKUP(Transactions!F338,Payments!A338:E1037,2,FALSE)</f>
        <v>3270.9864000000002</v>
      </c>
      <c r="U338" s="9">
        <f>VLOOKUP($D338,Payments!$A:$E,4,0)</f>
        <v>11826.749088</v>
      </c>
      <c r="V338" s="9">
        <f t="shared" si="52"/>
        <v>876.05548799999997</v>
      </c>
      <c r="W338" s="17">
        <f t="shared" si="53"/>
        <v>7.407407407407407E-2</v>
      </c>
      <c r="X338" t="str">
        <f>VLOOKUP($D338,Payments!$A:$E,5,0)</f>
        <v>Bankia</v>
      </c>
      <c r="Y338" t="str">
        <f>VLOOKUP($X338,'Bank Type'!$A$1:$B$11,2,0)</f>
        <v>B</v>
      </c>
    </row>
    <row r="339" spans="1:25" x14ac:dyDescent="0.25">
      <c r="A339" t="str">
        <f t="shared" si="47"/>
        <v>CD-8CD-8-338</v>
      </c>
      <c r="B339" t="str">
        <f t="shared" si="48"/>
        <v>CD-8-338B-300</v>
      </c>
      <c r="C339" s="11" t="str">
        <f>Transactions!A339</f>
        <v>CD-8</v>
      </c>
      <c r="D339" t="str">
        <f>Transactions!F339</f>
        <v>CD-8-338</v>
      </c>
      <c r="E339" t="str">
        <f>VLOOKUP($D339,Payments!$A:$C,3,0)</f>
        <v>B-300</v>
      </c>
      <c r="F339" s="11" t="str">
        <f>Transactions!D339</f>
        <v>Hardtop</v>
      </c>
      <c r="G339" s="11" t="str">
        <f>Transactions!E339</f>
        <v>Plymouth</v>
      </c>
      <c r="H339" s="1">
        <f>Transactions!B339</f>
        <v>43391</v>
      </c>
      <c r="I339" s="10">
        <f t="shared" si="45"/>
        <v>10</v>
      </c>
      <c r="J339" s="1">
        <f>Transactions!C339</f>
        <v>43429</v>
      </c>
      <c r="K339">
        <f t="shared" si="46"/>
        <v>38</v>
      </c>
      <c r="L339" s="5">
        <f>Transactions!G339</f>
        <v>26675</v>
      </c>
      <c r="M339" s="2">
        <f>Transactions!H339</f>
        <v>0.1</v>
      </c>
      <c r="N339" s="2">
        <f t="shared" si="49"/>
        <v>24007.5</v>
      </c>
      <c r="O339">
        <f>SUMIFS(Financials!$C:$C,Financials!$A:$A,'Combined sheet'!$C339,Financials!$B:$B,'Combined sheet'!$D339)</f>
        <v>9336.25</v>
      </c>
      <c r="P339">
        <f>SUMIFS(Financials!$D:$D,Financials!$A:$A,'Combined sheet'!$C339,Financials!$B:$B,'Combined sheet'!$D339)</f>
        <v>1320.4124999999999</v>
      </c>
      <c r="Q339">
        <f>SUMIFS(Financials!$E:$E,Financials!$A:$A,'Combined sheet'!$C339,Financials!$B:$B,'Combined sheet'!$D339)</f>
        <v>0.12</v>
      </c>
      <c r="R339" s="18">
        <f t="shared" si="50"/>
        <v>13537.5625</v>
      </c>
      <c r="S339" s="9">
        <f t="shared" si="51"/>
        <v>10469.9375</v>
      </c>
      <c r="T339">
        <f>VLOOKUP(Transactions!F339,Payments!A339:E1038,2,FALSE)</f>
        <v>5281.65</v>
      </c>
      <c r="U339" s="9">
        <f>VLOOKUP($D339,Payments!$A:$E,4,0)</f>
        <v>20223.918000000001</v>
      </c>
      <c r="V339" s="9">
        <f t="shared" si="52"/>
        <v>1498.0680000000029</v>
      </c>
      <c r="W339" s="17">
        <f t="shared" si="53"/>
        <v>7.4074074074074209E-2</v>
      </c>
      <c r="X339" t="str">
        <f>VLOOKUP($D339,Payments!$A:$E,5,0)</f>
        <v>Laboral</v>
      </c>
      <c r="Y339" t="str">
        <f>VLOOKUP($X339,'Bank Type'!$A$1:$B$11,2,0)</f>
        <v>D</v>
      </c>
    </row>
    <row r="340" spans="1:25" x14ac:dyDescent="0.25">
      <c r="A340" t="str">
        <f t="shared" si="47"/>
        <v>CD-2CD-2-339</v>
      </c>
      <c r="B340" t="str">
        <f t="shared" si="48"/>
        <v>CD-2-339B-290</v>
      </c>
      <c r="C340" s="1" t="str">
        <f>Transactions!A340</f>
        <v>CD-2</v>
      </c>
      <c r="D340" t="str">
        <f>Transactions!F340</f>
        <v>CD-2-339</v>
      </c>
      <c r="E340" t="str">
        <f>VLOOKUP($D340,Payments!$A:$C,3,0)</f>
        <v>B-290</v>
      </c>
      <c r="F340" s="11" t="str">
        <f>Transactions!D340</f>
        <v>Sedan</v>
      </c>
      <c r="G340" s="11" t="str">
        <f>Transactions!E340</f>
        <v>Mazda</v>
      </c>
      <c r="H340" s="1">
        <f>Transactions!B340</f>
        <v>43420</v>
      </c>
      <c r="I340" s="10">
        <f t="shared" si="45"/>
        <v>11</v>
      </c>
      <c r="J340" s="1">
        <f>Transactions!C340</f>
        <v>43487</v>
      </c>
      <c r="K340">
        <f t="shared" si="46"/>
        <v>67</v>
      </c>
      <c r="L340" s="5">
        <f>Transactions!G340</f>
        <v>33332</v>
      </c>
      <c r="M340" s="2">
        <f>Transactions!H340</f>
        <v>0.12</v>
      </c>
      <c r="N340" s="2">
        <f t="shared" si="49"/>
        <v>29332.16</v>
      </c>
      <c r="O340">
        <f>SUMIFS(Financials!$C:$C,Financials!$A:$A,'Combined sheet'!$C340,Financials!$B:$B,'Combined sheet'!$D340)</f>
        <v>12332.84</v>
      </c>
      <c r="P340">
        <f>SUMIFS(Financials!$D:$D,Financials!$A:$A,'Combined sheet'!$C340,Financials!$B:$B,'Combined sheet'!$D340)</f>
        <v>1699.932</v>
      </c>
      <c r="Q340">
        <f>SUMIFS(Financials!$E:$E,Financials!$A:$A,'Combined sheet'!$C340,Financials!$B:$B,'Combined sheet'!$D340)</f>
        <v>0.11</v>
      </c>
      <c r="R340" s="18">
        <f t="shared" si="50"/>
        <v>17259.309600000001</v>
      </c>
      <c r="S340" s="9">
        <f t="shared" si="51"/>
        <v>12072.850399999999</v>
      </c>
      <c r="T340">
        <f>VLOOKUP(Transactions!F340,Payments!A340:E1039,2,FALSE)</f>
        <v>5866.4319999999998</v>
      </c>
      <c r="U340" s="9">
        <f>VLOOKUP($D340,Payments!$A:$E,4,0)</f>
        <v>24639.0144</v>
      </c>
      <c r="V340" s="9">
        <f t="shared" si="52"/>
        <v>1173.2864000000009</v>
      </c>
      <c r="W340" s="17">
        <f t="shared" si="53"/>
        <v>4.7619047619047651E-2</v>
      </c>
      <c r="X340" t="str">
        <f>VLOOKUP($D340,Payments!$A:$E,5,0)</f>
        <v>Caixa</v>
      </c>
      <c r="Y340" t="str">
        <f>VLOOKUP($X340,'Bank Type'!$A$1:$B$11,2,0)</f>
        <v>A</v>
      </c>
    </row>
    <row r="341" spans="1:25" x14ac:dyDescent="0.25">
      <c r="A341" t="str">
        <f t="shared" si="47"/>
        <v>CD-4CD-4-340</v>
      </c>
      <c r="B341" t="str">
        <f t="shared" si="48"/>
        <v>CD-4-340B-379</v>
      </c>
      <c r="C341" s="11" t="str">
        <f>Transactions!A341</f>
        <v>CD-4</v>
      </c>
      <c r="D341" t="str">
        <f>Transactions!F341</f>
        <v>CD-4-340</v>
      </c>
      <c r="E341" t="str">
        <f>VLOOKUP($D341,Payments!$A:$C,3,0)</f>
        <v>B-379</v>
      </c>
      <c r="F341" s="11" t="str">
        <f>Transactions!D341</f>
        <v>Wagon</v>
      </c>
      <c r="G341" s="11" t="str">
        <f>Transactions!E341</f>
        <v>Plymouth</v>
      </c>
      <c r="H341" s="1">
        <f>Transactions!B341</f>
        <v>43444</v>
      </c>
      <c r="I341" s="10">
        <f t="shared" si="45"/>
        <v>12</v>
      </c>
      <c r="J341" s="1">
        <f>Transactions!C341</f>
        <v>43474</v>
      </c>
      <c r="K341">
        <f t="shared" si="46"/>
        <v>30</v>
      </c>
      <c r="L341" s="5">
        <f>Transactions!G341</f>
        <v>21840</v>
      </c>
      <c r="M341" s="2">
        <f>Transactions!H341</f>
        <v>0.13</v>
      </c>
      <c r="N341" s="2">
        <f t="shared" si="49"/>
        <v>19000.8</v>
      </c>
      <c r="O341">
        <f>SUMIFS(Financials!$C:$C,Financials!$A:$A,'Combined sheet'!$C341,Financials!$B:$B,'Combined sheet'!$D341)</f>
        <v>8517.6</v>
      </c>
      <c r="P341">
        <f>SUMIFS(Financials!$D:$D,Financials!$A:$A,'Combined sheet'!$C341,Financials!$B:$B,'Combined sheet'!$D341)</f>
        <v>943.48799999999983</v>
      </c>
      <c r="Q341">
        <f>SUMIFS(Financials!$E:$E,Financials!$A:$A,'Combined sheet'!$C341,Financials!$B:$B,'Combined sheet'!$D341)</f>
        <v>0.13</v>
      </c>
      <c r="R341" s="18">
        <f t="shared" si="50"/>
        <v>11931.191999999999</v>
      </c>
      <c r="S341" s="9">
        <f t="shared" si="51"/>
        <v>7069.6080000000002</v>
      </c>
      <c r="T341">
        <f>VLOOKUP(Transactions!F341,Payments!A341:E1040,2,FALSE)</f>
        <v>4180.1759999999995</v>
      </c>
      <c r="U341" s="9">
        <f>VLOOKUP($D341,Payments!$A:$E,4,0)</f>
        <v>15858.06768</v>
      </c>
      <c r="V341" s="9">
        <f t="shared" si="52"/>
        <v>1037.4436800000003</v>
      </c>
      <c r="W341" s="17">
        <f t="shared" si="53"/>
        <v>6.5420560747663573E-2</v>
      </c>
      <c r="X341" t="str">
        <f>VLOOKUP($D341,Payments!$A:$E,5,0)</f>
        <v>Laboral</v>
      </c>
      <c r="Y341" t="str">
        <f>VLOOKUP($X341,'Bank Type'!$A$1:$B$11,2,0)</f>
        <v>D</v>
      </c>
    </row>
    <row r="342" spans="1:25" x14ac:dyDescent="0.25">
      <c r="A342" t="str">
        <f t="shared" si="47"/>
        <v>CD-7CD-7-341</v>
      </c>
      <c r="B342" t="str">
        <f t="shared" si="48"/>
        <v>CD-7-341B-303</v>
      </c>
      <c r="C342" s="1" t="str">
        <f>Transactions!A342</f>
        <v>CD-7</v>
      </c>
      <c r="D342" t="str">
        <f>Transactions!F342</f>
        <v>CD-7-341</v>
      </c>
      <c r="E342" t="str">
        <f>VLOOKUP($D342,Payments!$A:$C,3,0)</f>
        <v>B-303</v>
      </c>
      <c r="F342" s="11" t="str">
        <f>Transactions!D342</f>
        <v>Convertible</v>
      </c>
      <c r="G342" s="11" t="str">
        <f>Transactions!E342</f>
        <v>Volkswagen</v>
      </c>
      <c r="H342" s="1">
        <f>Transactions!B342</f>
        <v>43460</v>
      </c>
      <c r="I342" s="10">
        <f t="shared" si="45"/>
        <v>12</v>
      </c>
      <c r="J342" s="1">
        <f>Transactions!C342</f>
        <v>43506</v>
      </c>
      <c r="K342">
        <f t="shared" si="46"/>
        <v>46</v>
      </c>
      <c r="L342" s="5">
        <f>Transactions!G342</f>
        <v>33309</v>
      </c>
      <c r="M342" s="2">
        <f>Transactions!H342</f>
        <v>0.08</v>
      </c>
      <c r="N342" s="2">
        <f t="shared" si="49"/>
        <v>30644.28</v>
      </c>
      <c r="O342">
        <f>SUMIFS(Financials!$C:$C,Financials!$A:$A,'Combined sheet'!$C342,Financials!$B:$B,'Combined sheet'!$D342)</f>
        <v>13323.6</v>
      </c>
      <c r="P342">
        <f>SUMIFS(Financials!$D:$D,Financials!$A:$A,'Combined sheet'!$C342,Financials!$B:$B,'Combined sheet'!$D342)</f>
        <v>866.03399999999999</v>
      </c>
      <c r="Q342">
        <f>SUMIFS(Financials!$E:$E,Financials!$A:$A,'Combined sheet'!$C342,Financials!$B:$B,'Combined sheet'!$D342)</f>
        <v>0.13</v>
      </c>
      <c r="R342" s="18">
        <f t="shared" si="50"/>
        <v>18173.3904</v>
      </c>
      <c r="S342" s="9">
        <f t="shared" si="51"/>
        <v>12470.8896</v>
      </c>
      <c r="T342">
        <f>VLOOKUP(Transactions!F342,Payments!A342:E1041,2,FALSE)</f>
        <v>5515.9704000000002</v>
      </c>
      <c r="U342" s="9">
        <f>VLOOKUP($D342,Payments!$A:$E,4,0)</f>
        <v>26384.72508</v>
      </c>
      <c r="V342" s="9">
        <f t="shared" si="52"/>
        <v>1256.4154799999997</v>
      </c>
      <c r="W342" s="17">
        <f t="shared" si="53"/>
        <v>4.7619047619047603E-2</v>
      </c>
      <c r="X342" t="str">
        <f>VLOOKUP($D342,Payments!$A:$E,5,0)</f>
        <v>Laboral</v>
      </c>
      <c r="Y342" t="str">
        <f>VLOOKUP($X342,'Bank Type'!$A$1:$B$11,2,0)</f>
        <v>D</v>
      </c>
    </row>
    <row r="343" spans="1:25" x14ac:dyDescent="0.25">
      <c r="A343" t="str">
        <f t="shared" si="47"/>
        <v>CD-4CD-4-342</v>
      </c>
      <c r="B343" t="str">
        <f t="shared" si="48"/>
        <v>CD-4-342B-317</v>
      </c>
      <c r="C343" s="11" t="str">
        <f>Transactions!A343</f>
        <v>CD-4</v>
      </c>
      <c r="D343" t="str">
        <f>Transactions!F343</f>
        <v>CD-4-342</v>
      </c>
      <c r="E343" t="str">
        <f>VLOOKUP($D343,Payments!$A:$C,3,0)</f>
        <v>B-317</v>
      </c>
      <c r="F343" s="11" t="str">
        <f>Transactions!D343</f>
        <v>Hatchback</v>
      </c>
      <c r="G343" s="11" t="str">
        <f>Transactions!E343</f>
        <v>Mercedes-benz</v>
      </c>
      <c r="H343" s="1">
        <f>Transactions!B343</f>
        <v>43427</v>
      </c>
      <c r="I343" s="10">
        <f t="shared" si="45"/>
        <v>11</v>
      </c>
      <c r="J343" s="1">
        <f>Transactions!C343</f>
        <v>43497</v>
      </c>
      <c r="K343">
        <f t="shared" si="46"/>
        <v>70</v>
      </c>
      <c r="L343" s="5">
        <f>Transactions!G343</f>
        <v>17638</v>
      </c>
      <c r="M343" s="2">
        <f>Transactions!H343</f>
        <v>7.0000000000000007E-2</v>
      </c>
      <c r="N343" s="2">
        <f t="shared" si="49"/>
        <v>16403.34</v>
      </c>
      <c r="O343">
        <f>SUMIFS(Financials!$C:$C,Financials!$A:$A,'Combined sheet'!$C343,Financials!$B:$B,'Combined sheet'!$D343)</f>
        <v>5467.78</v>
      </c>
      <c r="P343">
        <f>SUMIFS(Financials!$D:$D,Financials!$A:$A,'Combined sheet'!$C343,Financials!$B:$B,'Combined sheet'!$D343)</f>
        <v>984.20040000000006</v>
      </c>
      <c r="Q343">
        <f>SUMIFS(Financials!$E:$E,Financials!$A:$A,'Combined sheet'!$C343,Financials!$B:$B,'Combined sheet'!$D343)</f>
        <v>0.15</v>
      </c>
      <c r="R343" s="18">
        <f t="shared" si="50"/>
        <v>8912.4813999999988</v>
      </c>
      <c r="S343" s="9">
        <f t="shared" si="51"/>
        <v>7490.8586000000014</v>
      </c>
      <c r="T343">
        <f>VLOOKUP(Transactions!F343,Payments!A343:E1042,2,FALSE)</f>
        <v>3772.7682</v>
      </c>
      <c r="U343" s="9">
        <f>VLOOKUP($D343,Payments!$A:$E,4,0)</f>
        <v>13388.406108000001</v>
      </c>
      <c r="V343" s="9">
        <f t="shared" si="52"/>
        <v>757.83430800000133</v>
      </c>
      <c r="W343" s="17">
        <f t="shared" si="53"/>
        <v>5.6603773584905752E-2</v>
      </c>
      <c r="X343" t="str">
        <f>VLOOKUP($D343,Payments!$A:$E,5,0)</f>
        <v>Sabadell</v>
      </c>
      <c r="Y343" t="str">
        <f>VLOOKUP($X343,'Bank Type'!$A$1:$B$11,2,0)</f>
        <v>A</v>
      </c>
    </row>
    <row r="344" spans="1:25" x14ac:dyDescent="0.25">
      <c r="A344" t="str">
        <f t="shared" si="47"/>
        <v>CD-17CD-17-343</v>
      </c>
      <c r="B344" t="str">
        <f t="shared" si="48"/>
        <v>CD-17-343B-369</v>
      </c>
      <c r="C344" s="1" t="str">
        <f>Transactions!A344</f>
        <v>CD-17</v>
      </c>
      <c r="D344" t="str">
        <f>Transactions!F344</f>
        <v>CD-17-343</v>
      </c>
      <c r="E344" t="str">
        <f>VLOOKUP($D344,Payments!$A:$C,3,0)</f>
        <v>B-369</v>
      </c>
      <c r="F344" s="11" t="str">
        <f>Transactions!D344</f>
        <v>Wagon</v>
      </c>
      <c r="G344" s="11" t="str">
        <f>Transactions!E344</f>
        <v>Mercedes-benz</v>
      </c>
      <c r="H344" s="1">
        <f>Transactions!B344</f>
        <v>43422</v>
      </c>
      <c r="I344" s="10">
        <f t="shared" si="45"/>
        <v>11</v>
      </c>
      <c r="J344" s="1">
        <f>Transactions!C344</f>
        <v>43492</v>
      </c>
      <c r="K344">
        <f t="shared" si="46"/>
        <v>70</v>
      </c>
      <c r="L344" s="5">
        <f>Transactions!G344</f>
        <v>23653</v>
      </c>
      <c r="M344" s="2">
        <f>Transactions!H344</f>
        <v>0.13</v>
      </c>
      <c r="N344" s="2">
        <f t="shared" si="49"/>
        <v>20578.11</v>
      </c>
      <c r="O344">
        <f>SUMIFS(Financials!$C:$C,Financials!$A:$A,'Combined sheet'!$C344,Financials!$B:$B,'Combined sheet'!$D344)</f>
        <v>7095.9</v>
      </c>
      <c r="P344">
        <f>SUMIFS(Financials!$D:$D,Financials!$A:$A,'Combined sheet'!$C344,Financials!$B:$B,'Combined sheet'!$D344)</f>
        <v>1078.5768</v>
      </c>
      <c r="Q344">
        <f>SUMIFS(Financials!$E:$E,Financials!$A:$A,'Combined sheet'!$C344,Financials!$B:$B,'Combined sheet'!$D344)</f>
        <v>0.12</v>
      </c>
      <c r="R344" s="18">
        <f t="shared" si="50"/>
        <v>10643.849999999999</v>
      </c>
      <c r="S344" s="9">
        <f t="shared" si="51"/>
        <v>9934.26</v>
      </c>
      <c r="T344">
        <f>VLOOKUP(Transactions!F344,Payments!A344:E1043,2,FALSE)</f>
        <v>3909.8409000000001</v>
      </c>
      <c r="U344" s="9">
        <f>VLOOKUP($D344,Payments!$A:$E,4,0)</f>
        <v>18168.413319000003</v>
      </c>
      <c r="V344" s="9">
        <f t="shared" si="52"/>
        <v>1500.1442190000016</v>
      </c>
      <c r="W344" s="17">
        <f t="shared" si="53"/>
        <v>8.2568807339449615E-2</v>
      </c>
      <c r="X344" t="str">
        <f>VLOOKUP($D344,Payments!$A:$E,5,0)</f>
        <v>Bankia</v>
      </c>
      <c r="Y344" t="str">
        <f>VLOOKUP($X344,'Bank Type'!$A$1:$B$11,2,0)</f>
        <v>B</v>
      </c>
    </row>
    <row r="345" spans="1:25" x14ac:dyDescent="0.25">
      <c r="A345" t="str">
        <f t="shared" si="47"/>
        <v>CD-10CD-10-344</v>
      </c>
      <c r="B345" t="str">
        <f t="shared" si="48"/>
        <v>CD-10-344B-290</v>
      </c>
      <c r="C345" s="11" t="str">
        <f>Transactions!A345</f>
        <v>CD-10</v>
      </c>
      <c r="D345" t="str">
        <f>Transactions!F345</f>
        <v>CD-10-344</v>
      </c>
      <c r="E345" t="str">
        <f>VLOOKUP($D345,Payments!$A:$C,3,0)</f>
        <v>B-290</v>
      </c>
      <c r="F345" s="11" t="str">
        <f>Transactions!D345</f>
        <v>Sedan</v>
      </c>
      <c r="G345" s="11" t="str">
        <f>Transactions!E345</f>
        <v>Volvo</v>
      </c>
      <c r="H345" s="1">
        <f>Transactions!B345</f>
        <v>43437</v>
      </c>
      <c r="I345" s="10">
        <f t="shared" si="45"/>
        <v>12</v>
      </c>
      <c r="J345" s="1">
        <f>Transactions!C345</f>
        <v>43490</v>
      </c>
      <c r="K345">
        <f t="shared" si="46"/>
        <v>53</v>
      </c>
      <c r="L345" s="5">
        <f>Transactions!G345</f>
        <v>20495</v>
      </c>
      <c r="M345" s="2">
        <f>Transactions!H345</f>
        <v>0.14000000000000001</v>
      </c>
      <c r="N345" s="2">
        <f t="shared" si="49"/>
        <v>17625.7</v>
      </c>
      <c r="O345">
        <f>SUMIFS(Financials!$C:$C,Financials!$A:$A,'Combined sheet'!$C345,Financials!$B:$B,'Combined sheet'!$D345)</f>
        <v>7583.15</v>
      </c>
      <c r="P345">
        <f>SUMIFS(Financials!$D:$D,Financials!$A:$A,'Combined sheet'!$C345,Financials!$B:$B,'Combined sheet'!$D345)</f>
        <v>602.553</v>
      </c>
      <c r="Q345">
        <f>SUMIFS(Financials!$E:$E,Financials!$A:$A,'Combined sheet'!$C345,Financials!$B:$B,'Combined sheet'!$D345)</f>
        <v>0.1</v>
      </c>
      <c r="R345" s="18">
        <f t="shared" si="50"/>
        <v>9948.2729999999992</v>
      </c>
      <c r="S345" s="9">
        <f t="shared" si="51"/>
        <v>7677.4270000000015</v>
      </c>
      <c r="T345">
        <f>VLOOKUP(Transactions!F345,Payments!A345:E1044,2,FALSE)</f>
        <v>3877.6540000000005</v>
      </c>
      <c r="U345" s="9">
        <f>VLOOKUP($D345,Payments!$A:$E,4,0)</f>
        <v>14710.409220000001</v>
      </c>
      <c r="V345" s="9">
        <f t="shared" si="52"/>
        <v>962.36322000000109</v>
      </c>
      <c r="W345" s="17">
        <f t="shared" si="53"/>
        <v>6.5420560747663614E-2</v>
      </c>
      <c r="X345" t="str">
        <f>VLOOKUP($D345,Payments!$A:$E,5,0)</f>
        <v>Laboral</v>
      </c>
      <c r="Y345" t="str">
        <f>VLOOKUP($X345,'Bank Type'!$A$1:$B$11,2,0)</f>
        <v>D</v>
      </c>
    </row>
    <row r="346" spans="1:25" x14ac:dyDescent="0.25">
      <c r="A346" t="str">
        <f t="shared" si="47"/>
        <v>CD-12CD-12-345</v>
      </c>
      <c r="B346" t="str">
        <f t="shared" si="48"/>
        <v>CD-12-345B-344</v>
      </c>
      <c r="C346" s="1" t="str">
        <f>Transactions!A346</f>
        <v>CD-12</v>
      </c>
      <c r="D346" t="str">
        <f>Transactions!F346</f>
        <v>CD-12-345</v>
      </c>
      <c r="E346" t="str">
        <f>VLOOKUP($D346,Payments!$A:$C,3,0)</f>
        <v>B-344</v>
      </c>
      <c r="F346" s="11" t="str">
        <f>Transactions!D346</f>
        <v>Hardtop</v>
      </c>
      <c r="G346" s="11" t="str">
        <f>Transactions!E346</f>
        <v>Chevrolet</v>
      </c>
      <c r="H346" s="1">
        <f>Transactions!B346</f>
        <v>43405</v>
      </c>
      <c r="I346" s="10">
        <f t="shared" si="45"/>
        <v>11</v>
      </c>
      <c r="J346" s="1">
        <f>Transactions!C346</f>
        <v>43456</v>
      </c>
      <c r="K346">
        <f t="shared" si="46"/>
        <v>51</v>
      </c>
      <c r="L346" s="5">
        <f>Transactions!G346</f>
        <v>16946</v>
      </c>
      <c r="M346" s="2">
        <f>Transactions!H346</f>
        <v>0.06</v>
      </c>
      <c r="N346" s="2">
        <f t="shared" si="49"/>
        <v>15929.24</v>
      </c>
      <c r="O346">
        <f>SUMIFS(Financials!$C:$C,Financials!$A:$A,'Combined sheet'!$C346,Financials!$B:$B,'Combined sheet'!$D346)</f>
        <v>6778.4</v>
      </c>
      <c r="P346">
        <f>SUMIFS(Financials!$D:$D,Financials!$A:$A,'Combined sheet'!$C346,Financials!$B:$B,'Combined sheet'!$D346)</f>
        <v>732.06719999999996</v>
      </c>
      <c r="Q346">
        <f>SUMIFS(Financials!$E:$E,Financials!$A:$A,'Combined sheet'!$C346,Financials!$B:$B,'Combined sheet'!$D346)</f>
        <v>0.14000000000000001</v>
      </c>
      <c r="R346" s="18">
        <f t="shared" si="50"/>
        <v>9740.5607999999993</v>
      </c>
      <c r="S346" s="9">
        <f t="shared" si="51"/>
        <v>6188.6792000000005</v>
      </c>
      <c r="T346">
        <f>VLOOKUP(Transactions!F346,Payments!A346:E1045,2,FALSE)</f>
        <v>3663.7252000000003</v>
      </c>
      <c r="U346" s="9">
        <f>VLOOKUP($D346,Payments!$A:$E,4,0)</f>
        <v>13369.411131999999</v>
      </c>
      <c r="V346" s="9">
        <f t="shared" si="52"/>
        <v>1103.8963320000003</v>
      </c>
      <c r="W346" s="17">
        <f t="shared" si="53"/>
        <v>8.256880733944956E-2</v>
      </c>
      <c r="X346" t="str">
        <f>VLOOKUP($D346,Payments!$A:$E,5,0)</f>
        <v>Kutxa</v>
      </c>
      <c r="Y346" t="str">
        <f>VLOOKUP($X346,'Bank Type'!$A$1:$B$11,2,0)</f>
        <v>C</v>
      </c>
    </row>
    <row r="347" spans="1:25" x14ac:dyDescent="0.25">
      <c r="A347" t="str">
        <f t="shared" si="47"/>
        <v>CD-19CD-19-346</v>
      </c>
      <c r="B347" t="str">
        <f t="shared" si="48"/>
        <v>CD-19-346B-347</v>
      </c>
      <c r="C347" s="11" t="str">
        <f>Transactions!A347</f>
        <v>CD-19</v>
      </c>
      <c r="D347" t="str">
        <f>Transactions!F347</f>
        <v>CD-19-346</v>
      </c>
      <c r="E347" t="str">
        <f>VLOOKUP($D347,Payments!$A:$C,3,0)</f>
        <v>B-347</v>
      </c>
      <c r="F347" s="11" t="str">
        <f>Transactions!D347</f>
        <v>Convertible</v>
      </c>
      <c r="G347" s="11" t="str">
        <f>Transactions!E347</f>
        <v>Audi</v>
      </c>
      <c r="H347" s="1">
        <f>Transactions!B347</f>
        <v>43434</v>
      </c>
      <c r="I347" s="10">
        <f t="shared" si="45"/>
        <v>11</v>
      </c>
      <c r="J347" s="1">
        <f>Transactions!C347</f>
        <v>43509</v>
      </c>
      <c r="K347">
        <f t="shared" si="46"/>
        <v>75</v>
      </c>
      <c r="L347" s="5">
        <f>Transactions!G347</f>
        <v>21216</v>
      </c>
      <c r="M347" s="2">
        <f>Transactions!H347</f>
        <v>0.05</v>
      </c>
      <c r="N347" s="2">
        <f t="shared" si="49"/>
        <v>20155.2</v>
      </c>
      <c r="O347">
        <f>SUMIFS(Financials!$C:$C,Financials!$A:$A,'Combined sheet'!$C347,Financials!$B:$B,'Combined sheet'!$D347)</f>
        <v>8062.08</v>
      </c>
      <c r="P347">
        <f>SUMIFS(Financials!$D:$D,Financials!$A:$A,'Combined sheet'!$C347,Financials!$B:$B,'Combined sheet'!$D347)</f>
        <v>1209.3120000000001</v>
      </c>
      <c r="Q347">
        <f>SUMIFS(Financials!$E:$E,Financials!$A:$A,'Combined sheet'!$C347,Financials!$B:$B,'Combined sheet'!$D347)</f>
        <v>0.15</v>
      </c>
      <c r="R347" s="18">
        <f t="shared" si="50"/>
        <v>12294.672</v>
      </c>
      <c r="S347" s="9">
        <f t="shared" si="51"/>
        <v>7860.5280000000002</v>
      </c>
      <c r="T347">
        <f>VLOOKUP(Transactions!F347,Payments!A347:E1046,2,FALSE)</f>
        <v>4434.1440000000002</v>
      </c>
      <c r="U347" s="9">
        <f>VLOOKUP($D347,Payments!$A:$E,4,0)</f>
        <v>16664.319360000001</v>
      </c>
      <c r="V347" s="9">
        <f t="shared" si="52"/>
        <v>943.26336000000083</v>
      </c>
      <c r="W347" s="17">
        <f t="shared" si="53"/>
        <v>5.6603773584905703E-2</v>
      </c>
      <c r="X347" t="str">
        <f>VLOOKUP($D347,Payments!$A:$E,5,0)</f>
        <v>Kutxa</v>
      </c>
      <c r="Y347" t="str">
        <f>VLOOKUP($X347,'Bank Type'!$A$1:$B$11,2,0)</f>
        <v>C</v>
      </c>
    </row>
    <row r="348" spans="1:25" x14ac:dyDescent="0.25">
      <c r="A348" t="str">
        <f t="shared" si="47"/>
        <v>CD-5CD-5-347</v>
      </c>
      <c r="B348" t="str">
        <f t="shared" si="48"/>
        <v>CD-5-347B-344</v>
      </c>
      <c r="C348" s="1" t="str">
        <f>Transactions!A348</f>
        <v>CD-5</v>
      </c>
      <c r="D348" t="str">
        <f>Transactions!F348</f>
        <v>CD-5-347</v>
      </c>
      <c r="E348" t="str">
        <f>VLOOKUP($D348,Payments!$A:$C,3,0)</f>
        <v>B-344</v>
      </c>
      <c r="F348" s="11" t="str">
        <f>Transactions!D348</f>
        <v>Wagon</v>
      </c>
      <c r="G348" s="11" t="str">
        <f>Transactions!E348</f>
        <v>Alfa-romero</v>
      </c>
      <c r="H348" s="1">
        <f>Transactions!B348</f>
        <v>43425</v>
      </c>
      <c r="I348" s="10">
        <f t="shared" si="45"/>
        <v>11</v>
      </c>
      <c r="J348" s="1">
        <f>Transactions!C348</f>
        <v>43482</v>
      </c>
      <c r="K348">
        <f t="shared" si="46"/>
        <v>57</v>
      </c>
      <c r="L348" s="5">
        <f>Transactions!G348</f>
        <v>19744</v>
      </c>
      <c r="M348" s="2">
        <f>Transactions!H348</f>
        <v>0.12</v>
      </c>
      <c r="N348" s="2">
        <f t="shared" si="49"/>
        <v>17374.72</v>
      </c>
      <c r="O348">
        <f>SUMIFS(Financials!$C:$C,Financials!$A:$A,'Combined sheet'!$C348,Financials!$B:$B,'Combined sheet'!$D348)</f>
        <v>6515.52</v>
      </c>
      <c r="P348">
        <f>SUMIFS(Financials!$D:$D,Financials!$A:$A,'Combined sheet'!$C348,Financials!$B:$B,'Combined sheet'!$D348)</f>
        <v>760.14400000000012</v>
      </c>
      <c r="Q348">
        <f>SUMIFS(Financials!$E:$E,Financials!$A:$A,'Combined sheet'!$C348,Financials!$B:$B,'Combined sheet'!$D348)</f>
        <v>0.13</v>
      </c>
      <c r="R348" s="18">
        <f t="shared" si="50"/>
        <v>9534.3775999999998</v>
      </c>
      <c r="S348" s="9">
        <f t="shared" si="51"/>
        <v>7840.3424000000005</v>
      </c>
      <c r="T348">
        <f>VLOOKUP(Transactions!F348,Payments!A348:E1047,2,FALSE)</f>
        <v>3648.6911999999998</v>
      </c>
      <c r="U348" s="9">
        <f>VLOOKUP($D348,Payments!$A:$E,4,0)</f>
        <v>14412.330240000003</v>
      </c>
      <c r="V348" s="9">
        <f t="shared" si="52"/>
        <v>686.30144000000109</v>
      </c>
      <c r="W348" s="17">
        <f t="shared" si="53"/>
        <v>4.7619047619047686E-2</v>
      </c>
      <c r="X348" t="str">
        <f>VLOOKUP($D348,Payments!$A:$E,5,0)</f>
        <v>Bankinter</v>
      </c>
      <c r="Y348" t="str">
        <f>VLOOKUP($X348,'Bank Type'!$A$1:$B$11,2,0)</f>
        <v>C</v>
      </c>
    </row>
    <row r="349" spans="1:25" x14ac:dyDescent="0.25">
      <c r="A349" t="str">
        <f t="shared" si="47"/>
        <v>CD-11CD-11-348</v>
      </c>
      <c r="B349" t="str">
        <f t="shared" si="48"/>
        <v>CD-11-348B-332</v>
      </c>
      <c r="C349" s="11" t="str">
        <f>Transactions!A349</f>
        <v>CD-11</v>
      </c>
      <c r="D349" t="str">
        <f>Transactions!F349</f>
        <v>CD-11-348</v>
      </c>
      <c r="E349" t="str">
        <f>VLOOKUP($D349,Payments!$A:$C,3,0)</f>
        <v>B-332</v>
      </c>
      <c r="F349" s="11" t="str">
        <f>Transactions!D349</f>
        <v>Convertible</v>
      </c>
      <c r="G349" s="11" t="str">
        <f>Transactions!E349</f>
        <v>Mercury</v>
      </c>
      <c r="H349" s="1">
        <f>Transactions!B349</f>
        <v>43433</v>
      </c>
      <c r="I349" s="10">
        <f t="shared" si="45"/>
        <v>11</v>
      </c>
      <c r="J349" s="1">
        <f>Transactions!C349</f>
        <v>43513</v>
      </c>
      <c r="K349">
        <f t="shared" si="46"/>
        <v>80</v>
      </c>
      <c r="L349" s="5">
        <f>Transactions!G349</f>
        <v>17262</v>
      </c>
      <c r="M349" s="2">
        <f>Transactions!H349</f>
        <v>0.05</v>
      </c>
      <c r="N349" s="2">
        <f t="shared" si="49"/>
        <v>16398.900000000001</v>
      </c>
      <c r="O349">
        <f>SUMIFS(Financials!$C:$C,Financials!$A:$A,'Combined sheet'!$C349,Financials!$B:$B,'Combined sheet'!$D349)</f>
        <v>5696.46</v>
      </c>
      <c r="P349">
        <f>SUMIFS(Financials!$D:$D,Financials!$A:$A,'Combined sheet'!$C349,Financials!$B:$B,'Combined sheet'!$D349)</f>
        <v>856.19519999999989</v>
      </c>
      <c r="Q349">
        <f>SUMIFS(Financials!$E:$E,Financials!$A:$A,'Combined sheet'!$C349,Financials!$B:$B,'Combined sheet'!$D349)</f>
        <v>0.13</v>
      </c>
      <c r="R349" s="18">
        <f t="shared" si="50"/>
        <v>8684.512200000001</v>
      </c>
      <c r="S349" s="9">
        <f t="shared" si="51"/>
        <v>7714.3878000000022</v>
      </c>
      <c r="T349">
        <f>VLOOKUP(Transactions!F349,Payments!A349:E1048,2,FALSE)</f>
        <v>2951.8019999999997</v>
      </c>
      <c r="U349" s="9">
        <f>VLOOKUP($D349,Payments!$A:$E,4,0)</f>
        <v>14657.336819999999</v>
      </c>
      <c r="V349" s="9">
        <f t="shared" si="52"/>
        <v>1210.2388199999968</v>
      </c>
      <c r="W349" s="17">
        <f t="shared" si="53"/>
        <v>8.2568807339449338E-2</v>
      </c>
      <c r="X349" t="str">
        <f>VLOOKUP($D349,Payments!$A:$E,5,0)</f>
        <v>Santander</v>
      </c>
      <c r="Y349" t="str">
        <f>VLOOKUP($X349,'Bank Type'!$A$1:$B$11,2,0)</f>
        <v>B</v>
      </c>
    </row>
    <row r="350" spans="1:25" x14ac:dyDescent="0.25">
      <c r="A350" t="str">
        <f t="shared" si="47"/>
        <v>CD-18CD-18-349</v>
      </c>
      <c r="B350" t="str">
        <f t="shared" si="48"/>
        <v>CD-18-349B-391</v>
      </c>
      <c r="C350" s="1" t="str">
        <f>Transactions!A350</f>
        <v>CD-18</v>
      </c>
      <c r="D350" t="str">
        <f>Transactions!F350</f>
        <v>CD-18-349</v>
      </c>
      <c r="E350" t="str">
        <f>VLOOKUP($D350,Payments!$A:$C,3,0)</f>
        <v>B-391</v>
      </c>
      <c r="F350" s="11" t="str">
        <f>Transactions!D350</f>
        <v>Hatchback</v>
      </c>
      <c r="G350" s="11" t="str">
        <f>Transactions!E350</f>
        <v>Dodge</v>
      </c>
      <c r="H350" s="1">
        <f>Transactions!B350</f>
        <v>43395</v>
      </c>
      <c r="I350" s="10">
        <f t="shared" si="45"/>
        <v>10</v>
      </c>
      <c r="J350" s="1">
        <f>Transactions!C350</f>
        <v>43457</v>
      </c>
      <c r="K350">
        <f t="shared" si="46"/>
        <v>62</v>
      </c>
      <c r="L350" s="5">
        <f>Transactions!G350</f>
        <v>16934</v>
      </c>
      <c r="M350" s="2">
        <f>Transactions!H350</f>
        <v>0.11</v>
      </c>
      <c r="N350" s="2">
        <f t="shared" si="49"/>
        <v>15071.26</v>
      </c>
      <c r="O350">
        <f>SUMIFS(Financials!$C:$C,Financials!$A:$A,'Combined sheet'!$C350,Financials!$B:$B,'Combined sheet'!$D350)</f>
        <v>6265.58</v>
      </c>
      <c r="P350">
        <f>SUMIFS(Financials!$D:$D,Financials!$A:$A,'Combined sheet'!$C350,Financials!$B:$B,'Combined sheet'!$D350)</f>
        <v>616.39760000000001</v>
      </c>
      <c r="Q350">
        <f>SUMIFS(Financials!$E:$E,Financials!$A:$A,'Combined sheet'!$C350,Financials!$B:$B,'Combined sheet'!$D350)</f>
        <v>0.13</v>
      </c>
      <c r="R350" s="18">
        <f t="shared" si="50"/>
        <v>8841.2414000000008</v>
      </c>
      <c r="S350" s="9">
        <f t="shared" si="51"/>
        <v>6230.0185999999994</v>
      </c>
      <c r="T350">
        <f>VLOOKUP(Transactions!F350,Payments!A350:E1049,2,FALSE)</f>
        <v>2863.5394000000001</v>
      </c>
      <c r="U350" s="9">
        <f>VLOOKUP($D350,Payments!$A:$E,4,0)</f>
        <v>13306.415454000002</v>
      </c>
      <c r="V350" s="9">
        <f t="shared" si="52"/>
        <v>1098.6948540000012</v>
      </c>
      <c r="W350" s="17">
        <f t="shared" si="53"/>
        <v>8.2568807339449615E-2</v>
      </c>
      <c r="X350" t="str">
        <f>VLOOKUP($D350,Payments!$A:$E,5,0)</f>
        <v>Kutxa</v>
      </c>
      <c r="Y350" t="str">
        <f>VLOOKUP($X350,'Bank Type'!$A$1:$B$11,2,0)</f>
        <v>C</v>
      </c>
    </row>
    <row r="351" spans="1:25" x14ac:dyDescent="0.25">
      <c r="A351" t="str">
        <f t="shared" si="47"/>
        <v>CD-11CD-11-350</v>
      </c>
      <c r="B351" t="str">
        <f t="shared" si="48"/>
        <v>CD-11-350B-267</v>
      </c>
      <c r="C351" s="11" t="str">
        <f>Transactions!A351</f>
        <v>CD-11</v>
      </c>
      <c r="D351" t="str">
        <f>Transactions!F351</f>
        <v>CD-11-350</v>
      </c>
      <c r="E351" t="str">
        <f>VLOOKUP($D351,Payments!$A:$C,3,0)</f>
        <v>B-267</v>
      </c>
      <c r="F351" s="11" t="str">
        <f>Transactions!D351</f>
        <v>Hatchback</v>
      </c>
      <c r="G351" s="11" t="str">
        <f>Transactions!E351</f>
        <v>Alfa-romero</v>
      </c>
      <c r="H351" s="1">
        <f>Transactions!B351</f>
        <v>43428</v>
      </c>
      <c r="I351" s="10">
        <f t="shared" si="45"/>
        <v>11</v>
      </c>
      <c r="J351" s="1">
        <f>Transactions!C351</f>
        <v>43459</v>
      </c>
      <c r="K351">
        <f t="shared" si="46"/>
        <v>31</v>
      </c>
      <c r="L351" s="5">
        <f>Transactions!G351</f>
        <v>27818</v>
      </c>
      <c r="M351" s="2">
        <f>Transactions!H351</f>
        <v>0.16</v>
      </c>
      <c r="N351" s="2">
        <f t="shared" si="49"/>
        <v>23367.119999999999</v>
      </c>
      <c r="O351">
        <f>SUMIFS(Financials!$C:$C,Financials!$A:$A,'Combined sheet'!$C351,Financials!$B:$B,'Combined sheet'!$D351)</f>
        <v>8901.76</v>
      </c>
      <c r="P351">
        <f>SUMIFS(Financials!$D:$D,Financials!$A:$A,'Combined sheet'!$C351,Financials!$B:$B,'Combined sheet'!$D351)</f>
        <v>1446.5359999999998</v>
      </c>
      <c r="Q351">
        <f>SUMIFS(Financials!$E:$E,Financials!$A:$A,'Combined sheet'!$C351,Financials!$B:$B,'Combined sheet'!$D351)</f>
        <v>0.12</v>
      </c>
      <c r="R351" s="18">
        <f t="shared" si="50"/>
        <v>13152.350399999999</v>
      </c>
      <c r="S351" s="9">
        <f t="shared" si="51"/>
        <v>10214.7696</v>
      </c>
      <c r="T351">
        <f>VLOOKUP(Transactions!F351,Payments!A351:E1050,2,FALSE)</f>
        <v>4907.0951999999997</v>
      </c>
      <c r="U351" s="9">
        <f>VLOOKUP($D351,Payments!$A:$E,4,0)</f>
        <v>19567.626287999999</v>
      </c>
      <c r="V351" s="9">
        <f t="shared" si="52"/>
        <v>1107.6014880000002</v>
      </c>
      <c r="W351" s="17">
        <f t="shared" si="53"/>
        <v>5.6603773584905676E-2</v>
      </c>
      <c r="X351" t="str">
        <f>VLOOKUP($D351,Payments!$A:$E,5,0)</f>
        <v>Bankia</v>
      </c>
      <c r="Y351" t="str">
        <f>VLOOKUP($X351,'Bank Type'!$A$1:$B$11,2,0)</f>
        <v>B</v>
      </c>
    </row>
    <row r="352" spans="1:25" x14ac:dyDescent="0.25">
      <c r="A352" t="str">
        <f t="shared" si="47"/>
        <v>CD-2CD-2-351</v>
      </c>
      <c r="B352" t="str">
        <f t="shared" si="48"/>
        <v>CD-2-351B-345</v>
      </c>
      <c r="C352" s="1" t="str">
        <f>Transactions!A352</f>
        <v>CD-2</v>
      </c>
      <c r="D352" t="str">
        <f>Transactions!F352</f>
        <v>CD-2-351</v>
      </c>
      <c r="E352" t="str">
        <f>VLOOKUP($D352,Payments!$A:$C,3,0)</f>
        <v>B-345</v>
      </c>
      <c r="F352" s="11" t="str">
        <f>Transactions!D352</f>
        <v>Hardtop</v>
      </c>
      <c r="G352" s="11" t="str">
        <f>Transactions!E352</f>
        <v>Honda</v>
      </c>
      <c r="H352" s="1">
        <f>Transactions!B352</f>
        <v>43411</v>
      </c>
      <c r="I352" s="10">
        <f t="shared" si="45"/>
        <v>11</v>
      </c>
      <c r="J352" s="1">
        <f>Transactions!C352</f>
        <v>43451</v>
      </c>
      <c r="K352">
        <f t="shared" si="46"/>
        <v>40</v>
      </c>
      <c r="L352" s="5">
        <f>Transactions!G352</f>
        <v>16042</v>
      </c>
      <c r="M352" s="2">
        <f>Transactions!H352</f>
        <v>0.1</v>
      </c>
      <c r="N352" s="2">
        <f t="shared" si="49"/>
        <v>14437.8</v>
      </c>
      <c r="O352">
        <f>SUMIFS(Financials!$C:$C,Financials!$A:$A,'Combined sheet'!$C352,Financials!$B:$B,'Combined sheet'!$D352)</f>
        <v>5775.12</v>
      </c>
      <c r="P352">
        <f>SUMIFS(Financials!$D:$D,Financials!$A:$A,'Combined sheet'!$C352,Financials!$B:$B,'Combined sheet'!$D352)</f>
        <v>519.76080000000002</v>
      </c>
      <c r="Q352">
        <f>SUMIFS(Financials!$E:$E,Financials!$A:$A,'Combined sheet'!$C352,Financials!$B:$B,'Combined sheet'!$D352)</f>
        <v>0.13</v>
      </c>
      <c r="R352" s="18">
        <f t="shared" si="50"/>
        <v>8171.7947999999997</v>
      </c>
      <c r="S352" s="9">
        <f t="shared" si="51"/>
        <v>6266.0052000000005</v>
      </c>
      <c r="T352">
        <f>VLOOKUP(Transactions!F352,Payments!A352:E1051,2,FALSE)</f>
        <v>3176.3160000000003</v>
      </c>
      <c r="U352" s="9">
        <f>VLOOKUP($D352,Payments!$A:$E,4,0)</f>
        <v>11937.173040000001</v>
      </c>
      <c r="V352" s="9">
        <f t="shared" si="52"/>
        <v>675.68904000000293</v>
      </c>
      <c r="W352" s="17">
        <f t="shared" si="53"/>
        <v>5.6603773584905898E-2</v>
      </c>
      <c r="X352" t="str">
        <f>VLOOKUP($D352,Payments!$A:$E,5,0)</f>
        <v>Sabadell</v>
      </c>
      <c r="Y352" t="str">
        <f>VLOOKUP($X352,'Bank Type'!$A$1:$B$11,2,0)</f>
        <v>A</v>
      </c>
    </row>
    <row r="353" spans="1:25" x14ac:dyDescent="0.25">
      <c r="A353" t="str">
        <f t="shared" si="47"/>
        <v>CD-17CD-17-352</v>
      </c>
      <c r="B353" t="str">
        <f t="shared" si="48"/>
        <v>CD-17-352B-395</v>
      </c>
      <c r="C353" s="11" t="str">
        <f>Transactions!A353</f>
        <v>CD-17</v>
      </c>
      <c r="D353" t="str">
        <f>Transactions!F353</f>
        <v>CD-17-352</v>
      </c>
      <c r="E353" t="str">
        <f>VLOOKUP($D353,Payments!$A:$C,3,0)</f>
        <v>B-395</v>
      </c>
      <c r="F353" s="11" t="str">
        <f>Transactions!D353</f>
        <v>Convertible</v>
      </c>
      <c r="G353" s="11" t="str">
        <f>Transactions!E353</f>
        <v>Chevrolet</v>
      </c>
      <c r="H353" s="1">
        <f>Transactions!B353</f>
        <v>43388</v>
      </c>
      <c r="I353" s="10">
        <f t="shared" si="45"/>
        <v>10</v>
      </c>
      <c r="J353" s="1">
        <f>Transactions!C353</f>
        <v>43428</v>
      </c>
      <c r="K353">
        <f t="shared" si="46"/>
        <v>40</v>
      </c>
      <c r="L353" s="5">
        <f>Transactions!G353</f>
        <v>33416</v>
      </c>
      <c r="M353" s="2">
        <f>Transactions!H353</f>
        <v>0.05</v>
      </c>
      <c r="N353" s="2">
        <f t="shared" si="49"/>
        <v>31745.200000000001</v>
      </c>
      <c r="O353">
        <f>SUMIFS(Financials!$C:$C,Financials!$A:$A,'Combined sheet'!$C353,Financials!$B:$B,'Combined sheet'!$D353)</f>
        <v>10693.12</v>
      </c>
      <c r="P353">
        <f>SUMIFS(Financials!$D:$D,Financials!$A:$A,'Combined sheet'!$C353,Financials!$B:$B,'Combined sheet'!$D353)</f>
        <v>1052.6039999999996</v>
      </c>
      <c r="Q353">
        <f>SUMIFS(Financials!$E:$E,Financials!$A:$A,'Combined sheet'!$C353,Financials!$B:$B,'Combined sheet'!$D353)</f>
        <v>0.1</v>
      </c>
      <c r="R353" s="18">
        <f t="shared" si="50"/>
        <v>14920.244000000001</v>
      </c>
      <c r="S353" s="9">
        <f t="shared" si="51"/>
        <v>16824.956000000002</v>
      </c>
      <c r="T353">
        <f>VLOOKUP(Transactions!F353,Payments!A353:E1052,2,FALSE)</f>
        <v>6983.9439999999995</v>
      </c>
      <c r="U353" s="9">
        <f>VLOOKUP($D353,Payments!$A:$E,4,0)</f>
        <v>26742.156479999998</v>
      </c>
      <c r="V353" s="9">
        <f t="shared" si="52"/>
        <v>1980.9004799999966</v>
      </c>
      <c r="W353" s="17">
        <f t="shared" si="53"/>
        <v>7.4074074074073959E-2</v>
      </c>
      <c r="X353" t="str">
        <f>VLOOKUP($D353,Payments!$A:$E,5,0)</f>
        <v>BBVA</v>
      </c>
      <c r="Y353" t="str">
        <f>VLOOKUP($X353,'Bank Type'!$A$1:$B$11,2,0)</f>
        <v>A</v>
      </c>
    </row>
    <row r="354" spans="1:25" x14ac:dyDescent="0.25">
      <c r="A354" t="str">
        <f t="shared" si="47"/>
        <v>CD-9CD-9-353</v>
      </c>
      <c r="B354" t="str">
        <f t="shared" si="48"/>
        <v>CD-9-353B-311</v>
      </c>
      <c r="C354" s="1" t="str">
        <f>Transactions!A354</f>
        <v>CD-9</v>
      </c>
      <c r="D354" t="str">
        <f>Transactions!F354</f>
        <v>CD-9-353</v>
      </c>
      <c r="E354" t="str">
        <f>VLOOKUP($D354,Payments!$A:$C,3,0)</f>
        <v>B-311</v>
      </c>
      <c r="F354" s="11" t="str">
        <f>Transactions!D354</f>
        <v>Convertible</v>
      </c>
      <c r="G354" s="11" t="str">
        <f>Transactions!E354</f>
        <v>Mercedes-benz</v>
      </c>
      <c r="H354" s="1">
        <f>Transactions!B354</f>
        <v>43424</v>
      </c>
      <c r="I354" s="10">
        <f t="shared" si="45"/>
        <v>11</v>
      </c>
      <c r="J354" s="1">
        <f>Transactions!C354</f>
        <v>43498</v>
      </c>
      <c r="K354">
        <f t="shared" si="46"/>
        <v>74</v>
      </c>
      <c r="L354" s="5">
        <f>Transactions!G354</f>
        <v>25357</v>
      </c>
      <c r="M354" s="2">
        <f>Transactions!H354</f>
        <v>0.08</v>
      </c>
      <c r="N354" s="2">
        <f t="shared" si="49"/>
        <v>23328.44</v>
      </c>
      <c r="O354">
        <f>SUMIFS(Financials!$C:$C,Financials!$A:$A,'Combined sheet'!$C354,Financials!$B:$B,'Combined sheet'!$D354)</f>
        <v>8367.81</v>
      </c>
      <c r="P354">
        <f>SUMIFS(Financials!$D:$D,Financials!$A:$A,'Combined sheet'!$C354,Financials!$B:$B,'Combined sheet'!$D354)</f>
        <v>1047.2441000000001</v>
      </c>
      <c r="Q354">
        <f>SUMIFS(Financials!$E:$E,Financials!$A:$A,'Combined sheet'!$C354,Financials!$B:$B,'Combined sheet'!$D354)</f>
        <v>0.12</v>
      </c>
      <c r="R354" s="18">
        <f t="shared" si="50"/>
        <v>12214.466899999999</v>
      </c>
      <c r="S354" s="9">
        <f t="shared" si="51"/>
        <v>11113.973099999999</v>
      </c>
      <c r="T354">
        <f>VLOOKUP(Transactions!F354,Payments!A354:E1053,2,FALSE)</f>
        <v>4665.6880000000001</v>
      </c>
      <c r="U354" s="9">
        <f>VLOOKUP($D354,Payments!$A:$E,4,0)</f>
        <v>19595.889600000002</v>
      </c>
      <c r="V354" s="9">
        <f t="shared" si="52"/>
        <v>933.13760000000184</v>
      </c>
      <c r="W354" s="17">
        <f t="shared" si="53"/>
        <v>4.7619047619047707E-2</v>
      </c>
      <c r="X354" t="str">
        <f>VLOOKUP($D354,Payments!$A:$E,5,0)</f>
        <v>BBVA</v>
      </c>
      <c r="Y354" t="str">
        <f>VLOOKUP($X354,'Bank Type'!$A$1:$B$11,2,0)</f>
        <v>A</v>
      </c>
    </row>
    <row r="355" spans="1:25" x14ac:dyDescent="0.25">
      <c r="A355" t="str">
        <f t="shared" si="47"/>
        <v>CD-3CD-3-354</v>
      </c>
      <c r="B355" t="str">
        <f t="shared" si="48"/>
        <v>CD-3-354B-246</v>
      </c>
      <c r="C355" s="11" t="str">
        <f>Transactions!A355</f>
        <v>CD-3</v>
      </c>
      <c r="D355" t="str">
        <f>Transactions!F355</f>
        <v>CD-3-354</v>
      </c>
      <c r="E355" t="str">
        <f>VLOOKUP($D355,Payments!$A:$C,3,0)</f>
        <v>B-246</v>
      </c>
      <c r="F355" s="11" t="str">
        <f>Transactions!D355</f>
        <v>Convertible</v>
      </c>
      <c r="G355" s="11" t="str">
        <f>Transactions!E355</f>
        <v>Volkswagen</v>
      </c>
      <c r="H355" s="1">
        <f>Transactions!B355</f>
        <v>43415</v>
      </c>
      <c r="I355" s="10">
        <f t="shared" si="45"/>
        <v>11</v>
      </c>
      <c r="J355" s="1">
        <f>Transactions!C355</f>
        <v>43449</v>
      </c>
      <c r="K355">
        <f t="shared" si="46"/>
        <v>34</v>
      </c>
      <c r="L355" s="5">
        <f>Transactions!G355</f>
        <v>22543</v>
      </c>
      <c r="M355" s="2">
        <f>Transactions!H355</f>
        <v>0.09</v>
      </c>
      <c r="N355" s="2">
        <f t="shared" si="49"/>
        <v>20514.13</v>
      </c>
      <c r="O355">
        <f>SUMIFS(Financials!$C:$C,Financials!$A:$A,'Combined sheet'!$C355,Financials!$B:$B,'Combined sheet'!$D355)</f>
        <v>6762.9</v>
      </c>
      <c r="P355">
        <f>SUMIFS(Financials!$D:$D,Financials!$A:$A,'Combined sheet'!$C355,Financials!$B:$B,'Combined sheet'!$D355)</f>
        <v>1237.6107000000002</v>
      </c>
      <c r="Q355">
        <f>SUMIFS(Financials!$E:$E,Financials!$A:$A,'Combined sheet'!$C355,Financials!$B:$B,'Combined sheet'!$D355)</f>
        <v>0.13</v>
      </c>
      <c r="R355" s="18">
        <f t="shared" si="50"/>
        <v>10667.347600000001</v>
      </c>
      <c r="S355" s="9">
        <f t="shared" si="51"/>
        <v>9846.7824000000019</v>
      </c>
      <c r="T355">
        <f>VLOOKUP(Transactions!F355,Payments!A355:E1054,2,FALSE)</f>
        <v>4307.9673000000003</v>
      </c>
      <c r="U355" s="9">
        <f>VLOOKUP($D355,Payments!$A:$E,4,0)</f>
        <v>17178.532462000003</v>
      </c>
      <c r="V355" s="9">
        <f t="shared" si="52"/>
        <v>972.36976200000208</v>
      </c>
      <c r="W355" s="17">
        <f t="shared" si="53"/>
        <v>5.6603773584905773E-2</v>
      </c>
      <c r="X355" t="str">
        <f>VLOOKUP($D355,Payments!$A:$E,5,0)</f>
        <v>Caixa</v>
      </c>
      <c r="Y355" t="str">
        <f>VLOOKUP($X355,'Bank Type'!$A$1:$B$11,2,0)</f>
        <v>A</v>
      </c>
    </row>
    <row r="356" spans="1:25" x14ac:dyDescent="0.25">
      <c r="A356" t="str">
        <f t="shared" si="47"/>
        <v>CD-8CD-8-355</v>
      </c>
      <c r="B356" t="str">
        <f t="shared" si="48"/>
        <v>CD-8-355B-304</v>
      </c>
      <c r="C356" s="1" t="str">
        <f>Transactions!A356</f>
        <v>CD-8</v>
      </c>
      <c r="D356" t="str">
        <f>Transactions!F356</f>
        <v>CD-8-355</v>
      </c>
      <c r="E356" t="str">
        <f>VLOOKUP($D356,Payments!$A:$C,3,0)</f>
        <v>B-304</v>
      </c>
      <c r="F356" s="11" t="str">
        <f>Transactions!D356</f>
        <v>Hardtop</v>
      </c>
      <c r="G356" s="11" t="str">
        <f>Transactions!E356</f>
        <v>Isuzu</v>
      </c>
      <c r="H356" s="1">
        <f>Transactions!B356</f>
        <v>43434</v>
      </c>
      <c r="I356" s="10">
        <f t="shared" si="45"/>
        <v>11</v>
      </c>
      <c r="J356" s="1">
        <f>Transactions!C356</f>
        <v>43489</v>
      </c>
      <c r="K356">
        <f t="shared" si="46"/>
        <v>55</v>
      </c>
      <c r="L356" s="5">
        <f>Transactions!G356</f>
        <v>25034</v>
      </c>
      <c r="M356" s="2">
        <f>Transactions!H356</f>
        <v>0.14000000000000001</v>
      </c>
      <c r="N356" s="2">
        <f t="shared" si="49"/>
        <v>21529.239999999998</v>
      </c>
      <c r="O356">
        <f>SUMIFS(Financials!$C:$C,Financials!$A:$A,'Combined sheet'!$C356,Financials!$B:$B,'Combined sheet'!$D356)</f>
        <v>9512.92</v>
      </c>
      <c r="P356">
        <f>SUMIFS(Financials!$D:$D,Financials!$A:$A,'Combined sheet'!$C356,Financials!$B:$B,'Combined sheet'!$D356)</f>
        <v>961.3055999999998</v>
      </c>
      <c r="Q356">
        <f>SUMIFS(Financials!$E:$E,Financials!$A:$A,'Combined sheet'!$C356,Financials!$B:$B,'Combined sheet'!$D356)</f>
        <v>0.1</v>
      </c>
      <c r="R356" s="18">
        <f t="shared" si="50"/>
        <v>12627.149600000001</v>
      </c>
      <c r="S356" s="9">
        <f t="shared" si="51"/>
        <v>8902.0903999999973</v>
      </c>
      <c r="T356">
        <f>VLOOKUP(Transactions!F356,Payments!A356:E1055,2,FALSE)</f>
        <v>4521.1404000000002</v>
      </c>
      <c r="U356" s="9">
        <f>VLOOKUP($D356,Payments!$A:$E,4,0)</f>
        <v>18538.828563999999</v>
      </c>
      <c r="V356" s="9">
        <f t="shared" si="52"/>
        <v>1530.7289640000017</v>
      </c>
      <c r="W356" s="17">
        <f t="shared" si="53"/>
        <v>8.2568807339449643E-2</v>
      </c>
      <c r="X356" t="str">
        <f>VLOOKUP($D356,Payments!$A:$E,5,0)</f>
        <v>Caixa</v>
      </c>
      <c r="Y356" t="str">
        <f>VLOOKUP($X356,'Bank Type'!$A$1:$B$11,2,0)</f>
        <v>A</v>
      </c>
    </row>
    <row r="357" spans="1:25" x14ac:dyDescent="0.25">
      <c r="A357" t="str">
        <f t="shared" si="47"/>
        <v>CD-9CD-9-356</v>
      </c>
      <c r="B357" t="str">
        <f t="shared" si="48"/>
        <v>CD-9-356B-289</v>
      </c>
      <c r="C357" s="11" t="str">
        <f>Transactions!A357</f>
        <v>CD-9</v>
      </c>
      <c r="D357" t="str">
        <f>Transactions!F357</f>
        <v>CD-9-356</v>
      </c>
      <c r="E357" t="str">
        <f>VLOOKUP($D357,Payments!$A:$C,3,0)</f>
        <v>B-289</v>
      </c>
      <c r="F357" s="11" t="str">
        <f>Transactions!D357</f>
        <v>Convertible</v>
      </c>
      <c r="G357" s="11" t="str">
        <f>Transactions!E357</f>
        <v>Peugeot</v>
      </c>
      <c r="H357" s="1">
        <f>Transactions!B357</f>
        <v>43386</v>
      </c>
      <c r="I357" s="10">
        <f t="shared" si="45"/>
        <v>10</v>
      </c>
      <c r="J357" s="1">
        <f>Transactions!C357</f>
        <v>43458</v>
      </c>
      <c r="K357">
        <f t="shared" si="46"/>
        <v>72</v>
      </c>
      <c r="L357" s="5">
        <f>Transactions!G357</f>
        <v>29099</v>
      </c>
      <c r="M357" s="2">
        <f>Transactions!H357</f>
        <v>0.17</v>
      </c>
      <c r="N357" s="2">
        <f t="shared" si="49"/>
        <v>24152.17</v>
      </c>
      <c r="O357">
        <f>SUMIFS(Financials!$C:$C,Financials!$A:$A,'Combined sheet'!$C357,Financials!$B:$B,'Combined sheet'!$D357)</f>
        <v>11639.6</v>
      </c>
      <c r="P357">
        <f>SUMIFS(Financials!$D:$D,Financials!$A:$A,'Combined sheet'!$C357,Financials!$B:$B,'Combined sheet'!$D357)</f>
        <v>1001.0055999999998</v>
      </c>
      <c r="Q357">
        <f>SUMIFS(Financials!$E:$E,Financials!$A:$A,'Combined sheet'!$C357,Financials!$B:$B,'Combined sheet'!$D357)</f>
        <v>0.1</v>
      </c>
      <c r="R357" s="18">
        <f t="shared" si="50"/>
        <v>15055.822600000001</v>
      </c>
      <c r="S357" s="9">
        <f t="shared" si="51"/>
        <v>9096.3473999999969</v>
      </c>
      <c r="T357">
        <f>VLOOKUP(Transactions!F357,Payments!A357:E1056,2,FALSE)</f>
        <v>5313.4773999999998</v>
      </c>
      <c r="U357" s="9">
        <f>VLOOKUP($D357,Payments!$A:$E,4,0)</f>
        <v>19969.014156000001</v>
      </c>
      <c r="V357" s="9">
        <f t="shared" si="52"/>
        <v>1130.3215560000026</v>
      </c>
      <c r="W357" s="17">
        <f t="shared" si="53"/>
        <v>5.6603773584905787E-2</v>
      </c>
      <c r="X357" t="str">
        <f>VLOOKUP($D357,Payments!$A:$E,5,0)</f>
        <v>Santander</v>
      </c>
      <c r="Y357" t="str">
        <f>VLOOKUP($X357,'Bank Type'!$A$1:$B$11,2,0)</f>
        <v>B</v>
      </c>
    </row>
    <row r="358" spans="1:25" x14ac:dyDescent="0.25">
      <c r="A358" t="str">
        <f t="shared" si="47"/>
        <v>CD-16CD-16-357</v>
      </c>
      <c r="B358" t="str">
        <f t="shared" si="48"/>
        <v>CD-16-357B-269</v>
      </c>
      <c r="C358" s="1" t="str">
        <f>Transactions!A358</f>
        <v>CD-16</v>
      </c>
      <c r="D358" t="str">
        <f>Transactions!F358</f>
        <v>CD-16-357</v>
      </c>
      <c r="E358" t="str">
        <f>VLOOKUP($D358,Payments!$A:$C,3,0)</f>
        <v>B-269</v>
      </c>
      <c r="F358" s="11" t="str">
        <f>Transactions!D358</f>
        <v>Hardtop</v>
      </c>
      <c r="G358" s="11" t="str">
        <f>Transactions!E358</f>
        <v>Honda</v>
      </c>
      <c r="H358" s="1">
        <f>Transactions!B358</f>
        <v>43375</v>
      </c>
      <c r="I358" s="10">
        <f t="shared" si="45"/>
        <v>10</v>
      </c>
      <c r="J358" s="1">
        <f>Transactions!C358</f>
        <v>43441</v>
      </c>
      <c r="K358">
        <f t="shared" si="46"/>
        <v>66</v>
      </c>
      <c r="L358" s="5">
        <f>Transactions!G358</f>
        <v>30675</v>
      </c>
      <c r="M358" s="2">
        <f>Transactions!H358</f>
        <v>7.0000000000000007E-2</v>
      </c>
      <c r="N358" s="2">
        <f t="shared" si="49"/>
        <v>28527.75</v>
      </c>
      <c r="O358">
        <f>SUMIFS(Financials!$C:$C,Financials!$A:$A,'Combined sheet'!$C358,Financials!$B:$B,'Combined sheet'!$D358)</f>
        <v>11043</v>
      </c>
      <c r="P358">
        <f>SUMIFS(Financials!$D:$D,Financials!$A:$A,'Combined sheet'!$C358,Financials!$B:$B,'Combined sheet'!$D358)</f>
        <v>1398.7799999999997</v>
      </c>
      <c r="Q358">
        <f>SUMIFS(Financials!$E:$E,Financials!$A:$A,'Combined sheet'!$C358,Financials!$B:$B,'Combined sheet'!$D358)</f>
        <v>0.11</v>
      </c>
      <c r="R358" s="18">
        <f t="shared" si="50"/>
        <v>15579.832499999999</v>
      </c>
      <c r="S358" s="9">
        <f t="shared" si="51"/>
        <v>12947.917500000001</v>
      </c>
      <c r="T358">
        <f>VLOOKUP(Transactions!F358,Payments!A358:E1057,2,FALSE)</f>
        <v>5134.994999999999</v>
      </c>
      <c r="U358" s="9">
        <f>VLOOKUP($D358,Payments!$A:$E,4,0)</f>
        <v>25030.24785</v>
      </c>
      <c r="V358" s="9">
        <f t="shared" si="52"/>
        <v>1637.4928499999987</v>
      </c>
      <c r="W358" s="17">
        <f t="shared" si="53"/>
        <v>6.5420560747663503E-2</v>
      </c>
      <c r="X358" t="str">
        <f>VLOOKUP($D358,Payments!$A:$E,5,0)</f>
        <v>Bankia</v>
      </c>
      <c r="Y358" t="str">
        <f>VLOOKUP($X358,'Bank Type'!$A$1:$B$11,2,0)</f>
        <v>B</v>
      </c>
    </row>
    <row r="359" spans="1:25" x14ac:dyDescent="0.25">
      <c r="A359" t="str">
        <f t="shared" si="47"/>
        <v>CD-4CD-4-358</v>
      </c>
      <c r="B359" t="str">
        <f t="shared" si="48"/>
        <v>CD-4-358B-276</v>
      </c>
      <c r="C359" s="11" t="str">
        <f>Transactions!A359</f>
        <v>CD-4</v>
      </c>
      <c r="D359" t="str">
        <f>Transactions!F359</f>
        <v>CD-4-358</v>
      </c>
      <c r="E359" t="str">
        <f>VLOOKUP($D359,Payments!$A:$C,3,0)</f>
        <v>B-276</v>
      </c>
      <c r="F359" s="11" t="str">
        <f>Transactions!D359</f>
        <v>Convertible</v>
      </c>
      <c r="G359" s="11" t="str">
        <f>Transactions!E359</f>
        <v>Honda</v>
      </c>
      <c r="H359" s="1">
        <f>Transactions!B359</f>
        <v>43463</v>
      </c>
      <c r="I359" s="10">
        <f t="shared" si="45"/>
        <v>12</v>
      </c>
      <c r="J359" s="1">
        <f>Transactions!C359</f>
        <v>43525</v>
      </c>
      <c r="K359">
        <f t="shared" si="46"/>
        <v>62</v>
      </c>
      <c r="L359" s="5">
        <f>Transactions!G359</f>
        <v>33497</v>
      </c>
      <c r="M359" s="2">
        <f>Transactions!H359</f>
        <v>0.08</v>
      </c>
      <c r="N359" s="2">
        <f t="shared" si="49"/>
        <v>30817.239999999998</v>
      </c>
      <c r="O359">
        <f>SUMIFS(Financials!$C:$C,Financials!$A:$A,'Combined sheet'!$C359,Financials!$B:$B,'Combined sheet'!$D359)</f>
        <v>12058.92</v>
      </c>
      <c r="P359">
        <f>SUMIFS(Financials!$D:$D,Financials!$A:$A,'Combined sheet'!$C359,Financials!$B:$B,'Combined sheet'!$D359)</f>
        <v>1875.8320000000001</v>
      </c>
      <c r="Q359">
        <f>SUMIFS(Financials!$E:$E,Financials!$A:$A,'Combined sheet'!$C359,Financials!$B:$B,'Combined sheet'!$D359)</f>
        <v>0.13</v>
      </c>
      <c r="R359" s="18">
        <f t="shared" si="50"/>
        <v>17940.993200000001</v>
      </c>
      <c r="S359" s="9">
        <f t="shared" si="51"/>
        <v>12876.246800000001</v>
      </c>
      <c r="T359">
        <f>VLOOKUP(Transactions!F359,Payments!A359:E1058,2,FALSE)</f>
        <v>6779.7928000000002</v>
      </c>
      <c r="U359" s="9">
        <f>VLOOKUP($D359,Payments!$A:$E,4,0)</f>
        <v>25960.442976000006</v>
      </c>
      <c r="V359" s="9">
        <f t="shared" si="52"/>
        <v>1922.995776000007</v>
      </c>
      <c r="W359" s="17">
        <f t="shared" si="53"/>
        <v>7.4074074074074334E-2</v>
      </c>
      <c r="X359" t="str">
        <f>VLOOKUP($D359,Payments!$A:$E,5,0)</f>
        <v>BBVA</v>
      </c>
      <c r="Y359" t="str">
        <f>VLOOKUP($X359,'Bank Type'!$A$1:$B$11,2,0)</f>
        <v>A</v>
      </c>
    </row>
    <row r="360" spans="1:25" x14ac:dyDescent="0.25">
      <c r="A360" t="str">
        <f t="shared" si="47"/>
        <v>CD-7CD-7-359</v>
      </c>
      <c r="B360" t="str">
        <f t="shared" si="48"/>
        <v>CD-7-359B-335</v>
      </c>
      <c r="C360" s="1" t="str">
        <f>Transactions!A360</f>
        <v>CD-7</v>
      </c>
      <c r="D360" t="str">
        <f>Transactions!F360</f>
        <v>CD-7-359</v>
      </c>
      <c r="E360" t="str">
        <f>VLOOKUP($D360,Payments!$A:$C,3,0)</f>
        <v>B-335</v>
      </c>
      <c r="F360" s="11" t="str">
        <f>Transactions!D360</f>
        <v>Hardtop</v>
      </c>
      <c r="G360" s="11" t="str">
        <f>Transactions!E360</f>
        <v>BMW</v>
      </c>
      <c r="H360" s="1">
        <f>Transactions!B360</f>
        <v>43448</v>
      </c>
      <c r="I360" s="10">
        <f t="shared" si="45"/>
        <v>12</v>
      </c>
      <c r="J360" s="1">
        <f>Transactions!C360</f>
        <v>43488</v>
      </c>
      <c r="K360">
        <f t="shared" si="46"/>
        <v>40</v>
      </c>
      <c r="L360" s="5">
        <f>Transactions!G360</f>
        <v>16212</v>
      </c>
      <c r="M360" s="2">
        <f>Transactions!H360</f>
        <v>7.0000000000000007E-2</v>
      </c>
      <c r="N360" s="2">
        <f t="shared" si="49"/>
        <v>15077.16</v>
      </c>
      <c r="O360">
        <f>SUMIFS(Financials!$C:$C,Financials!$A:$A,'Combined sheet'!$C360,Financials!$B:$B,'Combined sheet'!$D360)</f>
        <v>5836.32</v>
      </c>
      <c r="P360">
        <f>SUMIFS(Financials!$D:$D,Financials!$A:$A,'Combined sheet'!$C360,Financials!$B:$B,'Combined sheet'!$D360)</f>
        <v>739.2672</v>
      </c>
      <c r="Q360">
        <f>SUMIFS(Financials!$E:$E,Financials!$A:$A,'Combined sheet'!$C360,Financials!$B:$B,'Combined sheet'!$D360)</f>
        <v>0.11</v>
      </c>
      <c r="R360" s="18">
        <f t="shared" si="50"/>
        <v>8234.0748000000003</v>
      </c>
      <c r="S360" s="9">
        <f t="shared" si="51"/>
        <v>6843.0851999999995</v>
      </c>
      <c r="T360">
        <f>VLOOKUP(Transactions!F360,Payments!A360:E1059,2,FALSE)</f>
        <v>3316.9752000000003</v>
      </c>
      <c r="U360" s="9">
        <f>VLOOKUP($D360,Payments!$A:$E,4,0)</f>
        <v>12583.397735999999</v>
      </c>
      <c r="V360" s="9">
        <f t="shared" si="52"/>
        <v>823.2129359999999</v>
      </c>
      <c r="W360" s="17">
        <f t="shared" si="53"/>
        <v>6.5420560747663545E-2</v>
      </c>
      <c r="X360" t="str">
        <f>VLOOKUP($D360,Payments!$A:$E,5,0)</f>
        <v>BBVA</v>
      </c>
      <c r="Y360" t="str">
        <f>VLOOKUP($X360,'Bank Type'!$A$1:$B$11,2,0)</f>
        <v>A</v>
      </c>
    </row>
    <row r="361" spans="1:25" x14ac:dyDescent="0.25">
      <c r="A361" t="str">
        <f t="shared" si="47"/>
        <v>CD-3CD-3-360</v>
      </c>
      <c r="B361" t="str">
        <f t="shared" si="48"/>
        <v>CD-3-360B-289</v>
      </c>
      <c r="C361" s="11" t="str">
        <f>Transactions!A361</f>
        <v>CD-3</v>
      </c>
      <c r="D361" t="str">
        <f>Transactions!F361</f>
        <v>CD-3-360</v>
      </c>
      <c r="E361" t="str">
        <f>VLOOKUP($D361,Payments!$A:$C,3,0)</f>
        <v>B-289</v>
      </c>
      <c r="F361" s="11" t="str">
        <f>Transactions!D361</f>
        <v>Convertible</v>
      </c>
      <c r="G361" s="11" t="str">
        <f>Transactions!E361</f>
        <v>Isuzu</v>
      </c>
      <c r="H361" s="1">
        <f>Transactions!B361</f>
        <v>43391</v>
      </c>
      <c r="I361" s="10">
        <f t="shared" si="45"/>
        <v>10</v>
      </c>
      <c r="J361" s="1">
        <f>Transactions!C361</f>
        <v>43434</v>
      </c>
      <c r="K361">
        <f t="shared" si="46"/>
        <v>43</v>
      </c>
      <c r="L361" s="5">
        <f>Transactions!G361</f>
        <v>17689</v>
      </c>
      <c r="M361" s="2">
        <f>Transactions!H361</f>
        <v>0.12</v>
      </c>
      <c r="N361" s="2">
        <f t="shared" si="49"/>
        <v>15566.32</v>
      </c>
      <c r="O361">
        <f>SUMIFS(Financials!$C:$C,Financials!$A:$A,'Combined sheet'!$C361,Financials!$B:$B,'Combined sheet'!$D361)</f>
        <v>6544.93</v>
      </c>
      <c r="P361">
        <f>SUMIFS(Financials!$D:$D,Financials!$A:$A,'Combined sheet'!$C361,Financials!$B:$B,'Combined sheet'!$D361)</f>
        <v>451.06949999999995</v>
      </c>
      <c r="Q361">
        <f>SUMIFS(Financials!$E:$E,Financials!$A:$A,'Combined sheet'!$C361,Financials!$B:$B,'Combined sheet'!$D361)</f>
        <v>0.13</v>
      </c>
      <c r="R361" s="18">
        <f t="shared" si="50"/>
        <v>9019.6211000000003</v>
      </c>
      <c r="S361" s="9">
        <f t="shared" si="51"/>
        <v>6546.6988999999994</v>
      </c>
      <c r="T361">
        <f>VLOOKUP(Transactions!F361,Payments!A361:E1060,2,FALSE)</f>
        <v>2957.6008000000002</v>
      </c>
      <c r="U361" s="9">
        <f>VLOOKUP($D361,Payments!$A:$E,4,0)</f>
        <v>13617.416736000001</v>
      </c>
      <c r="V361" s="9">
        <f t="shared" si="52"/>
        <v>1008.6975360000015</v>
      </c>
      <c r="W361" s="17">
        <f t="shared" si="53"/>
        <v>7.4074074074074181E-2</v>
      </c>
      <c r="X361" t="str">
        <f>VLOOKUP($D361,Payments!$A:$E,5,0)</f>
        <v>Kutxa</v>
      </c>
      <c r="Y361" t="str">
        <f>VLOOKUP($X361,'Bank Type'!$A$1:$B$11,2,0)</f>
        <v>C</v>
      </c>
    </row>
    <row r="362" spans="1:25" x14ac:dyDescent="0.25">
      <c r="A362" t="str">
        <f t="shared" si="47"/>
        <v>CD-12CD-12-361</v>
      </c>
      <c r="B362" t="str">
        <f t="shared" si="48"/>
        <v>CD-12-361B-383</v>
      </c>
      <c r="C362" s="1" t="str">
        <f>Transactions!A362</f>
        <v>CD-12</v>
      </c>
      <c r="D362" t="str">
        <f>Transactions!F362</f>
        <v>CD-12-361</v>
      </c>
      <c r="E362" t="str">
        <f>VLOOKUP($D362,Payments!$A:$C,3,0)</f>
        <v>B-383</v>
      </c>
      <c r="F362" s="11" t="str">
        <f>Transactions!D362</f>
        <v>Hardtop</v>
      </c>
      <c r="G362" s="11" t="str">
        <f>Transactions!E362</f>
        <v>Volkswagen</v>
      </c>
      <c r="H362" s="1">
        <f>Transactions!B362</f>
        <v>43425</v>
      </c>
      <c r="I362" s="10">
        <f t="shared" si="45"/>
        <v>11</v>
      </c>
      <c r="J362" s="1">
        <f>Transactions!C362</f>
        <v>43504</v>
      </c>
      <c r="K362">
        <f t="shared" si="46"/>
        <v>79</v>
      </c>
      <c r="L362" s="5">
        <f>Transactions!G362</f>
        <v>30737</v>
      </c>
      <c r="M362" s="2">
        <f>Transactions!H362</f>
        <v>0.06</v>
      </c>
      <c r="N362" s="2">
        <f t="shared" si="49"/>
        <v>28892.78</v>
      </c>
      <c r="O362">
        <f>SUMIFS(Financials!$C:$C,Financials!$A:$A,'Combined sheet'!$C362,Financials!$B:$B,'Combined sheet'!$D362)</f>
        <v>11680.06</v>
      </c>
      <c r="P362">
        <f>SUMIFS(Financials!$D:$D,Financials!$A:$A,'Combined sheet'!$C362,Financials!$B:$B,'Combined sheet'!$D362)</f>
        <v>1204.8904</v>
      </c>
      <c r="Q362">
        <f>SUMIFS(Financials!$E:$E,Financials!$A:$A,'Combined sheet'!$C362,Financials!$B:$B,'Combined sheet'!$D362)</f>
        <v>0.14000000000000001</v>
      </c>
      <c r="R362" s="18">
        <f t="shared" si="50"/>
        <v>16929.939600000002</v>
      </c>
      <c r="S362" s="9">
        <f t="shared" si="51"/>
        <v>11962.840400000001</v>
      </c>
      <c r="T362">
        <f>VLOOKUP(Transactions!F362,Payments!A362:E1061,2,FALSE)</f>
        <v>6067.4838</v>
      </c>
      <c r="U362" s="9">
        <f>VLOOKUP($D362,Payments!$A:$E,4,0)</f>
        <v>24879.572858</v>
      </c>
      <c r="V362" s="9">
        <f t="shared" si="52"/>
        <v>2054.2766580000025</v>
      </c>
      <c r="W362" s="17">
        <f t="shared" si="53"/>
        <v>8.2568807339449643E-2</v>
      </c>
      <c r="X362" t="str">
        <f>VLOOKUP($D362,Payments!$A:$E,5,0)</f>
        <v>Caixa</v>
      </c>
      <c r="Y362" t="str">
        <f>VLOOKUP($X362,'Bank Type'!$A$1:$B$11,2,0)</f>
        <v>A</v>
      </c>
    </row>
    <row r="363" spans="1:25" x14ac:dyDescent="0.25">
      <c r="A363" t="str">
        <f t="shared" si="47"/>
        <v>CD-9CD-9-362</v>
      </c>
      <c r="B363" t="str">
        <f t="shared" si="48"/>
        <v>CD-9-362B-294</v>
      </c>
      <c r="C363" s="11" t="str">
        <f>Transactions!A363</f>
        <v>CD-9</v>
      </c>
      <c r="D363" t="str">
        <f>Transactions!F363</f>
        <v>CD-9-362</v>
      </c>
      <c r="E363" t="str">
        <f>VLOOKUP($D363,Payments!$A:$C,3,0)</f>
        <v>B-294</v>
      </c>
      <c r="F363" s="11" t="str">
        <f>Transactions!D363</f>
        <v>Sedan</v>
      </c>
      <c r="G363" s="11" t="str">
        <f>Transactions!E363</f>
        <v>Saab</v>
      </c>
      <c r="H363" s="1">
        <f>Transactions!B363</f>
        <v>43415</v>
      </c>
      <c r="I363" s="10">
        <f t="shared" si="45"/>
        <v>11</v>
      </c>
      <c r="J363" s="1">
        <f>Transactions!C363</f>
        <v>43484</v>
      </c>
      <c r="K363">
        <f t="shared" si="46"/>
        <v>69</v>
      </c>
      <c r="L363" s="5">
        <f>Transactions!G363</f>
        <v>27052</v>
      </c>
      <c r="M363" s="2">
        <f>Transactions!H363</f>
        <v>0.14000000000000001</v>
      </c>
      <c r="N363" s="2">
        <f t="shared" si="49"/>
        <v>23264.720000000001</v>
      </c>
      <c r="O363">
        <f>SUMIFS(Financials!$C:$C,Financials!$A:$A,'Combined sheet'!$C363,Financials!$B:$B,'Combined sheet'!$D363)</f>
        <v>8386.1200000000008</v>
      </c>
      <c r="P363">
        <f>SUMIFS(Financials!$D:$D,Financials!$A:$A,'Combined sheet'!$C363,Financials!$B:$B,'Combined sheet'!$D363)</f>
        <v>743.93</v>
      </c>
      <c r="Q363">
        <f>SUMIFS(Financials!$E:$E,Financials!$A:$A,'Combined sheet'!$C363,Financials!$B:$B,'Combined sheet'!$D363)</f>
        <v>0.14000000000000001</v>
      </c>
      <c r="R363" s="18">
        <f t="shared" si="50"/>
        <v>12387.110800000002</v>
      </c>
      <c r="S363" s="9">
        <f t="shared" si="51"/>
        <v>10877.609199999999</v>
      </c>
      <c r="T363">
        <f>VLOOKUP(Transactions!F363,Payments!A363:E1062,2,FALSE)</f>
        <v>4885.5911999999998</v>
      </c>
      <c r="U363" s="9">
        <f>VLOOKUP($D363,Payments!$A:$E,4,0)</f>
        <v>19481.876528000004</v>
      </c>
      <c r="V363" s="9">
        <f t="shared" si="52"/>
        <v>1102.7477280000021</v>
      </c>
      <c r="W363" s="17">
        <f t="shared" si="53"/>
        <v>5.6603773584905759E-2</v>
      </c>
      <c r="X363" t="str">
        <f>VLOOKUP($D363,Payments!$A:$E,5,0)</f>
        <v>Sabadell</v>
      </c>
      <c r="Y363" t="str">
        <f>VLOOKUP($X363,'Bank Type'!$A$1:$B$11,2,0)</f>
        <v>A</v>
      </c>
    </row>
    <row r="364" spans="1:25" x14ac:dyDescent="0.25">
      <c r="A364" t="str">
        <f t="shared" si="47"/>
        <v>CD-18CD-18-363</v>
      </c>
      <c r="B364" t="str">
        <f t="shared" si="48"/>
        <v>CD-18-363B-301</v>
      </c>
      <c r="C364" s="1" t="str">
        <f>Transactions!A364</f>
        <v>CD-18</v>
      </c>
      <c r="D364" t="str">
        <f>Transactions!F364</f>
        <v>CD-18-363</v>
      </c>
      <c r="E364" t="str">
        <f>VLOOKUP($D364,Payments!$A:$C,3,0)</f>
        <v>B-301</v>
      </c>
      <c r="F364" s="11" t="str">
        <f>Transactions!D364</f>
        <v>Wagon</v>
      </c>
      <c r="G364" s="11" t="str">
        <f>Transactions!E364</f>
        <v>Audi</v>
      </c>
      <c r="H364" s="1">
        <f>Transactions!B364</f>
        <v>43450</v>
      </c>
      <c r="I364" s="10">
        <f t="shared" si="45"/>
        <v>12</v>
      </c>
      <c r="J364" s="1">
        <f>Transactions!C364</f>
        <v>43502</v>
      </c>
      <c r="K364">
        <f t="shared" si="46"/>
        <v>52</v>
      </c>
      <c r="L364" s="5">
        <f>Transactions!G364</f>
        <v>20647</v>
      </c>
      <c r="M364" s="2">
        <f>Transactions!H364</f>
        <v>0.08</v>
      </c>
      <c r="N364" s="2">
        <f t="shared" si="49"/>
        <v>18995.240000000002</v>
      </c>
      <c r="O364">
        <f>SUMIFS(Financials!$C:$C,Financials!$A:$A,'Combined sheet'!$C364,Financials!$B:$B,'Combined sheet'!$D364)</f>
        <v>7639.39</v>
      </c>
      <c r="P364">
        <f>SUMIFS(Financials!$D:$D,Financials!$A:$A,'Combined sheet'!$C364,Financials!$B:$B,'Combined sheet'!$D364)</f>
        <v>908.46800000000019</v>
      </c>
      <c r="Q364">
        <f>SUMIFS(Financials!$E:$E,Financials!$A:$A,'Combined sheet'!$C364,Financials!$B:$B,'Combined sheet'!$D364)</f>
        <v>0.14000000000000001</v>
      </c>
      <c r="R364" s="18">
        <f t="shared" si="50"/>
        <v>11207.1916</v>
      </c>
      <c r="S364" s="9">
        <f t="shared" si="51"/>
        <v>7788.0484000000015</v>
      </c>
      <c r="T364">
        <f>VLOOKUP(Transactions!F364,Payments!A364:E1063,2,FALSE)</f>
        <v>3799.0480000000007</v>
      </c>
      <c r="U364" s="9">
        <f>VLOOKUP($D364,Payments!$A:$E,4,0)</f>
        <v>16563.849280000002</v>
      </c>
      <c r="V364" s="9">
        <f t="shared" si="52"/>
        <v>1367.6572800000013</v>
      </c>
      <c r="W364" s="17">
        <f t="shared" si="53"/>
        <v>8.2568807339449601E-2</v>
      </c>
      <c r="X364" t="str">
        <f>VLOOKUP($D364,Payments!$A:$E,5,0)</f>
        <v>Bankia</v>
      </c>
      <c r="Y364" t="str">
        <f>VLOOKUP($X364,'Bank Type'!$A$1:$B$11,2,0)</f>
        <v>B</v>
      </c>
    </row>
    <row r="365" spans="1:25" x14ac:dyDescent="0.25">
      <c r="A365" t="str">
        <f t="shared" si="47"/>
        <v>CD-11CD-11-364</v>
      </c>
      <c r="B365" t="str">
        <f t="shared" si="48"/>
        <v>CD-11-364B-267</v>
      </c>
      <c r="C365" s="11" t="str">
        <f>Transactions!A365</f>
        <v>CD-11</v>
      </c>
      <c r="D365" t="str">
        <f>Transactions!F365</f>
        <v>CD-11-364</v>
      </c>
      <c r="E365" t="str">
        <f>VLOOKUP($D365,Payments!$A:$C,3,0)</f>
        <v>B-267</v>
      </c>
      <c r="F365" s="11" t="str">
        <f>Transactions!D365</f>
        <v>Sedan</v>
      </c>
      <c r="G365" s="11" t="str">
        <f>Transactions!E365</f>
        <v>Mazda</v>
      </c>
      <c r="H365" s="1">
        <f>Transactions!B365</f>
        <v>43428</v>
      </c>
      <c r="I365" s="10">
        <f t="shared" si="45"/>
        <v>11</v>
      </c>
      <c r="J365" s="1">
        <f>Transactions!C365</f>
        <v>43478</v>
      </c>
      <c r="K365">
        <f t="shared" si="46"/>
        <v>50</v>
      </c>
      <c r="L365" s="5">
        <f>Transactions!G365</f>
        <v>18808</v>
      </c>
      <c r="M365" s="2">
        <f>Transactions!H365</f>
        <v>0.06</v>
      </c>
      <c r="N365" s="2">
        <f t="shared" si="49"/>
        <v>17679.52</v>
      </c>
      <c r="O365">
        <f>SUMIFS(Financials!$C:$C,Financials!$A:$A,'Combined sheet'!$C365,Financials!$B:$B,'Combined sheet'!$D365)</f>
        <v>6958.96</v>
      </c>
      <c r="P365">
        <f>SUMIFS(Financials!$D:$D,Financials!$A:$A,'Combined sheet'!$C365,Financials!$B:$B,'Combined sheet'!$D365)</f>
        <v>857.64480000000015</v>
      </c>
      <c r="Q365">
        <f>SUMIFS(Financials!$E:$E,Financials!$A:$A,'Combined sheet'!$C365,Financials!$B:$B,'Combined sheet'!$D365)</f>
        <v>0.13</v>
      </c>
      <c r="R365" s="18">
        <f t="shared" si="50"/>
        <v>10114.9424</v>
      </c>
      <c r="S365" s="9">
        <f t="shared" si="51"/>
        <v>7564.5776000000005</v>
      </c>
      <c r="T365">
        <f>VLOOKUP(Transactions!F365,Payments!A365:E1064,2,FALSE)</f>
        <v>4066.2896000000001</v>
      </c>
      <c r="U365" s="9">
        <f>VLOOKUP($D365,Payments!$A:$E,4,0)</f>
        <v>14293.891920000002</v>
      </c>
      <c r="V365" s="9">
        <f t="shared" si="52"/>
        <v>680.66152000000147</v>
      </c>
      <c r="W365" s="17">
        <f t="shared" si="53"/>
        <v>4.7619047619047714E-2</v>
      </c>
      <c r="X365" t="str">
        <f>VLOOKUP($D365,Payments!$A:$E,5,0)</f>
        <v>Caixa</v>
      </c>
      <c r="Y365" t="str">
        <f>VLOOKUP($X365,'Bank Type'!$A$1:$B$11,2,0)</f>
        <v>A</v>
      </c>
    </row>
    <row r="366" spans="1:25" x14ac:dyDescent="0.25">
      <c r="A366" t="str">
        <f t="shared" si="47"/>
        <v>CD-4CD-4-365</v>
      </c>
      <c r="B366" t="str">
        <f t="shared" si="48"/>
        <v>CD-4-365B-317</v>
      </c>
      <c r="C366" s="1" t="str">
        <f>Transactions!A366</f>
        <v>CD-4</v>
      </c>
      <c r="D366" t="str">
        <f>Transactions!F366</f>
        <v>CD-4-365</v>
      </c>
      <c r="E366" t="str">
        <f>VLOOKUP($D366,Payments!$A:$C,3,0)</f>
        <v>B-317</v>
      </c>
      <c r="F366" s="11" t="str">
        <f>Transactions!D366</f>
        <v>Sedan</v>
      </c>
      <c r="G366" s="11" t="str">
        <f>Transactions!E366</f>
        <v>Nissan</v>
      </c>
      <c r="H366" s="1">
        <f>Transactions!B366</f>
        <v>43446</v>
      </c>
      <c r="I366" s="10">
        <f t="shared" si="45"/>
        <v>12</v>
      </c>
      <c r="J366" s="1">
        <f>Transactions!C366</f>
        <v>43518</v>
      </c>
      <c r="K366">
        <f t="shared" si="46"/>
        <v>72</v>
      </c>
      <c r="L366" s="5">
        <f>Transactions!G366</f>
        <v>34591</v>
      </c>
      <c r="M366" s="2">
        <f>Transactions!H366</f>
        <v>0.17</v>
      </c>
      <c r="N366" s="2">
        <f t="shared" si="49"/>
        <v>28710.53</v>
      </c>
      <c r="O366">
        <f>SUMIFS(Financials!$C:$C,Financials!$A:$A,'Combined sheet'!$C366,Financials!$B:$B,'Combined sheet'!$D366)</f>
        <v>12452.76</v>
      </c>
      <c r="P366">
        <f>SUMIFS(Financials!$D:$D,Financials!$A:$A,'Combined sheet'!$C366,Financials!$B:$B,'Combined sheet'!$D366)</f>
        <v>1625.7769999999998</v>
      </c>
      <c r="Q366">
        <f>SUMIFS(Financials!$E:$E,Financials!$A:$A,'Combined sheet'!$C366,Financials!$B:$B,'Combined sheet'!$D366)</f>
        <v>0.13</v>
      </c>
      <c r="R366" s="18">
        <f t="shared" si="50"/>
        <v>17810.905900000002</v>
      </c>
      <c r="S366" s="9">
        <f t="shared" si="51"/>
        <v>10899.624099999999</v>
      </c>
      <c r="T366">
        <f>VLOOKUP(Transactions!F366,Payments!A366:E1065,2,FALSE)</f>
        <v>6603.4218999999994</v>
      </c>
      <c r="U366" s="9">
        <f>VLOOKUP($D366,Payments!$A:$E,4,0)</f>
        <v>23433.534585999998</v>
      </c>
      <c r="V366" s="9">
        <f t="shared" si="52"/>
        <v>1326.4264860000003</v>
      </c>
      <c r="W366" s="17">
        <f t="shared" si="53"/>
        <v>5.6603773584905676E-2</v>
      </c>
      <c r="X366" t="str">
        <f>VLOOKUP($D366,Payments!$A:$E,5,0)</f>
        <v>Laboral</v>
      </c>
      <c r="Y366" t="str">
        <f>VLOOKUP($X366,'Bank Type'!$A$1:$B$11,2,0)</f>
        <v>D</v>
      </c>
    </row>
    <row r="367" spans="1:25" x14ac:dyDescent="0.25">
      <c r="A367" t="str">
        <f t="shared" si="47"/>
        <v>CD-16CD-16-366</v>
      </c>
      <c r="B367" t="str">
        <f t="shared" si="48"/>
        <v>CD-16-366B-270</v>
      </c>
      <c r="C367" s="11" t="str">
        <f>Transactions!A367</f>
        <v>CD-16</v>
      </c>
      <c r="D367" t="str">
        <f>Transactions!F367</f>
        <v>CD-16-366</v>
      </c>
      <c r="E367" t="str">
        <f>VLOOKUP($D367,Payments!$A:$C,3,0)</f>
        <v>B-270</v>
      </c>
      <c r="F367" s="11" t="str">
        <f>Transactions!D367</f>
        <v>Convertible</v>
      </c>
      <c r="G367" s="11" t="str">
        <f>Transactions!E367</f>
        <v>Alfa-romero</v>
      </c>
      <c r="H367" s="1">
        <f>Transactions!B367</f>
        <v>43422</v>
      </c>
      <c r="I367" s="10">
        <f t="shared" si="45"/>
        <v>11</v>
      </c>
      <c r="J367" s="1">
        <f>Transactions!C367</f>
        <v>43486</v>
      </c>
      <c r="K367">
        <f t="shared" si="46"/>
        <v>64</v>
      </c>
      <c r="L367" s="5">
        <f>Transactions!G367</f>
        <v>29822</v>
      </c>
      <c r="M367" s="2">
        <f>Transactions!H367</f>
        <v>0.1</v>
      </c>
      <c r="N367" s="2">
        <f t="shared" si="49"/>
        <v>26839.8</v>
      </c>
      <c r="O367">
        <f>SUMIFS(Financials!$C:$C,Financials!$A:$A,'Combined sheet'!$C367,Financials!$B:$B,'Combined sheet'!$D367)</f>
        <v>11630.58</v>
      </c>
      <c r="P367">
        <f>SUMIFS(Financials!$D:$D,Financials!$A:$A,'Combined sheet'!$C367,Financials!$B:$B,'Combined sheet'!$D367)</f>
        <v>760.4609999999999</v>
      </c>
      <c r="Q367">
        <f>SUMIFS(Financials!$E:$E,Financials!$A:$A,'Combined sheet'!$C367,Financials!$B:$B,'Combined sheet'!$D367)</f>
        <v>0.14000000000000001</v>
      </c>
      <c r="R367" s="18">
        <f t="shared" si="50"/>
        <v>16148.612999999999</v>
      </c>
      <c r="S367" s="9">
        <f t="shared" si="51"/>
        <v>10691.187</v>
      </c>
      <c r="T367">
        <f>VLOOKUP(Transactions!F367,Payments!A367:E1066,2,FALSE)</f>
        <v>4831.1639999999998</v>
      </c>
      <c r="U367" s="9">
        <f>VLOOKUP($D367,Payments!$A:$E,4,0)</f>
        <v>23989.413240000002</v>
      </c>
      <c r="V367" s="9">
        <f t="shared" si="52"/>
        <v>1980.7772400000031</v>
      </c>
      <c r="W367" s="17">
        <f t="shared" si="53"/>
        <v>8.2568807339449657E-2</v>
      </c>
      <c r="X367" t="str">
        <f>VLOOKUP($D367,Payments!$A:$E,5,0)</f>
        <v>Laboral</v>
      </c>
      <c r="Y367" t="str">
        <f>VLOOKUP($X367,'Bank Type'!$A$1:$B$11,2,0)</f>
        <v>D</v>
      </c>
    </row>
    <row r="368" spans="1:25" x14ac:dyDescent="0.25">
      <c r="A368" t="str">
        <f t="shared" si="47"/>
        <v>CD-2CD-2-367</v>
      </c>
      <c r="B368" t="str">
        <f t="shared" si="48"/>
        <v>CD-2-367B-262</v>
      </c>
      <c r="C368" s="1" t="str">
        <f>Transactions!A368</f>
        <v>CD-2</v>
      </c>
      <c r="D368" t="str">
        <f>Transactions!F368</f>
        <v>CD-2-367</v>
      </c>
      <c r="E368" t="str">
        <f>VLOOKUP($D368,Payments!$A:$C,3,0)</f>
        <v>B-262</v>
      </c>
      <c r="F368" s="11" t="str">
        <f>Transactions!D368</f>
        <v>Hardtop</v>
      </c>
      <c r="G368" s="11" t="str">
        <f>Transactions!E368</f>
        <v>Saab</v>
      </c>
      <c r="H368" s="1">
        <f>Transactions!B368</f>
        <v>43402</v>
      </c>
      <c r="I368" s="10">
        <f t="shared" si="45"/>
        <v>10</v>
      </c>
      <c r="J368" s="1">
        <f>Transactions!C368</f>
        <v>43482</v>
      </c>
      <c r="K368">
        <f t="shared" si="46"/>
        <v>80</v>
      </c>
      <c r="L368" s="5">
        <f>Transactions!G368</f>
        <v>17428</v>
      </c>
      <c r="M368" s="2">
        <f>Transactions!H368</f>
        <v>0.05</v>
      </c>
      <c r="N368" s="2">
        <f t="shared" si="49"/>
        <v>16556.599999999999</v>
      </c>
      <c r="O368">
        <f>SUMIFS(Financials!$C:$C,Financials!$A:$A,'Combined sheet'!$C368,Financials!$B:$B,'Combined sheet'!$D368)</f>
        <v>6971.2</v>
      </c>
      <c r="P368">
        <f>SUMIFS(Financials!$D:$D,Financials!$A:$A,'Combined sheet'!$C368,Financials!$B:$B,'Combined sheet'!$D368)</f>
        <v>670.97799999999984</v>
      </c>
      <c r="Q368">
        <f>SUMIFS(Financials!$E:$E,Financials!$A:$A,'Combined sheet'!$C368,Financials!$B:$B,'Combined sheet'!$D368)</f>
        <v>0.14000000000000001</v>
      </c>
      <c r="R368" s="18">
        <f t="shared" si="50"/>
        <v>9960.101999999999</v>
      </c>
      <c r="S368" s="9">
        <f t="shared" si="51"/>
        <v>6596.4979999999987</v>
      </c>
      <c r="T368">
        <f>VLOOKUP(Transactions!F368,Payments!A368:E1067,2,FALSE)</f>
        <v>3311.32</v>
      </c>
      <c r="U368" s="9">
        <f>VLOOKUP($D368,Payments!$A:$E,4,0)</f>
        <v>14172.4496</v>
      </c>
      <c r="V368" s="9">
        <f t="shared" si="52"/>
        <v>927.16960000000108</v>
      </c>
      <c r="W368" s="17">
        <f t="shared" si="53"/>
        <v>6.5420560747663628E-2</v>
      </c>
      <c r="X368" t="str">
        <f>VLOOKUP($D368,Payments!$A:$E,5,0)</f>
        <v>Santander</v>
      </c>
      <c r="Y368" t="str">
        <f>VLOOKUP($X368,'Bank Type'!$A$1:$B$11,2,0)</f>
        <v>B</v>
      </c>
    </row>
    <row r="369" spans="1:25" x14ac:dyDescent="0.25">
      <c r="A369" t="str">
        <f t="shared" si="47"/>
        <v>CD-4CD-4-368</v>
      </c>
      <c r="B369" t="str">
        <f t="shared" si="48"/>
        <v>CD-4-368B-278</v>
      </c>
      <c r="C369" s="11" t="str">
        <f>Transactions!A369</f>
        <v>CD-4</v>
      </c>
      <c r="D369" t="str">
        <f>Transactions!F369</f>
        <v>CD-4-368</v>
      </c>
      <c r="E369" t="str">
        <f>VLOOKUP($D369,Payments!$A:$C,3,0)</f>
        <v>B-278</v>
      </c>
      <c r="F369" s="11" t="str">
        <f>Transactions!D369</f>
        <v>Wagon</v>
      </c>
      <c r="G369" s="11" t="str">
        <f>Transactions!E369</f>
        <v>Honda</v>
      </c>
      <c r="H369" s="1">
        <f>Transactions!B369</f>
        <v>43441</v>
      </c>
      <c r="I369" s="10">
        <f t="shared" si="45"/>
        <v>12</v>
      </c>
      <c r="J369" s="1">
        <f>Transactions!C369</f>
        <v>43514</v>
      </c>
      <c r="K369">
        <f t="shared" si="46"/>
        <v>73</v>
      </c>
      <c r="L369" s="5">
        <f>Transactions!G369</f>
        <v>17376</v>
      </c>
      <c r="M369" s="2">
        <f>Transactions!H369</f>
        <v>0.06</v>
      </c>
      <c r="N369" s="2">
        <f t="shared" si="49"/>
        <v>16333.44</v>
      </c>
      <c r="O369">
        <f>SUMIFS(Financials!$C:$C,Financials!$A:$A,'Combined sheet'!$C369,Financials!$B:$B,'Combined sheet'!$D369)</f>
        <v>6776.64</v>
      </c>
      <c r="P369">
        <f>SUMIFS(Financials!$D:$D,Financials!$A:$A,'Combined sheet'!$C369,Financials!$B:$B,'Combined sheet'!$D369)</f>
        <v>764.54399999999998</v>
      </c>
      <c r="Q369">
        <f>SUMIFS(Financials!$E:$E,Financials!$A:$A,'Combined sheet'!$C369,Financials!$B:$B,'Combined sheet'!$D369)</f>
        <v>0.1</v>
      </c>
      <c r="R369" s="18">
        <f t="shared" si="50"/>
        <v>9174.5280000000002</v>
      </c>
      <c r="S369" s="9">
        <f t="shared" si="51"/>
        <v>7158.9119999999994</v>
      </c>
      <c r="T369">
        <f>VLOOKUP(Transactions!F369,Payments!A369:E1068,2,FALSE)</f>
        <v>3266.6880000000001</v>
      </c>
      <c r="U369" s="9">
        <f>VLOOKUP($D369,Payments!$A:$E,4,0)</f>
        <v>14112.09216</v>
      </c>
      <c r="V369" s="9">
        <f t="shared" si="52"/>
        <v>1045.3401599999997</v>
      </c>
      <c r="W369" s="17">
        <f t="shared" si="53"/>
        <v>7.4074074074074056E-2</v>
      </c>
      <c r="X369" t="str">
        <f>VLOOKUP($D369,Payments!$A:$E,5,0)</f>
        <v>Popular</v>
      </c>
      <c r="Y369" t="str">
        <f>VLOOKUP($X369,'Bank Type'!$A$1:$B$11,2,0)</f>
        <v>B</v>
      </c>
    </row>
    <row r="370" spans="1:25" x14ac:dyDescent="0.25">
      <c r="A370" t="str">
        <f t="shared" si="47"/>
        <v>CD-2CD-2-369</v>
      </c>
      <c r="B370" t="str">
        <f t="shared" si="48"/>
        <v>CD-2-369B-397</v>
      </c>
      <c r="C370" s="1" t="str">
        <f>Transactions!A370</f>
        <v>CD-2</v>
      </c>
      <c r="D370" t="str">
        <f>Transactions!F370</f>
        <v>CD-2-369</v>
      </c>
      <c r="E370" t="str">
        <f>VLOOKUP($D370,Payments!$A:$C,3,0)</f>
        <v>B-397</v>
      </c>
      <c r="F370" s="11" t="str">
        <f>Transactions!D370</f>
        <v>Hardtop</v>
      </c>
      <c r="G370" s="11" t="str">
        <f>Transactions!E370</f>
        <v>Toyota</v>
      </c>
      <c r="H370" s="1">
        <f>Transactions!B370</f>
        <v>43453</v>
      </c>
      <c r="I370" s="10">
        <f t="shared" si="45"/>
        <v>12</v>
      </c>
      <c r="J370" s="1">
        <f>Transactions!C370</f>
        <v>43521</v>
      </c>
      <c r="K370">
        <f t="shared" si="46"/>
        <v>68</v>
      </c>
      <c r="L370" s="5">
        <f>Transactions!G370</f>
        <v>17674</v>
      </c>
      <c r="M370" s="2">
        <f>Transactions!H370</f>
        <v>0.09</v>
      </c>
      <c r="N370" s="2">
        <f t="shared" si="49"/>
        <v>16083.34</v>
      </c>
      <c r="O370">
        <f>SUMIFS(Financials!$C:$C,Financials!$A:$A,'Combined sheet'!$C370,Financials!$B:$B,'Combined sheet'!$D370)</f>
        <v>6716.12</v>
      </c>
      <c r="P370">
        <f>SUMIFS(Financials!$D:$D,Financials!$A:$A,'Combined sheet'!$C370,Financials!$B:$B,'Combined sheet'!$D370)</f>
        <v>468.36100000000005</v>
      </c>
      <c r="Q370">
        <f>SUMIFS(Financials!$E:$E,Financials!$A:$A,'Combined sheet'!$C370,Financials!$B:$B,'Combined sheet'!$D370)</f>
        <v>0.15</v>
      </c>
      <c r="R370" s="18">
        <f t="shared" si="50"/>
        <v>9596.982</v>
      </c>
      <c r="S370" s="9">
        <f t="shared" si="51"/>
        <v>6486.3580000000002</v>
      </c>
      <c r="T370">
        <f>VLOOKUP(Transactions!F370,Payments!A370:E1069,2,FALSE)</f>
        <v>2895.0012000000002</v>
      </c>
      <c r="U370" s="9">
        <f>VLOOKUP($D370,Payments!$A:$E,4,0)</f>
        <v>13847.755740000001</v>
      </c>
      <c r="V370" s="9">
        <f t="shared" si="52"/>
        <v>659.41694000000098</v>
      </c>
      <c r="W370" s="17">
        <f t="shared" si="53"/>
        <v>4.7619047619047686E-2</v>
      </c>
      <c r="X370" t="str">
        <f>VLOOKUP($D370,Payments!$A:$E,5,0)</f>
        <v>Santander</v>
      </c>
      <c r="Y370" t="str">
        <f>VLOOKUP($X370,'Bank Type'!$A$1:$B$11,2,0)</f>
        <v>B</v>
      </c>
    </row>
    <row r="371" spans="1:25" x14ac:dyDescent="0.25">
      <c r="A371" t="str">
        <f t="shared" si="47"/>
        <v>CD-2CD-2-370</v>
      </c>
      <c r="B371" t="str">
        <f t="shared" si="48"/>
        <v>CD-2-370B-375</v>
      </c>
      <c r="C371" s="11" t="str">
        <f>Transactions!A371</f>
        <v>CD-2</v>
      </c>
      <c r="D371" t="str">
        <f>Transactions!F371</f>
        <v>CD-2-370</v>
      </c>
      <c r="E371" t="str">
        <f>VLOOKUP($D371,Payments!$A:$C,3,0)</f>
        <v>B-375</v>
      </c>
      <c r="F371" s="11" t="str">
        <f>Transactions!D371</f>
        <v>Hardtop</v>
      </c>
      <c r="G371" s="11" t="str">
        <f>Transactions!E371</f>
        <v>Volkswagen</v>
      </c>
      <c r="H371" s="1">
        <f>Transactions!B371</f>
        <v>43387</v>
      </c>
      <c r="I371" s="10">
        <f t="shared" si="45"/>
        <v>10</v>
      </c>
      <c r="J371" s="1">
        <f>Transactions!C371</f>
        <v>43453</v>
      </c>
      <c r="K371">
        <f t="shared" si="46"/>
        <v>66</v>
      </c>
      <c r="L371" s="5">
        <f>Transactions!G371</f>
        <v>27805</v>
      </c>
      <c r="M371" s="2">
        <f>Transactions!H371</f>
        <v>0.16</v>
      </c>
      <c r="N371" s="2">
        <f t="shared" si="49"/>
        <v>23356.2</v>
      </c>
      <c r="O371">
        <f>SUMIFS(Financials!$C:$C,Financials!$A:$A,'Combined sheet'!$C371,Financials!$B:$B,'Combined sheet'!$D371)</f>
        <v>11122</v>
      </c>
      <c r="P371">
        <f>SUMIFS(Financials!$D:$D,Financials!$A:$A,'Combined sheet'!$C371,Financials!$B:$B,'Combined sheet'!$D371)</f>
        <v>978.7360000000001</v>
      </c>
      <c r="Q371">
        <f>SUMIFS(Financials!$E:$E,Financials!$A:$A,'Combined sheet'!$C371,Financials!$B:$B,'Combined sheet'!$D371)</f>
        <v>0.12</v>
      </c>
      <c r="R371" s="18">
        <f t="shared" si="50"/>
        <v>14903.480000000001</v>
      </c>
      <c r="S371" s="9">
        <f t="shared" si="51"/>
        <v>8452.7199999999993</v>
      </c>
      <c r="T371">
        <f>VLOOKUP(Transactions!F371,Payments!A371:E1070,2,FALSE)</f>
        <v>4904.8019999999997</v>
      </c>
      <c r="U371" s="9">
        <f>VLOOKUP($D371,Payments!$A:$E,4,0)</f>
        <v>19558.481880000003</v>
      </c>
      <c r="V371" s="9">
        <f t="shared" si="52"/>
        <v>1107.083880000002</v>
      </c>
      <c r="W371" s="17">
        <f t="shared" si="53"/>
        <v>5.6603773584905752E-2</v>
      </c>
      <c r="X371" t="str">
        <f>VLOOKUP($D371,Payments!$A:$E,5,0)</f>
        <v>Bankinter</v>
      </c>
      <c r="Y371" t="str">
        <f>VLOOKUP($X371,'Bank Type'!$A$1:$B$11,2,0)</f>
        <v>C</v>
      </c>
    </row>
    <row r="372" spans="1:25" x14ac:dyDescent="0.25">
      <c r="A372" t="str">
        <f t="shared" si="47"/>
        <v>CD-19CD-19-371</v>
      </c>
      <c r="B372" t="str">
        <f t="shared" si="48"/>
        <v>CD-19-371B-282</v>
      </c>
      <c r="C372" s="1" t="str">
        <f>Transactions!A372</f>
        <v>CD-19</v>
      </c>
      <c r="D372" t="str">
        <f>Transactions!F372</f>
        <v>CD-19-371</v>
      </c>
      <c r="E372" t="str">
        <f>VLOOKUP($D372,Payments!$A:$C,3,0)</f>
        <v>B-282</v>
      </c>
      <c r="F372" s="11" t="str">
        <f>Transactions!D372</f>
        <v>Sedan</v>
      </c>
      <c r="G372" s="11" t="str">
        <f>Transactions!E372</f>
        <v>Dodge</v>
      </c>
      <c r="H372" s="1">
        <f>Transactions!B372</f>
        <v>43400</v>
      </c>
      <c r="I372" s="10">
        <f t="shared" si="45"/>
        <v>10</v>
      </c>
      <c r="J372" s="1">
        <f>Transactions!C372</f>
        <v>43479</v>
      </c>
      <c r="K372">
        <f t="shared" si="46"/>
        <v>79</v>
      </c>
      <c r="L372" s="5">
        <f>Transactions!G372</f>
        <v>27942</v>
      </c>
      <c r="M372" s="2">
        <f>Transactions!H372</f>
        <v>0.13</v>
      </c>
      <c r="N372" s="2">
        <f t="shared" si="49"/>
        <v>24309.54</v>
      </c>
      <c r="O372">
        <f>SUMIFS(Financials!$C:$C,Financials!$A:$A,'Combined sheet'!$C372,Financials!$B:$B,'Combined sheet'!$D372)</f>
        <v>10897.38</v>
      </c>
      <c r="P372">
        <f>SUMIFS(Financials!$D:$D,Financials!$A:$A,'Combined sheet'!$C372,Financials!$B:$B,'Combined sheet'!$D372)</f>
        <v>1072.9728000000002</v>
      </c>
      <c r="Q372">
        <f>SUMIFS(Financials!$E:$E,Financials!$A:$A,'Combined sheet'!$C372,Financials!$B:$B,'Combined sheet'!$D372)</f>
        <v>0.15</v>
      </c>
      <c r="R372" s="18">
        <f t="shared" si="50"/>
        <v>15616.783799999999</v>
      </c>
      <c r="S372" s="9">
        <f t="shared" si="51"/>
        <v>8692.7562000000016</v>
      </c>
      <c r="T372">
        <f>VLOOKUP(Transactions!F372,Payments!A372:E1071,2,FALSE)</f>
        <v>4618.8126000000002</v>
      </c>
      <c r="U372" s="9">
        <f>VLOOKUP($D372,Payments!$A:$E,4,0)</f>
        <v>21462.892866000002</v>
      </c>
      <c r="V372" s="9">
        <f t="shared" si="52"/>
        <v>1772.1654660000022</v>
      </c>
      <c r="W372" s="17">
        <f t="shared" si="53"/>
        <v>8.2568807339449643E-2</v>
      </c>
      <c r="X372" t="str">
        <f>VLOOKUP($D372,Payments!$A:$E,5,0)</f>
        <v>Bankinter</v>
      </c>
      <c r="Y372" t="str">
        <f>VLOOKUP($X372,'Bank Type'!$A$1:$B$11,2,0)</f>
        <v>C</v>
      </c>
    </row>
    <row r="373" spans="1:25" x14ac:dyDescent="0.25">
      <c r="A373" t="str">
        <f t="shared" si="47"/>
        <v>CD-18CD-18-372</v>
      </c>
      <c r="B373" t="str">
        <f t="shared" si="48"/>
        <v>CD-18-372B-355</v>
      </c>
      <c r="C373" s="11" t="str">
        <f>Transactions!A373</f>
        <v>CD-18</v>
      </c>
      <c r="D373" t="str">
        <f>Transactions!F373</f>
        <v>CD-18-372</v>
      </c>
      <c r="E373" t="str">
        <f>VLOOKUP($D373,Payments!$A:$C,3,0)</f>
        <v>B-355</v>
      </c>
      <c r="F373" s="11" t="str">
        <f>Transactions!D373</f>
        <v>Hatchback</v>
      </c>
      <c r="G373" s="11" t="str">
        <f>Transactions!E373</f>
        <v>Volvo</v>
      </c>
      <c r="H373" s="1">
        <f>Transactions!B373</f>
        <v>43434</v>
      </c>
      <c r="I373" s="10">
        <f t="shared" si="45"/>
        <v>11</v>
      </c>
      <c r="J373" s="1">
        <f>Transactions!C373</f>
        <v>43473</v>
      </c>
      <c r="K373">
        <f t="shared" si="46"/>
        <v>39</v>
      </c>
      <c r="L373" s="5">
        <f>Transactions!G373</f>
        <v>22838</v>
      </c>
      <c r="M373" s="2">
        <f>Transactions!H373</f>
        <v>0.11</v>
      </c>
      <c r="N373" s="2">
        <f t="shared" si="49"/>
        <v>20325.82</v>
      </c>
      <c r="O373">
        <f>SUMIFS(Financials!$C:$C,Financials!$A:$A,'Combined sheet'!$C373,Financials!$B:$B,'Combined sheet'!$D373)</f>
        <v>8450.06</v>
      </c>
      <c r="P373">
        <f>SUMIFS(Financials!$D:$D,Financials!$A:$A,'Combined sheet'!$C373,Financials!$B:$B,'Combined sheet'!$D373)</f>
        <v>712.54559999999992</v>
      </c>
      <c r="Q373">
        <f>SUMIFS(Financials!$E:$E,Financials!$A:$A,'Combined sheet'!$C373,Financials!$B:$B,'Combined sheet'!$D373)</f>
        <v>0.15</v>
      </c>
      <c r="R373" s="18">
        <f t="shared" si="50"/>
        <v>12211.478599999999</v>
      </c>
      <c r="S373" s="9">
        <f t="shared" si="51"/>
        <v>8114.3414000000012</v>
      </c>
      <c r="T373">
        <f>VLOOKUP(Transactions!F373,Payments!A373:E1072,2,FALSE)</f>
        <v>4268.4222</v>
      </c>
      <c r="U373" s="9">
        <f>VLOOKUP($D373,Payments!$A:$E,4,0)</f>
        <v>17020.841668000001</v>
      </c>
      <c r="V373" s="9">
        <f t="shared" si="52"/>
        <v>963.44386800000211</v>
      </c>
      <c r="W373" s="17">
        <f t="shared" si="53"/>
        <v>5.660377358490578E-2</v>
      </c>
      <c r="X373" t="str">
        <f>VLOOKUP($D373,Payments!$A:$E,5,0)</f>
        <v>Sabadell</v>
      </c>
      <c r="Y373" t="str">
        <f>VLOOKUP($X373,'Bank Type'!$A$1:$B$11,2,0)</f>
        <v>A</v>
      </c>
    </row>
    <row r="374" spans="1:25" x14ac:dyDescent="0.25">
      <c r="A374" t="str">
        <f t="shared" si="47"/>
        <v>CD-5CD-5-373</v>
      </c>
      <c r="B374" t="str">
        <f t="shared" si="48"/>
        <v>CD-5-373B-309</v>
      </c>
      <c r="C374" s="1" t="str">
        <f>Transactions!A374</f>
        <v>CD-5</v>
      </c>
      <c r="D374" t="str">
        <f>Transactions!F374</f>
        <v>CD-5-373</v>
      </c>
      <c r="E374" t="str">
        <f>VLOOKUP($D374,Payments!$A:$C,3,0)</f>
        <v>B-309</v>
      </c>
      <c r="F374" s="11" t="str">
        <f>Transactions!D374</f>
        <v>Convertible</v>
      </c>
      <c r="G374" s="11" t="str">
        <f>Transactions!E374</f>
        <v>Dodge</v>
      </c>
      <c r="H374" s="1">
        <f>Transactions!B374</f>
        <v>43445</v>
      </c>
      <c r="I374" s="10">
        <f t="shared" si="45"/>
        <v>12</v>
      </c>
      <c r="J374" s="1">
        <f>Transactions!C374</f>
        <v>43525</v>
      </c>
      <c r="K374">
        <f t="shared" si="46"/>
        <v>80</v>
      </c>
      <c r="L374" s="5">
        <f>Transactions!G374</f>
        <v>17441</v>
      </c>
      <c r="M374" s="2">
        <f>Transactions!H374</f>
        <v>0.1</v>
      </c>
      <c r="N374" s="2">
        <f t="shared" si="49"/>
        <v>15696.9</v>
      </c>
      <c r="O374">
        <f>SUMIFS(Financials!$C:$C,Financials!$A:$A,'Combined sheet'!$C374,Financials!$B:$B,'Combined sheet'!$D374)</f>
        <v>5755.53</v>
      </c>
      <c r="P374">
        <f>SUMIFS(Financials!$D:$D,Financials!$A:$A,'Combined sheet'!$C374,Financials!$B:$B,'Combined sheet'!$D374)</f>
        <v>994.13699999999983</v>
      </c>
      <c r="Q374">
        <f>SUMIFS(Financials!$E:$E,Financials!$A:$A,'Combined sheet'!$C374,Financials!$B:$B,'Combined sheet'!$D374)</f>
        <v>0.12</v>
      </c>
      <c r="R374" s="18">
        <f t="shared" si="50"/>
        <v>8633.2950000000001</v>
      </c>
      <c r="S374" s="9">
        <f t="shared" si="51"/>
        <v>7063.6049999999987</v>
      </c>
      <c r="T374">
        <f>VLOOKUP(Transactions!F374,Payments!A374:E1073,2,FALSE)</f>
        <v>2982.4109999999996</v>
      </c>
      <c r="U374" s="9">
        <f>VLOOKUP($D374,Payments!$A:$E,4,0)</f>
        <v>13477.358340000001</v>
      </c>
      <c r="V374" s="9">
        <f t="shared" si="52"/>
        <v>762.8693400000011</v>
      </c>
      <c r="W374" s="17">
        <f t="shared" si="53"/>
        <v>5.6603773584905738E-2</v>
      </c>
      <c r="X374" t="str">
        <f>VLOOKUP($D374,Payments!$A:$E,5,0)</f>
        <v>Bankia</v>
      </c>
      <c r="Y374" t="str">
        <f>VLOOKUP($X374,'Bank Type'!$A$1:$B$11,2,0)</f>
        <v>B</v>
      </c>
    </row>
    <row r="375" spans="1:25" x14ac:dyDescent="0.25">
      <c r="A375" t="str">
        <f t="shared" si="47"/>
        <v>CD-5CD-5-374</v>
      </c>
      <c r="B375" t="str">
        <f t="shared" si="48"/>
        <v>CD-5-374B-278</v>
      </c>
      <c r="C375" s="11" t="str">
        <f>Transactions!A375</f>
        <v>CD-5</v>
      </c>
      <c r="D375" t="str">
        <f>Transactions!F375</f>
        <v>CD-5-374</v>
      </c>
      <c r="E375" t="str">
        <f>VLOOKUP($D375,Payments!$A:$C,3,0)</f>
        <v>B-278</v>
      </c>
      <c r="F375" s="11" t="str">
        <f>Transactions!D375</f>
        <v>Wagon</v>
      </c>
      <c r="G375" s="11" t="str">
        <f>Transactions!E375</f>
        <v>Nissan</v>
      </c>
      <c r="H375" s="1">
        <f>Transactions!B375</f>
        <v>43455</v>
      </c>
      <c r="I375" s="10">
        <f t="shared" si="45"/>
        <v>12</v>
      </c>
      <c r="J375" s="1">
        <f>Transactions!C375</f>
        <v>43527</v>
      </c>
      <c r="K375">
        <f t="shared" si="46"/>
        <v>72</v>
      </c>
      <c r="L375" s="5">
        <f>Transactions!G375</f>
        <v>21020</v>
      </c>
      <c r="M375" s="2">
        <f>Transactions!H375</f>
        <v>0.06</v>
      </c>
      <c r="N375" s="2">
        <f t="shared" si="49"/>
        <v>19758.8</v>
      </c>
      <c r="O375">
        <f>SUMIFS(Financials!$C:$C,Financials!$A:$A,'Combined sheet'!$C375,Financials!$B:$B,'Combined sheet'!$D375)</f>
        <v>6936.6</v>
      </c>
      <c r="P375">
        <f>SUMIFS(Financials!$D:$D,Financials!$A:$A,'Combined sheet'!$C375,Financials!$B:$B,'Combined sheet'!$D375)</f>
        <v>1153.9979999999998</v>
      </c>
      <c r="Q375">
        <f>SUMIFS(Financials!$E:$E,Financials!$A:$A,'Combined sheet'!$C375,Financials!$B:$B,'Combined sheet'!$D375)</f>
        <v>0.12</v>
      </c>
      <c r="R375" s="18">
        <f t="shared" si="50"/>
        <v>10461.654</v>
      </c>
      <c r="S375" s="9">
        <f t="shared" si="51"/>
        <v>9297.1459999999988</v>
      </c>
      <c r="T375">
        <f>VLOOKUP(Transactions!F375,Payments!A375:E1074,2,FALSE)</f>
        <v>4149.348</v>
      </c>
      <c r="U375" s="9">
        <f>VLOOKUP($D375,Payments!$A:$E,4,0)</f>
        <v>16702.11364</v>
      </c>
      <c r="V375" s="9">
        <f t="shared" si="52"/>
        <v>1092.6616400000003</v>
      </c>
      <c r="W375" s="17">
        <f t="shared" si="53"/>
        <v>6.5420560747663573E-2</v>
      </c>
      <c r="X375" t="str">
        <f>VLOOKUP($D375,Payments!$A:$E,5,0)</f>
        <v>Bankia</v>
      </c>
      <c r="Y375" t="str">
        <f>VLOOKUP($X375,'Bank Type'!$A$1:$B$11,2,0)</f>
        <v>B</v>
      </c>
    </row>
    <row r="376" spans="1:25" x14ac:dyDescent="0.25">
      <c r="A376" t="str">
        <f t="shared" si="47"/>
        <v>CD-16CD-16-375</v>
      </c>
      <c r="B376" t="str">
        <f t="shared" si="48"/>
        <v>CD-16-375B-395</v>
      </c>
      <c r="C376" s="1" t="str">
        <f>Transactions!A376</f>
        <v>CD-16</v>
      </c>
      <c r="D376" t="str">
        <f>Transactions!F376</f>
        <v>CD-16-375</v>
      </c>
      <c r="E376" t="str">
        <f>VLOOKUP($D376,Payments!$A:$C,3,0)</f>
        <v>B-395</v>
      </c>
      <c r="F376" s="11" t="str">
        <f>Transactions!D376</f>
        <v>Sedan</v>
      </c>
      <c r="G376" s="11" t="str">
        <f>Transactions!E376</f>
        <v>Mitsubishi</v>
      </c>
      <c r="H376" s="1">
        <f>Transactions!B376</f>
        <v>43394</v>
      </c>
      <c r="I376" s="10">
        <f t="shared" si="45"/>
        <v>10</v>
      </c>
      <c r="J376" s="1">
        <f>Transactions!C376</f>
        <v>43442</v>
      </c>
      <c r="K376">
        <f t="shared" si="46"/>
        <v>48</v>
      </c>
      <c r="L376" s="5">
        <f>Transactions!G376</f>
        <v>21202</v>
      </c>
      <c r="M376" s="2">
        <f>Transactions!H376</f>
        <v>0.12</v>
      </c>
      <c r="N376" s="2">
        <f t="shared" si="49"/>
        <v>18657.760000000002</v>
      </c>
      <c r="O376">
        <f>SUMIFS(Financials!$C:$C,Financials!$A:$A,'Combined sheet'!$C376,Financials!$B:$B,'Combined sheet'!$D376)</f>
        <v>7632.72</v>
      </c>
      <c r="P376">
        <f>SUMIFS(Financials!$D:$D,Financials!$A:$A,'Combined sheet'!$C376,Financials!$B:$B,'Combined sheet'!$D376)</f>
        <v>771.75279999999987</v>
      </c>
      <c r="Q376">
        <f>SUMIFS(Financials!$E:$E,Financials!$A:$A,'Combined sheet'!$C376,Financials!$B:$B,'Combined sheet'!$D376)</f>
        <v>0.15</v>
      </c>
      <c r="R376" s="18">
        <f t="shared" si="50"/>
        <v>11203.1368</v>
      </c>
      <c r="S376" s="9">
        <f t="shared" si="51"/>
        <v>7454.6232</v>
      </c>
      <c r="T376">
        <f>VLOOKUP(Transactions!F376,Payments!A376:E1075,2,FALSE)</f>
        <v>3544.9743999999996</v>
      </c>
      <c r="U376" s="9">
        <f>VLOOKUP($D376,Payments!$A:$E,4,0)</f>
        <v>16019.552736</v>
      </c>
      <c r="V376" s="9">
        <f t="shared" si="52"/>
        <v>906.76713599999675</v>
      </c>
      <c r="W376" s="17">
        <f t="shared" si="53"/>
        <v>5.660377358490546E-2</v>
      </c>
      <c r="X376" t="str">
        <f>VLOOKUP($D376,Payments!$A:$E,5,0)</f>
        <v>Sabadell</v>
      </c>
      <c r="Y376" t="str">
        <f>VLOOKUP($X376,'Bank Type'!$A$1:$B$11,2,0)</f>
        <v>A</v>
      </c>
    </row>
    <row r="377" spans="1:25" x14ac:dyDescent="0.25">
      <c r="A377" t="str">
        <f t="shared" si="47"/>
        <v>CD-16CD-16-376</v>
      </c>
      <c r="B377" t="str">
        <f t="shared" si="48"/>
        <v>CD-16-376B-300</v>
      </c>
      <c r="C377" s="11" t="str">
        <f>Transactions!A377</f>
        <v>CD-16</v>
      </c>
      <c r="D377" t="str">
        <f>Transactions!F377</f>
        <v>CD-16-376</v>
      </c>
      <c r="E377" t="str">
        <f>VLOOKUP($D377,Payments!$A:$C,3,0)</f>
        <v>B-300</v>
      </c>
      <c r="F377" s="11" t="str">
        <f>Transactions!D377</f>
        <v>Sedan</v>
      </c>
      <c r="G377" s="11" t="str">
        <f>Transactions!E377</f>
        <v>Mitsubishi</v>
      </c>
      <c r="H377" s="1">
        <f>Transactions!B377</f>
        <v>43440</v>
      </c>
      <c r="I377" s="10">
        <f t="shared" si="45"/>
        <v>12</v>
      </c>
      <c r="J377" s="1">
        <f>Transactions!C377</f>
        <v>43519</v>
      </c>
      <c r="K377">
        <f t="shared" si="46"/>
        <v>79</v>
      </c>
      <c r="L377" s="5">
        <f>Transactions!G377</f>
        <v>16819</v>
      </c>
      <c r="M377" s="2">
        <f>Transactions!H377</f>
        <v>0.17</v>
      </c>
      <c r="N377" s="2">
        <f t="shared" si="49"/>
        <v>13959.77</v>
      </c>
      <c r="O377">
        <f>SUMIFS(Financials!$C:$C,Financials!$A:$A,'Combined sheet'!$C377,Financials!$B:$B,'Combined sheet'!$D377)</f>
        <v>5886.65</v>
      </c>
      <c r="P377">
        <f>SUMIFS(Financials!$D:$D,Financials!$A:$A,'Combined sheet'!$C377,Financials!$B:$B,'Combined sheet'!$D377)</f>
        <v>403.65599999999989</v>
      </c>
      <c r="Q377">
        <f>SUMIFS(Financials!$E:$E,Financials!$A:$A,'Combined sheet'!$C377,Financials!$B:$B,'Combined sheet'!$D377)</f>
        <v>0.13</v>
      </c>
      <c r="R377" s="18">
        <f t="shared" si="50"/>
        <v>8105.0761000000002</v>
      </c>
      <c r="S377" s="9">
        <f t="shared" si="51"/>
        <v>5854.6939000000002</v>
      </c>
      <c r="T377">
        <f>VLOOKUP(Transactions!F377,Payments!A377:E1076,2,FALSE)</f>
        <v>2512.7585999999997</v>
      </c>
      <c r="U377" s="9">
        <f>VLOOKUP($D377,Payments!$A:$E,4,0)</f>
        <v>12362.772312000001</v>
      </c>
      <c r="V377" s="9">
        <f t="shared" si="52"/>
        <v>915.76091199999973</v>
      </c>
      <c r="W377" s="17">
        <f t="shared" si="53"/>
        <v>7.4074074074074042E-2</v>
      </c>
      <c r="X377" t="str">
        <f>VLOOKUP($D377,Payments!$A:$E,5,0)</f>
        <v>Bankia</v>
      </c>
      <c r="Y377" t="str">
        <f>VLOOKUP($X377,'Bank Type'!$A$1:$B$11,2,0)</f>
        <v>B</v>
      </c>
    </row>
    <row r="378" spans="1:25" x14ac:dyDescent="0.25">
      <c r="A378" t="str">
        <f t="shared" si="47"/>
        <v>CD-5CD-5-377</v>
      </c>
      <c r="B378" t="str">
        <f t="shared" si="48"/>
        <v>CD-5-377B-267</v>
      </c>
      <c r="C378" s="1" t="str">
        <f>Transactions!A378</f>
        <v>CD-5</v>
      </c>
      <c r="D378" t="str">
        <f>Transactions!F378</f>
        <v>CD-5-377</v>
      </c>
      <c r="E378" t="str">
        <f>VLOOKUP($D378,Payments!$A:$C,3,0)</f>
        <v>B-267</v>
      </c>
      <c r="F378" s="11" t="str">
        <f>Transactions!D378</f>
        <v>Sedan</v>
      </c>
      <c r="G378" s="11" t="str">
        <f>Transactions!E378</f>
        <v>BMW</v>
      </c>
      <c r="H378" s="1">
        <f>Transactions!B378</f>
        <v>43385</v>
      </c>
      <c r="I378" s="10">
        <f t="shared" si="45"/>
        <v>10</v>
      </c>
      <c r="J378" s="1">
        <f>Transactions!C378</f>
        <v>43465</v>
      </c>
      <c r="K378">
        <f t="shared" si="46"/>
        <v>80</v>
      </c>
      <c r="L378" s="5">
        <f>Transactions!G378</f>
        <v>30546</v>
      </c>
      <c r="M378" s="2">
        <f>Transactions!H378</f>
        <v>0.12</v>
      </c>
      <c r="N378" s="2">
        <f t="shared" si="49"/>
        <v>26880.48</v>
      </c>
      <c r="O378">
        <f>SUMIFS(Financials!$C:$C,Financials!$A:$A,'Combined sheet'!$C378,Financials!$B:$B,'Combined sheet'!$D378)</f>
        <v>10080.18</v>
      </c>
      <c r="P378">
        <f>SUMIFS(Financials!$D:$D,Financials!$A:$A,'Combined sheet'!$C378,Financials!$B:$B,'Combined sheet'!$D378)</f>
        <v>1680.03</v>
      </c>
      <c r="Q378">
        <f>SUMIFS(Financials!$E:$E,Financials!$A:$A,'Combined sheet'!$C378,Financials!$B:$B,'Combined sheet'!$D378)</f>
        <v>0.13</v>
      </c>
      <c r="R378" s="18">
        <f t="shared" si="50"/>
        <v>15254.672400000001</v>
      </c>
      <c r="S378" s="9">
        <f t="shared" si="51"/>
        <v>11625.807599999998</v>
      </c>
      <c r="T378">
        <f>VLOOKUP(Transactions!F378,Payments!A378:E1077,2,FALSE)</f>
        <v>4838.4863999999998</v>
      </c>
      <c r="U378" s="9">
        <f>VLOOKUP($D378,Payments!$A:$E,4,0)</f>
        <v>23805.353088000003</v>
      </c>
      <c r="V378" s="9">
        <f t="shared" si="52"/>
        <v>1763.3594880000019</v>
      </c>
      <c r="W378" s="17">
        <f t="shared" si="53"/>
        <v>7.4074074074074139E-2</v>
      </c>
      <c r="X378" t="str">
        <f>VLOOKUP($D378,Payments!$A:$E,5,0)</f>
        <v>Bankia</v>
      </c>
      <c r="Y378" t="str">
        <f>VLOOKUP($X378,'Bank Type'!$A$1:$B$11,2,0)</f>
        <v>B</v>
      </c>
    </row>
    <row r="379" spans="1:25" x14ac:dyDescent="0.25">
      <c r="A379" t="str">
        <f t="shared" si="47"/>
        <v>CD-4CD-4-378</v>
      </c>
      <c r="B379" t="str">
        <f t="shared" si="48"/>
        <v>CD-4-378B-311</v>
      </c>
      <c r="C379" s="11" t="str">
        <f>Transactions!A379</f>
        <v>CD-4</v>
      </c>
      <c r="D379" t="str">
        <f>Transactions!F379</f>
        <v>CD-4-378</v>
      </c>
      <c r="E379" t="str">
        <f>VLOOKUP($D379,Payments!$A:$C,3,0)</f>
        <v>B-311</v>
      </c>
      <c r="F379" s="11" t="str">
        <f>Transactions!D379</f>
        <v>Sedan</v>
      </c>
      <c r="G379" s="11" t="str">
        <f>Transactions!E379</f>
        <v>Subaru</v>
      </c>
      <c r="H379" s="1">
        <f>Transactions!B379</f>
        <v>43464</v>
      </c>
      <c r="I379" s="10">
        <f t="shared" si="45"/>
        <v>12</v>
      </c>
      <c r="J379" s="1">
        <f>Transactions!C379</f>
        <v>43537</v>
      </c>
      <c r="K379">
        <f t="shared" si="46"/>
        <v>73</v>
      </c>
      <c r="L379" s="5">
        <f>Transactions!G379</f>
        <v>21529</v>
      </c>
      <c r="M379" s="2">
        <f>Transactions!H379</f>
        <v>0.14000000000000001</v>
      </c>
      <c r="N379" s="2">
        <f t="shared" si="49"/>
        <v>18514.939999999999</v>
      </c>
      <c r="O379">
        <f>SUMIFS(Financials!$C:$C,Financials!$A:$A,'Combined sheet'!$C379,Financials!$B:$B,'Combined sheet'!$D379)</f>
        <v>6889.28</v>
      </c>
      <c r="P379">
        <f>SUMIFS(Financials!$D:$D,Financials!$A:$A,'Combined sheet'!$C379,Financials!$B:$B,'Combined sheet'!$D379)</f>
        <v>581.28300000000002</v>
      </c>
      <c r="Q379">
        <f>SUMIFS(Financials!$E:$E,Financials!$A:$A,'Combined sheet'!$C379,Financials!$B:$B,'Combined sheet'!$D379)</f>
        <v>0.15</v>
      </c>
      <c r="R379" s="18">
        <f t="shared" si="50"/>
        <v>10247.804</v>
      </c>
      <c r="S379" s="9">
        <f t="shared" si="51"/>
        <v>8267.1360000000004</v>
      </c>
      <c r="T379">
        <f>VLOOKUP(Transactions!F379,Payments!A379:E1078,2,FALSE)</f>
        <v>3702.9879999999998</v>
      </c>
      <c r="U379" s="9">
        <f>VLOOKUP($D379,Payments!$A:$E,4,0)</f>
        <v>15996.908160000001</v>
      </c>
      <c r="V379" s="9">
        <f t="shared" si="52"/>
        <v>1184.9561600000015</v>
      </c>
      <c r="W379" s="17">
        <f t="shared" si="53"/>
        <v>7.4074074074074167E-2</v>
      </c>
      <c r="X379" t="str">
        <f>VLOOKUP($D379,Payments!$A:$E,5,0)</f>
        <v>Bankia</v>
      </c>
      <c r="Y379" t="str">
        <f>VLOOKUP($X379,'Bank Type'!$A$1:$B$11,2,0)</f>
        <v>B</v>
      </c>
    </row>
    <row r="380" spans="1:25" x14ac:dyDescent="0.25">
      <c r="A380" t="str">
        <f t="shared" si="47"/>
        <v>CD-18CD-18-379</v>
      </c>
      <c r="B380" t="str">
        <f t="shared" si="48"/>
        <v>CD-18-379B-381</v>
      </c>
      <c r="C380" s="1" t="str">
        <f>Transactions!A380</f>
        <v>CD-18</v>
      </c>
      <c r="D380" t="str">
        <f>Transactions!F380</f>
        <v>CD-18-379</v>
      </c>
      <c r="E380" t="str">
        <f>VLOOKUP($D380,Payments!$A:$C,3,0)</f>
        <v>B-381</v>
      </c>
      <c r="F380" s="11" t="str">
        <f>Transactions!D380</f>
        <v>Hardtop</v>
      </c>
      <c r="G380" s="11" t="str">
        <f>Transactions!E380</f>
        <v>Saab</v>
      </c>
      <c r="H380" s="1">
        <f>Transactions!B380</f>
        <v>43419</v>
      </c>
      <c r="I380" s="10">
        <f t="shared" si="45"/>
        <v>11</v>
      </c>
      <c r="J380" s="1">
        <f>Transactions!C380</f>
        <v>43457</v>
      </c>
      <c r="K380">
        <f t="shared" si="46"/>
        <v>38</v>
      </c>
      <c r="L380" s="5">
        <f>Transactions!G380</f>
        <v>20425</v>
      </c>
      <c r="M380" s="2">
        <f>Transactions!H380</f>
        <v>0.09</v>
      </c>
      <c r="N380" s="2">
        <f t="shared" si="49"/>
        <v>18586.75</v>
      </c>
      <c r="O380">
        <f>SUMIFS(Financials!$C:$C,Financials!$A:$A,'Combined sheet'!$C380,Financials!$B:$B,'Combined sheet'!$D380)</f>
        <v>7353</v>
      </c>
      <c r="P380">
        <f>SUMIFS(Financials!$D:$D,Financials!$A:$A,'Combined sheet'!$C380,Financials!$B:$B,'Combined sheet'!$D380)</f>
        <v>1123.375</v>
      </c>
      <c r="Q380">
        <f>SUMIFS(Financials!$E:$E,Financials!$A:$A,'Combined sheet'!$C380,Financials!$B:$B,'Combined sheet'!$D380)</f>
        <v>0.13</v>
      </c>
      <c r="R380" s="18">
        <f t="shared" si="50"/>
        <v>10892.6525</v>
      </c>
      <c r="S380" s="9">
        <f t="shared" si="51"/>
        <v>7694.0974999999999</v>
      </c>
      <c r="T380">
        <f>VLOOKUP(Transactions!F380,Payments!A380:E1079,2,FALSE)</f>
        <v>3903.2175000000002</v>
      </c>
      <c r="U380" s="9">
        <f>VLOOKUP($D380,Payments!$A:$E,4,0)</f>
        <v>15417.709124999999</v>
      </c>
      <c r="V380" s="9">
        <f t="shared" si="52"/>
        <v>734.17662500000006</v>
      </c>
      <c r="W380" s="17">
        <f t="shared" si="53"/>
        <v>4.7619047619047623E-2</v>
      </c>
      <c r="X380" t="str">
        <f>VLOOKUP($D380,Payments!$A:$E,5,0)</f>
        <v>Bankia</v>
      </c>
      <c r="Y380" t="str">
        <f>VLOOKUP($X380,'Bank Type'!$A$1:$B$11,2,0)</f>
        <v>B</v>
      </c>
    </row>
    <row r="381" spans="1:25" x14ac:dyDescent="0.25">
      <c r="A381" t="str">
        <f t="shared" si="47"/>
        <v>CD-17CD-17-380</v>
      </c>
      <c r="B381" t="str">
        <f t="shared" si="48"/>
        <v>CD-17-380B-402</v>
      </c>
      <c r="C381" s="11" t="str">
        <f>Transactions!A381</f>
        <v>CD-17</v>
      </c>
      <c r="D381" t="str">
        <f>Transactions!F381</f>
        <v>CD-17-380</v>
      </c>
      <c r="E381" t="str">
        <f>VLOOKUP($D381,Payments!$A:$C,3,0)</f>
        <v>B-402</v>
      </c>
      <c r="F381" s="11" t="str">
        <f>Transactions!D381</f>
        <v>Sedan</v>
      </c>
      <c r="G381" s="11" t="str">
        <f>Transactions!E381</f>
        <v>Isuzu</v>
      </c>
      <c r="H381" s="1">
        <f>Transactions!B381</f>
        <v>43396</v>
      </c>
      <c r="I381" s="10">
        <f t="shared" si="45"/>
        <v>10</v>
      </c>
      <c r="J381" s="1">
        <f>Transactions!C381</f>
        <v>43462</v>
      </c>
      <c r="K381">
        <f t="shared" si="46"/>
        <v>66</v>
      </c>
      <c r="L381" s="5">
        <f>Transactions!G381</f>
        <v>27230</v>
      </c>
      <c r="M381" s="2">
        <f>Transactions!H381</f>
        <v>0.17</v>
      </c>
      <c r="N381" s="2">
        <f t="shared" si="49"/>
        <v>22600.9</v>
      </c>
      <c r="O381">
        <f>SUMIFS(Financials!$C:$C,Financials!$A:$A,'Combined sheet'!$C381,Financials!$B:$B,'Combined sheet'!$D381)</f>
        <v>9530.5</v>
      </c>
      <c r="P381">
        <f>SUMIFS(Financials!$D:$D,Financials!$A:$A,'Combined sheet'!$C381,Financials!$B:$B,'Combined sheet'!$D381)</f>
        <v>1176.3359999999998</v>
      </c>
      <c r="Q381">
        <f>SUMIFS(Financials!$E:$E,Financials!$A:$A,'Combined sheet'!$C381,Financials!$B:$B,'Combined sheet'!$D381)</f>
        <v>0.12</v>
      </c>
      <c r="R381" s="18">
        <f t="shared" si="50"/>
        <v>13418.944</v>
      </c>
      <c r="S381" s="9">
        <f t="shared" si="51"/>
        <v>9181.9560000000019</v>
      </c>
      <c r="T381">
        <f>VLOOKUP(Transactions!F381,Payments!A381:E1080,2,FALSE)</f>
        <v>4294.1709999999994</v>
      </c>
      <c r="U381" s="9">
        <f>VLOOKUP($D381,Payments!$A:$E,4,0)</f>
        <v>19405.132740000001</v>
      </c>
      <c r="V381" s="9">
        <f t="shared" si="52"/>
        <v>1098.4037399999979</v>
      </c>
      <c r="W381" s="17">
        <f t="shared" si="53"/>
        <v>5.6603773584905551E-2</v>
      </c>
      <c r="X381" t="str">
        <f>VLOOKUP($D381,Payments!$A:$E,5,0)</f>
        <v>Popular</v>
      </c>
      <c r="Y381" t="str">
        <f>VLOOKUP($X381,'Bank Type'!$A$1:$B$11,2,0)</f>
        <v>B</v>
      </c>
    </row>
    <row r="382" spans="1:25" x14ac:dyDescent="0.25">
      <c r="A382" t="str">
        <f t="shared" si="47"/>
        <v>CD-11CD-11-381</v>
      </c>
      <c r="B382" t="str">
        <f t="shared" si="48"/>
        <v>CD-11-381B-324</v>
      </c>
      <c r="C382" s="1" t="str">
        <f>Transactions!A382</f>
        <v>CD-11</v>
      </c>
      <c r="D382" t="str">
        <f>Transactions!F382</f>
        <v>CD-11-381</v>
      </c>
      <c r="E382" t="str">
        <f>VLOOKUP($D382,Payments!$A:$C,3,0)</f>
        <v>B-324</v>
      </c>
      <c r="F382" s="11" t="str">
        <f>Transactions!D382</f>
        <v>Sedan</v>
      </c>
      <c r="G382" s="11" t="str">
        <f>Transactions!E382</f>
        <v>Peugeot</v>
      </c>
      <c r="H382" s="1">
        <f>Transactions!B382</f>
        <v>43444</v>
      </c>
      <c r="I382" s="10">
        <f t="shared" si="45"/>
        <v>12</v>
      </c>
      <c r="J382" s="1">
        <f>Transactions!C382</f>
        <v>43482</v>
      </c>
      <c r="K382">
        <f t="shared" si="46"/>
        <v>38</v>
      </c>
      <c r="L382" s="5">
        <f>Transactions!G382</f>
        <v>20785</v>
      </c>
      <c r="M382" s="2">
        <f>Transactions!H382</f>
        <v>0.14000000000000001</v>
      </c>
      <c r="N382" s="2">
        <f t="shared" si="49"/>
        <v>17875.099999999999</v>
      </c>
      <c r="O382">
        <f>SUMIFS(Financials!$C:$C,Financials!$A:$A,'Combined sheet'!$C382,Financials!$B:$B,'Combined sheet'!$D382)</f>
        <v>6859.05</v>
      </c>
      <c r="P382">
        <f>SUMIFS(Financials!$D:$D,Financials!$A:$A,'Combined sheet'!$C382,Financials!$B:$B,'Combined sheet'!$D382)</f>
        <v>771.12349999999992</v>
      </c>
      <c r="Q382">
        <f>SUMIFS(Financials!$E:$E,Financials!$A:$A,'Combined sheet'!$C382,Financials!$B:$B,'Combined sheet'!$D382)</f>
        <v>0.11</v>
      </c>
      <c r="R382" s="18">
        <f t="shared" si="50"/>
        <v>9596.4344999999994</v>
      </c>
      <c r="S382" s="9">
        <f t="shared" si="51"/>
        <v>8278.6654999999992</v>
      </c>
      <c r="T382">
        <f>VLOOKUP(Transactions!F382,Payments!A382:E1081,2,FALSE)</f>
        <v>3575.02</v>
      </c>
      <c r="U382" s="9">
        <f>VLOOKUP($D382,Payments!$A:$E,4,0)</f>
        <v>15158.084799999999</v>
      </c>
      <c r="V382" s="9">
        <f t="shared" si="52"/>
        <v>858.00480000000061</v>
      </c>
      <c r="W382" s="17">
        <f t="shared" si="53"/>
        <v>5.6603773584905703E-2</v>
      </c>
      <c r="X382" t="str">
        <f>VLOOKUP($D382,Payments!$A:$E,5,0)</f>
        <v>Popular</v>
      </c>
      <c r="Y382" t="str">
        <f>VLOOKUP($X382,'Bank Type'!$A$1:$B$11,2,0)</f>
        <v>B</v>
      </c>
    </row>
    <row r="383" spans="1:25" x14ac:dyDescent="0.25">
      <c r="A383" t="str">
        <f t="shared" si="47"/>
        <v>CD-1CD-1-382</v>
      </c>
      <c r="B383" t="str">
        <f t="shared" si="48"/>
        <v>CD-1-382B-357</v>
      </c>
      <c r="C383" s="11" t="str">
        <f>Transactions!A383</f>
        <v>CD-1</v>
      </c>
      <c r="D383" t="str">
        <f>Transactions!F383</f>
        <v>CD-1-382</v>
      </c>
      <c r="E383" t="str">
        <f>VLOOKUP($D383,Payments!$A:$C,3,0)</f>
        <v>B-357</v>
      </c>
      <c r="F383" s="11" t="str">
        <f>Transactions!D383</f>
        <v>Hatchback</v>
      </c>
      <c r="G383" s="11" t="str">
        <f>Transactions!E383</f>
        <v>Mercury</v>
      </c>
      <c r="H383" s="1">
        <f>Transactions!B383</f>
        <v>43397</v>
      </c>
      <c r="I383" s="10">
        <f t="shared" si="45"/>
        <v>10</v>
      </c>
      <c r="J383" s="1">
        <f>Transactions!C383</f>
        <v>43452</v>
      </c>
      <c r="K383">
        <f t="shared" si="46"/>
        <v>55</v>
      </c>
      <c r="L383" s="5">
        <f>Transactions!G383</f>
        <v>17696</v>
      </c>
      <c r="M383" s="2">
        <f>Transactions!H383</f>
        <v>0.08</v>
      </c>
      <c r="N383" s="2">
        <f t="shared" si="49"/>
        <v>16280.32</v>
      </c>
      <c r="O383">
        <f>SUMIFS(Financials!$C:$C,Financials!$A:$A,'Combined sheet'!$C383,Financials!$B:$B,'Combined sheet'!$D383)</f>
        <v>5662.72</v>
      </c>
      <c r="P383">
        <f>SUMIFS(Financials!$D:$D,Financials!$A:$A,'Combined sheet'!$C383,Financials!$B:$B,'Combined sheet'!$D383)</f>
        <v>1061.7600000000002</v>
      </c>
      <c r="Q383">
        <f>SUMIFS(Financials!$E:$E,Financials!$A:$A,'Combined sheet'!$C383,Financials!$B:$B,'Combined sheet'!$D383)</f>
        <v>0.14000000000000001</v>
      </c>
      <c r="R383" s="18">
        <f t="shared" si="50"/>
        <v>9003.7248</v>
      </c>
      <c r="S383" s="9">
        <f t="shared" si="51"/>
        <v>7276.5951999999979</v>
      </c>
      <c r="T383">
        <f>VLOOKUP(Transactions!F383,Payments!A383:E1082,2,FALSE)</f>
        <v>3744.4736000000003</v>
      </c>
      <c r="U383" s="9">
        <f>VLOOKUP($D383,Payments!$A:$E,4,0)</f>
        <v>13162.638720000003</v>
      </c>
      <c r="V383" s="9">
        <f t="shared" si="52"/>
        <v>626.79232000000411</v>
      </c>
      <c r="W383" s="17">
        <f t="shared" si="53"/>
        <v>4.7619047619047922E-2</v>
      </c>
      <c r="X383" t="str">
        <f>VLOOKUP($D383,Payments!$A:$E,5,0)</f>
        <v>Caixa</v>
      </c>
      <c r="Y383" t="str">
        <f>VLOOKUP($X383,'Bank Type'!$A$1:$B$11,2,0)</f>
        <v>A</v>
      </c>
    </row>
    <row r="384" spans="1:25" x14ac:dyDescent="0.25">
      <c r="A384" t="str">
        <f t="shared" si="47"/>
        <v>CD-6CD-6-383</v>
      </c>
      <c r="B384" t="str">
        <f t="shared" si="48"/>
        <v>CD-6-383B-357</v>
      </c>
      <c r="C384" s="1" t="str">
        <f>Transactions!A384</f>
        <v>CD-6</v>
      </c>
      <c r="D384" t="str">
        <f>Transactions!F384</f>
        <v>CD-6-383</v>
      </c>
      <c r="E384" t="str">
        <f>VLOOKUP($D384,Payments!$A:$C,3,0)</f>
        <v>B-357</v>
      </c>
      <c r="F384" s="11" t="str">
        <f>Transactions!D384</f>
        <v>Wagon</v>
      </c>
      <c r="G384" s="11" t="str">
        <f>Transactions!E384</f>
        <v>Mitsubishi</v>
      </c>
      <c r="H384" s="1">
        <f>Transactions!B384</f>
        <v>43374</v>
      </c>
      <c r="I384" s="10">
        <f t="shared" si="45"/>
        <v>10</v>
      </c>
      <c r="J384" s="1">
        <f>Transactions!C384</f>
        <v>43433</v>
      </c>
      <c r="K384">
        <f t="shared" si="46"/>
        <v>59</v>
      </c>
      <c r="L384" s="5">
        <f>Transactions!G384</f>
        <v>29711</v>
      </c>
      <c r="M384" s="2">
        <f>Transactions!H384</f>
        <v>0.06</v>
      </c>
      <c r="N384" s="2">
        <f t="shared" si="49"/>
        <v>27928.34</v>
      </c>
      <c r="O384">
        <f>SUMIFS(Financials!$C:$C,Financials!$A:$A,'Combined sheet'!$C384,Financials!$B:$B,'Combined sheet'!$D384)</f>
        <v>11884.4</v>
      </c>
      <c r="P384">
        <f>SUMIFS(Financials!$D:$D,Financials!$A:$A,'Combined sheet'!$C384,Financials!$B:$B,'Combined sheet'!$D384)</f>
        <v>802.197</v>
      </c>
      <c r="Q384">
        <f>SUMIFS(Financials!$E:$E,Financials!$A:$A,'Combined sheet'!$C384,Financials!$B:$B,'Combined sheet'!$D384)</f>
        <v>0.1</v>
      </c>
      <c r="R384" s="18">
        <f t="shared" si="50"/>
        <v>15479.431</v>
      </c>
      <c r="S384" s="9">
        <f t="shared" si="51"/>
        <v>12448.909</v>
      </c>
      <c r="T384">
        <f>VLOOKUP(Transactions!F384,Payments!A384:E1083,2,FALSE)</f>
        <v>5027.1012000000001</v>
      </c>
      <c r="U384" s="9">
        <f>VLOOKUP($D384,Payments!$A:$E,4,0)</f>
        <v>24733.337904</v>
      </c>
      <c r="V384" s="9">
        <f t="shared" si="52"/>
        <v>1832.0991040000008</v>
      </c>
      <c r="W384" s="17">
        <f t="shared" si="53"/>
        <v>7.4074074074074112E-2</v>
      </c>
      <c r="X384" t="str">
        <f>VLOOKUP($D384,Payments!$A:$E,5,0)</f>
        <v>Bankinter</v>
      </c>
      <c r="Y384" t="str">
        <f>VLOOKUP($X384,'Bank Type'!$A$1:$B$11,2,0)</f>
        <v>C</v>
      </c>
    </row>
    <row r="385" spans="1:25" x14ac:dyDescent="0.25">
      <c r="A385" t="str">
        <f t="shared" si="47"/>
        <v>CD-15CD-15-384</v>
      </c>
      <c r="B385" t="str">
        <f t="shared" si="48"/>
        <v>CD-15-384B-323</v>
      </c>
      <c r="C385" s="11" t="str">
        <f>Transactions!A385</f>
        <v>CD-15</v>
      </c>
      <c r="D385" t="str">
        <f>Transactions!F385</f>
        <v>CD-15-384</v>
      </c>
      <c r="E385" t="str">
        <f>VLOOKUP($D385,Payments!$A:$C,3,0)</f>
        <v>B-323</v>
      </c>
      <c r="F385" s="11" t="str">
        <f>Transactions!D385</f>
        <v>Sedan</v>
      </c>
      <c r="G385" s="11" t="str">
        <f>Transactions!E385</f>
        <v>Subaru</v>
      </c>
      <c r="H385" s="1">
        <f>Transactions!B385</f>
        <v>43398</v>
      </c>
      <c r="I385" s="10">
        <f t="shared" si="45"/>
        <v>10</v>
      </c>
      <c r="J385" s="1">
        <f>Transactions!C385</f>
        <v>43467</v>
      </c>
      <c r="K385">
        <f t="shared" si="46"/>
        <v>69</v>
      </c>
      <c r="L385" s="5">
        <f>Transactions!G385</f>
        <v>17267</v>
      </c>
      <c r="M385" s="2">
        <f>Transactions!H385</f>
        <v>0.09</v>
      </c>
      <c r="N385" s="2">
        <f t="shared" si="49"/>
        <v>15712.97</v>
      </c>
      <c r="O385">
        <f>SUMIFS(Financials!$C:$C,Financials!$A:$A,'Combined sheet'!$C385,Financials!$B:$B,'Combined sheet'!$D385)</f>
        <v>5180.1000000000004</v>
      </c>
      <c r="P385">
        <f>SUMIFS(Financials!$D:$D,Financials!$A:$A,'Combined sheet'!$C385,Financials!$B:$B,'Combined sheet'!$D385)</f>
        <v>947.95830000000001</v>
      </c>
      <c r="Q385">
        <f>SUMIFS(Financials!$E:$E,Financials!$A:$A,'Combined sheet'!$C385,Financials!$B:$B,'Combined sheet'!$D385)</f>
        <v>0.13</v>
      </c>
      <c r="R385" s="18">
        <f t="shared" si="50"/>
        <v>8170.7444000000005</v>
      </c>
      <c r="S385" s="9">
        <f t="shared" si="51"/>
        <v>7542.2255999999988</v>
      </c>
      <c r="T385">
        <f>VLOOKUP(Transactions!F385,Payments!A385:E1084,2,FALSE)</f>
        <v>2828.3346000000001</v>
      </c>
      <c r="U385" s="9">
        <f>VLOOKUP($D385,Payments!$A:$E,4,0)</f>
        <v>13657.713524000003</v>
      </c>
      <c r="V385" s="9">
        <f t="shared" si="52"/>
        <v>773.0781240000033</v>
      </c>
      <c r="W385" s="17">
        <f t="shared" si="53"/>
        <v>5.6603773584905891E-2</v>
      </c>
      <c r="X385" t="str">
        <f>VLOOKUP($D385,Payments!$A:$E,5,0)</f>
        <v>Caixa</v>
      </c>
      <c r="Y385" t="str">
        <f>VLOOKUP($X385,'Bank Type'!$A$1:$B$11,2,0)</f>
        <v>A</v>
      </c>
    </row>
    <row r="386" spans="1:25" x14ac:dyDescent="0.25">
      <c r="A386" t="str">
        <f t="shared" si="47"/>
        <v>CD-10CD-10-385</v>
      </c>
      <c r="B386" t="str">
        <f t="shared" si="48"/>
        <v>CD-10-385B-254</v>
      </c>
      <c r="C386" s="1" t="str">
        <f>Transactions!A386</f>
        <v>CD-10</v>
      </c>
      <c r="D386" t="str">
        <f>Transactions!F386</f>
        <v>CD-10-385</v>
      </c>
      <c r="E386" t="str">
        <f>VLOOKUP($D386,Payments!$A:$C,3,0)</f>
        <v>B-254</v>
      </c>
      <c r="F386" s="11" t="str">
        <f>Transactions!D386</f>
        <v>Wagon</v>
      </c>
      <c r="G386" s="11" t="str">
        <f>Transactions!E386</f>
        <v>Mercedes-benz</v>
      </c>
      <c r="H386" s="1">
        <f>Transactions!B386</f>
        <v>43418</v>
      </c>
      <c r="I386" s="10">
        <f t="shared" ref="I386:I449" si="54">MONTH(H386)</f>
        <v>11</v>
      </c>
      <c r="J386" s="1">
        <f>Transactions!C386</f>
        <v>43493</v>
      </c>
      <c r="K386">
        <f t="shared" ref="K386:K449" si="55">J386-H386</f>
        <v>75</v>
      </c>
      <c r="L386" s="5">
        <f>Transactions!G386</f>
        <v>28419</v>
      </c>
      <c r="M386" s="2">
        <f>Transactions!H386</f>
        <v>0.17</v>
      </c>
      <c r="N386" s="2">
        <f t="shared" si="49"/>
        <v>23587.77</v>
      </c>
      <c r="O386">
        <f>SUMIFS(Financials!$C:$C,Financials!$A:$A,'Combined sheet'!$C386,Financials!$B:$B,'Combined sheet'!$D386)</f>
        <v>11367.6</v>
      </c>
      <c r="P386">
        <f>SUMIFS(Financials!$D:$D,Financials!$A:$A,'Combined sheet'!$C386,Financials!$B:$B,'Combined sheet'!$D386)</f>
        <v>611.00850000000003</v>
      </c>
      <c r="Q386">
        <f>SUMIFS(Financials!$E:$E,Financials!$A:$A,'Combined sheet'!$C386,Financials!$B:$B,'Combined sheet'!$D386)</f>
        <v>0.15</v>
      </c>
      <c r="R386" s="18">
        <f t="shared" si="50"/>
        <v>15516.774000000001</v>
      </c>
      <c r="S386" s="9">
        <f t="shared" si="51"/>
        <v>8070.9960000000001</v>
      </c>
      <c r="T386">
        <f>VLOOKUP(Transactions!F386,Payments!A386:E1085,2,FALSE)</f>
        <v>4953.4317000000001</v>
      </c>
      <c r="U386" s="9">
        <f>VLOOKUP($D386,Payments!$A:$E,4,0)</f>
        <v>19752.398598</v>
      </c>
      <c r="V386" s="9">
        <f t="shared" si="52"/>
        <v>1118.0602980000003</v>
      </c>
      <c r="W386" s="17">
        <f t="shared" si="53"/>
        <v>5.6603773584905676E-2</v>
      </c>
      <c r="X386" t="str">
        <f>VLOOKUP($D386,Payments!$A:$E,5,0)</f>
        <v>Bankia</v>
      </c>
      <c r="Y386" t="str">
        <f>VLOOKUP($X386,'Bank Type'!$A$1:$B$11,2,0)</f>
        <v>B</v>
      </c>
    </row>
    <row r="387" spans="1:25" x14ac:dyDescent="0.25">
      <c r="A387" t="str">
        <f t="shared" ref="A387:A450" si="56">C387&amp;D387</f>
        <v>CD-9CD-9-386</v>
      </c>
      <c r="B387" t="str">
        <f t="shared" ref="B387:B450" si="57">D387&amp;E387</f>
        <v>CD-9-386B-397</v>
      </c>
      <c r="C387" s="11" t="str">
        <f>Transactions!A387</f>
        <v>CD-9</v>
      </c>
      <c r="D387" t="str">
        <f>Transactions!F387</f>
        <v>CD-9-386</v>
      </c>
      <c r="E387" t="str">
        <f>VLOOKUP($D387,Payments!$A:$C,3,0)</f>
        <v>B-397</v>
      </c>
      <c r="F387" s="11" t="str">
        <f>Transactions!D387</f>
        <v>Wagon</v>
      </c>
      <c r="G387" s="11" t="str">
        <f>Transactions!E387</f>
        <v>BMW</v>
      </c>
      <c r="H387" s="1">
        <f>Transactions!B387</f>
        <v>43396</v>
      </c>
      <c r="I387" s="10">
        <f t="shared" si="54"/>
        <v>10</v>
      </c>
      <c r="J387" s="1">
        <f>Transactions!C387</f>
        <v>43452</v>
      </c>
      <c r="K387">
        <f t="shared" si="55"/>
        <v>56</v>
      </c>
      <c r="L387" s="5">
        <f>Transactions!G387</f>
        <v>28919</v>
      </c>
      <c r="M387" s="2">
        <f>Transactions!H387</f>
        <v>0.09</v>
      </c>
      <c r="N387" s="2">
        <f t="shared" ref="N387:N450" si="58">L387-L387*M387</f>
        <v>26316.29</v>
      </c>
      <c r="O387">
        <f>SUMIFS(Financials!$C:$C,Financials!$A:$A,'Combined sheet'!$C387,Financials!$B:$B,'Combined sheet'!$D387)</f>
        <v>9832.4599999999991</v>
      </c>
      <c r="P387">
        <f>SUMIFS(Financials!$D:$D,Financials!$A:$A,'Combined sheet'!$C387,Financials!$B:$B,'Combined sheet'!$D387)</f>
        <v>1318.7064</v>
      </c>
      <c r="Q387">
        <f>SUMIFS(Financials!$E:$E,Financials!$A:$A,'Combined sheet'!$C387,Financials!$B:$B,'Combined sheet'!$D387)</f>
        <v>0.1</v>
      </c>
      <c r="R387" s="18">
        <f t="shared" ref="R387:R450" si="59">O387+P387+Q387*N387</f>
        <v>13782.795399999999</v>
      </c>
      <c r="S387" s="9">
        <f t="shared" ref="S387:S450" si="60">N387-O387-P387-Q387*N387</f>
        <v>12533.494600000002</v>
      </c>
      <c r="T387">
        <f>VLOOKUP(Transactions!F387,Payments!A387:E1086,2,FALSE)</f>
        <v>5526.4209000000001</v>
      </c>
      <c r="U387" s="9">
        <f>VLOOKUP($D387,Payments!$A:$E,4,0)</f>
        <v>22453.058628000002</v>
      </c>
      <c r="V387" s="9">
        <f t="shared" ref="V387:V450" si="61">U387-(N387-T387)</f>
        <v>1663.1895280000026</v>
      </c>
      <c r="W387" s="17">
        <f t="shared" ref="W387:W450" si="62">V387/U387</f>
        <v>7.4074074074074181E-2</v>
      </c>
      <c r="X387" t="str">
        <f>VLOOKUP($D387,Payments!$A:$E,5,0)</f>
        <v>Caixa</v>
      </c>
      <c r="Y387" t="str">
        <f>VLOOKUP($X387,'Bank Type'!$A$1:$B$11,2,0)</f>
        <v>A</v>
      </c>
    </row>
    <row r="388" spans="1:25" x14ac:dyDescent="0.25">
      <c r="A388" t="str">
        <f t="shared" si="56"/>
        <v>CD-5CD-5-387</v>
      </c>
      <c r="B388" t="str">
        <f t="shared" si="57"/>
        <v>CD-5-387B-265</v>
      </c>
      <c r="C388" s="1" t="str">
        <f>Transactions!A388</f>
        <v>CD-5</v>
      </c>
      <c r="D388" t="str">
        <f>Transactions!F388</f>
        <v>CD-5-387</v>
      </c>
      <c r="E388" t="str">
        <f>VLOOKUP($D388,Payments!$A:$C,3,0)</f>
        <v>B-265</v>
      </c>
      <c r="F388" s="11" t="str">
        <f>Transactions!D388</f>
        <v>Convertible</v>
      </c>
      <c r="G388" s="11" t="str">
        <f>Transactions!E388</f>
        <v>Jaguar</v>
      </c>
      <c r="H388" s="1">
        <f>Transactions!B388</f>
        <v>43454</v>
      </c>
      <c r="I388" s="10">
        <f t="shared" si="54"/>
        <v>12</v>
      </c>
      <c r="J388" s="1">
        <f>Transactions!C388</f>
        <v>43517</v>
      </c>
      <c r="K388">
        <f t="shared" si="55"/>
        <v>63</v>
      </c>
      <c r="L388" s="5">
        <f>Transactions!G388</f>
        <v>25472</v>
      </c>
      <c r="M388" s="2">
        <f>Transactions!H388</f>
        <v>0.08</v>
      </c>
      <c r="N388" s="2">
        <f t="shared" si="58"/>
        <v>23434.240000000002</v>
      </c>
      <c r="O388">
        <f>SUMIFS(Financials!$C:$C,Financials!$A:$A,'Combined sheet'!$C388,Financials!$B:$B,'Combined sheet'!$D388)</f>
        <v>7641.6</v>
      </c>
      <c r="P388">
        <f>SUMIFS(Financials!$D:$D,Financials!$A:$A,'Combined sheet'!$C388,Financials!$B:$B,'Combined sheet'!$D388)</f>
        <v>1263.4112</v>
      </c>
      <c r="Q388">
        <f>SUMIFS(Financials!$E:$E,Financials!$A:$A,'Combined sheet'!$C388,Financials!$B:$B,'Combined sheet'!$D388)</f>
        <v>0.11</v>
      </c>
      <c r="R388" s="18">
        <f t="shared" si="59"/>
        <v>11482.777600000001</v>
      </c>
      <c r="S388" s="9">
        <f t="shared" si="60"/>
        <v>11951.4624</v>
      </c>
      <c r="T388">
        <f>VLOOKUP(Transactions!F388,Payments!A388:E1087,2,FALSE)</f>
        <v>5389.8752000000004</v>
      </c>
      <c r="U388" s="9">
        <f>VLOOKUP($D388,Payments!$A:$E,4,0)</f>
        <v>19668.357632000003</v>
      </c>
      <c r="V388" s="9">
        <f t="shared" si="61"/>
        <v>1623.9928319999999</v>
      </c>
      <c r="W388" s="17">
        <f t="shared" si="62"/>
        <v>8.2568807339449518E-2</v>
      </c>
      <c r="X388" t="str">
        <f>VLOOKUP($D388,Payments!$A:$E,5,0)</f>
        <v>Bankia</v>
      </c>
      <c r="Y388" t="str">
        <f>VLOOKUP($X388,'Bank Type'!$A$1:$B$11,2,0)</f>
        <v>B</v>
      </c>
    </row>
    <row r="389" spans="1:25" x14ac:dyDescent="0.25">
      <c r="A389" t="str">
        <f t="shared" si="56"/>
        <v>CD-11CD-11-388</v>
      </c>
      <c r="B389" t="str">
        <f t="shared" si="57"/>
        <v>CD-11-388B-400</v>
      </c>
      <c r="C389" s="11" t="str">
        <f>Transactions!A389</f>
        <v>CD-11</v>
      </c>
      <c r="D389" t="str">
        <f>Transactions!F389</f>
        <v>CD-11-388</v>
      </c>
      <c r="E389" t="str">
        <f>VLOOKUP($D389,Payments!$A:$C,3,0)</f>
        <v>B-400</v>
      </c>
      <c r="F389" s="11" t="str">
        <f>Transactions!D389</f>
        <v>Sedan</v>
      </c>
      <c r="G389" s="11" t="str">
        <f>Transactions!E389</f>
        <v>Plymouth</v>
      </c>
      <c r="H389" s="1">
        <f>Transactions!B389</f>
        <v>43399</v>
      </c>
      <c r="I389" s="10">
        <f t="shared" si="54"/>
        <v>10</v>
      </c>
      <c r="J389" s="1">
        <f>Transactions!C389</f>
        <v>43473</v>
      </c>
      <c r="K389">
        <f t="shared" si="55"/>
        <v>74</v>
      </c>
      <c r="L389" s="5">
        <f>Transactions!G389</f>
        <v>33250</v>
      </c>
      <c r="M389" s="2">
        <f>Transactions!H389</f>
        <v>0.09</v>
      </c>
      <c r="N389" s="2">
        <f t="shared" si="58"/>
        <v>30257.5</v>
      </c>
      <c r="O389">
        <f>SUMIFS(Financials!$C:$C,Financials!$A:$A,'Combined sheet'!$C389,Financials!$B:$B,'Combined sheet'!$D389)</f>
        <v>11637.5</v>
      </c>
      <c r="P389">
        <f>SUMIFS(Financials!$D:$D,Financials!$A:$A,'Combined sheet'!$C389,Financials!$B:$B,'Combined sheet'!$D389)</f>
        <v>931</v>
      </c>
      <c r="Q389">
        <f>SUMIFS(Financials!$E:$E,Financials!$A:$A,'Combined sheet'!$C389,Financials!$B:$B,'Combined sheet'!$D389)</f>
        <v>0.14000000000000001</v>
      </c>
      <c r="R389" s="18">
        <f t="shared" si="59"/>
        <v>16804.55</v>
      </c>
      <c r="S389" s="9">
        <f t="shared" si="60"/>
        <v>13452.95</v>
      </c>
      <c r="T389">
        <f>VLOOKUP(Transactions!F389,Payments!A389:E1088,2,FALSE)</f>
        <v>6656.65</v>
      </c>
      <c r="U389" s="9">
        <f>VLOOKUP($D389,Payments!$A:$E,4,0)</f>
        <v>24780.892499999998</v>
      </c>
      <c r="V389" s="9">
        <f t="shared" si="61"/>
        <v>1180.0424999999996</v>
      </c>
      <c r="W389" s="17">
        <f t="shared" si="62"/>
        <v>4.7619047619047603E-2</v>
      </c>
      <c r="X389" t="str">
        <f>VLOOKUP($D389,Payments!$A:$E,5,0)</f>
        <v>Caixa</v>
      </c>
      <c r="Y389" t="str">
        <f>VLOOKUP($X389,'Bank Type'!$A$1:$B$11,2,0)</f>
        <v>A</v>
      </c>
    </row>
    <row r="390" spans="1:25" x14ac:dyDescent="0.25">
      <c r="A390" t="str">
        <f t="shared" si="56"/>
        <v>CD-10CD-10-389</v>
      </c>
      <c r="B390" t="str">
        <f t="shared" si="57"/>
        <v>CD-10-389B-327</v>
      </c>
      <c r="C390" s="1" t="str">
        <f>Transactions!A390</f>
        <v>CD-10</v>
      </c>
      <c r="D390" t="str">
        <f>Transactions!F390</f>
        <v>CD-10-389</v>
      </c>
      <c r="E390" t="str">
        <f>VLOOKUP($D390,Payments!$A:$C,3,0)</f>
        <v>B-327</v>
      </c>
      <c r="F390" s="11" t="str">
        <f>Transactions!D390</f>
        <v>Convertible</v>
      </c>
      <c r="G390" s="11" t="str">
        <f>Transactions!E390</f>
        <v>Peugeot</v>
      </c>
      <c r="H390" s="1">
        <f>Transactions!B390</f>
        <v>43424</v>
      </c>
      <c r="I390" s="10">
        <f t="shared" si="54"/>
        <v>11</v>
      </c>
      <c r="J390" s="1">
        <f>Transactions!C390</f>
        <v>43460</v>
      </c>
      <c r="K390">
        <f t="shared" si="55"/>
        <v>36</v>
      </c>
      <c r="L390" s="5">
        <f>Transactions!G390</f>
        <v>19742</v>
      </c>
      <c r="M390" s="2">
        <f>Transactions!H390</f>
        <v>0.16</v>
      </c>
      <c r="N390" s="2">
        <f t="shared" si="58"/>
        <v>16583.28</v>
      </c>
      <c r="O390">
        <f>SUMIFS(Financials!$C:$C,Financials!$A:$A,'Combined sheet'!$C390,Financials!$B:$B,'Combined sheet'!$D390)</f>
        <v>6909.7</v>
      </c>
      <c r="P390">
        <f>SUMIFS(Financials!$D:$D,Financials!$A:$A,'Combined sheet'!$C390,Financials!$B:$B,'Combined sheet'!$D390)</f>
        <v>967.35799999999983</v>
      </c>
      <c r="Q390">
        <f>SUMIFS(Financials!$E:$E,Financials!$A:$A,'Combined sheet'!$C390,Financials!$B:$B,'Combined sheet'!$D390)</f>
        <v>0.11</v>
      </c>
      <c r="R390" s="18">
        <f t="shared" si="59"/>
        <v>9701.2188000000006</v>
      </c>
      <c r="S390" s="9">
        <f t="shared" si="60"/>
        <v>6882.0611999999983</v>
      </c>
      <c r="T390">
        <f>VLOOKUP(Transactions!F390,Payments!A390:E1089,2,FALSE)</f>
        <v>3648.3215999999998</v>
      </c>
      <c r="U390" s="9">
        <f>VLOOKUP($D390,Payments!$A:$E,4,0)</f>
        <v>13969.755072</v>
      </c>
      <c r="V390" s="9">
        <f t="shared" si="61"/>
        <v>1034.7966720000004</v>
      </c>
      <c r="W390" s="17">
        <f t="shared" si="62"/>
        <v>7.4074074074074098E-2</v>
      </c>
      <c r="X390" t="str">
        <f>VLOOKUP($D390,Payments!$A:$E,5,0)</f>
        <v>Caixa</v>
      </c>
      <c r="Y390" t="str">
        <f>VLOOKUP($X390,'Bank Type'!$A$1:$B$11,2,0)</f>
        <v>A</v>
      </c>
    </row>
    <row r="391" spans="1:25" x14ac:dyDescent="0.25">
      <c r="A391" t="str">
        <f t="shared" si="56"/>
        <v>CD-14CD-14-390</v>
      </c>
      <c r="B391" t="str">
        <f t="shared" si="57"/>
        <v>CD-14-390B-384</v>
      </c>
      <c r="C391" s="11" t="str">
        <f>Transactions!A391</f>
        <v>CD-14</v>
      </c>
      <c r="D391" t="str">
        <f>Transactions!F391</f>
        <v>CD-14-390</v>
      </c>
      <c r="E391" t="str">
        <f>VLOOKUP($D391,Payments!$A:$C,3,0)</f>
        <v>B-384</v>
      </c>
      <c r="F391" s="11" t="str">
        <f>Transactions!D391</f>
        <v>Hardtop</v>
      </c>
      <c r="G391" s="11" t="str">
        <f>Transactions!E391</f>
        <v>Porsche</v>
      </c>
      <c r="H391" s="1">
        <f>Transactions!B391</f>
        <v>43420</v>
      </c>
      <c r="I391" s="10">
        <f t="shared" si="54"/>
        <v>11</v>
      </c>
      <c r="J391" s="1">
        <f>Transactions!C391</f>
        <v>43462</v>
      </c>
      <c r="K391">
        <f t="shared" si="55"/>
        <v>42</v>
      </c>
      <c r="L391" s="5">
        <f>Transactions!G391</f>
        <v>25557</v>
      </c>
      <c r="M391" s="2">
        <f>Transactions!H391</f>
        <v>0.05</v>
      </c>
      <c r="N391" s="2">
        <f t="shared" si="58"/>
        <v>24279.15</v>
      </c>
      <c r="O391">
        <f>SUMIFS(Financials!$C:$C,Financials!$A:$A,'Combined sheet'!$C391,Financials!$B:$B,'Combined sheet'!$D391)</f>
        <v>8944.9500000000007</v>
      </c>
      <c r="P391">
        <f>SUMIFS(Financials!$D:$D,Financials!$A:$A,'Combined sheet'!$C391,Financials!$B:$B,'Combined sheet'!$D391)</f>
        <v>766.70999999999981</v>
      </c>
      <c r="Q391">
        <f>SUMIFS(Financials!$E:$E,Financials!$A:$A,'Combined sheet'!$C391,Financials!$B:$B,'Combined sheet'!$D391)</f>
        <v>0.12</v>
      </c>
      <c r="R391" s="18">
        <f t="shared" si="59"/>
        <v>12625.157999999999</v>
      </c>
      <c r="S391" s="9">
        <f t="shared" si="60"/>
        <v>11653.992000000002</v>
      </c>
      <c r="T391">
        <f>VLOOKUP(Transactions!F391,Payments!A391:E1090,2,FALSE)</f>
        <v>5584.2044999999998</v>
      </c>
      <c r="U391" s="9">
        <f>VLOOKUP($D391,Payments!$A:$E,4,0)</f>
        <v>19816.642229999998</v>
      </c>
      <c r="V391" s="9">
        <f t="shared" si="61"/>
        <v>1121.696729999996</v>
      </c>
      <c r="W391" s="17">
        <f t="shared" si="62"/>
        <v>5.6603773584905467E-2</v>
      </c>
      <c r="X391" t="str">
        <f>VLOOKUP($D391,Payments!$A:$E,5,0)</f>
        <v>Bankinter</v>
      </c>
      <c r="Y391" t="str">
        <f>VLOOKUP($X391,'Bank Type'!$A$1:$B$11,2,0)</f>
        <v>C</v>
      </c>
    </row>
    <row r="392" spans="1:25" x14ac:dyDescent="0.25">
      <c r="A392" t="str">
        <f t="shared" si="56"/>
        <v>CD-13CD-13-391</v>
      </c>
      <c r="B392" t="str">
        <f t="shared" si="57"/>
        <v>CD-13-391B-370</v>
      </c>
      <c r="C392" s="1" t="str">
        <f>Transactions!A392</f>
        <v>CD-13</v>
      </c>
      <c r="D392" t="str">
        <f>Transactions!F392</f>
        <v>CD-13-391</v>
      </c>
      <c r="E392" t="str">
        <f>VLOOKUP($D392,Payments!$A:$C,3,0)</f>
        <v>B-370</v>
      </c>
      <c r="F392" s="11" t="str">
        <f>Transactions!D392</f>
        <v>Sedan</v>
      </c>
      <c r="G392" s="11" t="str">
        <f>Transactions!E392</f>
        <v>Plymouth</v>
      </c>
      <c r="H392" s="1">
        <f>Transactions!B392</f>
        <v>43410</v>
      </c>
      <c r="I392" s="10">
        <f t="shared" si="54"/>
        <v>11</v>
      </c>
      <c r="J392" s="1">
        <f>Transactions!C392</f>
        <v>43475</v>
      </c>
      <c r="K392">
        <f t="shared" si="55"/>
        <v>65</v>
      </c>
      <c r="L392" s="5">
        <f>Transactions!G392</f>
        <v>19436</v>
      </c>
      <c r="M392" s="2">
        <f>Transactions!H392</f>
        <v>0.13</v>
      </c>
      <c r="N392" s="2">
        <f t="shared" si="58"/>
        <v>16909.32</v>
      </c>
      <c r="O392">
        <f>SUMIFS(Financials!$C:$C,Financials!$A:$A,'Combined sheet'!$C392,Financials!$B:$B,'Combined sheet'!$D392)</f>
        <v>6413.88</v>
      </c>
      <c r="P392">
        <f>SUMIFS(Financials!$D:$D,Financials!$A:$A,'Combined sheet'!$C392,Financials!$B:$B,'Combined sheet'!$D392)</f>
        <v>839.63519999999994</v>
      </c>
      <c r="Q392">
        <f>SUMIFS(Financials!$E:$E,Financials!$A:$A,'Combined sheet'!$C392,Financials!$B:$B,'Combined sheet'!$D392)</f>
        <v>0.15</v>
      </c>
      <c r="R392" s="18">
        <f t="shared" si="59"/>
        <v>9789.9131999999991</v>
      </c>
      <c r="S392" s="9">
        <f t="shared" si="60"/>
        <v>7119.4067999999988</v>
      </c>
      <c r="T392">
        <f>VLOOKUP(Transactions!F392,Payments!A392:E1091,2,FALSE)</f>
        <v>3720.0503999999996</v>
      </c>
      <c r="U392" s="9">
        <f>VLOOKUP($D392,Payments!$A:$E,4,0)</f>
        <v>14376.303864000001</v>
      </c>
      <c r="V392" s="9">
        <f t="shared" si="61"/>
        <v>1187.0342640000017</v>
      </c>
      <c r="W392" s="17">
        <f t="shared" si="62"/>
        <v>8.2568807339449657E-2</v>
      </c>
      <c r="X392" t="str">
        <f>VLOOKUP($D392,Payments!$A:$E,5,0)</f>
        <v>Kutxa</v>
      </c>
      <c r="Y392" t="str">
        <f>VLOOKUP($X392,'Bank Type'!$A$1:$B$11,2,0)</f>
        <v>C</v>
      </c>
    </row>
    <row r="393" spans="1:25" x14ac:dyDescent="0.25">
      <c r="A393" t="str">
        <f t="shared" si="56"/>
        <v>CD-7CD-7-392</v>
      </c>
      <c r="B393" t="str">
        <f t="shared" si="57"/>
        <v>CD-7-392B-376</v>
      </c>
      <c r="C393" s="11" t="str">
        <f>Transactions!A393</f>
        <v>CD-7</v>
      </c>
      <c r="D393" t="str">
        <f>Transactions!F393</f>
        <v>CD-7-392</v>
      </c>
      <c r="E393" t="str">
        <f>VLOOKUP($D393,Payments!$A:$C,3,0)</f>
        <v>B-376</v>
      </c>
      <c r="F393" s="11" t="str">
        <f>Transactions!D393</f>
        <v>Hatchback</v>
      </c>
      <c r="G393" s="11" t="str">
        <f>Transactions!E393</f>
        <v>Plymouth</v>
      </c>
      <c r="H393" s="1">
        <f>Transactions!B393</f>
        <v>43439</v>
      </c>
      <c r="I393" s="10">
        <f t="shared" si="54"/>
        <v>12</v>
      </c>
      <c r="J393" s="1">
        <f>Transactions!C393</f>
        <v>43470</v>
      </c>
      <c r="K393">
        <f t="shared" si="55"/>
        <v>31</v>
      </c>
      <c r="L393" s="5">
        <f>Transactions!G393</f>
        <v>29385</v>
      </c>
      <c r="M393" s="2">
        <f>Transactions!H393</f>
        <v>0.11</v>
      </c>
      <c r="N393" s="2">
        <f t="shared" si="58"/>
        <v>26152.65</v>
      </c>
      <c r="O393">
        <f>SUMIFS(Financials!$C:$C,Financials!$A:$A,'Combined sheet'!$C393,Financials!$B:$B,'Combined sheet'!$D393)</f>
        <v>9109.35</v>
      </c>
      <c r="P393">
        <f>SUMIFS(Financials!$D:$D,Financials!$A:$A,'Combined sheet'!$C393,Financials!$B:$B,'Combined sheet'!$D393)</f>
        <v>1704.3300000000004</v>
      </c>
      <c r="Q393">
        <f>SUMIFS(Financials!$E:$E,Financials!$A:$A,'Combined sheet'!$C393,Financials!$B:$B,'Combined sheet'!$D393)</f>
        <v>0.1</v>
      </c>
      <c r="R393" s="18">
        <f t="shared" si="59"/>
        <v>13428.945</v>
      </c>
      <c r="S393" s="9">
        <f t="shared" si="60"/>
        <v>12723.705000000002</v>
      </c>
      <c r="T393">
        <f>VLOOKUP(Transactions!F393,Payments!A393:E1092,2,FALSE)</f>
        <v>6015.1095000000005</v>
      </c>
      <c r="U393" s="9">
        <f>VLOOKUP($D393,Payments!$A:$E,4,0)</f>
        <v>21748.543740000005</v>
      </c>
      <c r="V393" s="9">
        <f t="shared" si="61"/>
        <v>1611.0032400000018</v>
      </c>
      <c r="W393" s="17">
        <f t="shared" si="62"/>
        <v>7.4074074074074139E-2</v>
      </c>
      <c r="X393" t="str">
        <f>VLOOKUP($D393,Payments!$A:$E,5,0)</f>
        <v>Caixa</v>
      </c>
      <c r="Y393" t="str">
        <f>VLOOKUP($X393,'Bank Type'!$A$1:$B$11,2,0)</f>
        <v>A</v>
      </c>
    </row>
    <row r="394" spans="1:25" x14ac:dyDescent="0.25">
      <c r="A394" t="str">
        <f t="shared" si="56"/>
        <v>CD-13CD-13-393</v>
      </c>
      <c r="B394" t="str">
        <f t="shared" si="57"/>
        <v>CD-13-393B-374</v>
      </c>
      <c r="C394" s="1" t="str">
        <f>Transactions!A394</f>
        <v>CD-13</v>
      </c>
      <c r="D394" t="str">
        <f>Transactions!F394</f>
        <v>CD-13-393</v>
      </c>
      <c r="E394" t="str">
        <f>VLOOKUP($D394,Payments!$A:$C,3,0)</f>
        <v>B-374</v>
      </c>
      <c r="F394" s="11" t="str">
        <f>Transactions!D394</f>
        <v>Convertible</v>
      </c>
      <c r="G394" s="11" t="str">
        <f>Transactions!E394</f>
        <v>Mercury</v>
      </c>
      <c r="H394" s="1">
        <f>Transactions!B394</f>
        <v>43445</v>
      </c>
      <c r="I394" s="10">
        <f t="shared" si="54"/>
        <v>12</v>
      </c>
      <c r="J394" s="1">
        <f>Transactions!C394</f>
        <v>43518</v>
      </c>
      <c r="K394">
        <f t="shared" si="55"/>
        <v>73</v>
      </c>
      <c r="L394" s="5">
        <f>Transactions!G394</f>
        <v>25910</v>
      </c>
      <c r="M394" s="2">
        <f>Transactions!H394</f>
        <v>0.09</v>
      </c>
      <c r="N394" s="2">
        <f t="shared" si="58"/>
        <v>23578.1</v>
      </c>
      <c r="O394">
        <f>SUMIFS(Financials!$C:$C,Financials!$A:$A,'Combined sheet'!$C394,Financials!$B:$B,'Combined sheet'!$D394)</f>
        <v>8550.2999999999993</v>
      </c>
      <c r="P394">
        <f>SUMIFS(Financials!$D:$D,Financials!$A:$A,'Combined sheet'!$C394,Financials!$B:$B,'Combined sheet'!$D394)</f>
        <v>1051.9460000000001</v>
      </c>
      <c r="Q394">
        <f>SUMIFS(Financials!$E:$E,Financials!$A:$A,'Combined sheet'!$C394,Financials!$B:$B,'Combined sheet'!$D394)</f>
        <v>0.14000000000000001</v>
      </c>
      <c r="R394" s="18">
        <f t="shared" si="59"/>
        <v>12903.18</v>
      </c>
      <c r="S394" s="9">
        <f t="shared" si="60"/>
        <v>10674.919999999998</v>
      </c>
      <c r="T394">
        <f>VLOOKUP(Transactions!F394,Payments!A394:E1093,2,FALSE)</f>
        <v>5187.1820000000007</v>
      </c>
      <c r="U394" s="9">
        <f>VLOOKUP($D394,Payments!$A:$E,4,0)</f>
        <v>19494.373080000001</v>
      </c>
      <c r="V394" s="9">
        <f t="shared" si="61"/>
        <v>1103.4550800000034</v>
      </c>
      <c r="W394" s="17">
        <f t="shared" si="62"/>
        <v>5.6603773584905828E-2</v>
      </c>
      <c r="X394" t="str">
        <f>VLOOKUP($D394,Payments!$A:$E,5,0)</f>
        <v>Laboral</v>
      </c>
      <c r="Y394" t="str">
        <f>VLOOKUP($X394,'Bank Type'!$A$1:$B$11,2,0)</f>
        <v>D</v>
      </c>
    </row>
    <row r="395" spans="1:25" x14ac:dyDescent="0.25">
      <c r="A395" t="str">
        <f t="shared" si="56"/>
        <v>CD-3CD-3-394</v>
      </c>
      <c r="B395" t="str">
        <f t="shared" si="57"/>
        <v>CD-3-394B-290</v>
      </c>
      <c r="C395" s="11" t="str">
        <f>Transactions!A395</f>
        <v>CD-3</v>
      </c>
      <c r="D395" t="str">
        <f>Transactions!F395</f>
        <v>CD-3-394</v>
      </c>
      <c r="E395" t="str">
        <f>VLOOKUP($D395,Payments!$A:$C,3,0)</f>
        <v>B-290</v>
      </c>
      <c r="F395" s="11" t="str">
        <f>Transactions!D395</f>
        <v>Convertible</v>
      </c>
      <c r="G395" s="11" t="str">
        <f>Transactions!E395</f>
        <v>Alfa-romero</v>
      </c>
      <c r="H395" s="1">
        <f>Transactions!B395</f>
        <v>43404</v>
      </c>
      <c r="I395" s="10">
        <f t="shared" si="54"/>
        <v>10</v>
      </c>
      <c r="J395" s="1">
        <f>Transactions!C395</f>
        <v>43458</v>
      </c>
      <c r="K395">
        <f t="shared" si="55"/>
        <v>54</v>
      </c>
      <c r="L395" s="5">
        <f>Transactions!G395</f>
        <v>30187</v>
      </c>
      <c r="M395" s="2">
        <f>Transactions!H395</f>
        <v>0.1</v>
      </c>
      <c r="N395" s="2">
        <f t="shared" si="58"/>
        <v>27168.3</v>
      </c>
      <c r="O395">
        <f>SUMIFS(Financials!$C:$C,Financials!$A:$A,'Combined sheet'!$C395,Financials!$B:$B,'Combined sheet'!$D395)</f>
        <v>9056.1</v>
      </c>
      <c r="P395">
        <f>SUMIFS(Financials!$D:$D,Financials!$A:$A,'Combined sheet'!$C395,Financials!$B:$B,'Combined sheet'!$D395)</f>
        <v>905.6099999999999</v>
      </c>
      <c r="Q395">
        <f>SUMIFS(Financials!$E:$E,Financials!$A:$A,'Combined sheet'!$C395,Financials!$B:$B,'Combined sheet'!$D395)</f>
        <v>0.12</v>
      </c>
      <c r="R395" s="18">
        <f t="shared" si="59"/>
        <v>13221.906000000001</v>
      </c>
      <c r="S395" s="9">
        <f t="shared" si="60"/>
        <v>13946.393999999997</v>
      </c>
      <c r="T395">
        <f>VLOOKUP(Transactions!F395,Payments!A395:E1094,2,FALSE)</f>
        <v>5433.66</v>
      </c>
      <c r="U395" s="9">
        <f>VLOOKUP($D395,Payments!$A:$E,4,0)</f>
        <v>23690.757600000001</v>
      </c>
      <c r="V395" s="9">
        <f t="shared" si="61"/>
        <v>1956.1176000000014</v>
      </c>
      <c r="W395" s="17">
        <f t="shared" si="62"/>
        <v>8.2568807339449601E-2</v>
      </c>
      <c r="X395" t="str">
        <f>VLOOKUP($D395,Payments!$A:$E,5,0)</f>
        <v>Laboral</v>
      </c>
      <c r="Y395" t="str">
        <f>VLOOKUP($X395,'Bank Type'!$A$1:$B$11,2,0)</f>
        <v>D</v>
      </c>
    </row>
    <row r="396" spans="1:25" x14ac:dyDescent="0.25">
      <c r="A396" t="str">
        <f t="shared" si="56"/>
        <v>CD-14CD-14-395</v>
      </c>
      <c r="B396" t="str">
        <f t="shared" si="57"/>
        <v>CD-14-395B-389</v>
      </c>
      <c r="C396" s="1" t="str">
        <f>Transactions!A396</f>
        <v>CD-14</v>
      </c>
      <c r="D396" t="str">
        <f>Transactions!F396</f>
        <v>CD-14-395</v>
      </c>
      <c r="E396" t="str">
        <f>VLOOKUP($D396,Payments!$A:$C,3,0)</f>
        <v>B-389</v>
      </c>
      <c r="F396" s="11" t="str">
        <f>Transactions!D396</f>
        <v>Convertible</v>
      </c>
      <c r="G396" s="11" t="str">
        <f>Transactions!E396</f>
        <v>Chevrolet</v>
      </c>
      <c r="H396" s="1">
        <f>Transactions!B396</f>
        <v>43430</v>
      </c>
      <c r="I396" s="10">
        <f t="shared" si="54"/>
        <v>11</v>
      </c>
      <c r="J396" s="1">
        <f>Transactions!C396</f>
        <v>43460</v>
      </c>
      <c r="K396">
        <f t="shared" si="55"/>
        <v>30</v>
      </c>
      <c r="L396" s="5">
        <f>Transactions!G396</f>
        <v>16374</v>
      </c>
      <c r="M396" s="2">
        <f>Transactions!H396</f>
        <v>0.17</v>
      </c>
      <c r="N396" s="2">
        <f t="shared" si="58"/>
        <v>13590.42</v>
      </c>
      <c r="O396">
        <f>SUMIFS(Financials!$C:$C,Financials!$A:$A,'Combined sheet'!$C396,Financials!$B:$B,'Combined sheet'!$D396)</f>
        <v>6058.38</v>
      </c>
      <c r="P396">
        <f>SUMIFS(Financials!$D:$D,Financials!$A:$A,'Combined sheet'!$C396,Financials!$B:$B,'Combined sheet'!$D396)</f>
        <v>451.92239999999998</v>
      </c>
      <c r="Q396">
        <f>SUMIFS(Financials!$E:$E,Financials!$A:$A,'Combined sheet'!$C396,Financials!$B:$B,'Combined sheet'!$D396)</f>
        <v>0.11</v>
      </c>
      <c r="R396" s="18">
        <f t="shared" si="59"/>
        <v>8005.2486000000008</v>
      </c>
      <c r="S396" s="9">
        <f t="shared" si="60"/>
        <v>5585.1713999999993</v>
      </c>
      <c r="T396">
        <f>VLOOKUP(Transactions!F396,Payments!A396:E1095,2,FALSE)</f>
        <v>2853.9882000000002</v>
      </c>
      <c r="U396" s="9">
        <f>VLOOKUP($D396,Payments!$A:$E,4,0)</f>
        <v>11487.982026000001</v>
      </c>
      <c r="V396" s="9">
        <f t="shared" si="61"/>
        <v>751.5502260000012</v>
      </c>
      <c r="W396" s="17">
        <f t="shared" si="62"/>
        <v>6.5420560747663642E-2</v>
      </c>
      <c r="X396" t="str">
        <f>VLOOKUP($D396,Payments!$A:$E,5,0)</f>
        <v>Bankinter</v>
      </c>
      <c r="Y396" t="str">
        <f>VLOOKUP($X396,'Bank Type'!$A$1:$B$11,2,0)</f>
        <v>C</v>
      </c>
    </row>
    <row r="397" spans="1:25" x14ac:dyDescent="0.25">
      <c r="A397" t="str">
        <f t="shared" si="56"/>
        <v>CD-19CD-19-396</v>
      </c>
      <c r="B397" t="str">
        <f t="shared" si="57"/>
        <v>CD-19-396B-302</v>
      </c>
      <c r="C397" s="11" t="str">
        <f>Transactions!A397</f>
        <v>CD-19</v>
      </c>
      <c r="D397" t="str">
        <f>Transactions!F397</f>
        <v>CD-19-396</v>
      </c>
      <c r="E397" t="str">
        <f>VLOOKUP($D397,Payments!$A:$C,3,0)</f>
        <v>B-302</v>
      </c>
      <c r="F397" s="11" t="str">
        <f>Transactions!D397</f>
        <v>Wagon</v>
      </c>
      <c r="G397" s="11" t="str">
        <f>Transactions!E397</f>
        <v>Toyota</v>
      </c>
      <c r="H397" s="1">
        <f>Transactions!B397</f>
        <v>43391</v>
      </c>
      <c r="I397" s="10">
        <f t="shared" si="54"/>
        <v>10</v>
      </c>
      <c r="J397" s="1">
        <f>Transactions!C397</f>
        <v>43459</v>
      </c>
      <c r="K397">
        <f t="shared" si="55"/>
        <v>68</v>
      </c>
      <c r="L397" s="5">
        <f>Transactions!G397</f>
        <v>25765</v>
      </c>
      <c r="M397" s="2">
        <f>Transactions!H397</f>
        <v>0.1</v>
      </c>
      <c r="N397" s="2">
        <f t="shared" si="58"/>
        <v>23188.5</v>
      </c>
      <c r="O397">
        <f>SUMIFS(Financials!$C:$C,Financials!$A:$A,'Combined sheet'!$C397,Financials!$B:$B,'Combined sheet'!$D397)</f>
        <v>7729.5</v>
      </c>
      <c r="P397">
        <f>SUMIFS(Financials!$D:$D,Financials!$A:$A,'Combined sheet'!$C397,Financials!$B:$B,'Combined sheet'!$D397)</f>
        <v>1545.9</v>
      </c>
      <c r="Q397">
        <f>SUMIFS(Financials!$E:$E,Financials!$A:$A,'Combined sheet'!$C397,Financials!$B:$B,'Combined sheet'!$D397)</f>
        <v>0.14000000000000001</v>
      </c>
      <c r="R397" s="18">
        <f t="shared" si="59"/>
        <v>12521.79</v>
      </c>
      <c r="S397" s="9">
        <f t="shared" si="60"/>
        <v>10666.71</v>
      </c>
      <c r="T397">
        <f>VLOOKUP(Transactions!F397,Payments!A397:E1096,2,FALSE)</f>
        <v>5101.47</v>
      </c>
      <c r="U397" s="9">
        <f>VLOOKUP($D397,Payments!$A:$E,4,0)</f>
        <v>19353.122100000001</v>
      </c>
      <c r="V397" s="9">
        <f t="shared" si="61"/>
        <v>1266.0921000000017</v>
      </c>
      <c r="W397" s="17">
        <f t="shared" si="62"/>
        <v>6.5420560747663642E-2</v>
      </c>
      <c r="X397" t="str">
        <f>VLOOKUP($D397,Payments!$A:$E,5,0)</f>
        <v>Laboral</v>
      </c>
      <c r="Y397" t="str">
        <f>VLOOKUP($X397,'Bank Type'!$A$1:$B$11,2,0)</f>
        <v>D</v>
      </c>
    </row>
    <row r="398" spans="1:25" x14ac:dyDescent="0.25">
      <c r="A398" t="str">
        <f t="shared" si="56"/>
        <v>CD-16CD-16-397</v>
      </c>
      <c r="B398" t="str">
        <f t="shared" si="57"/>
        <v>CD-16-397B-246</v>
      </c>
      <c r="C398" s="1" t="str">
        <f>Transactions!A398</f>
        <v>CD-16</v>
      </c>
      <c r="D398" t="str">
        <f>Transactions!F398</f>
        <v>CD-16-397</v>
      </c>
      <c r="E398" t="str">
        <f>VLOOKUP($D398,Payments!$A:$C,3,0)</f>
        <v>B-246</v>
      </c>
      <c r="F398" s="11" t="str">
        <f>Transactions!D398</f>
        <v>Hatchback</v>
      </c>
      <c r="G398" s="11" t="str">
        <f>Transactions!E398</f>
        <v>Mitsubishi</v>
      </c>
      <c r="H398" s="1">
        <f>Transactions!B398</f>
        <v>43464</v>
      </c>
      <c r="I398" s="10">
        <f t="shared" si="54"/>
        <v>12</v>
      </c>
      <c r="J398" s="1">
        <f>Transactions!C398</f>
        <v>43540</v>
      </c>
      <c r="K398">
        <f t="shared" si="55"/>
        <v>76</v>
      </c>
      <c r="L398" s="5">
        <f>Transactions!G398</f>
        <v>22251</v>
      </c>
      <c r="M398" s="2">
        <f>Transactions!H398</f>
        <v>0.11</v>
      </c>
      <c r="N398" s="2">
        <f t="shared" si="58"/>
        <v>19803.39</v>
      </c>
      <c r="O398">
        <f>SUMIFS(Financials!$C:$C,Financials!$A:$A,'Combined sheet'!$C398,Financials!$B:$B,'Combined sheet'!$D398)</f>
        <v>6675.3</v>
      </c>
      <c r="P398">
        <f>SUMIFS(Financials!$D:$D,Financials!$A:$A,'Combined sheet'!$C398,Financials!$B:$B,'Combined sheet'!$D398)</f>
        <v>656.40449999999998</v>
      </c>
      <c r="Q398">
        <f>SUMIFS(Financials!$E:$E,Financials!$A:$A,'Combined sheet'!$C398,Financials!$B:$B,'Combined sheet'!$D398)</f>
        <v>0.15</v>
      </c>
      <c r="R398" s="18">
        <f t="shared" si="59"/>
        <v>10302.213</v>
      </c>
      <c r="S398" s="9">
        <f t="shared" si="60"/>
        <v>9501.1769999999997</v>
      </c>
      <c r="T398">
        <f>VLOOKUP(Transactions!F398,Payments!A398:E1097,2,FALSE)</f>
        <v>4554.7797</v>
      </c>
      <c r="U398" s="9">
        <f>VLOOKUP($D398,Payments!$A:$E,4,0)</f>
        <v>16620.985227000001</v>
      </c>
      <c r="V398" s="9">
        <f t="shared" si="61"/>
        <v>1372.3749270000008</v>
      </c>
      <c r="W398" s="17">
        <f t="shared" si="62"/>
        <v>8.2568807339449588E-2</v>
      </c>
      <c r="X398" t="str">
        <f>VLOOKUP($D398,Payments!$A:$E,5,0)</f>
        <v>Sabadell</v>
      </c>
      <c r="Y398" t="str">
        <f>VLOOKUP($X398,'Bank Type'!$A$1:$B$11,2,0)</f>
        <v>A</v>
      </c>
    </row>
    <row r="399" spans="1:25" x14ac:dyDescent="0.25">
      <c r="A399" t="str">
        <f t="shared" si="56"/>
        <v>CD-10CD-10-398</v>
      </c>
      <c r="B399" t="str">
        <f t="shared" si="57"/>
        <v>CD-10-398B-392</v>
      </c>
      <c r="C399" s="11" t="str">
        <f>Transactions!A399</f>
        <v>CD-10</v>
      </c>
      <c r="D399" t="str">
        <f>Transactions!F399</f>
        <v>CD-10-398</v>
      </c>
      <c r="E399" t="str">
        <f>VLOOKUP($D399,Payments!$A:$C,3,0)</f>
        <v>B-392</v>
      </c>
      <c r="F399" s="11" t="str">
        <f>Transactions!D399</f>
        <v>Wagon</v>
      </c>
      <c r="G399" s="11" t="str">
        <f>Transactions!E399</f>
        <v>Jaguar</v>
      </c>
      <c r="H399" s="1">
        <f>Transactions!B399</f>
        <v>43453</v>
      </c>
      <c r="I399" s="10">
        <f t="shared" si="54"/>
        <v>12</v>
      </c>
      <c r="J399" s="1">
        <f>Transactions!C399</f>
        <v>43502</v>
      </c>
      <c r="K399">
        <f t="shared" si="55"/>
        <v>49</v>
      </c>
      <c r="L399" s="5">
        <f>Transactions!G399</f>
        <v>21032</v>
      </c>
      <c r="M399" s="2">
        <f>Transactions!H399</f>
        <v>0.11</v>
      </c>
      <c r="N399" s="2">
        <f t="shared" si="58"/>
        <v>18718.48</v>
      </c>
      <c r="O399">
        <f>SUMIFS(Financials!$C:$C,Financials!$A:$A,'Combined sheet'!$C399,Financials!$B:$B,'Combined sheet'!$D399)</f>
        <v>7781.84</v>
      </c>
      <c r="P399">
        <f>SUMIFS(Financials!$D:$D,Financials!$A:$A,'Combined sheet'!$C399,Financials!$B:$B,'Combined sheet'!$D399)</f>
        <v>984.29759999999999</v>
      </c>
      <c r="Q399">
        <f>SUMIFS(Financials!$E:$E,Financials!$A:$A,'Combined sheet'!$C399,Financials!$B:$B,'Combined sheet'!$D399)</f>
        <v>0.13</v>
      </c>
      <c r="R399" s="18">
        <f t="shared" si="59"/>
        <v>11199.54</v>
      </c>
      <c r="S399" s="9">
        <f t="shared" si="60"/>
        <v>7518.94</v>
      </c>
      <c r="T399">
        <f>VLOOKUP(Transactions!F399,Payments!A399:E1098,2,FALSE)</f>
        <v>3743.6959999999999</v>
      </c>
      <c r="U399" s="9">
        <f>VLOOKUP($D399,Payments!$A:$E,4,0)</f>
        <v>16322.514560000001</v>
      </c>
      <c r="V399" s="9">
        <f t="shared" si="61"/>
        <v>1347.7305600000018</v>
      </c>
      <c r="W399" s="17">
        <f t="shared" si="62"/>
        <v>8.2568807339449643E-2</v>
      </c>
      <c r="X399" t="str">
        <f>VLOOKUP($D399,Payments!$A:$E,5,0)</f>
        <v>Sabadell</v>
      </c>
      <c r="Y399" t="str">
        <f>VLOOKUP($X399,'Bank Type'!$A$1:$B$11,2,0)</f>
        <v>A</v>
      </c>
    </row>
    <row r="400" spans="1:25" x14ac:dyDescent="0.25">
      <c r="A400" t="str">
        <f t="shared" si="56"/>
        <v>CD-4CD-4-399</v>
      </c>
      <c r="B400" t="str">
        <f t="shared" si="57"/>
        <v>CD-4-399B-370</v>
      </c>
      <c r="C400" s="1" t="str">
        <f>Transactions!A400</f>
        <v>CD-4</v>
      </c>
      <c r="D400" t="str">
        <f>Transactions!F400</f>
        <v>CD-4-399</v>
      </c>
      <c r="E400" t="str">
        <f>VLOOKUP($D400,Payments!$A:$C,3,0)</f>
        <v>B-370</v>
      </c>
      <c r="F400" s="11" t="str">
        <f>Transactions!D400</f>
        <v>Hatchback</v>
      </c>
      <c r="G400" s="11" t="str">
        <f>Transactions!E400</f>
        <v>Subaru</v>
      </c>
      <c r="H400" s="1">
        <f>Transactions!B400</f>
        <v>43399</v>
      </c>
      <c r="I400" s="10">
        <f t="shared" si="54"/>
        <v>10</v>
      </c>
      <c r="J400" s="1">
        <f>Transactions!C400</f>
        <v>43460</v>
      </c>
      <c r="K400">
        <f t="shared" si="55"/>
        <v>61</v>
      </c>
      <c r="L400" s="5">
        <f>Transactions!G400</f>
        <v>34015</v>
      </c>
      <c r="M400" s="2">
        <f>Transactions!H400</f>
        <v>0.06</v>
      </c>
      <c r="N400" s="2">
        <f t="shared" si="58"/>
        <v>31974.1</v>
      </c>
      <c r="O400">
        <f>SUMIFS(Financials!$C:$C,Financials!$A:$A,'Combined sheet'!$C400,Financials!$B:$B,'Combined sheet'!$D400)</f>
        <v>13606</v>
      </c>
      <c r="P400">
        <f>SUMIFS(Financials!$D:$D,Financials!$A:$A,'Combined sheet'!$C400,Financials!$B:$B,'Combined sheet'!$D400)</f>
        <v>1285.7669999999998</v>
      </c>
      <c r="Q400">
        <f>SUMIFS(Financials!$E:$E,Financials!$A:$A,'Combined sheet'!$C400,Financials!$B:$B,'Combined sheet'!$D400)</f>
        <v>0.14000000000000001</v>
      </c>
      <c r="R400" s="18">
        <f t="shared" si="59"/>
        <v>19368.141</v>
      </c>
      <c r="S400" s="9">
        <f t="shared" si="60"/>
        <v>12605.958999999999</v>
      </c>
      <c r="T400">
        <f>VLOOKUP(Transactions!F400,Payments!A400:E1099,2,FALSE)</f>
        <v>6714.5609999999997</v>
      </c>
      <c r="U400" s="9">
        <f>VLOOKUP($D400,Payments!$A:$E,4,0)</f>
        <v>26775.111339999999</v>
      </c>
      <c r="V400" s="9">
        <f t="shared" si="61"/>
        <v>1515.5723400000024</v>
      </c>
      <c r="W400" s="17">
        <f t="shared" si="62"/>
        <v>5.6603773584905752E-2</v>
      </c>
      <c r="X400" t="str">
        <f>VLOOKUP($D400,Payments!$A:$E,5,0)</f>
        <v>Sabadell</v>
      </c>
      <c r="Y400" t="str">
        <f>VLOOKUP($X400,'Bank Type'!$A$1:$B$11,2,0)</f>
        <v>A</v>
      </c>
    </row>
    <row r="401" spans="1:25" x14ac:dyDescent="0.25">
      <c r="A401" t="str">
        <f t="shared" si="56"/>
        <v>CD-18CD-18-400</v>
      </c>
      <c r="B401" t="str">
        <f t="shared" si="57"/>
        <v>CD-18-400B-280</v>
      </c>
      <c r="C401" s="11" t="str">
        <f>Transactions!A401</f>
        <v>CD-18</v>
      </c>
      <c r="D401" t="str">
        <f>Transactions!F401</f>
        <v>CD-18-400</v>
      </c>
      <c r="E401" t="str">
        <f>VLOOKUP($D401,Payments!$A:$C,3,0)</f>
        <v>B-280</v>
      </c>
      <c r="F401" s="11" t="str">
        <f>Transactions!D401</f>
        <v>Hardtop</v>
      </c>
      <c r="G401" s="11" t="str">
        <f>Transactions!E401</f>
        <v>Chevrolet</v>
      </c>
      <c r="H401" s="1">
        <f>Transactions!B401</f>
        <v>43436</v>
      </c>
      <c r="I401" s="10">
        <f t="shared" si="54"/>
        <v>12</v>
      </c>
      <c r="J401" s="1">
        <f>Transactions!C401</f>
        <v>43481</v>
      </c>
      <c r="K401">
        <f t="shared" si="55"/>
        <v>45</v>
      </c>
      <c r="L401" s="5">
        <f>Transactions!G401</f>
        <v>27989</v>
      </c>
      <c r="M401" s="2">
        <f>Transactions!H401</f>
        <v>7.0000000000000007E-2</v>
      </c>
      <c r="N401" s="2">
        <f t="shared" si="58"/>
        <v>26029.77</v>
      </c>
      <c r="O401">
        <f>SUMIFS(Financials!$C:$C,Financials!$A:$A,'Combined sheet'!$C401,Financials!$B:$B,'Combined sheet'!$D401)</f>
        <v>8396.7000000000007</v>
      </c>
      <c r="P401">
        <f>SUMIFS(Financials!$D:$D,Financials!$A:$A,'Combined sheet'!$C401,Financials!$B:$B,'Combined sheet'!$D401)</f>
        <v>1763.3069999999996</v>
      </c>
      <c r="Q401">
        <f>SUMIFS(Financials!$E:$E,Financials!$A:$A,'Combined sheet'!$C401,Financials!$B:$B,'Combined sheet'!$D401)</f>
        <v>0.14000000000000001</v>
      </c>
      <c r="R401" s="18">
        <f t="shared" si="59"/>
        <v>13804.174800000001</v>
      </c>
      <c r="S401" s="9">
        <f t="shared" si="60"/>
        <v>12225.5952</v>
      </c>
      <c r="T401">
        <f>VLOOKUP(Transactions!F401,Payments!A401:E1100,2,FALSE)</f>
        <v>5466.2516999999989</v>
      </c>
      <c r="U401" s="9">
        <f>VLOOKUP($D401,Payments!$A:$E,4,0)</f>
        <v>21591.694214999996</v>
      </c>
      <c r="V401" s="9">
        <f t="shared" si="61"/>
        <v>1028.1759149999925</v>
      </c>
      <c r="W401" s="17">
        <f t="shared" si="62"/>
        <v>4.7619047619047283E-2</v>
      </c>
      <c r="X401" t="str">
        <f>VLOOKUP($D401,Payments!$A:$E,5,0)</f>
        <v>Laboral</v>
      </c>
      <c r="Y401" t="str">
        <f>VLOOKUP($X401,'Bank Type'!$A$1:$B$11,2,0)</f>
        <v>D</v>
      </c>
    </row>
    <row r="402" spans="1:25" x14ac:dyDescent="0.25">
      <c r="A402" t="str">
        <f t="shared" si="56"/>
        <v>CD-9CD-9-401</v>
      </c>
      <c r="B402" t="str">
        <f t="shared" si="57"/>
        <v>CD-9-401B-367</v>
      </c>
      <c r="C402" s="1" t="str">
        <f>Transactions!A402</f>
        <v>CD-9</v>
      </c>
      <c r="D402" t="str">
        <f>Transactions!F402</f>
        <v>CD-9-401</v>
      </c>
      <c r="E402" t="str">
        <f>VLOOKUP($D402,Payments!$A:$C,3,0)</f>
        <v>B-367</v>
      </c>
      <c r="F402" s="11" t="str">
        <f>Transactions!D402</f>
        <v>Hardtop</v>
      </c>
      <c r="G402" s="11" t="str">
        <f>Transactions!E402</f>
        <v>BMW</v>
      </c>
      <c r="H402" s="1">
        <f>Transactions!B402</f>
        <v>43411</v>
      </c>
      <c r="I402" s="10">
        <f t="shared" si="54"/>
        <v>11</v>
      </c>
      <c r="J402" s="1">
        <f>Transactions!C402</f>
        <v>43454</v>
      </c>
      <c r="K402">
        <f t="shared" si="55"/>
        <v>43</v>
      </c>
      <c r="L402" s="5">
        <f>Transactions!G402</f>
        <v>26235</v>
      </c>
      <c r="M402" s="2">
        <f>Transactions!H402</f>
        <v>0.15</v>
      </c>
      <c r="N402" s="2">
        <f t="shared" si="58"/>
        <v>22299.75</v>
      </c>
      <c r="O402">
        <f>SUMIFS(Financials!$C:$C,Financials!$A:$A,'Combined sheet'!$C402,Financials!$B:$B,'Combined sheet'!$D402)</f>
        <v>8919.9</v>
      </c>
      <c r="P402">
        <f>SUMIFS(Financials!$D:$D,Financials!$A:$A,'Combined sheet'!$C402,Financials!$B:$B,'Combined sheet'!$D402)</f>
        <v>936.58949999999993</v>
      </c>
      <c r="Q402">
        <f>SUMIFS(Financials!$E:$E,Financials!$A:$A,'Combined sheet'!$C402,Financials!$B:$B,'Combined sheet'!$D402)</f>
        <v>0.1</v>
      </c>
      <c r="R402" s="18">
        <f t="shared" si="59"/>
        <v>12086.4645</v>
      </c>
      <c r="S402" s="9">
        <f t="shared" si="60"/>
        <v>10213.2855</v>
      </c>
      <c r="T402">
        <f>VLOOKUP(Transactions!F402,Payments!A402:E1101,2,FALSE)</f>
        <v>5128.9425000000001</v>
      </c>
      <c r="U402" s="9">
        <f>VLOOKUP($D402,Payments!$A:$E,4,0)</f>
        <v>18544.472099999999</v>
      </c>
      <c r="V402" s="9">
        <f t="shared" si="61"/>
        <v>1373.6646000000001</v>
      </c>
      <c r="W402" s="17">
        <f t="shared" si="62"/>
        <v>7.4074074074074084E-2</v>
      </c>
      <c r="X402" t="str">
        <f>VLOOKUP($D402,Payments!$A:$E,5,0)</f>
        <v>Bankinter</v>
      </c>
      <c r="Y402" t="str">
        <f>VLOOKUP($X402,'Bank Type'!$A$1:$B$11,2,0)</f>
        <v>C</v>
      </c>
    </row>
    <row r="403" spans="1:25" x14ac:dyDescent="0.25">
      <c r="A403" t="str">
        <f t="shared" si="56"/>
        <v>CD-18CD-18-402</v>
      </c>
      <c r="B403" t="str">
        <f t="shared" si="57"/>
        <v>CD-18-402B-275</v>
      </c>
      <c r="C403" s="11" t="str">
        <f>Transactions!A403</f>
        <v>CD-18</v>
      </c>
      <c r="D403" t="str">
        <f>Transactions!F403</f>
        <v>CD-18-402</v>
      </c>
      <c r="E403" t="str">
        <f>VLOOKUP($D403,Payments!$A:$C,3,0)</f>
        <v>B-275</v>
      </c>
      <c r="F403" s="11" t="str">
        <f>Transactions!D403</f>
        <v>Convertible</v>
      </c>
      <c r="G403" s="11" t="str">
        <f>Transactions!E403</f>
        <v>Peugeot</v>
      </c>
      <c r="H403" s="1">
        <f>Transactions!B403</f>
        <v>43392</v>
      </c>
      <c r="I403" s="10">
        <f t="shared" si="54"/>
        <v>10</v>
      </c>
      <c r="J403" s="1">
        <f>Transactions!C403</f>
        <v>43444</v>
      </c>
      <c r="K403">
        <f t="shared" si="55"/>
        <v>52</v>
      </c>
      <c r="L403" s="5">
        <f>Transactions!G403</f>
        <v>19960</v>
      </c>
      <c r="M403" s="2">
        <f>Transactions!H403</f>
        <v>0.1</v>
      </c>
      <c r="N403" s="2">
        <f t="shared" si="58"/>
        <v>17964</v>
      </c>
      <c r="O403">
        <f>SUMIFS(Financials!$C:$C,Financials!$A:$A,'Combined sheet'!$C403,Financials!$B:$B,'Combined sheet'!$D403)</f>
        <v>7984</v>
      </c>
      <c r="P403">
        <f>SUMIFS(Financials!$D:$D,Financials!$A:$A,'Combined sheet'!$C403,Financials!$B:$B,'Combined sheet'!$D403)</f>
        <v>598.79999999999995</v>
      </c>
      <c r="Q403">
        <f>SUMIFS(Financials!$E:$E,Financials!$A:$A,'Combined sheet'!$C403,Financials!$B:$B,'Combined sheet'!$D403)</f>
        <v>0.12</v>
      </c>
      <c r="R403" s="18">
        <f t="shared" si="59"/>
        <v>10738.48</v>
      </c>
      <c r="S403" s="9">
        <f t="shared" si="60"/>
        <v>7225.52</v>
      </c>
      <c r="T403">
        <f>VLOOKUP(Transactions!F403,Payments!A403:E1102,2,FALSE)</f>
        <v>3413.16</v>
      </c>
      <c r="U403" s="9">
        <f>VLOOKUP($D403,Payments!$A:$E,4,0)</f>
        <v>15860.415600000002</v>
      </c>
      <c r="V403" s="9">
        <f t="shared" si="61"/>
        <v>1309.5756000000019</v>
      </c>
      <c r="W403" s="17">
        <f t="shared" si="62"/>
        <v>8.2568807339449657E-2</v>
      </c>
      <c r="X403" t="str">
        <f>VLOOKUP($D403,Payments!$A:$E,5,0)</f>
        <v>Popular</v>
      </c>
      <c r="Y403" t="str">
        <f>VLOOKUP($X403,'Bank Type'!$A$1:$B$11,2,0)</f>
        <v>B</v>
      </c>
    </row>
    <row r="404" spans="1:25" x14ac:dyDescent="0.25">
      <c r="A404" t="str">
        <f t="shared" si="56"/>
        <v>CD-7CD-7-403</v>
      </c>
      <c r="B404" t="str">
        <f t="shared" si="57"/>
        <v>CD-7-403B-363</v>
      </c>
      <c r="C404" s="1" t="str">
        <f>Transactions!A404</f>
        <v>CD-7</v>
      </c>
      <c r="D404" t="str">
        <f>Transactions!F404</f>
        <v>CD-7-403</v>
      </c>
      <c r="E404" t="str">
        <f>VLOOKUP($D404,Payments!$A:$C,3,0)</f>
        <v>B-363</v>
      </c>
      <c r="F404" s="11" t="str">
        <f>Transactions!D404</f>
        <v>Hatchback</v>
      </c>
      <c r="G404" s="11" t="str">
        <f>Transactions!E404</f>
        <v>Mercury</v>
      </c>
      <c r="H404" s="1">
        <f>Transactions!B404</f>
        <v>43414</v>
      </c>
      <c r="I404" s="10">
        <f t="shared" si="54"/>
        <v>11</v>
      </c>
      <c r="J404" s="1">
        <f>Transactions!C404</f>
        <v>43493</v>
      </c>
      <c r="K404">
        <f t="shared" si="55"/>
        <v>79</v>
      </c>
      <c r="L404" s="5">
        <f>Transactions!G404</f>
        <v>30458</v>
      </c>
      <c r="M404" s="2">
        <f>Transactions!H404</f>
        <v>0.12</v>
      </c>
      <c r="N404" s="2">
        <f t="shared" si="58"/>
        <v>26803.040000000001</v>
      </c>
      <c r="O404">
        <f>SUMIFS(Financials!$C:$C,Financials!$A:$A,'Combined sheet'!$C404,Financials!$B:$B,'Combined sheet'!$D404)</f>
        <v>10355.719999999999</v>
      </c>
      <c r="P404">
        <f>SUMIFS(Financials!$D:$D,Financials!$A:$A,'Combined sheet'!$C404,Financials!$B:$B,'Combined sheet'!$D404)</f>
        <v>1151.3123999999998</v>
      </c>
      <c r="Q404">
        <f>SUMIFS(Financials!$E:$E,Financials!$A:$A,'Combined sheet'!$C404,Financials!$B:$B,'Combined sheet'!$D404)</f>
        <v>0.15</v>
      </c>
      <c r="R404" s="18">
        <f t="shared" si="59"/>
        <v>15527.4884</v>
      </c>
      <c r="S404" s="9">
        <f t="shared" si="60"/>
        <v>11275.551600000001</v>
      </c>
      <c r="T404">
        <f>VLOOKUP(Transactions!F404,Payments!A404:E1103,2,FALSE)</f>
        <v>6164.6992</v>
      </c>
      <c r="U404" s="9">
        <f>VLOOKUP($D404,Payments!$A:$E,4,0)</f>
        <v>22495.791472000004</v>
      </c>
      <c r="V404" s="9">
        <f t="shared" si="61"/>
        <v>1857.4506720000027</v>
      </c>
      <c r="W404" s="17">
        <f t="shared" si="62"/>
        <v>8.2568807339449643E-2</v>
      </c>
      <c r="X404" t="str">
        <f>VLOOKUP($D404,Payments!$A:$E,5,0)</f>
        <v>Bankia</v>
      </c>
      <c r="Y404" t="str">
        <f>VLOOKUP($X404,'Bank Type'!$A$1:$B$11,2,0)</f>
        <v>B</v>
      </c>
    </row>
    <row r="405" spans="1:25" x14ac:dyDescent="0.25">
      <c r="A405" t="str">
        <f t="shared" si="56"/>
        <v>CD-3CD-3-404</v>
      </c>
      <c r="B405" t="str">
        <f t="shared" si="57"/>
        <v>CD-3-404B-262</v>
      </c>
      <c r="C405" s="11" t="str">
        <f>Transactions!A405</f>
        <v>CD-3</v>
      </c>
      <c r="D405" t="str">
        <f>Transactions!F405</f>
        <v>CD-3-404</v>
      </c>
      <c r="E405" t="str">
        <f>VLOOKUP($D405,Payments!$A:$C,3,0)</f>
        <v>B-262</v>
      </c>
      <c r="F405" s="11" t="str">
        <f>Transactions!D405</f>
        <v>Hardtop</v>
      </c>
      <c r="G405" s="11" t="str">
        <f>Transactions!E405</f>
        <v>Honda</v>
      </c>
      <c r="H405" s="1">
        <f>Transactions!B405</f>
        <v>43454</v>
      </c>
      <c r="I405" s="10">
        <f t="shared" si="54"/>
        <v>12</v>
      </c>
      <c r="J405" s="1">
        <f>Transactions!C405</f>
        <v>43521</v>
      </c>
      <c r="K405">
        <f t="shared" si="55"/>
        <v>67</v>
      </c>
      <c r="L405" s="5">
        <f>Transactions!G405</f>
        <v>27476</v>
      </c>
      <c r="M405" s="2">
        <f>Transactions!H405</f>
        <v>0.1</v>
      </c>
      <c r="N405" s="2">
        <f t="shared" si="58"/>
        <v>24728.400000000001</v>
      </c>
      <c r="O405">
        <f>SUMIFS(Financials!$C:$C,Financials!$A:$A,'Combined sheet'!$C405,Financials!$B:$B,'Combined sheet'!$D405)</f>
        <v>10715.64</v>
      </c>
      <c r="P405">
        <f>SUMIFS(Financials!$D:$D,Financials!$A:$A,'Combined sheet'!$C405,Financials!$B:$B,'Combined sheet'!$D405)</f>
        <v>840.76560000000018</v>
      </c>
      <c r="Q405">
        <f>SUMIFS(Financials!$E:$E,Financials!$A:$A,'Combined sheet'!$C405,Financials!$B:$B,'Combined sheet'!$D405)</f>
        <v>0.1</v>
      </c>
      <c r="R405" s="18">
        <f t="shared" si="59"/>
        <v>14029.2456</v>
      </c>
      <c r="S405" s="9">
        <f t="shared" si="60"/>
        <v>10699.154400000001</v>
      </c>
      <c r="T405">
        <f>VLOOKUP(Transactions!F405,Payments!A405:E1104,2,FALSE)</f>
        <v>5687.5320000000011</v>
      </c>
      <c r="U405" s="9">
        <f>VLOOKUP($D405,Payments!$A:$E,4,0)</f>
        <v>19992.911400000005</v>
      </c>
      <c r="V405" s="9">
        <f t="shared" si="61"/>
        <v>952.04340000000229</v>
      </c>
      <c r="W405" s="17">
        <f t="shared" si="62"/>
        <v>4.761904761904772E-2</v>
      </c>
      <c r="X405" t="str">
        <f>VLOOKUP($D405,Payments!$A:$E,5,0)</f>
        <v>Santander</v>
      </c>
      <c r="Y405" t="str">
        <f>VLOOKUP($X405,'Bank Type'!$A$1:$B$11,2,0)</f>
        <v>B</v>
      </c>
    </row>
    <row r="406" spans="1:25" x14ac:dyDescent="0.25">
      <c r="A406" t="str">
        <f t="shared" si="56"/>
        <v>CD-17CD-17-405</v>
      </c>
      <c r="B406" t="str">
        <f t="shared" si="57"/>
        <v>CD-17-405B-248</v>
      </c>
      <c r="C406" s="1" t="str">
        <f>Transactions!A406</f>
        <v>CD-17</v>
      </c>
      <c r="D406" t="str">
        <f>Transactions!F406</f>
        <v>CD-17-405</v>
      </c>
      <c r="E406" t="str">
        <f>VLOOKUP($D406,Payments!$A:$C,3,0)</f>
        <v>B-248</v>
      </c>
      <c r="F406" s="11" t="str">
        <f>Transactions!D406</f>
        <v>Convertible</v>
      </c>
      <c r="G406" s="11" t="str">
        <f>Transactions!E406</f>
        <v>Mercedes-benz</v>
      </c>
      <c r="H406" s="1">
        <f>Transactions!B406</f>
        <v>43428</v>
      </c>
      <c r="I406" s="10">
        <f t="shared" si="54"/>
        <v>11</v>
      </c>
      <c r="J406" s="1">
        <f>Transactions!C406</f>
        <v>43489</v>
      </c>
      <c r="K406">
        <f t="shared" si="55"/>
        <v>61</v>
      </c>
      <c r="L406" s="5">
        <f>Transactions!G406</f>
        <v>23441</v>
      </c>
      <c r="M406" s="2">
        <f>Transactions!H406</f>
        <v>0.09</v>
      </c>
      <c r="N406" s="2">
        <f t="shared" si="58"/>
        <v>21331.31</v>
      </c>
      <c r="O406">
        <f>SUMIFS(Financials!$C:$C,Financials!$A:$A,'Combined sheet'!$C406,Financials!$B:$B,'Combined sheet'!$D406)</f>
        <v>7969.94</v>
      </c>
      <c r="P406">
        <f>SUMIFS(Financials!$D:$D,Financials!$A:$A,'Combined sheet'!$C406,Financials!$B:$B,'Combined sheet'!$D406)</f>
        <v>1202.5233000000001</v>
      </c>
      <c r="Q406">
        <f>SUMIFS(Financials!$E:$E,Financials!$A:$A,'Combined sheet'!$C406,Financials!$B:$B,'Combined sheet'!$D406)</f>
        <v>0.1</v>
      </c>
      <c r="R406" s="18">
        <f t="shared" si="59"/>
        <v>11305.594300000001</v>
      </c>
      <c r="S406" s="9">
        <f t="shared" si="60"/>
        <v>10025.715700000001</v>
      </c>
      <c r="T406">
        <f>VLOOKUP(Transactions!F406,Payments!A406:E1105,2,FALSE)</f>
        <v>4479.5751</v>
      </c>
      <c r="U406" s="9">
        <f>VLOOKUP($D406,Payments!$A:$E,4,0)</f>
        <v>17694.321645000004</v>
      </c>
      <c r="V406" s="9">
        <f t="shared" si="61"/>
        <v>842.58674500000052</v>
      </c>
      <c r="W406" s="17">
        <f t="shared" si="62"/>
        <v>4.7619047619047637E-2</v>
      </c>
      <c r="X406" t="str">
        <f>VLOOKUP($D406,Payments!$A:$E,5,0)</f>
        <v>Caixa</v>
      </c>
      <c r="Y406" t="str">
        <f>VLOOKUP($X406,'Bank Type'!$A$1:$B$11,2,0)</f>
        <v>A</v>
      </c>
    </row>
    <row r="407" spans="1:25" x14ac:dyDescent="0.25">
      <c r="A407" t="str">
        <f t="shared" si="56"/>
        <v>CD-10CD-10-406</v>
      </c>
      <c r="B407" t="str">
        <f t="shared" si="57"/>
        <v>CD-10-406B-353</v>
      </c>
      <c r="C407" s="11" t="str">
        <f>Transactions!A407</f>
        <v>CD-10</v>
      </c>
      <c r="D407" t="str">
        <f>Transactions!F407</f>
        <v>CD-10-406</v>
      </c>
      <c r="E407" t="str">
        <f>VLOOKUP($D407,Payments!$A:$C,3,0)</f>
        <v>B-353</v>
      </c>
      <c r="F407" s="11" t="str">
        <f>Transactions!D407</f>
        <v>Convertible</v>
      </c>
      <c r="G407" s="11" t="str">
        <f>Transactions!E407</f>
        <v>Mazda</v>
      </c>
      <c r="H407" s="1">
        <f>Transactions!B407</f>
        <v>43438</v>
      </c>
      <c r="I407" s="10">
        <f t="shared" si="54"/>
        <v>12</v>
      </c>
      <c r="J407" s="1">
        <f>Transactions!C407</f>
        <v>43480</v>
      </c>
      <c r="K407">
        <f t="shared" si="55"/>
        <v>42</v>
      </c>
      <c r="L407" s="5">
        <f>Transactions!G407</f>
        <v>33845</v>
      </c>
      <c r="M407" s="2">
        <f>Transactions!H407</f>
        <v>7.0000000000000007E-2</v>
      </c>
      <c r="N407" s="2">
        <f t="shared" si="58"/>
        <v>31475.85</v>
      </c>
      <c r="O407">
        <f>SUMIFS(Financials!$C:$C,Financials!$A:$A,'Combined sheet'!$C407,Financials!$B:$B,'Combined sheet'!$D407)</f>
        <v>10491.95</v>
      </c>
      <c r="P407">
        <f>SUMIFS(Financials!$D:$D,Financials!$A:$A,'Combined sheet'!$C407,Financials!$B:$B,'Combined sheet'!$D407)</f>
        <v>1678.7119999999998</v>
      </c>
      <c r="Q407">
        <f>SUMIFS(Financials!$E:$E,Financials!$A:$A,'Combined sheet'!$C407,Financials!$B:$B,'Combined sheet'!$D407)</f>
        <v>0.12</v>
      </c>
      <c r="R407" s="18">
        <f t="shared" si="59"/>
        <v>15947.763999999999</v>
      </c>
      <c r="S407" s="9">
        <f t="shared" si="60"/>
        <v>15528.085999999999</v>
      </c>
      <c r="T407">
        <f>VLOOKUP(Transactions!F407,Payments!A407:E1106,2,FALSE)</f>
        <v>6924.6869999999999</v>
      </c>
      <c r="U407" s="9">
        <f>VLOOKUP($D407,Payments!$A:$E,4,0)</f>
        <v>26269.744410000003</v>
      </c>
      <c r="V407" s="9">
        <f t="shared" si="61"/>
        <v>1718.5814100000025</v>
      </c>
      <c r="W407" s="17">
        <f t="shared" si="62"/>
        <v>6.5420560747663642E-2</v>
      </c>
      <c r="X407" t="str">
        <f>VLOOKUP($D407,Payments!$A:$E,5,0)</f>
        <v>Sabadell</v>
      </c>
      <c r="Y407" t="str">
        <f>VLOOKUP($X407,'Bank Type'!$A$1:$B$11,2,0)</f>
        <v>A</v>
      </c>
    </row>
    <row r="408" spans="1:25" x14ac:dyDescent="0.25">
      <c r="A408" t="str">
        <f t="shared" si="56"/>
        <v>CD-9CD-9-407</v>
      </c>
      <c r="B408" t="str">
        <f t="shared" si="57"/>
        <v>CD-9-407B-351</v>
      </c>
      <c r="C408" s="1" t="str">
        <f>Transactions!A408</f>
        <v>CD-9</v>
      </c>
      <c r="D408" t="str">
        <f>Transactions!F408</f>
        <v>CD-9-407</v>
      </c>
      <c r="E408" t="str">
        <f>VLOOKUP($D408,Payments!$A:$C,3,0)</f>
        <v>B-351</v>
      </c>
      <c r="F408" s="11" t="str">
        <f>Transactions!D408</f>
        <v>Sedan</v>
      </c>
      <c r="G408" s="11" t="str">
        <f>Transactions!E408</f>
        <v>Volvo</v>
      </c>
      <c r="H408" s="1">
        <f>Transactions!B408</f>
        <v>43414</v>
      </c>
      <c r="I408" s="10">
        <f t="shared" si="54"/>
        <v>11</v>
      </c>
      <c r="J408" s="1">
        <f>Transactions!C408</f>
        <v>43461</v>
      </c>
      <c r="K408">
        <f t="shared" si="55"/>
        <v>47</v>
      </c>
      <c r="L408" s="5">
        <f>Transactions!G408</f>
        <v>34625</v>
      </c>
      <c r="M408" s="2">
        <f>Transactions!H408</f>
        <v>0.13</v>
      </c>
      <c r="N408" s="2">
        <f t="shared" si="58"/>
        <v>30123.75</v>
      </c>
      <c r="O408">
        <f>SUMIFS(Financials!$C:$C,Financials!$A:$A,'Combined sheet'!$C408,Financials!$B:$B,'Combined sheet'!$D408)</f>
        <v>13503.75</v>
      </c>
      <c r="P408">
        <f>SUMIFS(Financials!$D:$D,Financials!$A:$A,'Combined sheet'!$C408,Financials!$B:$B,'Combined sheet'!$D408)</f>
        <v>997.2</v>
      </c>
      <c r="Q408">
        <f>SUMIFS(Financials!$E:$E,Financials!$A:$A,'Combined sheet'!$C408,Financials!$B:$B,'Combined sheet'!$D408)</f>
        <v>0.13</v>
      </c>
      <c r="R408" s="18">
        <f t="shared" si="59"/>
        <v>18417.037500000002</v>
      </c>
      <c r="S408" s="9">
        <f t="shared" si="60"/>
        <v>11706.7125</v>
      </c>
      <c r="T408">
        <f>VLOOKUP(Transactions!F408,Payments!A408:E1107,2,FALSE)</f>
        <v>5422.2749999999996</v>
      </c>
      <c r="U408" s="9">
        <f>VLOOKUP($D408,Payments!$A:$E,4,0)</f>
        <v>26924.607749999999</v>
      </c>
      <c r="V408" s="9">
        <f t="shared" si="61"/>
        <v>2223.1327500000007</v>
      </c>
      <c r="W408" s="17">
        <f t="shared" si="62"/>
        <v>8.2568807339449574E-2</v>
      </c>
      <c r="X408" t="str">
        <f>VLOOKUP($D408,Payments!$A:$E,5,0)</f>
        <v>Sabadell</v>
      </c>
      <c r="Y408" t="str">
        <f>VLOOKUP($X408,'Bank Type'!$A$1:$B$11,2,0)</f>
        <v>A</v>
      </c>
    </row>
    <row r="409" spans="1:25" x14ac:dyDescent="0.25">
      <c r="A409" t="str">
        <f t="shared" si="56"/>
        <v>CD-9CD-9-408</v>
      </c>
      <c r="B409" t="str">
        <f t="shared" si="57"/>
        <v>CD-9-408B-336</v>
      </c>
      <c r="C409" s="11" t="str">
        <f>Transactions!A409</f>
        <v>CD-9</v>
      </c>
      <c r="D409" t="str">
        <f>Transactions!F409</f>
        <v>CD-9-408</v>
      </c>
      <c r="E409" t="str">
        <f>VLOOKUP($D409,Payments!$A:$C,3,0)</f>
        <v>B-336</v>
      </c>
      <c r="F409" s="11" t="str">
        <f>Transactions!D409</f>
        <v>Hardtop</v>
      </c>
      <c r="G409" s="11" t="str">
        <f>Transactions!E409</f>
        <v>Mercedes-benz</v>
      </c>
      <c r="H409" s="1">
        <f>Transactions!B409</f>
        <v>43449</v>
      </c>
      <c r="I409" s="10">
        <f t="shared" si="54"/>
        <v>12</v>
      </c>
      <c r="J409" s="1">
        <f>Transactions!C409</f>
        <v>43490</v>
      </c>
      <c r="K409">
        <f t="shared" si="55"/>
        <v>41</v>
      </c>
      <c r="L409" s="5">
        <f>Transactions!G409</f>
        <v>23380</v>
      </c>
      <c r="M409" s="2">
        <f>Transactions!H409</f>
        <v>0.13</v>
      </c>
      <c r="N409" s="2">
        <f t="shared" si="58"/>
        <v>20340.599999999999</v>
      </c>
      <c r="O409">
        <f>SUMIFS(Financials!$C:$C,Financials!$A:$A,'Combined sheet'!$C409,Financials!$B:$B,'Combined sheet'!$D409)</f>
        <v>9352</v>
      </c>
      <c r="P409">
        <f>SUMIFS(Financials!$D:$D,Financials!$A:$A,'Combined sheet'!$C409,Financials!$B:$B,'Combined sheet'!$D409)</f>
        <v>879.08799999999985</v>
      </c>
      <c r="Q409">
        <f>SUMIFS(Financials!$E:$E,Financials!$A:$A,'Combined sheet'!$C409,Financials!$B:$B,'Combined sheet'!$D409)</f>
        <v>0.14000000000000001</v>
      </c>
      <c r="R409" s="18">
        <f t="shared" si="59"/>
        <v>13078.772000000001</v>
      </c>
      <c r="S409" s="9">
        <f t="shared" si="60"/>
        <v>7261.8279999999986</v>
      </c>
      <c r="T409">
        <f>VLOOKUP(Transactions!F409,Payments!A409:E1108,2,FALSE)</f>
        <v>3864.7139999999995</v>
      </c>
      <c r="U409" s="9">
        <f>VLOOKUP($D409,Payments!$A:$E,4,0)</f>
        <v>17958.71574</v>
      </c>
      <c r="V409" s="9">
        <f t="shared" si="61"/>
        <v>1482.829740000001</v>
      </c>
      <c r="W409" s="17">
        <f t="shared" si="62"/>
        <v>8.2568807339449601E-2</v>
      </c>
      <c r="X409" t="str">
        <f>VLOOKUP($D409,Payments!$A:$E,5,0)</f>
        <v>Popular</v>
      </c>
      <c r="Y409" t="str">
        <f>VLOOKUP($X409,'Bank Type'!$A$1:$B$11,2,0)</f>
        <v>B</v>
      </c>
    </row>
    <row r="410" spans="1:25" x14ac:dyDescent="0.25">
      <c r="A410" t="str">
        <f t="shared" si="56"/>
        <v>CD-20CD-20-409</v>
      </c>
      <c r="B410" t="str">
        <f t="shared" si="57"/>
        <v>CD-20-409B-312</v>
      </c>
      <c r="C410" s="1" t="str">
        <f>Transactions!A410</f>
        <v>CD-20</v>
      </c>
      <c r="D410" t="str">
        <f>Transactions!F410</f>
        <v>CD-20-409</v>
      </c>
      <c r="E410" t="str">
        <f>VLOOKUP($D410,Payments!$A:$C,3,0)</f>
        <v>B-312</v>
      </c>
      <c r="F410" s="11" t="str">
        <f>Transactions!D410</f>
        <v>Hatchback</v>
      </c>
      <c r="G410" s="11" t="str">
        <f>Transactions!E410</f>
        <v>Mercedes-benz</v>
      </c>
      <c r="H410" s="1">
        <f>Transactions!B410</f>
        <v>43436</v>
      </c>
      <c r="I410" s="10">
        <f t="shared" si="54"/>
        <v>12</v>
      </c>
      <c r="J410" s="1">
        <f>Transactions!C410</f>
        <v>43486</v>
      </c>
      <c r="K410">
        <f t="shared" si="55"/>
        <v>50</v>
      </c>
      <c r="L410" s="5">
        <f>Transactions!G410</f>
        <v>24428</v>
      </c>
      <c r="M410" s="2">
        <f>Transactions!H410</f>
        <v>0.1</v>
      </c>
      <c r="N410" s="2">
        <f t="shared" si="58"/>
        <v>21985.200000000001</v>
      </c>
      <c r="O410">
        <f>SUMIFS(Financials!$C:$C,Financials!$A:$A,'Combined sheet'!$C410,Financials!$B:$B,'Combined sheet'!$D410)</f>
        <v>8061.24</v>
      </c>
      <c r="P410">
        <f>SUMIFS(Financials!$D:$D,Financials!$A:$A,'Combined sheet'!$C410,Financials!$B:$B,'Combined sheet'!$D410)</f>
        <v>1392.396</v>
      </c>
      <c r="Q410">
        <f>SUMIFS(Financials!$E:$E,Financials!$A:$A,'Combined sheet'!$C410,Financials!$B:$B,'Combined sheet'!$D410)</f>
        <v>0.13</v>
      </c>
      <c r="R410" s="18">
        <f t="shared" si="59"/>
        <v>12311.712</v>
      </c>
      <c r="S410" s="9">
        <f t="shared" si="60"/>
        <v>9673.4880000000012</v>
      </c>
      <c r="T410">
        <f>VLOOKUP(Transactions!F410,Payments!A410:E1109,2,FALSE)</f>
        <v>5056.5960000000005</v>
      </c>
      <c r="U410" s="9">
        <f>VLOOKUP($D410,Payments!$A:$E,4,0)</f>
        <v>18282.892319999999</v>
      </c>
      <c r="V410" s="9">
        <f t="shared" si="61"/>
        <v>1354.2883199999997</v>
      </c>
      <c r="W410" s="17">
        <f t="shared" si="62"/>
        <v>7.4074074074074056E-2</v>
      </c>
      <c r="X410" t="str">
        <f>VLOOKUP($D410,Payments!$A:$E,5,0)</f>
        <v>Bankinter</v>
      </c>
      <c r="Y410" t="str">
        <f>VLOOKUP($X410,'Bank Type'!$A$1:$B$11,2,0)</f>
        <v>C</v>
      </c>
    </row>
    <row r="411" spans="1:25" x14ac:dyDescent="0.25">
      <c r="A411" t="str">
        <f t="shared" si="56"/>
        <v>CD-4CD-4-410</v>
      </c>
      <c r="B411" t="str">
        <f t="shared" si="57"/>
        <v>CD-4-410B-262</v>
      </c>
      <c r="C411" s="11" t="str">
        <f>Transactions!A411</f>
        <v>CD-4</v>
      </c>
      <c r="D411" t="str">
        <f>Transactions!F411</f>
        <v>CD-4-410</v>
      </c>
      <c r="E411" t="str">
        <f>VLOOKUP($D411,Payments!$A:$C,3,0)</f>
        <v>B-262</v>
      </c>
      <c r="F411" s="11" t="str">
        <f>Transactions!D411</f>
        <v>Hardtop</v>
      </c>
      <c r="G411" s="11" t="str">
        <f>Transactions!E411</f>
        <v>Mercedes-benz</v>
      </c>
      <c r="H411" s="1">
        <f>Transactions!B411</f>
        <v>43385</v>
      </c>
      <c r="I411" s="10">
        <f t="shared" si="54"/>
        <v>10</v>
      </c>
      <c r="J411" s="1">
        <f>Transactions!C411</f>
        <v>43454</v>
      </c>
      <c r="K411">
        <f t="shared" si="55"/>
        <v>69</v>
      </c>
      <c r="L411" s="5">
        <f>Transactions!G411</f>
        <v>16785</v>
      </c>
      <c r="M411" s="2">
        <f>Transactions!H411</f>
        <v>0.08</v>
      </c>
      <c r="N411" s="2">
        <f t="shared" si="58"/>
        <v>15442.2</v>
      </c>
      <c r="O411">
        <f>SUMIFS(Financials!$C:$C,Financials!$A:$A,'Combined sheet'!$C411,Financials!$B:$B,'Combined sheet'!$D411)</f>
        <v>6042.6</v>
      </c>
      <c r="P411">
        <f>SUMIFS(Financials!$D:$D,Financials!$A:$A,'Combined sheet'!$C411,Financials!$B:$B,'Combined sheet'!$D411)</f>
        <v>657.97199999999998</v>
      </c>
      <c r="Q411">
        <f>SUMIFS(Financials!$E:$E,Financials!$A:$A,'Combined sheet'!$C411,Financials!$B:$B,'Combined sheet'!$D411)</f>
        <v>0.1</v>
      </c>
      <c r="R411" s="18">
        <f t="shared" si="59"/>
        <v>8244.7920000000013</v>
      </c>
      <c r="S411" s="9">
        <f t="shared" si="60"/>
        <v>7197.4080000000004</v>
      </c>
      <c r="T411">
        <f>VLOOKUP(Transactions!F411,Payments!A411:E1110,2,FALSE)</f>
        <v>2934.018</v>
      </c>
      <c r="U411" s="9">
        <f>VLOOKUP($D411,Payments!$A:$E,4,0)</f>
        <v>13633.918380000001</v>
      </c>
      <c r="V411" s="9">
        <f t="shared" si="61"/>
        <v>1125.7363800000003</v>
      </c>
      <c r="W411" s="17">
        <f t="shared" si="62"/>
        <v>8.256880733944956E-2</v>
      </c>
      <c r="X411" t="str">
        <f>VLOOKUP($D411,Payments!$A:$E,5,0)</f>
        <v>BBVA</v>
      </c>
      <c r="Y411" t="str">
        <f>VLOOKUP($X411,'Bank Type'!$A$1:$B$11,2,0)</f>
        <v>A</v>
      </c>
    </row>
    <row r="412" spans="1:25" x14ac:dyDescent="0.25">
      <c r="A412" t="str">
        <f t="shared" si="56"/>
        <v>CD-13CD-13-411</v>
      </c>
      <c r="B412" t="str">
        <f t="shared" si="57"/>
        <v>CD-13-411B-293</v>
      </c>
      <c r="C412" s="1" t="str">
        <f>Transactions!A412</f>
        <v>CD-13</v>
      </c>
      <c r="D412" t="str">
        <f>Transactions!F412</f>
        <v>CD-13-411</v>
      </c>
      <c r="E412" t="str">
        <f>VLOOKUP($D412,Payments!$A:$C,3,0)</f>
        <v>B-293</v>
      </c>
      <c r="F412" s="11" t="str">
        <f>Transactions!D412</f>
        <v>Hatchback</v>
      </c>
      <c r="G412" s="11" t="str">
        <f>Transactions!E412</f>
        <v>Mitsubishi</v>
      </c>
      <c r="H412" s="1">
        <f>Transactions!B412</f>
        <v>43405</v>
      </c>
      <c r="I412" s="10">
        <f t="shared" si="54"/>
        <v>11</v>
      </c>
      <c r="J412" s="1">
        <f>Transactions!C412</f>
        <v>43461</v>
      </c>
      <c r="K412">
        <f t="shared" si="55"/>
        <v>56</v>
      </c>
      <c r="L412" s="5">
        <f>Transactions!G412</f>
        <v>24642</v>
      </c>
      <c r="M412" s="2">
        <f>Transactions!H412</f>
        <v>0.15</v>
      </c>
      <c r="N412" s="2">
        <f t="shared" si="58"/>
        <v>20945.7</v>
      </c>
      <c r="O412">
        <f>SUMIFS(Financials!$C:$C,Financials!$A:$A,'Combined sheet'!$C412,Financials!$B:$B,'Combined sheet'!$D412)</f>
        <v>8131.86</v>
      </c>
      <c r="P412">
        <f>SUMIFS(Financials!$D:$D,Financials!$A:$A,'Combined sheet'!$C412,Financials!$B:$B,'Combined sheet'!$D412)</f>
        <v>1153.2456</v>
      </c>
      <c r="Q412">
        <f>SUMIFS(Financials!$E:$E,Financials!$A:$A,'Combined sheet'!$C412,Financials!$B:$B,'Combined sheet'!$D412)</f>
        <v>0.12</v>
      </c>
      <c r="R412" s="18">
        <f t="shared" si="59"/>
        <v>11798.589599999999</v>
      </c>
      <c r="S412" s="9">
        <f t="shared" si="60"/>
        <v>9147.1103999999996</v>
      </c>
      <c r="T412">
        <f>VLOOKUP(Transactions!F412,Payments!A412:E1111,2,FALSE)</f>
        <v>4817.5110000000004</v>
      </c>
      <c r="U412" s="9">
        <f>VLOOKUP($D412,Payments!$A:$E,4,0)</f>
        <v>17579.726010000002</v>
      </c>
      <c r="V412" s="9">
        <f t="shared" si="61"/>
        <v>1451.5370100000018</v>
      </c>
      <c r="W412" s="17">
        <f t="shared" si="62"/>
        <v>8.2568807339449629E-2</v>
      </c>
      <c r="X412" t="str">
        <f>VLOOKUP($D412,Payments!$A:$E,5,0)</f>
        <v>Laboral</v>
      </c>
      <c r="Y412" t="str">
        <f>VLOOKUP($X412,'Bank Type'!$A$1:$B$11,2,0)</f>
        <v>D</v>
      </c>
    </row>
    <row r="413" spans="1:25" x14ac:dyDescent="0.25">
      <c r="A413" t="str">
        <f t="shared" si="56"/>
        <v>CD-11CD-11-412</v>
      </c>
      <c r="B413" t="str">
        <f t="shared" si="57"/>
        <v>CD-11-412B-386</v>
      </c>
      <c r="C413" s="11" t="str">
        <f>Transactions!A413</f>
        <v>CD-11</v>
      </c>
      <c r="D413" t="str">
        <f>Transactions!F413</f>
        <v>CD-11-412</v>
      </c>
      <c r="E413" t="str">
        <f>VLOOKUP($D413,Payments!$A:$C,3,0)</f>
        <v>B-386</v>
      </c>
      <c r="F413" s="11" t="str">
        <f>Transactions!D413</f>
        <v>Convertible</v>
      </c>
      <c r="G413" s="11" t="str">
        <f>Transactions!E413</f>
        <v>Toyota</v>
      </c>
      <c r="H413" s="1">
        <f>Transactions!B413</f>
        <v>43390</v>
      </c>
      <c r="I413" s="10">
        <f t="shared" si="54"/>
        <v>10</v>
      </c>
      <c r="J413" s="1">
        <f>Transactions!C413</f>
        <v>43458</v>
      </c>
      <c r="K413">
        <f t="shared" si="55"/>
        <v>68</v>
      </c>
      <c r="L413" s="5">
        <f>Transactions!G413</f>
        <v>34364</v>
      </c>
      <c r="M413" s="2">
        <f>Transactions!H413</f>
        <v>7.0000000000000007E-2</v>
      </c>
      <c r="N413" s="2">
        <f t="shared" si="58"/>
        <v>31958.52</v>
      </c>
      <c r="O413">
        <f>SUMIFS(Financials!$C:$C,Financials!$A:$A,'Combined sheet'!$C413,Financials!$B:$B,'Combined sheet'!$D413)</f>
        <v>12714.68</v>
      </c>
      <c r="P413">
        <f>SUMIFS(Financials!$D:$D,Financials!$A:$A,'Combined sheet'!$C413,Financials!$B:$B,'Combined sheet'!$D413)</f>
        <v>1731.9455999999998</v>
      </c>
      <c r="Q413">
        <f>SUMIFS(Financials!$E:$E,Financials!$A:$A,'Combined sheet'!$C413,Financials!$B:$B,'Combined sheet'!$D413)</f>
        <v>0.14000000000000001</v>
      </c>
      <c r="R413" s="18">
        <f t="shared" si="59"/>
        <v>18920.8184</v>
      </c>
      <c r="S413" s="9">
        <f t="shared" si="60"/>
        <v>13037.7016</v>
      </c>
      <c r="T413">
        <f>VLOOKUP(Transactions!F413,Payments!A413:E1112,2,FALSE)</f>
        <v>7030.8743999999997</v>
      </c>
      <c r="U413" s="9">
        <f>VLOOKUP($D413,Payments!$A:$E,4,0)</f>
        <v>26174.027879999998</v>
      </c>
      <c r="V413" s="9">
        <f t="shared" si="61"/>
        <v>1246.382279999998</v>
      </c>
      <c r="W413" s="17">
        <f t="shared" si="62"/>
        <v>4.7619047619047547E-2</v>
      </c>
      <c r="X413" t="str">
        <f>VLOOKUP($D413,Payments!$A:$E,5,0)</f>
        <v>Kutxa</v>
      </c>
      <c r="Y413" t="str">
        <f>VLOOKUP($X413,'Bank Type'!$A$1:$B$11,2,0)</f>
        <v>C</v>
      </c>
    </row>
    <row r="414" spans="1:25" x14ac:dyDescent="0.25">
      <c r="A414" t="str">
        <f t="shared" si="56"/>
        <v>CD-2CD-2-413</v>
      </c>
      <c r="B414" t="str">
        <f t="shared" si="57"/>
        <v>CD-2-413B-246</v>
      </c>
      <c r="C414" s="1" t="str">
        <f>Transactions!A414</f>
        <v>CD-2</v>
      </c>
      <c r="D414" t="str">
        <f>Transactions!F414</f>
        <v>CD-2-413</v>
      </c>
      <c r="E414" t="str">
        <f>VLOOKUP($D414,Payments!$A:$C,3,0)</f>
        <v>B-246</v>
      </c>
      <c r="F414" s="11" t="str">
        <f>Transactions!D414</f>
        <v>Convertible</v>
      </c>
      <c r="G414" s="11" t="str">
        <f>Transactions!E414</f>
        <v>Mitsubishi</v>
      </c>
      <c r="H414" s="1">
        <f>Transactions!B414</f>
        <v>43374</v>
      </c>
      <c r="I414" s="10">
        <f t="shared" si="54"/>
        <v>10</v>
      </c>
      <c r="J414" s="1">
        <f>Transactions!C414</f>
        <v>43445</v>
      </c>
      <c r="K414">
        <f t="shared" si="55"/>
        <v>71</v>
      </c>
      <c r="L414" s="5">
        <f>Transactions!G414</f>
        <v>17782</v>
      </c>
      <c r="M414" s="2">
        <f>Transactions!H414</f>
        <v>0.11</v>
      </c>
      <c r="N414" s="2">
        <f t="shared" si="58"/>
        <v>15825.98</v>
      </c>
      <c r="O414">
        <f>SUMIFS(Financials!$C:$C,Financials!$A:$A,'Combined sheet'!$C414,Financials!$B:$B,'Combined sheet'!$D414)</f>
        <v>6579.34</v>
      </c>
      <c r="P414">
        <f>SUMIFS(Financials!$D:$D,Financials!$A:$A,'Combined sheet'!$C414,Financials!$B:$B,'Combined sheet'!$D414)</f>
        <v>832.19759999999997</v>
      </c>
      <c r="Q414">
        <f>SUMIFS(Financials!$E:$E,Financials!$A:$A,'Combined sheet'!$C414,Financials!$B:$B,'Combined sheet'!$D414)</f>
        <v>0.13</v>
      </c>
      <c r="R414" s="18">
        <f t="shared" si="59"/>
        <v>9468.9149999999991</v>
      </c>
      <c r="S414" s="9">
        <f t="shared" si="60"/>
        <v>6357.0650000000005</v>
      </c>
      <c r="T414">
        <f>VLOOKUP(Transactions!F414,Payments!A414:E1113,2,FALSE)</f>
        <v>3323.4558000000002</v>
      </c>
      <c r="U414" s="9">
        <f>VLOOKUP($D414,Payments!$A:$E,4,0)</f>
        <v>13627.751378000001</v>
      </c>
      <c r="V414" s="9">
        <f t="shared" si="61"/>
        <v>1125.227178000001</v>
      </c>
      <c r="W414" s="17">
        <f t="shared" si="62"/>
        <v>8.2568807339449615E-2</v>
      </c>
      <c r="X414" t="str">
        <f>VLOOKUP($D414,Payments!$A:$E,5,0)</f>
        <v>Bankinter</v>
      </c>
      <c r="Y414" t="str">
        <f>VLOOKUP($X414,'Bank Type'!$A$1:$B$11,2,0)</f>
        <v>C</v>
      </c>
    </row>
    <row r="415" spans="1:25" x14ac:dyDescent="0.25">
      <c r="A415" t="str">
        <f t="shared" si="56"/>
        <v>CD-16CD-16-414</v>
      </c>
      <c r="B415" t="str">
        <f t="shared" si="57"/>
        <v>CD-16-414B-312</v>
      </c>
      <c r="C415" s="11" t="str">
        <f>Transactions!A415</f>
        <v>CD-16</v>
      </c>
      <c r="D415" t="str">
        <f>Transactions!F415</f>
        <v>CD-16-414</v>
      </c>
      <c r="E415" t="str">
        <f>VLOOKUP($D415,Payments!$A:$C,3,0)</f>
        <v>B-312</v>
      </c>
      <c r="F415" s="11" t="str">
        <f>Transactions!D415</f>
        <v>Hardtop</v>
      </c>
      <c r="G415" s="11" t="str">
        <f>Transactions!E415</f>
        <v>Dodge</v>
      </c>
      <c r="H415" s="1">
        <f>Transactions!B415</f>
        <v>43437</v>
      </c>
      <c r="I415" s="10">
        <f t="shared" si="54"/>
        <v>12</v>
      </c>
      <c r="J415" s="1">
        <f>Transactions!C415</f>
        <v>43473</v>
      </c>
      <c r="K415">
        <f t="shared" si="55"/>
        <v>36</v>
      </c>
      <c r="L415" s="5">
        <f>Transactions!G415</f>
        <v>17190</v>
      </c>
      <c r="M415" s="2">
        <f>Transactions!H415</f>
        <v>0.09</v>
      </c>
      <c r="N415" s="2">
        <f t="shared" si="58"/>
        <v>15642.9</v>
      </c>
      <c r="O415">
        <f>SUMIFS(Financials!$C:$C,Financials!$A:$A,'Combined sheet'!$C415,Financials!$B:$B,'Combined sheet'!$D415)</f>
        <v>6704.1</v>
      </c>
      <c r="P415">
        <f>SUMIFS(Financials!$D:$D,Financials!$A:$A,'Combined sheet'!$C415,Financials!$B:$B,'Combined sheet'!$D415)</f>
        <v>804.49199999999996</v>
      </c>
      <c r="Q415">
        <f>SUMIFS(Financials!$E:$E,Financials!$A:$A,'Combined sheet'!$C415,Financials!$B:$B,'Combined sheet'!$D415)</f>
        <v>0.13</v>
      </c>
      <c r="R415" s="18">
        <f t="shared" si="59"/>
        <v>9542.1689999999999</v>
      </c>
      <c r="S415" s="9">
        <f t="shared" si="60"/>
        <v>6100.7309999999989</v>
      </c>
      <c r="T415">
        <f>VLOOKUP(Transactions!F415,Payments!A415:E1114,2,FALSE)</f>
        <v>3441.4380000000001</v>
      </c>
      <c r="U415" s="9">
        <f>VLOOKUP($D415,Payments!$A:$E,4,0)</f>
        <v>12811.535099999999</v>
      </c>
      <c r="V415" s="9">
        <f t="shared" si="61"/>
        <v>610.07309999999961</v>
      </c>
      <c r="W415" s="17">
        <f t="shared" si="62"/>
        <v>4.7619047619047589E-2</v>
      </c>
      <c r="X415" t="str">
        <f>VLOOKUP($D415,Payments!$A:$E,5,0)</f>
        <v>Kutxa</v>
      </c>
      <c r="Y415" t="str">
        <f>VLOOKUP($X415,'Bank Type'!$A$1:$B$11,2,0)</f>
        <v>C</v>
      </c>
    </row>
    <row r="416" spans="1:25" x14ac:dyDescent="0.25">
      <c r="A416" t="str">
        <f t="shared" si="56"/>
        <v>CD-5CD-5-415</v>
      </c>
      <c r="B416" t="str">
        <f t="shared" si="57"/>
        <v>CD-5-415B-370</v>
      </c>
      <c r="C416" s="1" t="str">
        <f>Transactions!A416</f>
        <v>CD-5</v>
      </c>
      <c r="D416" t="str">
        <f>Transactions!F416</f>
        <v>CD-5-415</v>
      </c>
      <c r="E416" t="str">
        <f>VLOOKUP($D416,Payments!$A:$C,3,0)</f>
        <v>B-370</v>
      </c>
      <c r="F416" s="11" t="str">
        <f>Transactions!D416</f>
        <v>Sedan</v>
      </c>
      <c r="G416" s="11" t="str">
        <f>Transactions!E416</f>
        <v>Renault</v>
      </c>
      <c r="H416" s="1">
        <f>Transactions!B416</f>
        <v>43457</v>
      </c>
      <c r="I416" s="10">
        <f t="shared" si="54"/>
        <v>12</v>
      </c>
      <c r="J416" s="1">
        <f>Transactions!C416</f>
        <v>43527</v>
      </c>
      <c r="K416">
        <f t="shared" si="55"/>
        <v>70</v>
      </c>
      <c r="L416" s="5">
        <f>Transactions!G416</f>
        <v>30211</v>
      </c>
      <c r="M416" s="2">
        <f>Transactions!H416</f>
        <v>0.09</v>
      </c>
      <c r="N416" s="2">
        <f t="shared" si="58"/>
        <v>27492.010000000002</v>
      </c>
      <c r="O416">
        <f>SUMIFS(Financials!$C:$C,Financials!$A:$A,'Combined sheet'!$C416,Financials!$B:$B,'Combined sheet'!$D416)</f>
        <v>10573.85</v>
      </c>
      <c r="P416">
        <f>SUMIFS(Financials!$D:$D,Financials!$A:$A,'Combined sheet'!$C416,Financials!$B:$B,'Combined sheet'!$D416)</f>
        <v>1522.6344000000004</v>
      </c>
      <c r="Q416">
        <f>SUMIFS(Financials!$E:$E,Financials!$A:$A,'Combined sheet'!$C416,Financials!$B:$B,'Combined sheet'!$D416)</f>
        <v>0.1</v>
      </c>
      <c r="R416" s="18">
        <f t="shared" si="59"/>
        <v>14845.685400000002</v>
      </c>
      <c r="S416" s="9">
        <f t="shared" si="60"/>
        <v>12646.324600000002</v>
      </c>
      <c r="T416">
        <f>VLOOKUP(Transactions!F416,Payments!A416:E1115,2,FALSE)</f>
        <v>5223.4819000000007</v>
      </c>
      <c r="U416" s="9">
        <f>VLOOKUP($D416,Payments!$A:$E,4,0)</f>
        <v>23827.325067000005</v>
      </c>
      <c r="V416" s="9">
        <f t="shared" si="61"/>
        <v>1558.796967000002</v>
      </c>
      <c r="W416" s="17">
        <f t="shared" si="62"/>
        <v>6.5420560747663628E-2</v>
      </c>
      <c r="X416" t="str">
        <f>VLOOKUP($D416,Payments!$A:$E,5,0)</f>
        <v>Caixa</v>
      </c>
      <c r="Y416" t="str">
        <f>VLOOKUP($X416,'Bank Type'!$A$1:$B$11,2,0)</f>
        <v>A</v>
      </c>
    </row>
    <row r="417" spans="1:25" x14ac:dyDescent="0.25">
      <c r="A417" t="str">
        <f t="shared" si="56"/>
        <v>CD-3CD-3-416</v>
      </c>
      <c r="B417" t="str">
        <f t="shared" si="57"/>
        <v>CD-3-416B-383</v>
      </c>
      <c r="C417" s="11" t="str">
        <f>Transactions!A417</f>
        <v>CD-3</v>
      </c>
      <c r="D417" t="str">
        <f>Transactions!F417</f>
        <v>CD-3-416</v>
      </c>
      <c r="E417" t="str">
        <f>VLOOKUP($D417,Payments!$A:$C,3,0)</f>
        <v>B-383</v>
      </c>
      <c r="F417" s="11" t="str">
        <f>Transactions!D417</f>
        <v>Hardtop</v>
      </c>
      <c r="G417" s="11" t="str">
        <f>Transactions!E417</f>
        <v>Saab</v>
      </c>
      <c r="H417" s="1">
        <f>Transactions!B417</f>
        <v>43412</v>
      </c>
      <c r="I417" s="10">
        <f t="shared" si="54"/>
        <v>11</v>
      </c>
      <c r="J417" s="1">
        <f>Transactions!C417</f>
        <v>43467</v>
      </c>
      <c r="K417">
        <f t="shared" si="55"/>
        <v>55</v>
      </c>
      <c r="L417" s="5">
        <f>Transactions!G417</f>
        <v>31488</v>
      </c>
      <c r="M417" s="2">
        <f>Transactions!H417</f>
        <v>0.16</v>
      </c>
      <c r="N417" s="2">
        <f t="shared" si="58"/>
        <v>26449.919999999998</v>
      </c>
      <c r="O417">
        <f>SUMIFS(Financials!$C:$C,Financials!$A:$A,'Combined sheet'!$C417,Financials!$B:$B,'Combined sheet'!$D417)</f>
        <v>11020.8</v>
      </c>
      <c r="P417">
        <f>SUMIFS(Financials!$D:$D,Financials!$A:$A,'Combined sheet'!$C417,Financials!$B:$B,'Combined sheet'!$D417)</f>
        <v>1080.0383999999999</v>
      </c>
      <c r="Q417">
        <f>SUMIFS(Financials!$E:$E,Financials!$A:$A,'Combined sheet'!$C417,Financials!$B:$B,'Combined sheet'!$D417)</f>
        <v>0.12</v>
      </c>
      <c r="R417" s="18">
        <f t="shared" si="59"/>
        <v>15274.828799999999</v>
      </c>
      <c r="S417" s="9">
        <f t="shared" si="60"/>
        <v>11175.091199999999</v>
      </c>
      <c r="T417">
        <f>VLOOKUP(Transactions!F417,Payments!A417:E1116,2,FALSE)</f>
        <v>5289.9839999999995</v>
      </c>
      <c r="U417" s="9">
        <f>VLOOKUP($D417,Payments!$A:$E,4,0)</f>
        <v>22429.532159999999</v>
      </c>
      <c r="V417" s="9">
        <f t="shared" si="61"/>
        <v>1269.596160000001</v>
      </c>
      <c r="W417" s="17">
        <f t="shared" si="62"/>
        <v>5.6603773584905703E-2</v>
      </c>
      <c r="X417" t="str">
        <f>VLOOKUP($D417,Payments!$A:$E,5,0)</f>
        <v>Laboral</v>
      </c>
      <c r="Y417" t="str">
        <f>VLOOKUP($X417,'Bank Type'!$A$1:$B$11,2,0)</f>
        <v>D</v>
      </c>
    </row>
    <row r="418" spans="1:25" x14ac:dyDescent="0.25">
      <c r="A418" t="str">
        <f t="shared" si="56"/>
        <v>CD-18CD-18-417</v>
      </c>
      <c r="B418" t="str">
        <f t="shared" si="57"/>
        <v>CD-18-417B-264</v>
      </c>
      <c r="C418" s="1" t="str">
        <f>Transactions!A418</f>
        <v>CD-18</v>
      </c>
      <c r="D418" t="str">
        <f>Transactions!F418</f>
        <v>CD-18-417</v>
      </c>
      <c r="E418" t="str">
        <f>VLOOKUP($D418,Payments!$A:$C,3,0)</f>
        <v>B-264</v>
      </c>
      <c r="F418" s="11" t="str">
        <f>Transactions!D418</f>
        <v>Convertible</v>
      </c>
      <c r="G418" s="11" t="str">
        <f>Transactions!E418</f>
        <v>Peugeot</v>
      </c>
      <c r="H418" s="1">
        <f>Transactions!B418</f>
        <v>43385</v>
      </c>
      <c r="I418" s="10">
        <f t="shared" si="54"/>
        <v>10</v>
      </c>
      <c r="J418" s="1">
        <f>Transactions!C418</f>
        <v>43416</v>
      </c>
      <c r="K418">
        <f t="shared" si="55"/>
        <v>31</v>
      </c>
      <c r="L418" s="5">
        <f>Transactions!G418</f>
        <v>29438</v>
      </c>
      <c r="M418" s="2">
        <f>Transactions!H418</f>
        <v>0.16</v>
      </c>
      <c r="N418" s="2">
        <f t="shared" si="58"/>
        <v>24727.919999999998</v>
      </c>
      <c r="O418">
        <f>SUMIFS(Financials!$C:$C,Financials!$A:$A,'Combined sheet'!$C418,Financials!$B:$B,'Combined sheet'!$D418)</f>
        <v>9714.5400000000009</v>
      </c>
      <c r="P418">
        <f>SUMIFS(Financials!$D:$D,Financials!$A:$A,'Combined sheet'!$C418,Financials!$B:$B,'Combined sheet'!$D418)</f>
        <v>750.66899999999998</v>
      </c>
      <c r="Q418">
        <f>SUMIFS(Financials!$E:$E,Financials!$A:$A,'Combined sheet'!$C418,Financials!$B:$B,'Combined sheet'!$D418)</f>
        <v>0.12</v>
      </c>
      <c r="R418" s="18">
        <f t="shared" si="59"/>
        <v>13432.5594</v>
      </c>
      <c r="S418" s="9">
        <f t="shared" si="60"/>
        <v>11295.360599999998</v>
      </c>
      <c r="T418">
        <f>VLOOKUP(Transactions!F418,Payments!A418:E1117,2,FALSE)</f>
        <v>4945.5839999999998</v>
      </c>
      <c r="U418" s="9">
        <f>VLOOKUP($D418,Payments!$A:$E,4,0)</f>
        <v>20969.276160000001</v>
      </c>
      <c r="V418" s="9">
        <f t="shared" si="61"/>
        <v>1186.9401600000019</v>
      </c>
      <c r="W418" s="17">
        <f t="shared" si="62"/>
        <v>5.6603773584905752E-2</v>
      </c>
      <c r="X418" t="str">
        <f>VLOOKUP($D418,Payments!$A:$E,5,0)</f>
        <v>Bankia</v>
      </c>
      <c r="Y418" t="str">
        <f>VLOOKUP($X418,'Bank Type'!$A$1:$B$11,2,0)</f>
        <v>B</v>
      </c>
    </row>
    <row r="419" spans="1:25" x14ac:dyDescent="0.25">
      <c r="A419" t="str">
        <f t="shared" si="56"/>
        <v>CD-3CD-3-418</v>
      </c>
      <c r="B419" t="str">
        <f t="shared" si="57"/>
        <v>CD-3-418B-381</v>
      </c>
      <c r="C419" s="11" t="str">
        <f>Transactions!A419</f>
        <v>CD-3</v>
      </c>
      <c r="D419" t="str">
        <f>Transactions!F419</f>
        <v>CD-3-418</v>
      </c>
      <c r="E419" t="str">
        <f>VLOOKUP($D419,Payments!$A:$C,3,0)</f>
        <v>B-381</v>
      </c>
      <c r="F419" s="11" t="str">
        <f>Transactions!D419</f>
        <v>Hardtop</v>
      </c>
      <c r="G419" s="11" t="str">
        <f>Transactions!E419</f>
        <v>Isuzu</v>
      </c>
      <c r="H419" s="1">
        <f>Transactions!B419</f>
        <v>43377</v>
      </c>
      <c r="I419" s="10">
        <f t="shared" si="54"/>
        <v>10</v>
      </c>
      <c r="J419" s="1">
        <f>Transactions!C419</f>
        <v>43438</v>
      </c>
      <c r="K419">
        <f t="shared" si="55"/>
        <v>61</v>
      </c>
      <c r="L419" s="5">
        <f>Transactions!G419</f>
        <v>16919</v>
      </c>
      <c r="M419" s="2">
        <f>Transactions!H419</f>
        <v>0.05</v>
      </c>
      <c r="N419" s="2">
        <f t="shared" si="58"/>
        <v>16073.05</v>
      </c>
      <c r="O419">
        <f>SUMIFS(Financials!$C:$C,Financials!$A:$A,'Combined sheet'!$C419,Financials!$B:$B,'Combined sheet'!$D419)</f>
        <v>6260.03</v>
      </c>
      <c r="P419">
        <f>SUMIFS(Financials!$D:$D,Financials!$A:$A,'Combined sheet'!$C419,Financials!$B:$B,'Combined sheet'!$D419)</f>
        <v>588.78120000000001</v>
      </c>
      <c r="Q419">
        <f>SUMIFS(Financials!$E:$E,Financials!$A:$A,'Combined sheet'!$C419,Financials!$B:$B,'Combined sheet'!$D419)</f>
        <v>0.13</v>
      </c>
      <c r="R419" s="18">
        <f t="shared" si="59"/>
        <v>8938.3077000000012</v>
      </c>
      <c r="S419" s="9">
        <f t="shared" si="60"/>
        <v>7134.7423000000008</v>
      </c>
      <c r="T419">
        <f>VLOOKUP(Transactions!F419,Payments!A419:E1118,2,FALSE)</f>
        <v>3214.61</v>
      </c>
      <c r="U419" s="9">
        <f>VLOOKUP($D419,Payments!$A:$E,4,0)</f>
        <v>14015.6996</v>
      </c>
      <c r="V419" s="9">
        <f t="shared" si="61"/>
        <v>1157.2596000000012</v>
      </c>
      <c r="W419" s="17">
        <f t="shared" si="62"/>
        <v>8.2568807339449629E-2</v>
      </c>
      <c r="X419" t="str">
        <f>VLOOKUP($D419,Payments!$A:$E,5,0)</f>
        <v>BBVA</v>
      </c>
      <c r="Y419" t="str">
        <f>VLOOKUP($X419,'Bank Type'!$A$1:$B$11,2,0)</f>
        <v>A</v>
      </c>
    </row>
    <row r="420" spans="1:25" x14ac:dyDescent="0.25">
      <c r="A420" t="str">
        <f t="shared" si="56"/>
        <v>CD-10CD-10-419</v>
      </c>
      <c r="B420" t="str">
        <f t="shared" si="57"/>
        <v>CD-10-419B-339</v>
      </c>
      <c r="C420" s="1" t="str">
        <f>Transactions!A420</f>
        <v>CD-10</v>
      </c>
      <c r="D420" t="str">
        <f>Transactions!F420</f>
        <v>CD-10-419</v>
      </c>
      <c r="E420" t="str">
        <f>VLOOKUP($D420,Payments!$A:$C,3,0)</f>
        <v>B-339</v>
      </c>
      <c r="F420" s="11" t="str">
        <f>Transactions!D420</f>
        <v>Convertible</v>
      </c>
      <c r="G420" s="11" t="str">
        <f>Transactions!E420</f>
        <v>Isuzu</v>
      </c>
      <c r="H420" s="1">
        <f>Transactions!B420</f>
        <v>43403</v>
      </c>
      <c r="I420" s="10">
        <f t="shared" si="54"/>
        <v>10</v>
      </c>
      <c r="J420" s="1">
        <f>Transactions!C420</f>
        <v>43470</v>
      </c>
      <c r="K420">
        <f t="shared" si="55"/>
        <v>67</v>
      </c>
      <c r="L420" s="5">
        <f>Transactions!G420</f>
        <v>32078</v>
      </c>
      <c r="M420" s="2">
        <f>Transactions!H420</f>
        <v>0.09</v>
      </c>
      <c r="N420" s="2">
        <f t="shared" si="58"/>
        <v>29190.98</v>
      </c>
      <c r="O420">
        <f>SUMIFS(Financials!$C:$C,Financials!$A:$A,'Combined sheet'!$C420,Financials!$B:$B,'Combined sheet'!$D420)</f>
        <v>12189.64</v>
      </c>
      <c r="P420">
        <f>SUMIFS(Financials!$D:$D,Financials!$A:$A,'Combined sheet'!$C420,Financials!$B:$B,'Combined sheet'!$D420)</f>
        <v>1360.1071999999999</v>
      </c>
      <c r="Q420">
        <f>SUMIFS(Financials!$E:$E,Financials!$A:$A,'Combined sheet'!$C420,Financials!$B:$B,'Combined sheet'!$D420)</f>
        <v>0.11</v>
      </c>
      <c r="R420" s="18">
        <f t="shared" si="59"/>
        <v>16760.755000000001</v>
      </c>
      <c r="S420" s="9">
        <f t="shared" si="60"/>
        <v>12430.225</v>
      </c>
      <c r="T420">
        <f>VLOOKUP(Transactions!F420,Payments!A420:E1119,2,FALSE)</f>
        <v>5254.3764000000001</v>
      </c>
      <c r="U420" s="9">
        <f>VLOOKUP($D420,Payments!$A:$E,4,0)</f>
        <v>25372.799815999999</v>
      </c>
      <c r="V420" s="9">
        <f t="shared" si="61"/>
        <v>1436.1962160000003</v>
      </c>
      <c r="W420" s="17">
        <f t="shared" si="62"/>
        <v>5.6603773584905676E-2</v>
      </c>
      <c r="X420" t="str">
        <f>VLOOKUP($D420,Payments!$A:$E,5,0)</f>
        <v>Caixa</v>
      </c>
      <c r="Y420" t="str">
        <f>VLOOKUP($X420,'Bank Type'!$A$1:$B$11,2,0)</f>
        <v>A</v>
      </c>
    </row>
    <row r="421" spans="1:25" x14ac:dyDescent="0.25">
      <c r="A421" t="str">
        <f t="shared" si="56"/>
        <v>CD-13CD-13-420</v>
      </c>
      <c r="B421" t="str">
        <f t="shared" si="57"/>
        <v>CD-13-420B-306</v>
      </c>
      <c r="C421" s="11" t="str">
        <f>Transactions!A421</f>
        <v>CD-13</v>
      </c>
      <c r="D421" t="str">
        <f>Transactions!F421</f>
        <v>CD-13-420</v>
      </c>
      <c r="E421" t="str">
        <f>VLOOKUP($D421,Payments!$A:$C,3,0)</f>
        <v>B-306</v>
      </c>
      <c r="F421" s="11" t="str">
        <f>Transactions!D421</f>
        <v>Hatchback</v>
      </c>
      <c r="G421" s="11" t="str">
        <f>Transactions!E421</f>
        <v>Porsche</v>
      </c>
      <c r="H421" s="1">
        <f>Transactions!B421</f>
        <v>43450</v>
      </c>
      <c r="I421" s="10">
        <f t="shared" si="54"/>
        <v>12</v>
      </c>
      <c r="J421" s="1">
        <f>Transactions!C421</f>
        <v>43501</v>
      </c>
      <c r="K421">
        <f t="shared" si="55"/>
        <v>51</v>
      </c>
      <c r="L421" s="5">
        <f>Transactions!G421</f>
        <v>28459</v>
      </c>
      <c r="M421" s="2">
        <f>Transactions!H421</f>
        <v>0.06</v>
      </c>
      <c r="N421" s="2">
        <f t="shared" si="58"/>
        <v>26751.46</v>
      </c>
      <c r="O421">
        <f>SUMIFS(Financials!$C:$C,Financials!$A:$A,'Combined sheet'!$C421,Financials!$B:$B,'Combined sheet'!$D421)</f>
        <v>11099.01</v>
      </c>
      <c r="P421">
        <f>SUMIFS(Financials!$D:$D,Financials!$A:$A,'Combined sheet'!$C421,Financials!$B:$B,'Combined sheet'!$D421)</f>
        <v>1565.2449999999999</v>
      </c>
      <c r="Q421">
        <f>SUMIFS(Financials!$E:$E,Financials!$A:$A,'Combined sheet'!$C421,Financials!$B:$B,'Combined sheet'!$D421)</f>
        <v>0.12</v>
      </c>
      <c r="R421" s="18">
        <f t="shared" si="59"/>
        <v>15874.430200000001</v>
      </c>
      <c r="S421" s="9">
        <f t="shared" si="60"/>
        <v>10877.029799999998</v>
      </c>
      <c r="T421">
        <f>VLOOKUP(Transactions!F421,Payments!A421:E1120,2,FALSE)</f>
        <v>6152.8357999999998</v>
      </c>
      <c r="U421" s="9">
        <f>VLOOKUP($D421,Payments!$A:$E,4,0)</f>
        <v>21628.555410000001</v>
      </c>
      <c r="V421" s="9">
        <f t="shared" si="61"/>
        <v>1029.9312100000025</v>
      </c>
      <c r="W421" s="17">
        <f t="shared" si="62"/>
        <v>4.7619047619047734E-2</v>
      </c>
      <c r="X421" t="str">
        <f>VLOOKUP($D421,Payments!$A:$E,5,0)</f>
        <v>Kutxa</v>
      </c>
      <c r="Y421" t="str">
        <f>VLOOKUP($X421,'Bank Type'!$A$1:$B$11,2,0)</f>
        <v>C</v>
      </c>
    </row>
    <row r="422" spans="1:25" x14ac:dyDescent="0.25">
      <c r="A422" t="str">
        <f t="shared" si="56"/>
        <v>CD-3CD-3-421</v>
      </c>
      <c r="B422" t="str">
        <f t="shared" si="57"/>
        <v>CD-3-421B-349</v>
      </c>
      <c r="C422" s="1" t="str">
        <f>Transactions!A422</f>
        <v>CD-3</v>
      </c>
      <c r="D422" t="str">
        <f>Transactions!F422</f>
        <v>CD-3-421</v>
      </c>
      <c r="E422" t="str">
        <f>VLOOKUP($D422,Payments!$A:$C,3,0)</f>
        <v>B-349</v>
      </c>
      <c r="F422" s="11" t="str">
        <f>Transactions!D422</f>
        <v>Convertible</v>
      </c>
      <c r="G422" s="11" t="str">
        <f>Transactions!E422</f>
        <v>Plymouth</v>
      </c>
      <c r="H422" s="1">
        <f>Transactions!B422</f>
        <v>43387</v>
      </c>
      <c r="I422" s="10">
        <f t="shared" si="54"/>
        <v>10</v>
      </c>
      <c r="J422" s="1">
        <f>Transactions!C422</f>
        <v>43447</v>
      </c>
      <c r="K422">
        <f t="shared" si="55"/>
        <v>60</v>
      </c>
      <c r="L422" s="5">
        <f>Transactions!G422</f>
        <v>26323</v>
      </c>
      <c r="M422" s="2">
        <f>Transactions!H422</f>
        <v>7.0000000000000007E-2</v>
      </c>
      <c r="N422" s="2">
        <f t="shared" si="58"/>
        <v>24480.39</v>
      </c>
      <c r="O422">
        <f>SUMIFS(Financials!$C:$C,Financials!$A:$A,'Combined sheet'!$C422,Financials!$B:$B,'Combined sheet'!$D422)</f>
        <v>9213.0499999999993</v>
      </c>
      <c r="P422">
        <f>SUMIFS(Financials!$D:$D,Financials!$A:$A,'Combined sheet'!$C422,Financials!$B:$B,'Combined sheet'!$D422)</f>
        <v>763.36699999999996</v>
      </c>
      <c r="Q422">
        <f>SUMIFS(Financials!$E:$E,Financials!$A:$A,'Combined sheet'!$C422,Financials!$B:$B,'Combined sheet'!$D422)</f>
        <v>0.14000000000000001</v>
      </c>
      <c r="R422" s="18">
        <f t="shared" si="59"/>
        <v>13403.6716</v>
      </c>
      <c r="S422" s="9">
        <f t="shared" si="60"/>
        <v>11076.7184</v>
      </c>
      <c r="T422">
        <f>VLOOKUP(Transactions!F422,Payments!A422:E1121,2,FALSE)</f>
        <v>4651.2740999999996</v>
      </c>
      <c r="U422" s="9">
        <f>VLOOKUP($D422,Payments!$A:$E,4,0)</f>
        <v>21613.736331000004</v>
      </c>
      <c r="V422" s="9">
        <f t="shared" si="61"/>
        <v>1784.620431000003</v>
      </c>
      <c r="W422" s="17">
        <f t="shared" si="62"/>
        <v>8.2568807339449671E-2</v>
      </c>
      <c r="X422" t="str">
        <f>VLOOKUP($D422,Payments!$A:$E,5,0)</f>
        <v>Santander</v>
      </c>
      <c r="Y422" t="str">
        <f>VLOOKUP($X422,'Bank Type'!$A$1:$B$11,2,0)</f>
        <v>B</v>
      </c>
    </row>
    <row r="423" spans="1:25" x14ac:dyDescent="0.25">
      <c r="A423" t="str">
        <f t="shared" si="56"/>
        <v>CD-16CD-16-422</v>
      </c>
      <c r="B423" t="str">
        <f t="shared" si="57"/>
        <v>CD-16-422B-370</v>
      </c>
      <c r="C423" s="11" t="str">
        <f>Transactions!A423</f>
        <v>CD-16</v>
      </c>
      <c r="D423" t="str">
        <f>Transactions!F423</f>
        <v>CD-16-422</v>
      </c>
      <c r="E423" t="str">
        <f>VLOOKUP($D423,Payments!$A:$C,3,0)</f>
        <v>B-370</v>
      </c>
      <c r="F423" s="11" t="str">
        <f>Transactions!D423</f>
        <v>Hatchback</v>
      </c>
      <c r="G423" s="11" t="str">
        <f>Transactions!E423</f>
        <v>Nissan</v>
      </c>
      <c r="H423" s="1">
        <f>Transactions!B423</f>
        <v>43397</v>
      </c>
      <c r="I423" s="10">
        <f t="shared" si="54"/>
        <v>10</v>
      </c>
      <c r="J423" s="1">
        <f>Transactions!C423</f>
        <v>43459</v>
      </c>
      <c r="K423">
        <f t="shared" si="55"/>
        <v>62</v>
      </c>
      <c r="L423" s="5">
        <f>Transactions!G423</f>
        <v>28409</v>
      </c>
      <c r="M423" s="2">
        <f>Transactions!H423</f>
        <v>0.15</v>
      </c>
      <c r="N423" s="2">
        <f t="shared" si="58"/>
        <v>24147.65</v>
      </c>
      <c r="O423">
        <f>SUMIFS(Financials!$C:$C,Financials!$A:$A,'Combined sheet'!$C423,Financials!$B:$B,'Combined sheet'!$D423)</f>
        <v>11363.6</v>
      </c>
      <c r="P423">
        <f>SUMIFS(Financials!$D:$D,Financials!$A:$A,'Combined sheet'!$C423,Financials!$B:$B,'Combined sheet'!$D423)</f>
        <v>1278.4049999999997</v>
      </c>
      <c r="Q423">
        <f>SUMIFS(Financials!$E:$E,Financials!$A:$A,'Combined sheet'!$C423,Financials!$B:$B,'Combined sheet'!$D423)</f>
        <v>0.1</v>
      </c>
      <c r="R423" s="18">
        <f t="shared" si="59"/>
        <v>15056.77</v>
      </c>
      <c r="S423" s="9">
        <f t="shared" si="60"/>
        <v>9090.880000000001</v>
      </c>
      <c r="T423">
        <f>VLOOKUP(Transactions!F423,Payments!A423:E1122,2,FALSE)</f>
        <v>4346.5769999999993</v>
      </c>
      <c r="U423" s="9">
        <f>VLOOKUP($D423,Payments!$A:$E,4,0)</f>
        <v>20791.126649999998</v>
      </c>
      <c r="V423" s="9">
        <f t="shared" si="61"/>
        <v>990.05364999999438</v>
      </c>
      <c r="W423" s="17">
        <f t="shared" si="62"/>
        <v>4.7619047619047353E-2</v>
      </c>
      <c r="X423" t="str">
        <f>VLOOKUP($D423,Payments!$A:$E,5,0)</f>
        <v>Caixa</v>
      </c>
      <c r="Y423" t="str">
        <f>VLOOKUP($X423,'Bank Type'!$A$1:$B$11,2,0)</f>
        <v>A</v>
      </c>
    </row>
    <row r="424" spans="1:25" x14ac:dyDescent="0.25">
      <c r="A424" t="str">
        <f t="shared" si="56"/>
        <v>CD-19CD-19-423</v>
      </c>
      <c r="B424" t="str">
        <f t="shared" si="57"/>
        <v>CD-19-423B-333</v>
      </c>
      <c r="C424" s="1" t="str">
        <f>Transactions!A424</f>
        <v>CD-19</v>
      </c>
      <c r="D424" t="str">
        <f>Transactions!F424</f>
        <v>CD-19-423</v>
      </c>
      <c r="E424" t="str">
        <f>VLOOKUP($D424,Payments!$A:$C,3,0)</f>
        <v>B-333</v>
      </c>
      <c r="F424" s="11" t="str">
        <f>Transactions!D424</f>
        <v>Hatchback</v>
      </c>
      <c r="G424" s="11" t="str">
        <f>Transactions!E424</f>
        <v>Isuzu</v>
      </c>
      <c r="H424" s="1">
        <f>Transactions!B424</f>
        <v>43462</v>
      </c>
      <c r="I424" s="10">
        <f t="shared" si="54"/>
        <v>12</v>
      </c>
      <c r="J424" s="1">
        <f>Transactions!C424</f>
        <v>43498</v>
      </c>
      <c r="K424">
        <f t="shared" si="55"/>
        <v>36</v>
      </c>
      <c r="L424" s="5">
        <f>Transactions!G424</f>
        <v>18764</v>
      </c>
      <c r="M424" s="2">
        <f>Transactions!H424</f>
        <v>0.13</v>
      </c>
      <c r="N424" s="2">
        <f t="shared" si="58"/>
        <v>16324.68</v>
      </c>
      <c r="O424">
        <f>SUMIFS(Financials!$C:$C,Financials!$A:$A,'Combined sheet'!$C424,Financials!$B:$B,'Combined sheet'!$D424)</f>
        <v>7130.32</v>
      </c>
      <c r="P424">
        <f>SUMIFS(Financials!$D:$D,Financials!$A:$A,'Combined sheet'!$C424,Financials!$B:$B,'Combined sheet'!$D424)</f>
        <v>735.54880000000003</v>
      </c>
      <c r="Q424">
        <f>SUMIFS(Financials!$E:$E,Financials!$A:$A,'Combined sheet'!$C424,Financials!$B:$B,'Combined sheet'!$D424)</f>
        <v>0.15</v>
      </c>
      <c r="R424" s="18">
        <f t="shared" si="59"/>
        <v>10314.5708</v>
      </c>
      <c r="S424" s="9">
        <f t="shared" si="60"/>
        <v>6010.1092000000008</v>
      </c>
      <c r="T424">
        <f>VLOOKUP(Transactions!F424,Payments!A424:E1123,2,FALSE)</f>
        <v>3754.6764000000003</v>
      </c>
      <c r="U424" s="9">
        <f>VLOOKUP($D424,Payments!$A:$E,4,0)</f>
        <v>13575.603888000001</v>
      </c>
      <c r="V424" s="9">
        <f t="shared" si="61"/>
        <v>1005.6002880000015</v>
      </c>
      <c r="W424" s="17">
        <f t="shared" si="62"/>
        <v>7.4074074074074167E-2</v>
      </c>
      <c r="X424" t="str">
        <f>VLOOKUP($D424,Payments!$A:$E,5,0)</f>
        <v>Sabadell</v>
      </c>
      <c r="Y424" t="str">
        <f>VLOOKUP($X424,'Bank Type'!$A$1:$B$11,2,0)</f>
        <v>A</v>
      </c>
    </row>
    <row r="425" spans="1:25" x14ac:dyDescent="0.25">
      <c r="A425" t="str">
        <f t="shared" si="56"/>
        <v>CD-14CD-14-424</v>
      </c>
      <c r="B425" t="str">
        <f t="shared" si="57"/>
        <v>CD-14-424B-283</v>
      </c>
      <c r="C425" s="11" t="str">
        <f>Transactions!A425</f>
        <v>CD-14</v>
      </c>
      <c r="D425" t="str">
        <f>Transactions!F425</f>
        <v>CD-14-424</v>
      </c>
      <c r="E425" t="str">
        <f>VLOOKUP($D425,Payments!$A:$C,3,0)</f>
        <v>B-283</v>
      </c>
      <c r="F425" s="11" t="str">
        <f>Transactions!D425</f>
        <v>Wagon</v>
      </c>
      <c r="G425" s="11" t="str">
        <f>Transactions!E425</f>
        <v>Alfa-romero</v>
      </c>
      <c r="H425" s="1">
        <f>Transactions!B425</f>
        <v>43389</v>
      </c>
      <c r="I425" s="10">
        <f t="shared" si="54"/>
        <v>10</v>
      </c>
      <c r="J425" s="1">
        <f>Transactions!C425</f>
        <v>43463</v>
      </c>
      <c r="K425">
        <f t="shared" si="55"/>
        <v>74</v>
      </c>
      <c r="L425" s="5">
        <f>Transactions!G425</f>
        <v>19037</v>
      </c>
      <c r="M425" s="2">
        <f>Transactions!H425</f>
        <v>0.15</v>
      </c>
      <c r="N425" s="2">
        <f t="shared" si="58"/>
        <v>16181.45</v>
      </c>
      <c r="O425">
        <f>SUMIFS(Financials!$C:$C,Financials!$A:$A,'Combined sheet'!$C425,Financials!$B:$B,'Combined sheet'!$D425)</f>
        <v>6853.32</v>
      </c>
      <c r="P425">
        <f>SUMIFS(Financials!$D:$D,Financials!$A:$A,'Combined sheet'!$C425,Financials!$B:$B,'Combined sheet'!$D425)</f>
        <v>466.40649999999994</v>
      </c>
      <c r="Q425">
        <f>SUMIFS(Financials!$E:$E,Financials!$A:$A,'Combined sheet'!$C425,Financials!$B:$B,'Combined sheet'!$D425)</f>
        <v>0.13</v>
      </c>
      <c r="R425" s="18">
        <f t="shared" si="59"/>
        <v>9423.3150000000005</v>
      </c>
      <c r="S425" s="9">
        <f t="shared" si="60"/>
        <v>6758.135000000002</v>
      </c>
      <c r="T425">
        <f>VLOOKUP(Transactions!F425,Payments!A425:E1124,2,FALSE)</f>
        <v>3074.4755</v>
      </c>
      <c r="U425" s="9">
        <f>VLOOKUP($D425,Payments!$A:$E,4,0)</f>
        <v>13893.392969999999</v>
      </c>
      <c r="V425" s="9">
        <f t="shared" si="61"/>
        <v>786.41846999999871</v>
      </c>
      <c r="W425" s="17">
        <f t="shared" si="62"/>
        <v>5.6603773584905571E-2</v>
      </c>
      <c r="X425" t="str">
        <f>VLOOKUP($D425,Payments!$A:$E,5,0)</f>
        <v>Laboral</v>
      </c>
      <c r="Y425" t="str">
        <f>VLOOKUP($X425,'Bank Type'!$A$1:$B$11,2,0)</f>
        <v>D</v>
      </c>
    </row>
    <row r="426" spans="1:25" x14ac:dyDescent="0.25">
      <c r="A426" t="str">
        <f t="shared" si="56"/>
        <v>CD-2CD-2-425</v>
      </c>
      <c r="B426" t="str">
        <f t="shared" si="57"/>
        <v>CD-2-425B-363</v>
      </c>
      <c r="C426" s="1" t="str">
        <f>Transactions!A426</f>
        <v>CD-2</v>
      </c>
      <c r="D426" t="str">
        <f>Transactions!F426</f>
        <v>CD-2-425</v>
      </c>
      <c r="E426" t="str">
        <f>VLOOKUP($D426,Payments!$A:$C,3,0)</f>
        <v>B-363</v>
      </c>
      <c r="F426" s="11" t="str">
        <f>Transactions!D426</f>
        <v>Convertible</v>
      </c>
      <c r="G426" s="11" t="str">
        <f>Transactions!E426</f>
        <v>Porsche</v>
      </c>
      <c r="H426" s="1">
        <f>Transactions!B426</f>
        <v>43387</v>
      </c>
      <c r="I426" s="10">
        <f t="shared" si="54"/>
        <v>10</v>
      </c>
      <c r="J426" s="1">
        <f>Transactions!C426</f>
        <v>43456</v>
      </c>
      <c r="K426">
        <f t="shared" si="55"/>
        <v>69</v>
      </c>
      <c r="L426" s="5">
        <f>Transactions!G426</f>
        <v>24565</v>
      </c>
      <c r="M426" s="2">
        <f>Transactions!H426</f>
        <v>0.17</v>
      </c>
      <c r="N426" s="2">
        <f t="shared" si="58"/>
        <v>20388.95</v>
      </c>
      <c r="O426">
        <f>SUMIFS(Financials!$C:$C,Financials!$A:$A,'Combined sheet'!$C426,Financials!$B:$B,'Combined sheet'!$D426)</f>
        <v>9580.35</v>
      </c>
      <c r="P426">
        <f>SUMIFS(Financials!$D:$D,Financials!$A:$A,'Combined sheet'!$C426,Financials!$B:$B,'Combined sheet'!$D426)</f>
        <v>972.77400000000011</v>
      </c>
      <c r="Q426">
        <f>SUMIFS(Financials!$E:$E,Financials!$A:$A,'Combined sheet'!$C426,Financials!$B:$B,'Combined sheet'!$D426)</f>
        <v>0.11</v>
      </c>
      <c r="R426" s="18">
        <f t="shared" si="59"/>
        <v>12795.9085</v>
      </c>
      <c r="S426" s="9">
        <f t="shared" si="60"/>
        <v>7593.0415000000012</v>
      </c>
      <c r="T426">
        <f>VLOOKUP(Transactions!F426,Payments!A426:E1125,2,FALSE)</f>
        <v>3873.9004999999997</v>
      </c>
      <c r="U426" s="9">
        <f>VLOOKUP($D426,Payments!$A:$E,4,0)</f>
        <v>17505.95247</v>
      </c>
      <c r="V426" s="9">
        <f t="shared" si="61"/>
        <v>990.90296999999919</v>
      </c>
      <c r="W426" s="17">
        <f t="shared" si="62"/>
        <v>5.6603773584905613E-2</v>
      </c>
      <c r="X426" t="str">
        <f>VLOOKUP($D426,Payments!$A:$E,5,0)</f>
        <v>Laboral</v>
      </c>
      <c r="Y426" t="str">
        <f>VLOOKUP($X426,'Bank Type'!$A$1:$B$11,2,0)</f>
        <v>D</v>
      </c>
    </row>
    <row r="427" spans="1:25" x14ac:dyDescent="0.25">
      <c r="A427" t="str">
        <f t="shared" si="56"/>
        <v>CD-11CD-11-426</v>
      </c>
      <c r="B427" t="str">
        <f t="shared" si="57"/>
        <v>CD-11-426B-338</v>
      </c>
      <c r="C427" s="11" t="str">
        <f>Transactions!A427</f>
        <v>CD-11</v>
      </c>
      <c r="D427" t="str">
        <f>Transactions!F427</f>
        <v>CD-11-426</v>
      </c>
      <c r="E427" t="str">
        <f>VLOOKUP($D427,Payments!$A:$C,3,0)</f>
        <v>B-338</v>
      </c>
      <c r="F427" s="11" t="str">
        <f>Transactions!D427</f>
        <v>Sedan</v>
      </c>
      <c r="G427" s="11" t="str">
        <f>Transactions!E427</f>
        <v>Porsche</v>
      </c>
      <c r="H427" s="1">
        <f>Transactions!B427</f>
        <v>43425</v>
      </c>
      <c r="I427" s="10">
        <f t="shared" si="54"/>
        <v>11</v>
      </c>
      <c r="J427" s="1">
        <f>Transactions!C427</f>
        <v>43469</v>
      </c>
      <c r="K427">
        <f t="shared" si="55"/>
        <v>44</v>
      </c>
      <c r="L427" s="5">
        <f>Transactions!G427</f>
        <v>34837</v>
      </c>
      <c r="M427" s="2">
        <f>Transactions!H427</f>
        <v>0.06</v>
      </c>
      <c r="N427" s="2">
        <f t="shared" si="58"/>
        <v>32746.78</v>
      </c>
      <c r="O427">
        <f>SUMIFS(Financials!$C:$C,Financials!$A:$A,'Combined sheet'!$C427,Financials!$B:$B,'Combined sheet'!$D427)</f>
        <v>10799.47</v>
      </c>
      <c r="P427">
        <f>SUMIFS(Financials!$D:$D,Financials!$A:$A,'Combined sheet'!$C427,Financials!$B:$B,'Combined sheet'!$D427)</f>
        <v>1536.3116999999997</v>
      </c>
      <c r="Q427">
        <f>SUMIFS(Financials!$E:$E,Financials!$A:$A,'Combined sheet'!$C427,Financials!$B:$B,'Combined sheet'!$D427)</f>
        <v>0.1</v>
      </c>
      <c r="R427" s="18">
        <f t="shared" si="59"/>
        <v>15610.459699999999</v>
      </c>
      <c r="S427" s="9">
        <f t="shared" si="60"/>
        <v>17136.320299999999</v>
      </c>
      <c r="T427">
        <f>VLOOKUP(Transactions!F427,Payments!A427:E1126,2,FALSE)</f>
        <v>6876.8238000000001</v>
      </c>
      <c r="U427" s="9">
        <f>VLOOKUP($D427,Payments!$A:$E,4,0)</f>
        <v>28198.252258000004</v>
      </c>
      <c r="V427" s="9">
        <f t="shared" si="61"/>
        <v>2328.2960580000035</v>
      </c>
      <c r="W427" s="17">
        <f t="shared" si="62"/>
        <v>8.2568807339449657E-2</v>
      </c>
      <c r="X427" t="str">
        <f>VLOOKUP($D427,Payments!$A:$E,5,0)</f>
        <v>Bankinter</v>
      </c>
      <c r="Y427" t="str">
        <f>VLOOKUP($X427,'Bank Type'!$A$1:$B$11,2,0)</f>
        <v>C</v>
      </c>
    </row>
    <row r="428" spans="1:25" x14ac:dyDescent="0.25">
      <c r="A428" t="str">
        <f t="shared" si="56"/>
        <v>CD-2CD-2-427</v>
      </c>
      <c r="B428" t="str">
        <f t="shared" si="57"/>
        <v>CD-2-427B-260</v>
      </c>
      <c r="C428" s="1" t="str">
        <f>Transactions!A428</f>
        <v>CD-2</v>
      </c>
      <c r="D428" t="str">
        <f>Transactions!F428</f>
        <v>CD-2-427</v>
      </c>
      <c r="E428" t="str">
        <f>VLOOKUP($D428,Payments!$A:$C,3,0)</f>
        <v>B-260</v>
      </c>
      <c r="F428" s="11" t="str">
        <f>Transactions!D428</f>
        <v>Convertible</v>
      </c>
      <c r="G428" s="11" t="str">
        <f>Transactions!E428</f>
        <v>Subaru</v>
      </c>
      <c r="H428" s="1">
        <f>Transactions!B428</f>
        <v>43389</v>
      </c>
      <c r="I428" s="10">
        <f t="shared" si="54"/>
        <v>10</v>
      </c>
      <c r="J428" s="1">
        <f>Transactions!C428</f>
        <v>43442</v>
      </c>
      <c r="K428">
        <f t="shared" si="55"/>
        <v>53</v>
      </c>
      <c r="L428" s="5">
        <f>Transactions!G428</f>
        <v>27960</v>
      </c>
      <c r="M428" s="2">
        <f>Transactions!H428</f>
        <v>7.0000000000000007E-2</v>
      </c>
      <c r="N428" s="2">
        <f t="shared" si="58"/>
        <v>26002.799999999999</v>
      </c>
      <c r="O428">
        <f>SUMIFS(Financials!$C:$C,Financials!$A:$A,'Combined sheet'!$C428,Financials!$B:$B,'Combined sheet'!$D428)</f>
        <v>9506.4</v>
      </c>
      <c r="P428">
        <f>SUMIFS(Financials!$D:$D,Financials!$A:$A,'Combined sheet'!$C428,Financials!$B:$B,'Combined sheet'!$D428)</f>
        <v>1319.7120000000002</v>
      </c>
      <c r="Q428">
        <f>SUMIFS(Financials!$E:$E,Financials!$A:$A,'Combined sheet'!$C428,Financials!$B:$B,'Combined sheet'!$D428)</f>
        <v>0.12</v>
      </c>
      <c r="R428" s="18">
        <f t="shared" si="59"/>
        <v>13946.447999999999</v>
      </c>
      <c r="S428" s="9">
        <f t="shared" si="60"/>
        <v>12056.352000000003</v>
      </c>
      <c r="T428">
        <f>VLOOKUP(Transactions!F428,Payments!A428:E1127,2,FALSE)</f>
        <v>5980.6440000000002</v>
      </c>
      <c r="U428" s="9">
        <f>VLOOKUP($D428,Payments!$A:$E,4,0)</f>
        <v>21223.485359999999</v>
      </c>
      <c r="V428" s="9">
        <f t="shared" si="61"/>
        <v>1201.3293599999997</v>
      </c>
      <c r="W428" s="17">
        <f t="shared" si="62"/>
        <v>5.6603773584905648E-2</v>
      </c>
      <c r="X428" t="str">
        <f>VLOOKUP($D428,Payments!$A:$E,5,0)</f>
        <v>Kutxa</v>
      </c>
      <c r="Y428" t="str">
        <f>VLOOKUP($X428,'Bank Type'!$A$1:$B$11,2,0)</f>
        <v>C</v>
      </c>
    </row>
    <row r="429" spans="1:25" x14ac:dyDescent="0.25">
      <c r="A429" t="str">
        <f t="shared" si="56"/>
        <v>CD-14CD-14-428</v>
      </c>
      <c r="B429" t="str">
        <f t="shared" si="57"/>
        <v>CD-14-428B-259</v>
      </c>
      <c r="C429" s="11" t="str">
        <f>Transactions!A429</f>
        <v>CD-14</v>
      </c>
      <c r="D429" t="str">
        <f>Transactions!F429</f>
        <v>CD-14-428</v>
      </c>
      <c r="E429" t="str">
        <f>VLOOKUP($D429,Payments!$A:$C,3,0)</f>
        <v>B-259</v>
      </c>
      <c r="F429" s="11" t="str">
        <f>Transactions!D429</f>
        <v>Hatchback</v>
      </c>
      <c r="G429" s="11" t="str">
        <f>Transactions!E429</f>
        <v>Audi</v>
      </c>
      <c r="H429" s="1">
        <f>Transactions!B429</f>
        <v>43439</v>
      </c>
      <c r="I429" s="10">
        <f t="shared" si="54"/>
        <v>12</v>
      </c>
      <c r="J429" s="1">
        <f>Transactions!C429</f>
        <v>43507</v>
      </c>
      <c r="K429">
        <f t="shared" si="55"/>
        <v>68</v>
      </c>
      <c r="L429" s="5">
        <f>Transactions!G429</f>
        <v>26718</v>
      </c>
      <c r="M429" s="2">
        <f>Transactions!H429</f>
        <v>0.1</v>
      </c>
      <c r="N429" s="2">
        <f t="shared" si="58"/>
        <v>24046.2</v>
      </c>
      <c r="O429">
        <f>SUMIFS(Financials!$C:$C,Financials!$A:$A,'Combined sheet'!$C429,Financials!$B:$B,'Combined sheet'!$D429)</f>
        <v>8282.58</v>
      </c>
      <c r="P429">
        <f>SUMIFS(Financials!$D:$D,Financials!$A:$A,'Combined sheet'!$C429,Financials!$B:$B,'Combined sheet'!$D429)</f>
        <v>788.18100000000004</v>
      </c>
      <c r="Q429">
        <f>SUMIFS(Financials!$E:$E,Financials!$A:$A,'Combined sheet'!$C429,Financials!$B:$B,'Combined sheet'!$D429)</f>
        <v>0.15</v>
      </c>
      <c r="R429" s="18">
        <f t="shared" si="59"/>
        <v>12677.691000000001</v>
      </c>
      <c r="S429" s="9">
        <f t="shared" si="60"/>
        <v>11368.509</v>
      </c>
      <c r="T429">
        <f>VLOOKUP(Transactions!F429,Payments!A429:E1128,2,FALSE)</f>
        <v>5290.1640000000007</v>
      </c>
      <c r="U429" s="9">
        <f>VLOOKUP($D429,Payments!$A:$E,4,0)</f>
        <v>20068.95852</v>
      </c>
      <c r="V429" s="9">
        <f t="shared" si="61"/>
        <v>1312.9225200000001</v>
      </c>
      <c r="W429" s="17">
        <f t="shared" si="62"/>
        <v>6.5420560747663559E-2</v>
      </c>
      <c r="X429" t="str">
        <f>VLOOKUP($D429,Payments!$A:$E,5,0)</f>
        <v>Unicaja</v>
      </c>
      <c r="Y429" t="str">
        <f>VLOOKUP($X429,'Bank Type'!$A$1:$B$11,2,0)</f>
        <v>D</v>
      </c>
    </row>
    <row r="430" spans="1:25" x14ac:dyDescent="0.25">
      <c r="A430" t="str">
        <f t="shared" si="56"/>
        <v>CD-16CD-16-429</v>
      </c>
      <c r="B430" t="str">
        <f t="shared" si="57"/>
        <v>CD-16-429B-340</v>
      </c>
      <c r="C430" s="1" t="str">
        <f>Transactions!A430</f>
        <v>CD-16</v>
      </c>
      <c r="D430" t="str">
        <f>Transactions!F430</f>
        <v>CD-16-429</v>
      </c>
      <c r="E430" t="str">
        <f>VLOOKUP($D430,Payments!$A:$C,3,0)</f>
        <v>B-340</v>
      </c>
      <c r="F430" s="11" t="str">
        <f>Transactions!D430</f>
        <v>Sedan</v>
      </c>
      <c r="G430" s="11" t="str">
        <f>Transactions!E430</f>
        <v>Alfa-romero</v>
      </c>
      <c r="H430" s="1">
        <f>Transactions!B430</f>
        <v>43449</v>
      </c>
      <c r="I430" s="10">
        <f t="shared" si="54"/>
        <v>12</v>
      </c>
      <c r="J430" s="1">
        <f>Transactions!C430</f>
        <v>43501</v>
      </c>
      <c r="K430">
        <f t="shared" si="55"/>
        <v>52</v>
      </c>
      <c r="L430" s="5">
        <f>Transactions!G430</f>
        <v>33972</v>
      </c>
      <c r="M430" s="2">
        <f>Transactions!H430</f>
        <v>0.06</v>
      </c>
      <c r="N430" s="2">
        <f t="shared" si="58"/>
        <v>31933.68</v>
      </c>
      <c r="O430">
        <f>SUMIFS(Financials!$C:$C,Financials!$A:$A,'Combined sheet'!$C430,Financials!$B:$B,'Combined sheet'!$D430)</f>
        <v>10871.04</v>
      </c>
      <c r="P430">
        <f>SUMIFS(Financials!$D:$D,Financials!$A:$A,'Combined sheet'!$C430,Financials!$B:$B,'Combined sheet'!$D430)</f>
        <v>1685.0111999999997</v>
      </c>
      <c r="Q430">
        <f>SUMIFS(Financials!$E:$E,Financials!$A:$A,'Combined sheet'!$C430,Financials!$B:$B,'Combined sheet'!$D430)</f>
        <v>0.14000000000000001</v>
      </c>
      <c r="R430" s="18">
        <f t="shared" si="59"/>
        <v>17026.7664</v>
      </c>
      <c r="S430" s="9">
        <f t="shared" si="60"/>
        <v>14906.913599999998</v>
      </c>
      <c r="T430">
        <f>VLOOKUP(Transactions!F430,Payments!A430:E1129,2,FALSE)</f>
        <v>6386.7359999999999</v>
      </c>
      <c r="U430" s="9">
        <f>VLOOKUP($D430,Payments!$A:$E,4,0)</f>
        <v>26824.291199999996</v>
      </c>
      <c r="V430" s="9">
        <f t="shared" si="61"/>
        <v>1277.3471999999965</v>
      </c>
      <c r="W430" s="17">
        <f t="shared" si="62"/>
        <v>4.7619047619047498E-2</v>
      </c>
      <c r="X430" t="str">
        <f>VLOOKUP($D430,Payments!$A:$E,5,0)</f>
        <v>Santander</v>
      </c>
      <c r="Y430" t="str">
        <f>VLOOKUP($X430,'Bank Type'!$A$1:$B$11,2,0)</f>
        <v>B</v>
      </c>
    </row>
    <row r="431" spans="1:25" x14ac:dyDescent="0.25">
      <c r="A431" t="str">
        <f t="shared" si="56"/>
        <v>CD-8CD-8-430</v>
      </c>
      <c r="B431" t="str">
        <f t="shared" si="57"/>
        <v>CD-8-430B-376</v>
      </c>
      <c r="C431" s="11" t="str">
        <f>Transactions!A431</f>
        <v>CD-8</v>
      </c>
      <c r="D431" t="str">
        <f>Transactions!F431</f>
        <v>CD-8-430</v>
      </c>
      <c r="E431" t="str">
        <f>VLOOKUP($D431,Payments!$A:$C,3,0)</f>
        <v>B-376</v>
      </c>
      <c r="F431" s="11" t="str">
        <f>Transactions!D431</f>
        <v>Hatchback</v>
      </c>
      <c r="G431" s="11" t="str">
        <f>Transactions!E431</f>
        <v>BMW</v>
      </c>
      <c r="H431" s="1">
        <f>Transactions!B431</f>
        <v>43394</v>
      </c>
      <c r="I431" s="10">
        <f t="shared" si="54"/>
        <v>10</v>
      </c>
      <c r="J431" s="1">
        <f>Transactions!C431</f>
        <v>43443</v>
      </c>
      <c r="K431">
        <f t="shared" si="55"/>
        <v>49</v>
      </c>
      <c r="L431" s="5">
        <f>Transactions!G431</f>
        <v>31072</v>
      </c>
      <c r="M431" s="2">
        <f>Transactions!H431</f>
        <v>0.16</v>
      </c>
      <c r="N431" s="2">
        <f t="shared" si="58"/>
        <v>26100.48</v>
      </c>
      <c r="O431">
        <f>SUMIFS(Financials!$C:$C,Financials!$A:$A,'Combined sheet'!$C431,Financials!$B:$B,'Combined sheet'!$D431)</f>
        <v>10564.48</v>
      </c>
      <c r="P431">
        <f>SUMIFS(Financials!$D:$D,Financials!$A:$A,'Combined sheet'!$C431,Financials!$B:$B,'Combined sheet'!$D431)</f>
        <v>1553.6</v>
      </c>
      <c r="Q431">
        <f>SUMIFS(Financials!$E:$E,Financials!$A:$A,'Combined sheet'!$C431,Financials!$B:$B,'Combined sheet'!$D431)</f>
        <v>0.11</v>
      </c>
      <c r="R431" s="18">
        <f t="shared" si="59"/>
        <v>14989.132799999999</v>
      </c>
      <c r="S431" s="9">
        <f t="shared" si="60"/>
        <v>11111.3472</v>
      </c>
      <c r="T431">
        <f>VLOOKUP(Transactions!F431,Payments!A431:E1130,2,FALSE)</f>
        <v>6003.1104000000005</v>
      </c>
      <c r="U431" s="9">
        <f>VLOOKUP($D431,Payments!$A:$E,4,0)</f>
        <v>21705.159167999998</v>
      </c>
      <c r="V431" s="9">
        <f t="shared" si="61"/>
        <v>1607.7895680000001</v>
      </c>
      <c r="W431" s="17">
        <f t="shared" si="62"/>
        <v>7.4074074074074084E-2</v>
      </c>
      <c r="X431" t="str">
        <f>VLOOKUP($D431,Payments!$A:$E,5,0)</f>
        <v>Bankia</v>
      </c>
      <c r="Y431" t="str">
        <f>VLOOKUP($X431,'Bank Type'!$A$1:$B$11,2,0)</f>
        <v>B</v>
      </c>
    </row>
    <row r="432" spans="1:25" x14ac:dyDescent="0.25">
      <c r="A432" t="str">
        <f t="shared" si="56"/>
        <v>CD-7CD-7-431</v>
      </c>
      <c r="B432" t="str">
        <f t="shared" si="57"/>
        <v>CD-7-431B-269</v>
      </c>
      <c r="C432" s="1" t="str">
        <f>Transactions!A432</f>
        <v>CD-7</v>
      </c>
      <c r="D432" t="str">
        <f>Transactions!F432</f>
        <v>CD-7-431</v>
      </c>
      <c r="E432" t="str">
        <f>VLOOKUP($D432,Payments!$A:$C,3,0)</f>
        <v>B-269</v>
      </c>
      <c r="F432" s="11" t="str">
        <f>Transactions!D432</f>
        <v>Hatchback</v>
      </c>
      <c r="G432" s="11" t="str">
        <f>Transactions!E432</f>
        <v>Mitsubishi</v>
      </c>
      <c r="H432" s="1">
        <f>Transactions!B432</f>
        <v>43375</v>
      </c>
      <c r="I432" s="10">
        <f t="shared" si="54"/>
        <v>10</v>
      </c>
      <c r="J432" s="1">
        <f>Transactions!C432</f>
        <v>43415</v>
      </c>
      <c r="K432">
        <f t="shared" si="55"/>
        <v>40</v>
      </c>
      <c r="L432" s="5">
        <f>Transactions!G432</f>
        <v>32154</v>
      </c>
      <c r="M432" s="2">
        <f>Transactions!H432</f>
        <v>0.08</v>
      </c>
      <c r="N432" s="2">
        <f t="shared" si="58"/>
        <v>29581.68</v>
      </c>
      <c r="O432">
        <f>SUMIFS(Financials!$C:$C,Financials!$A:$A,'Combined sheet'!$C432,Financials!$B:$B,'Combined sheet'!$D432)</f>
        <v>9967.74</v>
      </c>
      <c r="P432">
        <f>SUMIFS(Financials!$D:$D,Financials!$A:$A,'Combined sheet'!$C432,Financials!$B:$B,'Combined sheet'!$D432)</f>
        <v>1176.8364000000001</v>
      </c>
      <c r="Q432">
        <f>SUMIFS(Financials!$E:$E,Financials!$A:$A,'Combined sheet'!$C432,Financials!$B:$B,'Combined sheet'!$D432)</f>
        <v>0.11</v>
      </c>
      <c r="R432" s="18">
        <f t="shared" si="59"/>
        <v>14398.5612</v>
      </c>
      <c r="S432" s="9">
        <f t="shared" si="60"/>
        <v>15183.118800000002</v>
      </c>
      <c r="T432">
        <f>VLOOKUP(Transactions!F432,Payments!A432:E1131,2,FALSE)</f>
        <v>5324.7024000000001</v>
      </c>
      <c r="U432" s="9">
        <f>VLOOKUP($D432,Payments!$A:$E,4,0)</f>
        <v>25954.966032</v>
      </c>
      <c r="V432" s="9">
        <f t="shared" si="61"/>
        <v>1697.9884320000019</v>
      </c>
      <c r="W432" s="17">
        <f t="shared" si="62"/>
        <v>6.5420560747663628E-2</v>
      </c>
      <c r="X432" t="str">
        <f>VLOOKUP($D432,Payments!$A:$E,5,0)</f>
        <v>Bankia</v>
      </c>
      <c r="Y432" t="str">
        <f>VLOOKUP($X432,'Bank Type'!$A$1:$B$11,2,0)</f>
        <v>B</v>
      </c>
    </row>
    <row r="433" spans="1:25" x14ac:dyDescent="0.25">
      <c r="A433" t="str">
        <f t="shared" si="56"/>
        <v>CD-15CD-15-432</v>
      </c>
      <c r="B433" t="str">
        <f t="shared" si="57"/>
        <v>CD-15-432B-321</v>
      </c>
      <c r="C433" s="11" t="str">
        <f>Transactions!A433</f>
        <v>CD-15</v>
      </c>
      <c r="D433" t="str">
        <f>Transactions!F433</f>
        <v>CD-15-432</v>
      </c>
      <c r="E433" t="str">
        <f>VLOOKUP($D433,Payments!$A:$C,3,0)</f>
        <v>B-321</v>
      </c>
      <c r="F433" s="11" t="str">
        <f>Transactions!D433</f>
        <v>Hatchback</v>
      </c>
      <c r="G433" s="11" t="str">
        <f>Transactions!E433</f>
        <v>Peugeot</v>
      </c>
      <c r="H433" s="1">
        <f>Transactions!B433</f>
        <v>43418</v>
      </c>
      <c r="I433" s="10">
        <f t="shared" si="54"/>
        <v>11</v>
      </c>
      <c r="J433" s="1">
        <f>Transactions!C433</f>
        <v>43449</v>
      </c>
      <c r="K433">
        <f t="shared" si="55"/>
        <v>31</v>
      </c>
      <c r="L433" s="5">
        <f>Transactions!G433</f>
        <v>19235</v>
      </c>
      <c r="M433" s="2">
        <f>Transactions!H433</f>
        <v>0.09</v>
      </c>
      <c r="N433" s="2">
        <f t="shared" si="58"/>
        <v>17503.849999999999</v>
      </c>
      <c r="O433">
        <f>SUMIFS(Financials!$C:$C,Financials!$A:$A,'Combined sheet'!$C433,Financials!$B:$B,'Combined sheet'!$D433)</f>
        <v>5770.5</v>
      </c>
      <c r="P433">
        <f>SUMIFS(Financials!$D:$D,Financials!$A:$A,'Combined sheet'!$C433,Financials!$B:$B,'Combined sheet'!$D433)</f>
        <v>1173.3350000000003</v>
      </c>
      <c r="Q433">
        <f>SUMIFS(Financials!$E:$E,Financials!$A:$A,'Combined sheet'!$C433,Financials!$B:$B,'Combined sheet'!$D433)</f>
        <v>0.11</v>
      </c>
      <c r="R433" s="18">
        <f t="shared" si="59"/>
        <v>8869.2584999999999</v>
      </c>
      <c r="S433" s="9">
        <f t="shared" si="60"/>
        <v>8634.5914999999986</v>
      </c>
      <c r="T433">
        <f>VLOOKUP(Transactions!F433,Payments!A433:E1132,2,FALSE)</f>
        <v>4025.8855000000003</v>
      </c>
      <c r="U433" s="9">
        <f>VLOOKUP($D433,Payments!$A:$E,4,0)</f>
        <v>14286.642370000003</v>
      </c>
      <c r="V433" s="9">
        <f t="shared" si="61"/>
        <v>808.67787000000499</v>
      </c>
      <c r="W433" s="17">
        <f t="shared" si="62"/>
        <v>5.6603773584905995E-2</v>
      </c>
      <c r="X433" t="str">
        <f>VLOOKUP($D433,Payments!$A:$E,5,0)</f>
        <v>Bankia</v>
      </c>
      <c r="Y433" t="str">
        <f>VLOOKUP($X433,'Bank Type'!$A$1:$B$11,2,0)</f>
        <v>B</v>
      </c>
    </row>
    <row r="434" spans="1:25" x14ac:dyDescent="0.25">
      <c r="A434" t="str">
        <f t="shared" si="56"/>
        <v>CD-3CD-3-433</v>
      </c>
      <c r="B434" t="str">
        <f t="shared" si="57"/>
        <v>CD-3-433B-338</v>
      </c>
      <c r="C434" s="1" t="str">
        <f>Transactions!A434</f>
        <v>CD-3</v>
      </c>
      <c r="D434" t="str">
        <f>Transactions!F434</f>
        <v>CD-3-433</v>
      </c>
      <c r="E434" t="str">
        <f>VLOOKUP($D434,Payments!$A:$C,3,0)</f>
        <v>B-338</v>
      </c>
      <c r="F434" s="11" t="str">
        <f>Transactions!D434</f>
        <v>Sedan</v>
      </c>
      <c r="G434" s="11" t="str">
        <f>Transactions!E434</f>
        <v>Mercury</v>
      </c>
      <c r="H434" s="1">
        <f>Transactions!B434</f>
        <v>43374</v>
      </c>
      <c r="I434" s="10">
        <f t="shared" si="54"/>
        <v>10</v>
      </c>
      <c r="J434" s="1">
        <f>Transactions!C434</f>
        <v>43418</v>
      </c>
      <c r="K434">
        <f t="shared" si="55"/>
        <v>44</v>
      </c>
      <c r="L434" s="5">
        <f>Transactions!G434</f>
        <v>20870</v>
      </c>
      <c r="M434" s="2">
        <f>Transactions!H434</f>
        <v>0.11</v>
      </c>
      <c r="N434" s="2">
        <f t="shared" si="58"/>
        <v>18574.3</v>
      </c>
      <c r="O434">
        <f>SUMIFS(Financials!$C:$C,Financials!$A:$A,'Combined sheet'!$C434,Financials!$B:$B,'Combined sheet'!$D434)</f>
        <v>7930.6</v>
      </c>
      <c r="P434">
        <f>SUMIFS(Financials!$D:$D,Financials!$A:$A,'Combined sheet'!$C434,Financials!$B:$B,'Combined sheet'!$D434)</f>
        <v>1064.3699999999999</v>
      </c>
      <c r="Q434">
        <f>SUMIFS(Financials!$E:$E,Financials!$A:$A,'Combined sheet'!$C434,Financials!$B:$B,'Combined sheet'!$D434)</f>
        <v>0.13</v>
      </c>
      <c r="R434" s="18">
        <f t="shared" si="59"/>
        <v>11409.629000000001</v>
      </c>
      <c r="S434" s="9">
        <f t="shared" si="60"/>
        <v>7164.6709999999985</v>
      </c>
      <c r="T434">
        <f>VLOOKUP(Transactions!F434,Payments!A434:E1133,2,FALSE)</f>
        <v>3714.86</v>
      </c>
      <c r="U434" s="9">
        <f>VLOOKUP($D434,Payments!$A:$E,4,0)</f>
        <v>16048.1952</v>
      </c>
      <c r="V434" s="9">
        <f t="shared" si="61"/>
        <v>1188.7552000000014</v>
      </c>
      <c r="W434" s="17">
        <f t="shared" si="62"/>
        <v>7.4074074074074167E-2</v>
      </c>
      <c r="X434" t="str">
        <f>VLOOKUP($D434,Payments!$A:$E,5,0)</f>
        <v>Bankinter</v>
      </c>
      <c r="Y434" t="str">
        <f>VLOOKUP($X434,'Bank Type'!$A$1:$B$11,2,0)</f>
        <v>C</v>
      </c>
    </row>
    <row r="435" spans="1:25" x14ac:dyDescent="0.25">
      <c r="A435" t="str">
        <f t="shared" si="56"/>
        <v>CD-15CD-15-434</v>
      </c>
      <c r="B435" t="str">
        <f t="shared" si="57"/>
        <v>CD-15-434B-351</v>
      </c>
      <c r="C435" s="11" t="str">
        <f>Transactions!A435</f>
        <v>CD-15</v>
      </c>
      <c r="D435" t="str">
        <f>Transactions!F435</f>
        <v>CD-15-434</v>
      </c>
      <c r="E435" t="str">
        <f>VLOOKUP($D435,Payments!$A:$C,3,0)</f>
        <v>B-351</v>
      </c>
      <c r="F435" s="11" t="str">
        <f>Transactions!D435</f>
        <v>Hatchback</v>
      </c>
      <c r="G435" s="11" t="str">
        <f>Transactions!E435</f>
        <v>Mitsubishi</v>
      </c>
      <c r="H435" s="1">
        <f>Transactions!B435</f>
        <v>43388</v>
      </c>
      <c r="I435" s="10">
        <f t="shared" si="54"/>
        <v>10</v>
      </c>
      <c r="J435" s="1">
        <f>Transactions!C435</f>
        <v>43463</v>
      </c>
      <c r="K435">
        <f t="shared" si="55"/>
        <v>75</v>
      </c>
      <c r="L435" s="5">
        <f>Transactions!G435</f>
        <v>18264</v>
      </c>
      <c r="M435" s="2">
        <f>Transactions!H435</f>
        <v>0.09</v>
      </c>
      <c r="N435" s="2">
        <f t="shared" si="58"/>
        <v>16620.240000000002</v>
      </c>
      <c r="O435">
        <f>SUMIFS(Financials!$C:$C,Financials!$A:$A,'Combined sheet'!$C435,Financials!$B:$B,'Combined sheet'!$D435)</f>
        <v>6209.76</v>
      </c>
      <c r="P435">
        <f>SUMIFS(Financials!$D:$D,Financials!$A:$A,'Combined sheet'!$C435,Financials!$B:$B,'Combined sheet'!$D435)</f>
        <v>936.94320000000005</v>
      </c>
      <c r="Q435">
        <f>SUMIFS(Financials!$E:$E,Financials!$A:$A,'Combined sheet'!$C435,Financials!$B:$B,'Combined sheet'!$D435)</f>
        <v>0.14000000000000001</v>
      </c>
      <c r="R435" s="18">
        <f t="shared" si="59"/>
        <v>9473.5367999999999</v>
      </c>
      <c r="S435" s="9">
        <f t="shared" si="60"/>
        <v>7146.7032000000017</v>
      </c>
      <c r="T435">
        <f>VLOOKUP(Transactions!F435,Payments!A435:E1134,2,FALSE)</f>
        <v>3157.8456000000006</v>
      </c>
      <c r="U435" s="9">
        <f>VLOOKUP($D435,Payments!$A:$E,4,0)</f>
        <v>14270.138064000002</v>
      </c>
      <c r="V435" s="9">
        <f t="shared" si="61"/>
        <v>807.74366400000144</v>
      </c>
      <c r="W435" s="17">
        <f t="shared" si="62"/>
        <v>5.6603773584905752E-2</v>
      </c>
      <c r="X435" t="str">
        <f>VLOOKUP($D435,Payments!$A:$E,5,0)</f>
        <v>Bankinter</v>
      </c>
      <c r="Y435" t="str">
        <f>VLOOKUP($X435,'Bank Type'!$A$1:$B$11,2,0)</f>
        <v>C</v>
      </c>
    </row>
    <row r="436" spans="1:25" x14ac:dyDescent="0.25">
      <c r="A436" t="str">
        <f t="shared" si="56"/>
        <v>CD-9CD-9-435</v>
      </c>
      <c r="B436" t="str">
        <f t="shared" si="57"/>
        <v>CD-9-435B-303</v>
      </c>
      <c r="C436" s="1" t="str">
        <f>Transactions!A436</f>
        <v>CD-9</v>
      </c>
      <c r="D436" t="str">
        <f>Transactions!F436</f>
        <v>CD-9-435</v>
      </c>
      <c r="E436" t="str">
        <f>VLOOKUP($D436,Payments!$A:$C,3,0)</f>
        <v>B-303</v>
      </c>
      <c r="F436" s="11" t="str">
        <f>Transactions!D436</f>
        <v>Wagon</v>
      </c>
      <c r="G436" s="11" t="str">
        <f>Transactions!E436</f>
        <v>Dodge</v>
      </c>
      <c r="H436" s="1">
        <f>Transactions!B436</f>
        <v>43455</v>
      </c>
      <c r="I436" s="10">
        <f t="shared" si="54"/>
        <v>12</v>
      </c>
      <c r="J436" s="1">
        <f>Transactions!C436</f>
        <v>43492</v>
      </c>
      <c r="K436">
        <f t="shared" si="55"/>
        <v>37</v>
      </c>
      <c r="L436" s="5">
        <f>Transactions!G436</f>
        <v>23550</v>
      </c>
      <c r="M436" s="2">
        <f>Transactions!H436</f>
        <v>0.11</v>
      </c>
      <c r="N436" s="2">
        <f t="shared" si="58"/>
        <v>20959.5</v>
      </c>
      <c r="O436">
        <f>SUMIFS(Financials!$C:$C,Financials!$A:$A,'Combined sheet'!$C436,Financials!$B:$B,'Combined sheet'!$D436)</f>
        <v>7300.5</v>
      </c>
      <c r="P436">
        <f>SUMIFS(Financials!$D:$D,Financials!$A:$A,'Combined sheet'!$C436,Financials!$B:$B,'Combined sheet'!$D436)</f>
        <v>956.13</v>
      </c>
      <c r="Q436">
        <f>SUMIFS(Financials!$E:$E,Financials!$A:$A,'Combined sheet'!$C436,Financials!$B:$B,'Combined sheet'!$D436)</f>
        <v>0.12</v>
      </c>
      <c r="R436" s="18">
        <f t="shared" si="59"/>
        <v>10771.769999999999</v>
      </c>
      <c r="S436" s="9">
        <f t="shared" si="60"/>
        <v>10187.730000000001</v>
      </c>
      <c r="T436">
        <f>VLOOKUP(Transactions!F436,Payments!A436:E1135,2,FALSE)</f>
        <v>4820.6850000000004</v>
      </c>
      <c r="U436" s="9">
        <f>VLOOKUP($D436,Payments!$A:$E,4,0)</f>
        <v>17268.532049999998</v>
      </c>
      <c r="V436" s="9">
        <f t="shared" si="61"/>
        <v>1129.7170499999993</v>
      </c>
      <c r="W436" s="17">
        <f t="shared" si="62"/>
        <v>6.5420560747663517E-2</v>
      </c>
      <c r="X436" t="str">
        <f>VLOOKUP($D436,Payments!$A:$E,5,0)</f>
        <v>Caixa</v>
      </c>
      <c r="Y436" t="str">
        <f>VLOOKUP($X436,'Bank Type'!$A$1:$B$11,2,0)</f>
        <v>A</v>
      </c>
    </row>
    <row r="437" spans="1:25" x14ac:dyDescent="0.25">
      <c r="A437" t="str">
        <f t="shared" si="56"/>
        <v>CD-10CD-10-436</v>
      </c>
      <c r="B437" t="str">
        <f t="shared" si="57"/>
        <v>CD-10-436B-316</v>
      </c>
      <c r="C437" s="11" t="str">
        <f>Transactions!A437</f>
        <v>CD-10</v>
      </c>
      <c r="D437" t="str">
        <f>Transactions!F437</f>
        <v>CD-10-436</v>
      </c>
      <c r="E437" t="str">
        <f>VLOOKUP($D437,Payments!$A:$C,3,0)</f>
        <v>B-316</v>
      </c>
      <c r="F437" s="11" t="str">
        <f>Transactions!D437</f>
        <v>Sedan</v>
      </c>
      <c r="G437" s="11" t="str">
        <f>Transactions!E437</f>
        <v>Alfa-romero</v>
      </c>
      <c r="H437" s="1">
        <f>Transactions!B437</f>
        <v>43430</v>
      </c>
      <c r="I437" s="10">
        <f t="shared" si="54"/>
        <v>11</v>
      </c>
      <c r="J437" s="1">
        <f>Transactions!C437</f>
        <v>43506</v>
      </c>
      <c r="K437">
        <f t="shared" si="55"/>
        <v>76</v>
      </c>
      <c r="L437" s="5">
        <f>Transactions!G437</f>
        <v>26191</v>
      </c>
      <c r="M437" s="2">
        <f>Transactions!H437</f>
        <v>0.11</v>
      </c>
      <c r="N437" s="2">
        <f t="shared" si="58"/>
        <v>23309.989999999998</v>
      </c>
      <c r="O437">
        <f>SUMIFS(Financials!$C:$C,Financials!$A:$A,'Combined sheet'!$C437,Financials!$B:$B,'Combined sheet'!$D437)</f>
        <v>10476.4</v>
      </c>
      <c r="P437">
        <f>SUMIFS(Financials!$D:$D,Financials!$A:$A,'Combined sheet'!$C437,Financials!$B:$B,'Combined sheet'!$D437)</f>
        <v>1283.3590000000002</v>
      </c>
      <c r="Q437">
        <f>SUMIFS(Financials!$E:$E,Financials!$A:$A,'Combined sheet'!$C437,Financials!$B:$B,'Combined sheet'!$D437)</f>
        <v>0.1</v>
      </c>
      <c r="R437" s="18">
        <f t="shared" si="59"/>
        <v>14090.758</v>
      </c>
      <c r="S437" s="9">
        <f t="shared" si="60"/>
        <v>9219.2319999999982</v>
      </c>
      <c r="T437">
        <f>VLOOKUP(Transactions!F437,Payments!A437:E1136,2,FALSE)</f>
        <v>5361.2977000000001</v>
      </c>
      <c r="U437" s="9">
        <f>VLOOKUP($D437,Payments!$A:$E,4,0)</f>
        <v>19384.587684000006</v>
      </c>
      <c r="V437" s="9">
        <f t="shared" si="61"/>
        <v>1435.8953840000067</v>
      </c>
      <c r="W437" s="17">
        <f t="shared" si="62"/>
        <v>7.4074074074074403E-2</v>
      </c>
      <c r="X437" t="str">
        <f>VLOOKUP($D437,Payments!$A:$E,5,0)</f>
        <v>Bankia</v>
      </c>
      <c r="Y437" t="str">
        <f>VLOOKUP($X437,'Bank Type'!$A$1:$B$11,2,0)</f>
        <v>B</v>
      </c>
    </row>
    <row r="438" spans="1:25" x14ac:dyDescent="0.25">
      <c r="A438" t="str">
        <f t="shared" si="56"/>
        <v>CD-7CD-7-437</v>
      </c>
      <c r="B438" t="str">
        <f t="shared" si="57"/>
        <v>CD-7-437B-392</v>
      </c>
      <c r="C438" s="1" t="str">
        <f>Transactions!A438</f>
        <v>CD-7</v>
      </c>
      <c r="D438" t="str">
        <f>Transactions!F438</f>
        <v>CD-7-437</v>
      </c>
      <c r="E438" t="str">
        <f>VLOOKUP($D438,Payments!$A:$C,3,0)</f>
        <v>B-392</v>
      </c>
      <c r="F438" s="11" t="str">
        <f>Transactions!D438</f>
        <v>Convertible</v>
      </c>
      <c r="G438" s="11" t="str">
        <f>Transactions!E438</f>
        <v>Toyota</v>
      </c>
      <c r="H438" s="1">
        <f>Transactions!B438</f>
        <v>43393</v>
      </c>
      <c r="I438" s="10">
        <f t="shared" si="54"/>
        <v>10</v>
      </c>
      <c r="J438" s="1">
        <f>Transactions!C438</f>
        <v>43425</v>
      </c>
      <c r="K438">
        <f t="shared" si="55"/>
        <v>32</v>
      </c>
      <c r="L438" s="5">
        <f>Transactions!G438</f>
        <v>30363</v>
      </c>
      <c r="M438" s="2">
        <f>Transactions!H438</f>
        <v>0.13</v>
      </c>
      <c r="N438" s="2">
        <f t="shared" si="58"/>
        <v>26415.81</v>
      </c>
      <c r="O438">
        <f>SUMIFS(Financials!$C:$C,Financials!$A:$A,'Combined sheet'!$C438,Financials!$B:$B,'Combined sheet'!$D438)</f>
        <v>12145.2</v>
      </c>
      <c r="P438">
        <f>SUMIFS(Financials!$D:$D,Financials!$A:$A,'Combined sheet'!$C438,Financials!$B:$B,'Combined sheet'!$D438)</f>
        <v>1284.3549</v>
      </c>
      <c r="Q438">
        <f>SUMIFS(Financials!$E:$E,Financials!$A:$A,'Combined sheet'!$C438,Financials!$B:$B,'Combined sheet'!$D438)</f>
        <v>0.14000000000000001</v>
      </c>
      <c r="R438" s="18">
        <f t="shared" si="59"/>
        <v>17127.768300000003</v>
      </c>
      <c r="S438" s="9">
        <f t="shared" si="60"/>
        <v>9288.0416999999998</v>
      </c>
      <c r="T438">
        <f>VLOOKUP(Transactions!F438,Payments!A438:E1137,2,FALSE)</f>
        <v>5547.3200999999999</v>
      </c>
      <c r="U438" s="9">
        <f>VLOOKUP($D438,Payments!$A:$E,4,0)</f>
        <v>22537.969092000003</v>
      </c>
      <c r="V438" s="9">
        <f t="shared" si="61"/>
        <v>1669.4791920000025</v>
      </c>
      <c r="W438" s="17">
        <f t="shared" si="62"/>
        <v>7.4074074074074181E-2</v>
      </c>
      <c r="X438" t="str">
        <f>VLOOKUP($D438,Payments!$A:$E,5,0)</f>
        <v>Caixa</v>
      </c>
      <c r="Y438" t="str">
        <f>VLOOKUP($X438,'Bank Type'!$A$1:$B$11,2,0)</f>
        <v>A</v>
      </c>
    </row>
    <row r="439" spans="1:25" x14ac:dyDescent="0.25">
      <c r="A439" t="str">
        <f t="shared" si="56"/>
        <v>CD-17CD-17-438</v>
      </c>
      <c r="B439" t="str">
        <f t="shared" si="57"/>
        <v>CD-17-438B-348</v>
      </c>
      <c r="C439" s="11" t="str">
        <f>Transactions!A439</f>
        <v>CD-17</v>
      </c>
      <c r="D439" t="str">
        <f>Transactions!F439</f>
        <v>CD-17-438</v>
      </c>
      <c r="E439" t="str">
        <f>VLOOKUP($D439,Payments!$A:$C,3,0)</f>
        <v>B-348</v>
      </c>
      <c r="F439" s="11" t="str">
        <f>Transactions!D439</f>
        <v>Convertible</v>
      </c>
      <c r="G439" s="11" t="str">
        <f>Transactions!E439</f>
        <v>Mitsubishi</v>
      </c>
      <c r="H439" s="1">
        <f>Transactions!B439</f>
        <v>43439</v>
      </c>
      <c r="I439" s="10">
        <f t="shared" si="54"/>
        <v>12</v>
      </c>
      <c r="J439" s="1">
        <f>Transactions!C439</f>
        <v>43495</v>
      </c>
      <c r="K439">
        <f t="shared" si="55"/>
        <v>56</v>
      </c>
      <c r="L439" s="5">
        <f>Transactions!G439</f>
        <v>23629</v>
      </c>
      <c r="M439" s="2">
        <f>Transactions!H439</f>
        <v>0.13</v>
      </c>
      <c r="N439" s="2">
        <f t="shared" si="58"/>
        <v>20557.23</v>
      </c>
      <c r="O439">
        <f>SUMIFS(Financials!$C:$C,Financials!$A:$A,'Combined sheet'!$C439,Financials!$B:$B,'Combined sheet'!$D439)</f>
        <v>8270.15</v>
      </c>
      <c r="P439">
        <f>SUMIFS(Financials!$D:$D,Financials!$A:$A,'Combined sheet'!$C439,Financials!$B:$B,'Combined sheet'!$D439)</f>
        <v>1105.8371999999999</v>
      </c>
      <c r="Q439">
        <f>SUMIFS(Financials!$E:$E,Financials!$A:$A,'Combined sheet'!$C439,Financials!$B:$B,'Combined sheet'!$D439)</f>
        <v>0.13</v>
      </c>
      <c r="R439" s="18">
        <f t="shared" si="59"/>
        <v>12048.427099999999</v>
      </c>
      <c r="S439" s="9">
        <f t="shared" si="60"/>
        <v>8508.8029000000006</v>
      </c>
      <c r="T439">
        <f>VLOOKUP(Transactions!F439,Payments!A439:E1138,2,FALSE)</f>
        <v>4111.4459999999999</v>
      </c>
      <c r="U439" s="9">
        <f>VLOOKUP($D439,Payments!$A:$E,4,0)</f>
        <v>17268.073199999999</v>
      </c>
      <c r="V439" s="9">
        <f t="shared" si="61"/>
        <v>822.28919999999925</v>
      </c>
      <c r="W439" s="17">
        <f t="shared" si="62"/>
        <v>4.7619047619047582E-2</v>
      </c>
      <c r="X439" t="str">
        <f>VLOOKUP($D439,Payments!$A:$E,5,0)</f>
        <v>BBVA</v>
      </c>
      <c r="Y439" t="str">
        <f>VLOOKUP($X439,'Bank Type'!$A$1:$B$11,2,0)</f>
        <v>A</v>
      </c>
    </row>
    <row r="440" spans="1:25" x14ac:dyDescent="0.25">
      <c r="A440" t="str">
        <f t="shared" si="56"/>
        <v>CD-13CD-13-439</v>
      </c>
      <c r="B440" t="str">
        <f t="shared" si="57"/>
        <v>CD-13-439B-315</v>
      </c>
      <c r="C440" s="1" t="str">
        <f>Transactions!A440</f>
        <v>CD-13</v>
      </c>
      <c r="D440" t="str">
        <f>Transactions!F440</f>
        <v>CD-13-439</v>
      </c>
      <c r="E440" t="str">
        <f>VLOOKUP($D440,Payments!$A:$C,3,0)</f>
        <v>B-315</v>
      </c>
      <c r="F440" s="11" t="str">
        <f>Transactions!D440</f>
        <v>Sedan</v>
      </c>
      <c r="G440" s="11" t="str">
        <f>Transactions!E440</f>
        <v>Volvo</v>
      </c>
      <c r="H440" s="1">
        <f>Transactions!B440</f>
        <v>43443</v>
      </c>
      <c r="I440" s="10">
        <f t="shared" si="54"/>
        <v>12</v>
      </c>
      <c r="J440" s="1">
        <f>Transactions!C440</f>
        <v>43473</v>
      </c>
      <c r="K440">
        <f t="shared" si="55"/>
        <v>30</v>
      </c>
      <c r="L440" s="5">
        <f>Transactions!G440</f>
        <v>23026</v>
      </c>
      <c r="M440" s="2">
        <f>Transactions!H440</f>
        <v>0.05</v>
      </c>
      <c r="N440" s="2">
        <f t="shared" si="58"/>
        <v>21874.7</v>
      </c>
      <c r="O440">
        <f>SUMIFS(Financials!$C:$C,Financials!$A:$A,'Combined sheet'!$C440,Financials!$B:$B,'Combined sheet'!$D440)</f>
        <v>8519.6200000000008</v>
      </c>
      <c r="P440">
        <f>SUMIFS(Financials!$D:$D,Financials!$A:$A,'Combined sheet'!$C440,Financials!$B:$B,'Combined sheet'!$D440)</f>
        <v>934.85559999999998</v>
      </c>
      <c r="Q440">
        <f>SUMIFS(Financials!$E:$E,Financials!$A:$A,'Combined sheet'!$C440,Financials!$B:$B,'Combined sheet'!$D440)</f>
        <v>0.15</v>
      </c>
      <c r="R440" s="18">
        <f t="shared" si="59"/>
        <v>12735.680600000002</v>
      </c>
      <c r="S440" s="9">
        <f t="shared" si="60"/>
        <v>9139.0193999999992</v>
      </c>
      <c r="T440">
        <f>VLOOKUP(Transactions!F440,Payments!A440:E1139,2,FALSE)</f>
        <v>4374.9399999999996</v>
      </c>
      <c r="U440" s="9">
        <f>VLOOKUP($D440,Payments!$A:$E,4,0)</f>
        <v>18724.743200000004</v>
      </c>
      <c r="V440" s="9">
        <f t="shared" si="61"/>
        <v>1224.9832000000024</v>
      </c>
      <c r="W440" s="17">
        <f t="shared" si="62"/>
        <v>6.542056074766367E-2</v>
      </c>
      <c r="X440" t="str">
        <f>VLOOKUP($D440,Payments!$A:$E,5,0)</f>
        <v>Santander</v>
      </c>
      <c r="Y440" t="str">
        <f>VLOOKUP($X440,'Bank Type'!$A$1:$B$11,2,0)</f>
        <v>B</v>
      </c>
    </row>
    <row r="441" spans="1:25" x14ac:dyDescent="0.25">
      <c r="A441" t="str">
        <f t="shared" si="56"/>
        <v>CD-19CD-19-440</v>
      </c>
      <c r="B441" t="str">
        <f t="shared" si="57"/>
        <v>CD-19-440B-356</v>
      </c>
      <c r="C441" s="11" t="str">
        <f>Transactions!A441</f>
        <v>CD-19</v>
      </c>
      <c r="D441" t="str">
        <f>Transactions!F441</f>
        <v>CD-19-440</v>
      </c>
      <c r="E441" t="str">
        <f>VLOOKUP($D441,Payments!$A:$C,3,0)</f>
        <v>B-356</v>
      </c>
      <c r="F441" s="11" t="str">
        <f>Transactions!D441</f>
        <v>Wagon</v>
      </c>
      <c r="G441" s="11" t="str">
        <f>Transactions!E441</f>
        <v>Alfa-romero</v>
      </c>
      <c r="H441" s="1">
        <f>Transactions!B441</f>
        <v>43409</v>
      </c>
      <c r="I441" s="10">
        <f t="shared" si="54"/>
        <v>11</v>
      </c>
      <c r="J441" s="1">
        <f>Transactions!C441</f>
        <v>43478</v>
      </c>
      <c r="K441">
        <f t="shared" si="55"/>
        <v>69</v>
      </c>
      <c r="L441" s="5">
        <f>Transactions!G441</f>
        <v>28004</v>
      </c>
      <c r="M441" s="2">
        <f>Transactions!H441</f>
        <v>0.08</v>
      </c>
      <c r="N441" s="2">
        <f t="shared" si="58"/>
        <v>25763.68</v>
      </c>
      <c r="O441">
        <f>SUMIFS(Financials!$C:$C,Financials!$A:$A,'Combined sheet'!$C441,Financials!$B:$B,'Combined sheet'!$D441)</f>
        <v>10641.52</v>
      </c>
      <c r="P441">
        <f>SUMIFS(Financials!$D:$D,Financials!$A:$A,'Combined sheet'!$C441,Financials!$B:$B,'Combined sheet'!$D441)</f>
        <v>907.32959999999991</v>
      </c>
      <c r="Q441">
        <f>SUMIFS(Financials!$E:$E,Financials!$A:$A,'Combined sheet'!$C441,Financials!$B:$B,'Combined sheet'!$D441)</f>
        <v>0.1</v>
      </c>
      <c r="R441" s="18">
        <f t="shared" si="59"/>
        <v>14125.2176</v>
      </c>
      <c r="S441" s="9">
        <f t="shared" si="60"/>
        <v>11638.4624</v>
      </c>
      <c r="T441">
        <f>VLOOKUP(Transactions!F441,Payments!A441:E1140,2,FALSE)</f>
        <v>4895.0991999999997</v>
      </c>
      <c r="U441" s="9">
        <f>VLOOKUP($D441,Payments!$A:$E,4,0)</f>
        <v>22329.381456000003</v>
      </c>
      <c r="V441" s="9">
        <f t="shared" si="61"/>
        <v>1460.8006560000031</v>
      </c>
      <c r="W441" s="17">
        <f t="shared" si="62"/>
        <v>6.5420560747663684E-2</v>
      </c>
      <c r="X441" t="str">
        <f>VLOOKUP($D441,Payments!$A:$E,5,0)</f>
        <v>Sabadell</v>
      </c>
      <c r="Y441" t="str">
        <f>VLOOKUP($X441,'Bank Type'!$A$1:$B$11,2,0)</f>
        <v>A</v>
      </c>
    </row>
    <row r="442" spans="1:25" x14ac:dyDescent="0.25">
      <c r="A442" t="str">
        <f t="shared" si="56"/>
        <v>CD-7CD-7-441</v>
      </c>
      <c r="B442" t="str">
        <f t="shared" si="57"/>
        <v>CD-7-441B-309</v>
      </c>
      <c r="C442" s="1" t="str">
        <f>Transactions!A442</f>
        <v>CD-7</v>
      </c>
      <c r="D442" t="str">
        <f>Transactions!F442</f>
        <v>CD-7-441</v>
      </c>
      <c r="E442" t="str">
        <f>VLOOKUP($D442,Payments!$A:$C,3,0)</f>
        <v>B-309</v>
      </c>
      <c r="F442" s="11" t="str">
        <f>Transactions!D442</f>
        <v>Convertible</v>
      </c>
      <c r="G442" s="11" t="str">
        <f>Transactions!E442</f>
        <v>Peugeot</v>
      </c>
      <c r="H442" s="1">
        <f>Transactions!B442</f>
        <v>43423</v>
      </c>
      <c r="I442" s="10">
        <f t="shared" si="54"/>
        <v>11</v>
      </c>
      <c r="J442" s="1">
        <f>Transactions!C442</f>
        <v>43458</v>
      </c>
      <c r="K442">
        <f t="shared" si="55"/>
        <v>35</v>
      </c>
      <c r="L442" s="5">
        <f>Transactions!G442</f>
        <v>24545</v>
      </c>
      <c r="M442" s="2">
        <f>Transactions!H442</f>
        <v>0.13</v>
      </c>
      <c r="N442" s="2">
        <f t="shared" si="58"/>
        <v>21354.15</v>
      </c>
      <c r="O442">
        <f>SUMIFS(Financials!$C:$C,Financials!$A:$A,'Combined sheet'!$C442,Financials!$B:$B,'Combined sheet'!$D442)</f>
        <v>8836.2000000000007</v>
      </c>
      <c r="P442">
        <f>SUMIFS(Financials!$D:$D,Financials!$A:$A,'Combined sheet'!$C442,Financials!$B:$B,'Combined sheet'!$D442)</f>
        <v>1001.436</v>
      </c>
      <c r="Q442">
        <f>SUMIFS(Financials!$E:$E,Financials!$A:$A,'Combined sheet'!$C442,Financials!$B:$B,'Combined sheet'!$D442)</f>
        <v>0.14000000000000001</v>
      </c>
      <c r="R442" s="18">
        <f t="shared" si="59"/>
        <v>12827.217000000001</v>
      </c>
      <c r="S442" s="9">
        <f t="shared" si="60"/>
        <v>8526.9330000000009</v>
      </c>
      <c r="T442">
        <f>VLOOKUP(Transactions!F442,Payments!A442:E1141,2,FALSE)</f>
        <v>4484.3715000000002</v>
      </c>
      <c r="U442" s="9">
        <f>VLOOKUP($D442,Payments!$A:$E,4,0)</f>
        <v>18388.058565000003</v>
      </c>
      <c r="V442" s="9">
        <f t="shared" si="61"/>
        <v>1518.2800650000027</v>
      </c>
      <c r="W442" s="17">
        <f t="shared" si="62"/>
        <v>8.2568807339449671E-2</v>
      </c>
      <c r="X442" t="str">
        <f>VLOOKUP($D442,Payments!$A:$E,5,0)</f>
        <v>Bankinter</v>
      </c>
      <c r="Y442" t="str">
        <f>VLOOKUP($X442,'Bank Type'!$A$1:$B$11,2,0)</f>
        <v>C</v>
      </c>
    </row>
    <row r="443" spans="1:25" x14ac:dyDescent="0.25">
      <c r="A443" t="str">
        <f t="shared" si="56"/>
        <v>CD-1CD-1-442</v>
      </c>
      <c r="B443" t="str">
        <f t="shared" si="57"/>
        <v>CD-1-442B-381</v>
      </c>
      <c r="C443" s="11" t="str">
        <f>Transactions!A443</f>
        <v>CD-1</v>
      </c>
      <c r="D443" t="str">
        <f>Transactions!F443</f>
        <v>CD-1-442</v>
      </c>
      <c r="E443" t="str">
        <f>VLOOKUP($D443,Payments!$A:$C,3,0)</f>
        <v>B-381</v>
      </c>
      <c r="F443" s="11" t="str">
        <f>Transactions!D443</f>
        <v>Convertible</v>
      </c>
      <c r="G443" s="11" t="str">
        <f>Transactions!E443</f>
        <v>Isuzu</v>
      </c>
      <c r="H443" s="1">
        <f>Transactions!B443</f>
        <v>43413</v>
      </c>
      <c r="I443" s="10">
        <f t="shared" si="54"/>
        <v>11</v>
      </c>
      <c r="J443" s="1">
        <f>Transactions!C443</f>
        <v>43492</v>
      </c>
      <c r="K443">
        <f t="shared" si="55"/>
        <v>79</v>
      </c>
      <c r="L443" s="5">
        <f>Transactions!G443</f>
        <v>33213</v>
      </c>
      <c r="M443" s="2">
        <f>Transactions!H443</f>
        <v>0.15</v>
      </c>
      <c r="N443" s="2">
        <f t="shared" si="58"/>
        <v>28231.05</v>
      </c>
      <c r="O443">
        <f>SUMIFS(Financials!$C:$C,Financials!$A:$A,'Combined sheet'!$C443,Financials!$B:$B,'Combined sheet'!$D443)</f>
        <v>11624.55</v>
      </c>
      <c r="P443">
        <f>SUMIFS(Financials!$D:$D,Financials!$A:$A,'Combined sheet'!$C443,Financials!$B:$B,'Combined sheet'!$D443)</f>
        <v>1162.4549999999999</v>
      </c>
      <c r="Q443">
        <f>SUMIFS(Financials!$E:$E,Financials!$A:$A,'Combined sheet'!$C443,Financials!$B:$B,'Combined sheet'!$D443)</f>
        <v>0.14000000000000001</v>
      </c>
      <c r="R443" s="18">
        <f t="shared" si="59"/>
        <v>16739.351999999999</v>
      </c>
      <c r="S443" s="9">
        <f t="shared" si="60"/>
        <v>11491.698</v>
      </c>
      <c r="T443">
        <f>VLOOKUP(Transactions!F443,Payments!A443:E1142,2,FALSE)</f>
        <v>5363.8994999999995</v>
      </c>
      <c r="U443" s="9">
        <f>VLOOKUP($D443,Payments!$A:$E,4,0)</f>
        <v>24010.508024999999</v>
      </c>
      <c r="V443" s="9">
        <f t="shared" si="61"/>
        <v>1143.3575249999994</v>
      </c>
      <c r="W443" s="17">
        <f t="shared" si="62"/>
        <v>4.7619047619047596E-2</v>
      </c>
      <c r="X443" t="str">
        <f>VLOOKUP($D443,Payments!$A:$E,5,0)</f>
        <v>Santander</v>
      </c>
      <c r="Y443" t="str">
        <f>VLOOKUP($X443,'Bank Type'!$A$1:$B$11,2,0)</f>
        <v>B</v>
      </c>
    </row>
    <row r="444" spans="1:25" x14ac:dyDescent="0.25">
      <c r="A444" t="str">
        <f t="shared" si="56"/>
        <v>CD-18CD-18-443</v>
      </c>
      <c r="B444" t="str">
        <f t="shared" si="57"/>
        <v>CD-18-443B-394</v>
      </c>
      <c r="C444" s="1" t="str">
        <f>Transactions!A444</f>
        <v>CD-18</v>
      </c>
      <c r="D444" t="str">
        <f>Transactions!F444</f>
        <v>CD-18-443</v>
      </c>
      <c r="E444" t="str">
        <f>VLOOKUP($D444,Payments!$A:$C,3,0)</f>
        <v>B-394</v>
      </c>
      <c r="F444" s="11" t="str">
        <f>Transactions!D444</f>
        <v>Wagon</v>
      </c>
      <c r="G444" s="11" t="str">
        <f>Transactions!E444</f>
        <v>Dodge</v>
      </c>
      <c r="H444" s="1">
        <f>Transactions!B444</f>
        <v>43420</v>
      </c>
      <c r="I444" s="10">
        <f t="shared" si="54"/>
        <v>11</v>
      </c>
      <c r="J444" s="1">
        <f>Transactions!C444</f>
        <v>43493</v>
      </c>
      <c r="K444">
        <f t="shared" si="55"/>
        <v>73</v>
      </c>
      <c r="L444" s="5">
        <f>Transactions!G444</f>
        <v>20359</v>
      </c>
      <c r="M444" s="2">
        <f>Transactions!H444</f>
        <v>0.16</v>
      </c>
      <c r="N444" s="2">
        <f t="shared" si="58"/>
        <v>17101.560000000001</v>
      </c>
      <c r="O444">
        <f>SUMIFS(Financials!$C:$C,Financials!$A:$A,'Combined sheet'!$C444,Financials!$B:$B,'Combined sheet'!$D444)</f>
        <v>6922.06</v>
      </c>
      <c r="P444">
        <f>SUMIFS(Financials!$D:$D,Financials!$A:$A,'Combined sheet'!$C444,Financials!$B:$B,'Combined sheet'!$D444)</f>
        <v>508.97499999999985</v>
      </c>
      <c r="Q444">
        <f>SUMIFS(Financials!$E:$E,Financials!$A:$A,'Combined sheet'!$C444,Financials!$B:$B,'Combined sheet'!$D444)</f>
        <v>0.11</v>
      </c>
      <c r="R444" s="18">
        <f t="shared" si="59"/>
        <v>9312.2065999999995</v>
      </c>
      <c r="S444" s="9">
        <f t="shared" si="60"/>
        <v>7789.3534</v>
      </c>
      <c r="T444">
        <f>VLOOKUP(Transactions!F444,Payments!A444:E1143,2,FALSE)</f>
        <v>3249.2963999999997</v>
      </c>
      <c r="U444" s="9">
        <f>VLOOKUP($D444,Payments!$A:$E,4,0)</f>
        <v>14683.399415999998</v>
      </c>
      <c r="V444" s="9">
        <f t="shared" si="61"/>
        <v>831.13581599999634</v>
      </c>
      <c r="W444" s="17">
        <f t="shared" si="62"/>
        <v>5.6603773584905419E-2</v>
      </c>
      <c r="X444" t="str">
        <f>VLOOKUP($D444,Payments!$A:$E,5,0)</f>
        <v>Bankinter</v>
      </c>
      <c r="Y444" t="str">
        <f>VLOOKUP($X444,'Bank Type'!$A$1:$B$11,2,0)</f>
        <v>C</v>
      </c>
    </row>
    <row r="445" spans="1:25" x14ac:dyDescent="0.25">
      <c r="A445" t="str">
        <f t="shared" si="56"/>
        <v>CD-18CD-18-444</v>
      </c>
      <c r="B445" t="str">
        <f t="shared" si="57"/>
        <v>CD-18-444B-339</v>
      </c>
      <c r="C445" s="11" t="str">
        <f>Transactions!A445</f>
        <v>CD-18</v>
      </c>
      <c r="D445" t="str">
        <f>Transactions!F445</f>
        <v>CD-18-444</v>
      </c>
      <c r="E445" t="str">
        <f>VLOOKUP($D445,Payments!$A:$C,3,0)</f>
        <v>B-339</v>
      </c>
      <c r="F445" s="11" t="str">
        <f>Transactions!D445</f>
        <v>Sedan</v>
      </c>
      <c r="G445" s="11" t="str">
        <f>Transactions!E445</f>
        <v>Dodge</v>
      </c>
      <c r="H445" s="1">
        <f>Transactions!B445</f>
        <v>43457</v>
      </c>
      <c r="I445" s="10">
        <f t="shared" si="54"/>
        <v>12</v>
      </c>
      <c r="J445" s="1">
        <f>Transactions!C445</f>
        <v>43496</v>
      </c>
      <c r="K445">
        <f t="shared" si="55"/>
        <v>39</v>
      </c>
      <c r="L445" s="5">
        <f>Transactions!G445</f>
        <v>17735</v>
      </c>
      <c r="M445" s="2">
        <f>Transactions!H445</f>
        <v>7.0000000000000007E-2</v>
      </c>
      <c r="N445" s="2">
        <f t="shared" si="58"/>
        <v>16493.55</v>
      </c>
      <c r="O445">
        <f>SUMIFS(Financials!$C:$C,Financials!$A:$A,'Combined sheet'!$C445,Financials!$B:$B,'Combined sheet'!$D445)</f>
        <v>6029.9</v>
      </c>
      <c r="P445">
        <f>SUMIFS(Financials!$D:$D,Financials!$A:$A,'Combined sheet'!$C445,Financials!$B:$B,'Combined sheet'!$D445)</f>
        <v>837.09199999999998</v>
      </c>
      <c r="Q445">
        <f>SUMIFS(Financials!$E:$E,Financials!$A:$A,'Combined sheet'!$C445,Financials!$B:$B,'Combined sheet'!$D445)</f>
        <v>0.15</v>
      </c>
      <c r="R445" s="18">
        <f t="shared" si="59"/>
        <v>9341.0244999999995</v>
      </c>
      <c r="S445" s="9">
        <f t="shared" si="60"/>
        <v>7152.5254999999997</v>
      </c>
      <c r="T445">
        <f>VLOOKUP(Transactions!F445,Payments!A445:E1144,2,FALSE)</f>
        <v>3298.71</v>
      </c>
      <c r="U445" s="9">
        <f>VLOOKUP($D445,Payments!$A:$E,4,0)</f>
        <v>13854.582</v>
      </c>
      <c r="V445" s="9">
        <f t="shared" si="61"/>
        <v>659.74200000000019</v>
      </c>
      <c r="W445" s="17">
        <f t="shared" si="62"/>
        <v>4.761904761904763E-2</v>
      </c>
      <c r="X445" t="str">
        <f>VLOOKUP($D445,Payments!$A:$E,5,0)</f>
        <v>Bankia</v>
      </c>
      <c r="Y445" t="str">
        <f>VLOOKUP($X445,'Bank Type'!$A$1:$B$11,2,0)</f>
        <v>B</v>
      </c>
    </row>
    <row r="446" spans="1:25" x14ac:dyDescent="0.25">
      <c r="A446" t="str">
        <f t="shared" si="56"/>
        <v>CD-14CD-14-445</v>
      </c>
      <c r="B446" t="str">
        <f t="shared" si="57"/>
        <v>CD-14-445B-358</v>
      </c>
      <c r="C446" s="1" t="str">
        <f>Transactions!A446</f>
        <v>CD-14</v>
      </c>
      <c r="D446" t="str">
        <f>Transactions!F446</f>
        <v>CD-14-445</v>
      </c>
      <c r="E446" t="str">
        <f>VLOOKUP($D446,Payments!$A:$C,3,0)</f>
        <v>B-358</v>
      </c>
      <c r="F446" s="11" t="str">
        <f>Transactions!D446</f>
        <v>Hatchback</v>
      </c>
      <c r="G446" s="11" t="str">
        <f>Transactions!E446</f>
        <v>Mercedes-benz</v>
      </c>
      <c r="H446" s="1">
        <f>Transactions!B446</f>
        <v>43382</v>
      </c>
      <c r="I446" s="10">
        <f t="shared" si="54"/>
        <v>10</v>
      </c>
      <c r="J446" s="1">
        <f>Transactions!C446</f>
        <v>43426</v>
      </c>
      <c r="K446">
        <f t="shared" si="55"/>
        <v>44</v>
      </c>
      <c r="L446" s="5">
        <f>Transactions!G446</f>
        <v>16998</v>
      </c>
      <c r="M446" s="2">
        <f>Transactions!H446</f>
        <v>7.0000000000000007E-2</v>
      </c>
      <c r="N446" s="2">
        <f t="shared" si="58"/>
        <v>15808.14</v>
      </c>
      <c r="O446">
        <f>SUMIFS(Financials!$C:$C,Financials!$A:$A,'Combined sheet'!$C446,Financials!$B:$B,'Combined sheet'!$D446)</f>
        <v>6289.26</v>
      </c>
      <c r="P446">
        <f>SUMIFS(Financials!$D:$D,Financials!$A:$A,'Combined sheet'!$C446,Financials!$B:$B,'Combined sheet'!$D446)</f>
        <v>475.94399999999996</v>
      </c>
      <c r="Q446">
        <f>SUMIFS(Financials!$E:$E,Financials!$A:$A,'Combined sheet'!$C446,Financials!$B:$B,'Combined sheet'!$D446)</f>
        <v>0.1</v>
      </c>
      <c r="R446" s="18">
        <f t="shared" si="59"/>
        <v>8346.018</v>
      </c>
      <c r="S446" s="9">
        <f t="shared" si="60"/>
        <v>7462.1219999999994</v>
      </c>
      <c r="T446">
        <f>VLOOKUP(Transactions!F446,Payments!A446:E1145,2,FALSE)</f>
        <v>2845.4652000000001</v>
      </c>
      <c r="U446" s="9">
        <f>VLOOKUP($D446,Payments!$A:$E,4,0)</f>
        <v>13740.435287999999</v>
      </c>
      <c r="V446" s="9">
        <f t="shared" si="61"/>
        <v>777.7604879999999</v>
      </c>
      <c r="W446" s="17">
        <f t="shared" si="62"/>
        <v>5.6603773584905655E-2</v>
      </c>
      <c r="X446" t="str">
        <f>VLOOKUP($D446,Payments!$A:$E,5,0)</f>
        <v>Laboral</v>
      </c>
      <c r="Y446" t="str">
        <f>VLOOKUP($X446,'Bank Type'!$A$1:$B$11,2,0)</f>
        <v>D</v>
      </c>
    </row>
    <row r="447" spans="1:25" x14ac:dyDescent="0.25">
      <c r="A447" t="str">
        <f t="shared" si="56"/>
        <v>CD-8CD-8-446</v>
      </c>
      <c r="B447" t="str">
        <f t="shared" si="57"/>
        <v>CD-8-446B-250</v>
      </c>
      <c r="C447" s="11" t="str">
        <f>Transactions!A447</f>
        <v>CD-8</v>
      </c>
      <c r="D447" t="str">
        <f>Transactions!F447</f>
        <v>CD-8-446</v>
      </c>
      <c r="E447" t="str">
        <f>VLOOKUP($D447,Payments!$A:$C,3,0)</f>
        <v>B-250</v>
      </c>
      <c r="F447" s="11" t="str">
        <f>Transactions!D447</f>
        <v>Wagon</v>
      </c>
      <c r="G447" s="11" t="str">
        <f>Transactions!E447</f>
        <v>Mercury</v>
      </c>
      <c r="H447" s="1">
        <f>Transactions!B447</f>
        <v>43398</v>
      </c>
      <c r="I447" s="10">
        <f t="shared" si="54"/>
        <v>10</v>
      </c>
      <c r="J447" s="1">
        <f>Transactions!C447</f>
        <v>43463</v>
      </c>
      <c r="K447">
        <f t="shared" si="55"/>
        <v>65</v>
      </c>
      <c r="L447" s="5">
        <f>Transactions!G447</f>
        <v>30394</v>
      </c>
      <c r="M447" s="2">
        <f>Transactions!H447</f>
        <v>0.1</v>
      </c>
      <c r="N447" s="2">
        <f t="shared" si="58"/>
        <v>27354.6</v>
      </c>
      <c r="O447">
        <f>SUMIFS(Financials!$C:$C,Financials!$A:$A,'Combined sheet'!$C447,Financials!$B:$B,'Combined sheet'!$D447)</f>
        <v>10030.02</v>
      </c>
      <c r="P447">
        <f>SUMIFS(Financials!$D:$D,Financials!$A:$A,'Combined sheet'!$C447,Financials!$B:$B,'Combined sheet'!$D447)</f>
        <v>1732.4580000000001</v>
      </c>
      <c r="Q447">
        <f>SUMIFS(Financials!$E:$E,Financials!$A:$A,'Combined sheet'!$C447,Financials!$B:$B,'Combined sheet'!$D447)</f>
        <v>0.13</v>
      </c>
      <c r="R447" s="18">
        <f t="shared" si="59"/>
        <v>15318.576000000001</v>
      </c>
      <c r="S447" s="9">
        <f t="shared" si="60"/>
        <v>12036.023999999998</v>
      </c>
      <c r="T447">
        <f>VLOOKUP(Transactions!F447,Payments!A447:E1146,2,FALSE)</f>
        <v>6291.5580000000009</v>
      </c>
      <c r="U447" s="9">
        <f>VLOOKUP($D447,Payments!$A:$E,4,0)</f>
        <v>22326.824520000002</v>
      </c>
      <c r="V447" s="9">
        <f t="shared" si="61"/>
        <v>1263.7825200000043</v>
      </c>
      <c r="W447" s="17">
        <f t="shared" si="62"/>
        <v>5.6603773584905849E-2</v>
      </c>
      <c r="X447" t="str">
        <f>VLOOKUP($D447,Payments!$A:$E,5,0)</f>
        <v>Kutxa</v>
      </c>
      <c r="Y447" t="str">
        <f>VLOOKUP($X447,'Bank Type'!$A$1:$B$11,2,0)</f>
        <v>C</v>
      </c>
    </row>
    <row r="448" spans="1:25" x14ac:dyDescent="0.25">
      <c r="A448" t="str">
        <f t="shared" si="56"/>
        <v>CD-11CD-11-447</v>
      </c>
      <c r="B448" t="str">
        <f t="shared" si="57"/>
        <v>CD-11-447B-372</v>
      </c>
      <c r="C448" s="1" t="str">
        <f>Transactions!A448</f>
        <v>CD-11</v>
      </c>
      <c r="D448" t="str">
        <f>Transactions!F448</f>
        <v>CD-11-447</v>
      </c>
      <c r="E448" t="str">
        <f>VLOOKUP($D448,Payments!$A:$C,3,0)</f>
        <v>B-372</v>
      </c>
      <c r="F448" s="11" t="str">
        <f>Transactions!D448</f>
        <v>Hatchback</v>
      </c>
      <c r="G448" s="11" t="str">
        <f>Transactions!E448</f>
        <v>Jaguar</v>
      </c>
      <c r="H448" s="1">
        <f>Transactions!B448</f>
        <v>43423</v>
      </c>
      <c r="I448" s="10">
        <f t="shared" si="54"/>
        <v>11</v>
      </c>
      <c r="J448" s="1">
        <f>Transactions!C448</f>
        <v>43463</v>
      </c>
      <c r="K448">
        <f t="shared" si="55"/>
        <v>40</v>
      </c>
      <c r="L448" s="5">
        <f>Transactions!G448</f>
        <v>31240</v>
      </c>
      <c r="M448" s="2">
        <f>Transactions!H448</f>
        <v>0.17</v>
      </c>
      <c r="N448" s="2">
        <f t="shared" si="58"/>
        <v>25929.200000000001</v>
      </c>
      <c r="O448">
        <f>SUMIFS(Financials!$C:$C,Financials!$A:$A,'Combined sheet'!$C448,Financials!$B:$B,'Combined sheet'!$D448)</f>
        <v>9372</v>
      </c>
      <c r="P448">
        <f>SUMIFS(Financials!$D:$D,Financials!$A:$A,'Combined sheet'!$C448,Financials!$B:$B,'Combined sheet'!$D448)</f>
        <v>993.43199999999979</v>
      </c>
      <c r="Q448">
        <f>SUMIFS(Financials!$E:$E,Financials!$A:$A,'Combined sheet'!$C448,Financials!$B:$B,'Combined sheet'!$D448)</f>
        <v>0.14000000000000001</v>
      </c>
      <c r="R448" s="18">
        <f t="shared" si="59"/>
        <v>13995.52</v>
      </c>
      <c r="S448" s="9">
        <f t="shared" si="60"/>
        <v>11933.68</v>
      </c>
      <c r="T448">
        <f>VLOOKUP(Transactions!F448,Payments!A448:E1147,2,FALSE)</f>
        <v>5704.4239999999991</v>
      </c>
      <c r="U448" s="9">
        <f>VLOOKUP($D448,Payments!$A:$E,4,0)</f>
        <v>21236.014799999997</v>
      </c>
      <c r="V448" s="9">
        <f t="shared" si="61"/>
        <v>1011.2387999999955</v>
      </c>
      <c r="W448" s="17">
        <f t="shared" si="62"/>
        <v>4.7619047619047415E-2</v>
      </c>
      <c r="X448" t="str">
        <f>VLOOKUP($D448,Payments!$A:$E,5,0)</f>
        <v>Bankia</v>
      </c>
      <c r="Y448" t="str">
        <f>VLOOKUP($X448,'Bank Type'!$A$1:$B$11,2,0)</f>
        <v>B</v>
      </c>
    </row>
    <row r="449" spans="1:25" x14ac:dyDescent="0.25">
      <c r="A449" t="str">
        <f t="shared" si="56"/>
        <v>CD-7CD-7-448</v>
      </c>
      <c r="B449" t="str">
        <f t="shared" si="57"/>
        <v>CD-7-448B-279</v>
      </c>
      <c r="C449" s="11" t="str">
        <f>Transactions!A449</f>
        <v>CD-7</v>
      </c>
      <c r="D449" t="str">
        <f>Transactions!F449</f>
        <v>CD-7-448</v>
      </c>
      <c r="E449" t="str">
        <f>VLOOKUP($D449,Payments!$A:$C,3,0)</f>
        <v>B-279</v>
      </c>
      <c r="F449" s="11" t="str">
        <f>Transactions!D449</f>
        <v>Wagon</v>
      </c>
      <c r="G449" s="11" t="str">
        <f>Transactions!E449</f>
        <v>Chevrolet</v>
      </c>
      <c r="H449" s="1">
        <f>Transactions!B449</f>
        <v>43402</v>
      </c>
      <c r="I449" s="10">
        <f t="shared" si="54"/>
        <v>10</v>
      </c>
      <c r="J449" s="1">
        <f>Transactions!C449</f>
        <v>43473</v>
      </c>
      <c r="K449">
        <f t="shared" si="55"/>
        <v>71</v>
      </c>
      <c r="L449" s="5">
        <f>Transactions!G449</f>
        <v>16861</v>
      </c>
      <c r="M449" s="2">
        <f>Transactions!H449</f>
        <v>0.08</v>
      </c>
      <c r="N449" s="2">
        <f t="shared" si="58"/>
        <v>15512.119999999999</v>
      </c>
      <c r="O449">
        <f>SUMIFS(Financials!$C:$C,Financials!$A:$A,'Combined sheet'!$C449,Financials!$B:$B,'Combined sheet'!$D449)</f>
        <v>5058.3</v>
      </c>
      <c r="P449">
        <f>SUMIFS(Financials!$D:$D,Financials!$A:$A,'Combined sheet'!$C449,Financials!$B:$B,'Combined sheet'!$D449)</f>
        <v>627.22919999999999</v>
      </c>
      <c r="Q449">
        <f>SUMIFS(Financials!$E:$E,Financials!$A:$A,'Combined sheet'!$C449,Financials!$B:$B,'Combined sheet'!$D449)</f>
        <v>0.11</v>
      </c>
      <c r="R449" s="18">
        <f t="shared" si="59"/>
        <v>7391.8624</v>
      </c>
      <c r="S449" s="9">
        <f t="shared" si="60"/>
        <v>8120.2575999999999</v>
      </c>
      <c r="T449">
        <f>VLOOKUP(Transactions!F449,Payments!A449:E1148,2,FALSE)</f>
        <v>2792.1816000000003</v>
      </c>
      <c r="U449" s="9">
        <f>VLOOKUP($D449,Payments!$A:$E,4,0)</f>
        <v>13610.334088000001</v>
      </c>
      <c r="V449" s="9">
        <f t="shared" si="61"/>
        <v>890.39568800000234</v>
      </c>
      <c r="W449" s="17">
        <f t="shared" si="62"/>
        <v>6.5420560747663711E-2</v>
      </c>
      <c r="X449" t="str">
        <f>VLOOKUP($D449,Payments!$A:$E,5,0)</f>
        <v>Caixa</v>
      </c>
      <c r="Y449" t="str">
        <f>VLOOKUP($X449,'Bank Type'!$A$1:$B$11,2,0)</f>
        <v>A</v>
      </c>
    </row>
    <row r="450" spans="1:25" x14ac:dyDescent="0.25">
      <c r="A450" t="str">
        <f t="shared" si="56"/>
        <v>CD-10CD-10-449</v>
      </c>
      <c r="B450" t="str">
        <f t="shared" si="57"/>
        <v>CD-10-449B-295</v>
      </c>
      <c r="C450" s="1" t="str">
        <f>Transactions!A450</f>
        <v>CD-10</v>
      </c>
      <c r="D450" t="str">
        <f>Transactions!F450</f>
        <v>CD-10-449</v>
      </c>
      <c r="E450" t="str">
        <f>VLOOKUP($D450,Payments!$A:$C,3,0)</f>
        <v>B-295</v>
      </c>
      <c r="F450" s="11" t="str">
        <f>Transactions!D450</f>
        <v>Hardtop</v>
      </c>
      <c r="G450" s="11" t="str">
        <f>Transactions!E450</f>
        <v>Mercury</v>
      </c>
      <c r="H450" s="1">
        <f>Transactions!B450</f>
        <v>43430</v>
      </c>
      <c r="I450" s="10">
        <f t="shared" ref="I450:I513" si="63">MONTH(H450)</f>
        <v>11</v>
      </c>
      <c r="J450" s="1">
        <f>Transactions!C450</f>
        <v>43470</v>
      </c>
      <c r="K450">
        <f t="shared" ref="K450:K513" si="64">J450-H450</f>
        <v>40</v>
      </c>
      <c r="L450" s="5">
        <f>Transactions!G450</f>
        <v>29972</v>
      </c>
      <c r="M450" s="2">
        <f>Transactions!H450</f>
        <v>0.11</v>
      </c>
      <c r="N450" s="2">
        <f t="shared" si="58"/>
        <v>26675.08</v>
      </c>
      <c r="O450">
        <f>SUMIFS(Financials!$C:$C,Financials!$A:$A,'Combined sheet'!$C450,Financials!$B:$B,'Combined sheet'!$D450)</f>
        <v>11089.64</v>
      </c>
      <c r="P450">
        <f>SUMIFS(Financials!$D:$D,Financials!$A:$A,'Combined sheet'!$C450,Financials!$B:$B,'Combined sheet'!$D450)</f>
        <v>935.1264000000001</v>
      </c>
      <c r="Q450">
        <f>SUMIFS(Financials!$E:$E,Financials!$A:$A,'Combined sheet'!$C450,Financials!$B:$B,'Combined sheet'!$D450)</f>
        <v>0.1</v>
      </c>
      <c r="R450" s="18">
        <f t="shared" si="59"/>
        <v>14692.2744</v>
      </c>
      <c r="S450" s="9">
        <f t="shared" si="60"/>
        <v>11982.805600000002</v>
      </c>
      <c r="T450">
        <f>VLOOKUP(Transactions!F450,Payments!A450:E1149,2,FALSE)</f>
        <v>4801.5144000000009</v>
      </c>
      <c r="U450" s="9">
        <f>VLOOKUP($D450,Payments!$A:$E,4,0)</f>
        <v>23185.979536000003</v>
      </c>
      <c r="V450" s="9">
        <f t="shared" si="61"/>
        <v>1312.4139360000008</v>
      </c>
      <c r="W450" s="17">
        <f t="shared" si="62"/>
        <v>5.6603773584905689E-2</v>
      </c>
      <c r="X450" t="str">
        <f>VLOOKUP($D450,Payments!$A:$E,5,0)</f>
        <v>Santander</v>
      </c>
      <c r="Y450" t="str">
        <f>VLOOKUP($X450,'Bank Type'!$A$1:$B$11,2,0)</f>
        <v>B</v>
      </c>
    </row>
    <row r="451" spans="1:25" x14ac:dyDescent="0.25">
      <c r="A451" t="str">
        <f t="shared" ref="A451:A514" si="65">C451&amp;D451</f>
        <v>CD-1CD-1-450</v>
      </c>
      <c r="B451" t="str">
        <f t="shared" ref="B451:B514" si="66">D451&amp;E451</f>
        <v>CD-1-450B-272</v>
      </c>
      <c r="C451" s="11" t="str">
        <f>Transactions!A451</f>
        <v>CD-1</v>
      </c>
      <c r="D451" t="str">
        <f>Transactions!F451</f>
        <v>CD-1-450</v>
      </c>
      <c r="E451" t="str">
        <f>VLOOKUP($D451,Payments!$A:$C,3,0)</f>
        <v>B-272</v>
      </c>
      <c r="F451" s="11" t="str">
        <f>Transactions!D451</f>
        <v>Hardtop</v>
      </c>
      <c r="G451" s="11" t="str">
        <f>Transactions!E451</f>
        <v>Alfa-romero</v>
      </c>
      <c r="H451" s="1">
        <f>Transactions!B451</f>
        <v>43389</v>
      </c>
      <c r="I451" s="10">
        <f t="shared" si="63"/>
        <v>10</v>
      </c>
      <c r="J451" s="1">
        <f>Transactions!C451</f>
        <v>43423</v>
      </c>
      <c r="K451">
        <f t="shared" si="64"/>
        <v>34</v>
      </c>
      <c r="L451" s="5">
        <f>Transactions!G451</f>
        <v>31034</v>
      </c>
      <c r="M451" s="2">
        <f>Transactions!H451</f>
        <v>0.12</v>
      </c>
      <c r="N451" s="2">
        <f t="shared" ref="N451:N514" si="67">L451-L451*M451</f>
        <v>27309.919999999998</v>
      </c>
      <c r="O451">
        <f>SUMIFS(Financials!$C:$C,Financials!$A:$A,'Combined sheet'!$C451,Financials!$B:$B,'Combined sheet'!$D451)</f>
        <v>9310.2000000000007</v>
      </c>
      <c r="P451">
        <f>SUMIFS(Financials!$D:$D,Financials!$A:$A,'Combined sheet'!$C451,Financials!$B:$B,'Combined sheet'!$D451)</f>
        <v>1619.9748000000002</v>
      </c>
      <c r="Q451">
        <f>SUMIFS(Financials!$E:$E,Financials!$A:$A,'Combined sheet'!$C451,Financials!$B:$B,'Combined sheet'!$D451)</f>
        <v>0.12</v>
      </c>
      <c r="R451" s="18">
        <f t="shared" ref="R451:R514" si="68">O451+P451+Q451*N451</f>
        <v>14207.3652</v>
      </c>
      <c r="S451" s="9">
        <f t="shared" ref="S451:S514" si="69">N451-O451-P451-Q451*N451</f>
        <v>13102.554799999998</v>
      </c>
      <c r="T451">
        <f>VLOOKUP(Transactions!F451,Payments!A451:E1150,2,FALSE)</f>
        <v>5188.8848000000007</v>
      </c>
      <c r="U451" s="9">
        <f>VLOOKUP($D451,Payments!$A:$E,4,0)</f>
        <v>24111.928368000004</v>
      </c>
      <c r="V451" s="9">
        <f t="shared" ref="V451:V514" si="70">U451-(N451-T451)</f>
        <v>1990.893168000006</v>
      </c>
      <c r="W451" s="17">
        <f t="shared" ref="W451:W514" si="71">V451/U451</f>
        <v>8.2568807339449768E-2</v>
      </c>
      <c r="X451" t="str">
        <f>VLOOKUP($D451,Payments!$A:$E,5,0)</f>
        <v>Laboral</v>
      </c>
      <c r="Y451" t="str">
        <f>VLOOKUP($X451,'Bank Type'!$A$1:$B$11,2,0)</f>
        <v>D</v>
      </c>
    </row>
    <row r="452" spans="1:25" x14ac:dyDescent="0.25">
      <c r="A452" t="str">
        <f t="shared" si="65"/>
        <v>CD-19CD-19-451</v>
      </c>
      <c r="B452" t="str">
        <f t="shared" si="66"/>
        <v>CD-19-451B-354</v>
      </c>
      <c r="C452" s="1" t="str">
        <f>Transactions!A452</f>
        <v>CD-19</v>
      </c>
      <c r="D452" t="str">
        <f>Transactions!F452</f>
        <v>CD-19-451</v>
      </c>
      <c r="E452" t="str">
        <f>VLOOKUP($D452,Payments!$A:$C,3,0)</f>
        <v>B-354</v>
      </c>
      <c r="F452" s="11" t="str">
        <f>Transactions!D452</f>
        <v>Hatchback</v>
      </c>
      <c r="G452" s="11" t="str">
        <f>Transactions!E452</f>
        <v>Mazda</v>
      </c>
      <c r="H452" s="1">
        <f>Transactions!B452</f>
        <v>43375</v>
      </c>
      <c r="I452" s="10">
        <f t="shared" si="63"/>
        <v>10</v>
      </c>
      <c r="J452" s="1">
        <f>Transactions!C452</f>
        <v>43417</v>
      </c>
      <c r="K452">
        <f t="shared" si="64"/>
        <v>42</v>
      </c>
      <c r="L452" s="5">
        <f>Transactions!G452</f>
        <v>21377</v>
      </c>
      <c r="M452" s="2">
        <f>Transactions!H452</f>
        <v>0.08</v>
      </c>
      <c r="N452" s="2">
        <f t="shared" si="67"/>
        <v>19666.84</v>
      </c>
      <c r="O452">
        <f>SUMIFS(Financials!$C:$C,Financials!$A:$A,'Combined sheet'!$C452,Financials!$B:$B,'Combined sheet'!$D452)</f>
        <v>8123.26</v>
      </c>
      <c r="P452">
        <f>SUMIFS(Financials!$D:$D,Financials!$A:$A,'Combined sheet'!$C452,Financials!$B:$B,'Combined sheet'!$D452)</f>
        <v>577.17899999999997</v>
      </c>
      <c r="Q452">
        <f>SUMIFS(Financials!$E:$E,Financials!$A:$A,'Combined sheet'!$C452,Financials!$B:$B,'Combined sheet'!$D452)</f>
        <v>0.13</v>
      </c>
      <c r="R452" s="18">
        <f t="shared" si="68"/>
        <v>11257.128200000001</v>
      </c>
      <c r="S452" s="9">
        <f t="shared" si="69"/>
        <v>8409.7117999999991</v>
      </c>
      <c r="T452">
        <f>VLOOKUP(Transactions!F452,Payments!A452:E1151,2,FALSE)</f>
        <v>3736.6996000000004</v>
      </c>
      <c r="U452" s="9">
        <f>VLOOKUP($D452,Payments!$A:$E,4,0)</f>
        <v>17204.551632000002</v>
      </c>
      <c r="V452" s="9">
        <f t="shared" si="70"/>
        <v>1274.4112320000022</v>
      </c>
      <c r="W452" s="17">
        <f t="shared" si="71"/>
        <v>7.4074074074074195E-2</v>
      </c>
      <c r="X452" t="str">
        <f>VLOOKUP($D452,Payments!$A:$E,5,0)</f>
        <v>Laboral</v>
      </c>
      <c r="Y452" t="str">
        <f>VLOOKUP($X452,'Bank Type'!$A$1:$B$11,2,0)</f>
        <v>D</v>
      </c>
    </row>
    <row r="453" spans="1:25" x14ac:dyDescent="0.25">
      <c r="A453" t="str">
        <f t="shared" si="65"/>
        <v>CD-19CD-19-452</v>
      </c>
      <c r="B453" t="str">
        <f t="shared" si="66"/>
        <v>CD-19-452B-365</v>
      </c>
      <c r="C453" s="11" t="str">
        <f>Transactions!A453</f>
        <v>CD-19</v>
      </c>
      <c r="D453" t="str">
        <f>Transactions!F453</f>
        <v>CD-19-452</v>
      </c>
      <c r="E453" t="str">
        <f>VLOOKUP($D453,Payments!$A:$C,3,0)</f>
        <v>B-365</v>
      </c>
      <c r="F453" s="11" t="str">
        <f>Transactions!D453</f>
        <v>Hatchback</v>
      </c>
      <c r="G453" s="11" t="str">
        <f>Transactions!E453</f>
        <v>Mercedes-benz</v>
      </c>
      <c r="H453" s="1">
        <f>Transactions!B453</f>
        <v>43384</v>
      </c>
      <c r="I453" s="10">
        <f t="shared" si="63"/>
        <v>10</v>
      </c>
      <c r="J453" s="1">
        <f>Transactions!C453</f>
        <v>43435</v>
      </c>
      <c r="K453">
        <f t="shared" si="64"/>
        <v>51</v>
      </c>
      <c r="L453" s="5">
        <f>Transactions!G453</f>
        <v>26406</v>
      </c>
      <c r="M453" s="2">
        <f>Transactions!H453</f>
        <v>0.1</v>
      </c>
      <c r="N453" s="2">
        <f t="shared" si="67"/>
        <v>23765.4</v>
      </c>
      <c r="O453">
        <f>SUMIFS(Financials!$C:$C,Financials!$A:$A,'Combined sheet'!$C453,Financials!$B:$B,'Combined sheet'!$D453)</f>
        <v>10298.34</v>
      </c>
      <c r="P453">
        <f>SUMIFS(Financials!$D:$D,Financials!$A:$A,'Combined sheet'!$C453,Financials!$B:$B,'Combined sheet'!$D453)</f>
        <v>1077.3648000000001</v>
      </c>
      <c r="Q453">
        <f>SUMIFS(Financials!$E:$E,Financials!$A:$A,'Combined sheet'!$C453,Financials!$B:$B,'Combined sheet'!$D453)</f>
        <v>0.14000000000000001</v>
      </c>
      <c r="R453" s="18">
        <f t="shared" si="68"/>
        <v>14702.8608</v>
      </c>
      <c r="S453" s="9">
        <f t="shared" si="69"/>
        <v>9062.5392000000011</v>
      </c>
      <c r="T453">
        <f>VLOOKUP(Transactions!F453,Payments!A453:E1152,2,FALSE)</f>
        <v>4515.4260000000004</v>
      </c>
      <c r="U453" s="9">
        <f>VLOOKUP($D453,Payments!$A:$E,4,0)</f>
        <v>20789.971920000004</v>
      </c>
      <c r="V453" s="9">
        <f t="shared" si="70"/>
        <v>1539.9979200000016</v>
      </c>
      <c r="W453" s="17">
        <f t="shared" si="71"/>
        <v>7.4074074074074139E-2</v>
      </c>
      <c r="X453" t="str">
        <f>VLOOKUP($D453,Payments!$A:$E,5,0)</f>
        <v>Popular</v>
      </c>
      <c r="Y453" t="str">
        <f>VLOOKUP($X453,'Bank Type'!$A$1:$B$11,2,0)</f>
        <v>B</v>
      </c>
    </row>
    <row r="454" spans="1:25" x14ac:dyDescent="0.25">
      <c r="A454" t="str">
        <f t="shared" si="65"/>
        <v>CD-14CD-14-453</v>
      </c>
      <c r="B454" t="str">
        <f t="shared" si="66"/>
        <v>CD-14-453B-373</v>
      </c>
      <c r="C454" s="1" t="str">
        <f>Transactions!A454</f>
        <v>CD-14</v>
      </c>
      <c r="D454" t="str">
        <f>Transactions!F454</f>
        <v>CD-14-453</v>
      </c>
      <c r="E454" t="str">
        <f>VLOOKUP($D454,Payments!$A:$C,3,0)</f>
        <v>B-373</v>
      </c>
      <c r="F454" s="11" t="str">
        <f>Transactions!D454</f>
        <v>Sedan</v>
      </c>
      <c r="G454" s="11" t="str">
        <f>Transactions!E454</f>
        <v>Porsche</v>
      </c>
      <c r="H454" s="1">
        <f>Transactions!B454</f>
        <v>43395</v>
      </c>
      <c r="I454" s="10">
        <f t="shared" si="63"/>
        <v>10</v>
      </c>
      <c r="J454" s="1">
        <f>Transactions!C454</f>
        <v>43475</v>
      </c>
      <c r="K454">
        <f t="shared" si="64"/>
        <v>80</v>
      </c>
      <c r="L454" s="5">
        <f>Transactions!G454</f>
        <v>34722</v>
      </c>
      <c r="M454" s="2">
        <f>Transactions!H454</f>
        <v>0.17</v>
      </c>
      <c r="N454" s="2">
        <f t="shared" si="67"/>
        <v>28819.26</v>
      </c>
      <c r="O454">
        <f>SUMIFS(Financials!$C:$C,Financials!$A:$A,'Combined sheet'!$C454,Financials!$B:$B,'Combined sheet'!$D454)</f>
        <v>11111.04</v>
      </c>
      <c r="P454">
        <f>SUMIFS(Financials!$D:$D,Financials!$A:$A,'Combined sheet'!$C454,Financials!$B:$B,'Combined sheet'!$D454)</f>
        <v>1770.8219999999999</v>
      </c>
      <c r="Q454">
        <f>SUMIFS(Financials!$E:$E,Financials!$A:$A,'Combined sheet'!$C454,Financials!$B:$B,'Combined sheet'!$D454)</f>
        <v>0.12</v>
      </c>
      <c r="R454" s="18">
        <f t="shared" si="68"/>
        <v>16340.173200000001</v>
      </c>
      <c r="S454" s="9">
        <f t="shared" si="69"/>
        <v>12479.086799999997</v>
      </c>
      <c r="T454">
        <f>VLOOKUP(Transactions!F454,Payments!A454:E1153,2,FALSE)</f>
        <v>5475.6593999999996</v>
      </c>
      <c r="U454" s="9">
        <f>VLOOKUP($D454,Payments!$A:$E,4,0)</f>
        <v>24744.216635999997</v>
      </c>
      <c r="V454" s="9">
        <f t="shared" si="70"/>
        <v>1400.6160359999994</v>
      </c>
      <c r="W454" s="17">
        <f t="shared" si="71"/>
        <v>5.6603773584905641E-2</v>
      </c>
      <c r="X454" t="str">
        <f>VLOOKUP($D454,Payments!$A:$E,5,0)</f>
        <v>Kutxa</v>
      </c>
      <c r="Y454" t="str">
        <f>VLOOKUP($X454,'Bank Type'!$A$1:$B$11,2,0)</f>
        <v>C</v>
      </c>
    </row>
    <row r="455" spans="1:25" x14ac:dyDescent="0.25">
      <c r="A455" t="str">
        <f t="shared" si="65"/>
        <v>CD-17CD-17-454</v>
      </c>
      <c r="B455" t="str">
        <f t="shared" si="66"/>
        <v>CD-17-454B-372</v>
      </c>
      <c r="C455" s="11" t="str">
        <f>Transactions!A455</f>
        <v>CD-17</v>
      </c>
      <c r="D455" t="str">
        <f>Transactions!F455</f>
        <v>CD-17-454</v>
      </c>
      <c r="E455" t="str">
        <f>VLOOKUP($D455,Payments!$A:$C,3,0)</f>
        <v>B-372</v>
      </c>
      <c r="F455" s="11" t="str">
        <f>Transactions!D455</f>
        <v>Convertible</v>
      </c>
      <c r="G455" s="11" t="str">
        <f>Transactions!E455</f>
        <v>Peugeot</v>
      </c>
      <c r="H455" s="1">
        <f>Transactions!B455</f>
        <v>43413</v>
      </c>
      <c r="I455" s="10">
        <f t="shared" si="63"/>
        <v>11</v>
      </c>
      <c r="J455" s="1">
        <f>Transactions!C455</f>
        <v>43468</v>
      </c>
      <c r="K455">
        <f t="shared" si="64"/>
        <v>55</v>
      </c>
      <c r="L455" s="5">
        <f>Transactions!G455</f>
        <v>23646</v>
      </c>
      <c r="M455" s="2">
        <f>Transactions!H455</f>
        <v>0.08</v>
      </c>
      <c r="N455" s="2">
        <f t="shared" si="67"/>
        <v>21754.32</v>
      </c>
      <c r="O455">
        <f>SUMIFS(Financials!$C:$C,Financials!$A:$A,'Combined sheet'!$C455,Financials!$B:$B,'Combined sheet'!$D455)</f>
        <v>8512.56</v>
      </c>
      <c r="P455">
        <f>SUMIFS(Financials!$D:$D,Financials!$A:$A,'Combined sheet'!$C455,Financials!$B:$B,'Combined sheet'!$D455)</f>
        <v>1191.7583999999999</v>
      </c>
      <c r="Q455">
        <f>SUMIFS(Financials!$E:$E,Financials!$A:$A,'Combined sheet'!$C455,Financials!$B:$B,'Combined sheet'!$D455)</f>
        <v>0.14000000000000001</v>
      </c>
      <c r="R455" s="18">
        <f t="shared" si="68"/>
        <v>12749.923200000001</v>
      </c>
      <c r="S455" s="9">
        <f t="shared" si="69"/>
        <v>9004.3967999999986</v>
      </c>
      <c r="T455">
        <f>VLOOKUP(Transactions!F455,Payments!A455:E1154,2,FALSE)</f>
        <v>4785.9503999999997</v>
      </c>
      <c r="U455" s="9">
        <f>VLOOKUP($D455,Payments!$A:$E,4,0)</f>
        <v>18495.522863999999</v>
      </c>
      <c r="V455" s="9">
        <f t="shared" si="70"/>
        <v>1527.1532640000005</v>
      </c>
      <c r="W455" s="17">
        <f t="shared" si="71"/>
        <v>8.2568807339449574E-2</v>
      </c>
      <c r="X455" t="str">
        <f>VLOOKUP($D455,Payments!$A:$E,5,0)</f>
        <v>Kutxa</v>
      </c>
      <c r="Y455" t="str">
        <f>VLOOKUP($X455,'Bank Type'!$A$1:$B$11,2,0)</f>
        <v>C</v>
      </c>
    </row>
    <row r="456" spans="1:25" x14ac:dyDescent="0.25">
      <c r="A456" t="str">
        <f t="shared" si="65"/>
        <v>CD-16CD-16-455</v>
      </c>
      <c r="B456" t="str">
        <f t="shared" si="66"/>
        <v>CD-16-455B-328</v>
      </c>
      <c r="C456" s="1" t="str">
        <f>Transactions!A456</f>
        <v>CD-16</v>
      </c>
      <c r="D456" t="str">
        <f>Transactions!F456</f>
        <v>CD-16-455</v>
      </c>
      <c r="E456" t="str">
        <f>VLOOKUP($D456,Payments!$A:$C,3,0)</f>
        <v>B-328</v>
      </c>
      <c r="F456" s="11" t="str">
        <f>Transactions!D456</f>
        <v>Wagon</v>
      </c>
      <c r="G456" s="11" t="str">
        <f>Transactions!E456</f>
        <v>Mazda</v>
      </c>
      <c r="H456" s="1">
        <f>Transactions!B456</f>
        <v>43418</v>
      </c>
      <c r="I456" s="10">
        <f t="shared" si="63"/>
        <v>11</v>
      </c>
      <c r="J456" s="1">
        <f>Transactions!C456</f>
        <v>43448</v>
      </c>
      <c r="K456">
        <f t="shared" si="64"/>
        <v>30</v>
      </c>
      <c r="L456" s="5">
        <f>Transactions!G456</f>
        <v>17811</v>
      </c>
      <c r="M456" s="2">
        <f>Transactions!H456</f>
        <v>0.17</v>
      </c>
      <c r="N456" s="2">
        <f t="shared" si="67"/>
        <v>14783.13</v>
      </c>
      <c r="O456">
        <f>SUMIFS(Financials!$C:$C,Financials!$A:$A,'Combined sheet'!$C456,Financials!$B:$B,'Combined sheet'!$D456)</f>
        <v>5877.63</v>
      </c>
      <c r="P456">
        <f>SUMIFS(Financials!$D:$D,Financials!$A:$A,'Combined sheet'!$C456,Financials!$B:$B,'Combined sheet'!$D456)</f>
        <v>534.33000000000004</v>
      </c>
      <c r="Q456">
        <f>SUMIFS(Financials!$E:$E,Financials!$A:$A,'Combined sheet'!$C456,Financials!$B:$B,'Combined sheet'!$D456)</f>
        <v>0.14000000000000001</v>
      </c>
      <c r="R456" s="18">
        <f t="shared" si="68"/>
        <v>8481.5982000000004</v>
      </c>
      <c r="S456" s="9">
        <f t="shared" si="69"/>
        <v>6301.5318000000007</v>
      </c>
      <c r="T456">
        <f>VLOOKUP(Transactions!F456,Payments!A456:E1155,2,FALSE)</f>
        <v>2956.6259999999997</v>
      </c>
      <c r="U456" s="9">
        <f>VLOOKUP($D456,Payments!$A:$E,4,0)</f>
        <v>12772.624319999999</v>
      </c>
      <c r="V456" s="9">
        <f t="shared" si="70"/>
        <v>946.12031999999999</v>
      </c>
      <c r="W456" s="17">
        <f t="shared" si="71"/>
        <v>7.4074074074074084E-2</v>
      </c>
      <c r="X456" t="str">
        <f>VLOOKUP($D456,Payments!$A:$E,5,0)</f>
        <v>Bankia</v>
      </c>
      <c r="Y456" t="str">
        <f>VLOOKUP($X456,'Bank Type'!$A$1:$B$11,2,0)</f>
        <v>B</v>
      </c>
    </row>
    <row r="457" spans="1:25" x14ac:dyDescent="0.25">
      <c r="A457" t="str">
        <f t="shared" si="65"/>
        <v>CD-8CD-8-456</v>
      </c>
      <c r="B457" t="str">
        <f t="shared" si="66"/>
        <v>CD-8-456B-370</v>
      </c>
      <c r="C457" s="11" t="str">
        <f>Transactions!A457</f>
        <v>CD-8</v>
      </c>
      <c r="D457" t="str">
        <f>Transactions!F457</f>
        <v>CD-8-456</v>
      </c>
      <c r="E457" t="str">
        <f>VLOOKUP($D457,Payments!$A:$C,3,0)</f>
        <v>B-370</v>
      </c>
      <c r="F457" s="11" t="str">
        <f>Transactions!D457</f>
        <v>Hatchback</v>
      </c>
      <c r="G457" s="11" t="str">
        <f>Transactions!E457</f>
        <v>Dodge</v>
      </c>
      <c r="H457" s="1">
        <f>Transactions!B457</f>
        <v>43464</v>
      </c>
      <c r="I457" s="10">
        <f t="shared" si="63"/>
        <v>12</v>
      </c>
      <c r="J457" s="1">
        <f>Transactions!C457</f>
        <v>43544</v>
      </c>
      <c r="K457">
        <f t="shared" si="64"/>
        <v>80</v>
      </c>
      <c r="L457" s="5">
        <f>Transactions!G457</f>
        <v>18237</v>
      </c>
      <c r="M457" s="2">
        <f>Transactions!H457</f>
        <v>0.17</v>
      </c>
      <c r="N457" s="2">
        <f t="shared" si="67"/>
        <v>15136.71</v>
      </c>
      <c r="O457">
        <f>SUMIFS(Financials!$C:$C,Financials!$A:$A,'Combined sheet'!$C457,Financials!$B:$B,'Combined sheet'!$D457)</f>
        <v>5471.1</v>
      </c>
      <c r="P457">
        <f>SUMIFS(Financials!$D:$D,Financials!$A:$A,'Combined sheet'!$C457,Financials!$B:$B,'Combined sheet'!$D457)</f>
        <v>483.28049999999996</v>
      </c>
      <c r="Q457">
        <f>SUMIFS(Financials!$E:$E,Financials!$A:$A,'Combined sheet'!$C457,Financials!$B:$B,'Combined sheet'!$D457)</f>
        <v>0.12</v>
      </c>
      <c r="R457" s="18">
        <f t="shared" si="68"/>
        <v>7770.7857000000004</v>
      </c>
      <c r="S457" s="9">
        <f t="shared" si="69"/>
        <v>7365.9242999999979</v>
      </c>
      <c r="T457">
        <f>VLOOKUP(Transactions!F457,Payments!A457:E1156,2,FALSE)</f>
        <v>2875.9748999999997</v>
      </c>
      <c r="U457" s="9">
        <f>VLOOKUP($D457,Payments!$A:$E,4,0)</f>
        <v>13118.986557</v>
      </c>
      <c r="V457" s="9">
        <f t="shared" si="70"/>
        <v>858.2514570000003</v>
      </c>
      <c r="W457" s="17">
        <f t="shared" si="71"/>
        <v>6.5420560747663573E-2</v>
      </c>
      <c r="X457" t="str">
        <f>VLOOKUP($D457,Payments!$A:$E,5,0)</f>
        <v>Sabadell</v>
      </c>
      <c r="Y457" t="str">
        <f>VLOOKUP($X457,'Bank Type'!$A$1:$B$11,2,0)</f>
        <v>A</v>
      </c>
    </row>
    <row r="458" spans="1:25" x14ac:dyDescent="0.25">
      <c r="A458" t="str">
        <f t="shared" si="65"/>
        <v>CD-2CD-2-457</v>
      </c>
      <c r="B458" t="str">
        <f t="shared" si="66"/>
        <v>CD-2-457B-350</v>
      </c>
      <c r="C458" s="1" t="str">
        <f>Transactions!A458</f>
        <v>CD-2</v>
      </c>
      <c r="D458" t="str">
        <f>Transactions!F458</f>
        <v>CD-2-457</v>
      </c>
      <c r="E458" t="str">
        <f>VLOOKUP($D458,Payments!$A:$C,3,0)</f>
        <v>B-350</v>
      </c>
      <c r="F458" s="11" t="str">
        <f>Transactions!D458</f>
        <v>Wagon</v>
      </c>
      <c r="G458" s="11" t="str">
        <f>Transactions!E458</f>
        <v>Alfa-romero</v>
      </c>
      <c r="H458" s="1">
        <f>Transactions!B458</f>
        <v>43428</v>
      </c>
      <c r="I458" s="10">
        <f t="shared" si="63"/>
        <v>11</v>
      </c>
      <c r="J458" s="1">
        <f>Transactions!C458</f>
        <v>43502</v>
      </c>
      <c r="K458">
        <f t="shared" si="64"/>
        <v>74</v>
      </c>
      <c r="L458" s="5">
        <f>Transactions!G458</f>
        <v>29251</v>
      </c>
      <c r="M458" s="2">
        <f>Transactions!H458</f>
        <v>0.12</v>
      </c>
      <c r="N458" s="2">
        <f t="shared" si="67"/>
        <v>25740.880000000001</v>
      </c>
      <c r="O458">
        <f>SUMIFS(Financials!$C:$C,Financials!$A:$A,'Combined sheet'!$C458,Financials!$B:$B,'Combined sheet'!$D458)</f>
        <v>11407.89</v>
      </c>
      <c r="P458">
        <f>SUMIFS(Financials!$D:$D,Financials!$A:$A,'Combined sheet'!$C458,Financials!$B:$B,'Combined sheet'!$D458)</f>
        <v>1003.3093000000001</v>
      </c>
      <c r="Q458">
        <f>SUMIFS(Financials!$E:$E,Financials!$A:$A,'Combined sheet'!$C458,Financials!$B:$B,'Combined sheet'!$D458)</f>
        <v>0.15</v>
      </c>
      <c r="R458" s="18">
        <f t="shared" si="68"/>
        <v>16272.3313</v>
      </c>
      <c r="S458" s="9">
        <f t="shared" si="69"/>
        <v>9468.5487000000012</v>
      </c>
      <c r="T458">
        <f>VLOOKUP(Transactions!F458,Payments!A458:E1157,2,FALSE)</f>
        <v>5405.5847999999996</v>
      </c>
      <c r="U458" s="9">
        <f>VLOOKUP($D458,Payments!$A:$E,4,0)</f>
        <v>21962.118816000002</v>
      </c>
      <c r="V458" s="9">
        <f t="shared" si="70"/>
        <v>1626.8236160000015</v>
      </c>
      <c r="W458" s="17">
        <f t="shared" si="71"/>
        <v>7.4074074074074139E-2</v>
      </c>
      <c r="X458" t="str">
        <f>VLOOKUP($D458,Payments!$A:$E,5,0)</f>
        <v>Santander</v>
      </c>
      <c r="Y458" t="str">
        <f>VLOOKUP($X458,'Bank Type'!$A$1:$B$11,2,0)</f>
        <v>B</v>
      </c>
    </row>
    <row r="459" spans="1:25" x14ac:dyDescent="0.25">
      <c r="A459" t="str">
        <f t="shared" si="65"/>
        <v>CD-11CD-11-458</v>
      </c>
      <c r="B459" t="str">
        <f t="shared" si="66"/>
        <v>CD-11-458B-349</v>
      </c>
      <c r="C459" s="11" t="str">
        <f>Transactions!A459</f>
        <v>CD-11</v>
      </c>
      <c r="D459" t="str">
        <f>Transactions!F459</f>
        <v>CD-11-458</v>
      </c>
      <c r="E459" t="str">
        <f>VLOOKUP($D459,Payments!$A:$C,3,0)</f>
        <v>B-349</v>
      </c>
      <c r="F459" s="11" t="str">
        <f>Transactions!D459</f>
        <v>Wagon</v>
      </c>
      <c r="G459" s="11" t="str">
        <f>Transactions!E459</f>
        <v>Dodge</v>
      </c>
      <c r="H459" s="1">
        <f>Transactions!B459</f>
        <v>43437</v>
      </c>
      <c r="I459" s="10">
        <f t="shared" si="63"/>
        <v>12</v>
      </c>
      <c r="J459" s="1">
        <f>Transactions!C459</f>
        <v>43516</v>
      </c>
      <c r="K459">
        <f t="shared" si="64"/>
        <v>79</v>
      </c>
      <c r="L459" s="5">
        <f>Transactions!G459</f>
        <v>21261</v>
      </c>
      <c r="M459" s="2">
        <f>Transactions!H459</f>
        <v>0.14000000000000001</v>
      </c>
      <c r="N459" s="2">
        <f t="shared" si="67"/>
        <v>18284.46</v>
      </c>
      <c r="O459">
        <f>SUMIFS(Financials!$C:$C,Financials!$A:$A,'Combined sheet'!$C459,Financials!$B:$B,'Combined sheet'!$D459)</f>
        <v>7441.35</v>
      </c>
      <c r="P459">
        <f>SUMIFS(Financials!$D:$D,Financials!$A:$A,'Combined sheet'!$C459,Financials!$B:$B,'Combined sheet'!$D459)</f>
        <v>542.15549999999996</v>
      </c>
      <c r="Q459">
        <f>SUMIFS(Financials!$E:$E,Financials!$A:$A,'Combined sheet'!$C459,Financials!$B:$B,'Combined sheet'!$D459)</f>
        <v>0.11</v>
      </c>
      <c r="R459" s="18">
        <f t="shared" si="68"/>
        <v>9994.7960999999996</v>
      </c>
      <c r="S459" s="9">
        <f t="shared" si="69"/>
        <v>8289.6638999999977</v>
      </c>
      <c r="T459">
        <f>VLOOKUP(Transactions!F459,Payments!A459:E1158,2,FALSE)</f>
        <v>4022.5812000000001</v>
      </c>
      <c r="U459" s="9">
        <f>VLOOKUP($D459,Payments!$A:$E,4,0)</f>
        <v>14974.972739999999</v>
      </c>
      <c r="V459" s="9">
        <f t="shared" si="70"/>
        <v>713.09394000000066</v>
      </c>
      <c r="W459" s="17">
        <f t="shared" si="71"/>
        <v>4.7619047619047665E-2</v>
      </c>
      <c r="X459" t="str">
        <f>VLOOKUP($D459,Payments!$A:$E,5,0)</f>
        <v>Caixa</v>
      </c>
      <c r="Y459" t="str">
        <f>VLOOKUP($X459,'Bank Type'!$A$1:$B$11,2,0)</f>
        <v>A</v>
      </c>
    </row>
    <row r="460" spans="1:25" x14ac:dyDescent="0.25">
      <c r="A460" t="str">
        <f t="shared" si="65"/>
        <v>CD-4CD-4-459</v>
      </c>
      <c r="B460" t="str">
        <f t="shared" si="66"/>
        <v>CD-4-459B-345</v>
      </c>
      <c r="C460" s="1" t="str">
        <f>Transactions!A460</f>
        <v>CD-4</v>
      </c>
      <c r="D460" t="str">
        <f>Transactions!F460</f>
        <v>CD-4-459</v>
      </c>
      <c r="E460" t="str">
        <f>VLOOKUP($D460,Payments!$A:$C,3,0)</f>
        <v>B-345</v>
      </c>
      <c r="F460" s="11" t="str">
        <f>Transactions!D460</f>
        <v>Hatchback</v>
      </c>
      <c r="G460" s="11" t="str">
        <f>Transactions!E460</f>
        <v>Volvo</v>
      </c>
      <c r="H460" s="1">
        <f>Transactions!B460</f>
        <v>43422</v>
      </c>
      <c r="I460" s="10">
        <f t="shared" si="63"/>
        <v>11</v>
      </c>
      <c r="J460" s="1">
        <f>Transactions!C460</f>
        <v>43489</v>
      </c>
      <c r="K460">
        <f t="shared" si="64"/>
        <v>67</v>
      </c>
      <c r="L460" s="5">
        <f>Transactions!G460</f>
        <v>23976</v>
      </c>
      <c r="M460" s="2">
        <f>Transactions!H460</f>
        <v>0.16</v>
      </c>
      <c r="N460" s="2">
        <f t="shared" si="67"/>
        <v>20139.84</v>
      </c>
      <c r="O460">
        <f>SUMIFS(Financials!$C:$C,Financials!$A:$A,'Combined sheet'!$C460,Financials!$B:$B,'Combined sheet'!$D460)</f>
        <v>7192.8</v>
      </c>
      <c r="P460">
        <f>SUMIFS(Financials!$D:$D,Financials!$A:$A,'Combined sheet'!$C460,Financials!$B:$B,'Combined sheet'!$D460)</f>
        <v>1165.2336000000003</v>
      </c>
      <c r="Q460">
        <f>SUMIFS(Financials!$E:$E,Financials!$A:$A,'Combined sheet'!$C460,Financials!$B:$B,'Combined sheet'!$D460)</f>
        <v>0.15</v>
      </c>
      <c r="R460" s="18">
        <f t="shared" si="68"/>
        <v>11379.009600000001</v>
      </c>
      <c r="S460" s="9">
        <f t="shared" si="69"/>
        <v>8760.8304000000007</v>
      </c>
      <c r="T460">
        <f>VLOOKUP(Transactions!F460,Payments!A460:E1159,2,FALSE)</f>
        <v>4430.7647999999999</v>
      </c>
      <c r="U460" s="9">
        <f>VLOOKUP($D460,Payments!$A:$E,4,0)</f>
        <v>16651.619712</v>
      </c>
      <c r="V460" s="9">
        <f t="shared" si="70"/>
        <v>942.5445120000004</v>
      </c>
      <c r="W460" s="17">
        <f t="shared" si="71"/>
        <v>5.6603773584905683E-2</v>
      </c>
      <c r="X460" t="str">
        <f>VLOOKUP($D460,Payments!$A:$E,5,0)</f>
        <v>Popular</v>
      </c>
      <c r="Y460" t="str">
        <f>VLOOKUP($X460,'Bank Type'!$A$1:$B$11,2,0)</f>
        <v>B</v>
      </c>
    </row>
    <row r="461" spans="1:25" x14ac:dyDescent="0.25">
      <c r="A461" t="str">
        <f t="shared" si="65"/>
        <v>CD-6CD-6-460</v>
      </c>
      <c r="B461" t="str">
        <f t="shared" si="66"/>
        <v>CD-6-460B-251</v>
      </c>
      <c r="C461" s="11" t="str">
        <f>Transactions!A461</f>
        <v>CD-6</v>
      </c>
      <c r="D461" t="str">
        <f>Transactions!F461</f>
        <v>CD-6-460</v>
      </c>
      <c r="E461" t="str">
        <f>VLOOKUP($D461,Payments!$A:$C,3,0)</f>
        <v>B-251</v>
      </c>
      <c r="F461" s="11" t="str">
        <f>Transactions!D461</f>
        <v>Hatchback</v>
      </c>
      <c r="G461" s="11" t="str">
        <f>Transactions!E461</f>
        <v>Mitsubishi</v>
      </c>
      <c r="H461" s="1">
        <f>Transactions!B461</f>
        <v>43403</v>
      </c>
      <c r="I461" s="10">
        <f t="shared" si="63"/>
        <v>10</v>
      </c>
      <c r="J461" s="1">
        <f>Transactions!C461</f>
        <v>43463</v>
      </c>
      <c r="K461">
        <f t="shared" si="64"/>
        <v>60</v>
      </c>
      <c r="L461" s="5">
        <f>Transactions!G461</f>
        <v>26081</v>
      </c>
      <c r="M461" s="2">
        <f>Transactions!H461</f>
        <v>0.16</v>
      </c>
      <c r="N461" s="2">
        <f t="shared" si="67"/>
        <v>21908.04</v>
      </c>
      <c r="O461">
        <f>SUMIFS(Financials!$C:$C,Financials!$A:$A,'Combined sheet'!$C461,Financials!$B:$B,'Combined sheet'!$D461)</f>
        <v>10171.59</v>
      </c>
      <c r="P461">
        <f>SUMIFS(Financials!$D:$D,Financials!$A:$A,'Combined sheet'!$C461,Financials!$B:$B,'Combined sheet'!$D461)</f>
        <v>1056.2805000000001</v>
      </c>
      <c r="Q461">
        <f>SUMIFS(Financials!$E:$E,Financials!$A:$A,'Combined sheet'!$C461,Financials!$B:$B,'Combined sheet'!$D461)</f>
        <v>0.12</v>
      </c>
      <c r="R461" s="18">
        <f t="shared" si="68"/>
        <v>13856.835300000001</v>
      </c>
      <c r="S461" s="9">
        <f t="shared" si="69"/>
        <v>8051.2047000000002</v>
      </c>
      <c r="T461">
        <f>VLOOKUP(Transactions!F461,Payments!A461:E1160,2,FALSE)</f>
        <v>4819.7687999999998</v>
      </c>
      <c r="U461" s="9">
        <f>VLOOKUP($D461,Payments!$A:$E,4,0)</f>
        <v>18284.450184000005</v>
      </c>
      <c r="V461" s="9">
        <f t="shared" si="70"/>
        <v>1196.1789840000019</v>
      </c>
      <c r="W461" s="17">
        <f t="shared" si="71"/>
        <v>6.5420560747663642E-2</v>
      </c>
      <c r="X461" t="str">
        <f>VLOOKUP($D461,Payments!$A:$E,5,0)</f>
        <v>Santander</v>
      </c>
      <c r="Y461" t="str">
        <f>VLOOKUP($X461,'Bank Type'!$A$1:$B$11,2,0)</f>
        <v>B</v>
      </c>
    </row>
    <row r="462" spans="1:25" x14ac:dyDescent="0.25">
      <c r="A462" t="str">
        <f t="shared" si="65"/>
        <v>CD-17CD-17-461</v>
      </c>
      <c r="B462" t="str">
        <f t="shared" si="66"/>
        <v>CD-17-461B-304</v>
      </c>
      <c r="C462" s="1" t="str">
        <f>Transactions!A462</f>
        <v>CD-17</v>
      </c>
      <c r="D462" t="str">
        <f>Transactions!F462</f>
        <v>CD-17-461</v>
      </c>
      <c r="E462" t="str">
        <f>VLOOKUP($D462,Payments!$A:$C,3,0)</f>
        <v>B-304</v>
      </c>
      <c r="F462" s="11" t="str">
        <f>Transactions!D462</f>
        <v>Sedan</v>
      </c>
      <c r="G462" s="11" t="str">
        <f>Transactions!E462</f>
        <v>Plymouth</v>
      </c>
      <c r="H462" s="1">
        <f>Transactions!B462</f>
        <v>43377</v>
      </c>
      <c r="I462" s="10">
        <f t="shared" si="63"/>
        <v>10</v>
      </c>
      <c r="J462" s="1">
        <f>Transactions!C462</f>
        <v>43433</v>
      </c>
      <c r="K462">
        <f t="shared" si="64"/>
        <v>56</v>
      </c>
      <c r="L462" s="5">
        <f>Transactions!G462</f>
        <v>18753</v>
      </c>
      <c r="M462" s="2">
        <f>Transactions!H462</f>
        <v>0.09</v>
      </c>
      <c r="N462" s="2">
        <f t="shared" si="67"/>
        <v>17065.23</v>
      </c>
      <c r="O462">
        <f>SUMIFS(Financials!$C:$C,Financials!$A:$A,'Combined sheet'!$C462,Financials!$B:$B,'Combined sheet'!$D462)</f>
        <v>6563.55</v>
      </c>
      <c r="P462">
        <f>SUMIFS(Financials!$D:$D,Financials!$A:$A,'Combined sheet'!$C462,Financials!$B:$B,'Combined sheet'!$D462)</f>
        <v>840.13440000000003</v>
      </c>
      <c r="Q462">
        <f>SUMIFS(Financials!$E:$E,Financials!$A:$A,'Combined sheet'!$C462,Financials!$B:$B,'Combined sheet'!$D462)</f>
        <v>0.12</v>
      </c>
      <c r="R462" s="18">
        <f t="shared" si="68"/>
        <v>9451.5120000000006</v>
      </c>
      <c r="S462" s="9">
        <f t="shared" si="69"/>
        <v>7613.7179999999998</v>
      </c>
      <c r="T462">
        <f>VLOOKUP(Transactions!F462,Payments!A462:E1161,2,FALSE)</f>
        <v>3242.3937000000001</v>
      </c>
      <c r="U462" s="9">
        <f>VLOOKUP($D462,Payments!$A:$E,4,0)</f>
        <v>14513.978115</v>
      </c>
      <c r="V462" s="9">
        <f t="shared" si="70"/>
        <v>691.14181500000086</v>
      </c>
      <c r="W462" s="17">
        <f t="shared" si="71"/>
        <v>4.7619047619047679E-2</v>
      </c>
      <c r="X462" t="str">
        <f>VLOOKUP($D462,Payments!$A:$E,5,0)</f>
        <v>Unicaja</v>
      </c>
      <c r="Y462" t="str">
        <f>VLOOKUP($X462,'Bank Type'!$A$1:$B$11,2,0)</f>
        <v>D</v>
      </c>
    </row>
    <row r="463" spans="1:25" x14ac:dyDescent="0.25">
      <c r="A463" t="str">
        <f t="shared" si="65"/>
        <v>CD-1CD-1-462</v>
      </c>
      <c r="B463" t="str">
        <f t="shared" si="66"/>
        <v>CD-1-462B-390</v>
      </c>
      <c r="C463" s="11" t="str">
        <f>Transactions!A463</f>
        <v>CD-1</v>
      </c>
      <c r="D463" t="str">
        <f>Transactions!F463</f>
        <v>CD-1-462</v>
      </c>
      <c r="E463" t="str">
        <f>VLOOKUP($D463,Payments!$A:$C,3,0)</f>
        <v>B-390</v>
      </c>
      <c r="F463" s="11" t="str">
        <f>Transactions!D463</f>
        <v>Hatchback</v>
      </c>
      <c r="G463" s="11" t="str">
        <f>Transactions!E463</f>
        <v>Subaru</v>
      </c>
      <c r="H463" s="1">
        <f>Transactions!B463</f>
        <v>43422</v>
      </c>
      <c r="I463" s="10">
        <f t="shared" si="63"/>
        <v>11</v>
      </c>
      <c r="J463" s="1">
        <f>Transactions!C463</f>
        <v>43485</v>
      </c>
      <c r="K463">
        <f t="shared" si="64"/>
        <v>63</v>
      </c>
      <c r="L463" s="5">
        <f>Transactions!G463</f>
        <v>32531</v>
      </c>
      <c r="M463" s="2">
        <f>Transactions!H463</f>
        <v>0.06</v>
      </c>
      <c r="N463" s="2">
        <f t="shared" si="67"/>
        <v>30579.14</v>
      </c>
      <c r="O463">
        <f>SUMIFS(Financials!$C:$C,Financials!$A:$A,'Combined sheet'!$C463,Financials!$B:$B,'Combined sheet'!$D463)</f>
        <v>11711.16</v>
      </c>
      <c r="P463">
        <f>SUMIFS(Financials!$D:$D,Financials!$A:$A,'Combined sheet'!$C463,Financials!$B:$B,'Combined sheet'!$D463)</f>
        <v>1320.7585999999999</v>
      </c>
      <c r="Q463">
        <f>SUMIFS(Financials!$E:$E,Financials!$A:$A,'Combined sheet'!$C463,Financials!$B:$B,'Combined sheet'!$D463)</f>
        <v>0.15</v>
      </c>
      <c r="R463" s="18">
        <f t="shared" si="68"/>
        <v>17618.7896</v>
      </c>
      <c r="S463" s="9">
        <f t="shared" si="69"/>
        <v>12960.350399999999</v>
      </c>
      <c r="T463">
        <f>VLOOKUP(Transactions!F463,Payments!A463:E1162,2,FALSE)</f>
        <v>7033.2021999999997</v>
      </c>
      <c r="U463" s="9">
        <f>VLOOKUP($D463,Payments!$A:$E,4,0)</f>
        <v>24723.234690000001</v>
      </c>
      <c r="V463" s="9">
        <f t="shared" si="70"/>
        <v>1177.2968900000014</v>
      </c>
      <c r="W463" s="17">
        <f t="shared" si="71"/>
        <v>4.7619047619047672E-2</v>
      </c>
      <c r="X463" t="str">
        <f>VLOOKUP($D463,Payments!$A:$E,5,0)</f>
        <v>Unicaja</v>
      </c>
      <c r="Y463" t="str">
        <f>VLOOKUP($X463,'Bank Type'!$A$1:$B$11,2,0)</f>
        <v>D</v>
      </c>
    </row>
    <row r="464" spans="1:25" x14ac:dyDescent="0.25">
      <c r="A464" t="str">
        <f t="shared" si="65"/>
        <v>CD-4CD-4-463</v>
      </c>
      <c r="B464" t="str">
        <f t="shared" si="66"/>
        <v>CD-4-463B-300</v>
      </c>
      <c r="C464" s="1" t="str">
        <f>Transactions!A464</f>
        <v>CD-4</v>
      </c>
      <c r="D464" t="str">
        <f>Transactions!F464</f>
        <v>CD-4-463</v>
      </c>
      <c r="E464" t="str">
        <f>VLOOKUP($D464,Payments!$A:$C,3,0)</f>
        <v>B-300</v>
      </c>
      <c r="F464" s="11" t="str">
        <f>Transactions!D464</f>
        <v>Wagon</v>
      </c>
      <c r="G464" s="11" t="str">
        <f>Transactions!E464</f>
        <v>Honda</v>
      </c>
      <c r="H464" s="1">
        <f>Transactions!B464</f>
        <v>43397</v>
      </c>
      <c r="I464" s="10">
        <f t="shared" si="63"/>
        <v>10</v>
      </c>
      <c r="J464" s="1">
        <f>Transactions!C464</f>
        <v>43443</v>
      </c>
      <c r="K464">
        <f t="shared" si="64"/>
        <v>46</v>
      </c>
      <c r="L464" s="5">
        <f>Transactions!G464</f>
        <v>23121</v>
      </c>
      <c r="M464" s="2">
        <f>Transactions!H464</f>
        <v>0.14000000000000001</v>
      </c>
      <c r="N464" s="2">
        <f t="shared" si="67"/>
        <v>19884.059999999998</v>
      </c>
      <c r="O464">
        <f>SUMIFS(Financials!$C:$C,Financials!$A:$A,'Combined sheet'!$C464,Financials!$B:$B,'Combined sheet'!$D464)</f>
        <v>6936.3</v>
      </c>
      <c r="P464">
        <f>SUMIFS(Financials!$D:$D,Financials!$A:$A,'Combined sheet'!$C464,Financials!$B:$B,'Combined sheet'!$D464)</f>
        <v>647.38800000000015</v>
      </c>
      <c r="Q464">
        <f>SUMIFS(Financials!$E:$E,Financials!$A:$A,'Combined sheet'!$C464,Financials!$B:$B,'Combined sheet'!$D464)</f>
        <v>0.1</v>
      </c>
      <c r="R464" s="18">
        <f t="shared" si="68"/>
        <v>9572.094000000001</v>
      </c>
      <c r="S464" s="9">
        <f t="shared" si="69"/>
        <v>10311.965999999997</v>
      </c>
      <c r="T464">
        <f>VLOOKUP(Transactions!F464,Payments!A464:E1163,2,FALSE)</f>
        <v>3579.1308000000004</v>
      </c>
      <c r="U464" s="9">
        <f>VLOOKUP($D464,Payments!$A:$E,4,0)</f>
        <v>17609.323536</v>
      </c>
      <c r="V464" s="9">
        <f t="shared" si="70"/>
        <v>1304.394336000003</v>
      </c>
      <c r="W464" s="17">
        <f t="shared" si="71"/>
        <v>7.407407407407425E-2</v>
      </c>
      <c r="X464" t="str">
        <f>VLOOKUP($D464,Payments!$A:$E,5,0)</f>
        <v>Bankinter</v>
      </c>
      <c r="Y464" t="str">
        <f>VLOOKUP($X464,'Bank Type'!$A$1:$B$11,2,0)</f>
        <v>C</v>
      </c>
    </row>
    <row r="465" spans="1:25" x14ac:dyDescent="0.25">
      <c r="A465" t="str">
        <f t="shared" si="65"/>
        <v>CD-17CD-17-464</v>
      </c>
      <c r="B465" t="str">
        <f t="shared" si="66"/>
        <v>CD-17-464B-276</v>
      </c>
      <c r="C465" s="11" t="str">
        <f>Transactions!A465</f>
        <v>CD-17</v>
      </c>
      <c r="D465" t="str">
        <f>Transactions!F465</f>
        <v>CD-17-464</v>
      </c>
      <c r="E465" t="str">
        <f>VLOOKUP($D465,Payments!$A:$C,3,0)</f>
        <v>B-276</v>
      </c>
      <c r="F465" s="11" t="str">
        <f>Transactions!D465</f>
        <v>Convertible</v>
      </c>
      <c r="G465" s="11" t="str">
        <f>Transactions!E465</f>
        <v>Isuzu</v>
      </c>
      <c r="H465" s="1">
        <f>Transactions!B465</f>
        <v>43429</v>
      </c>
      <c r="I465" s="10">
        <f t="shared" si="63"/>
        <v>11</v>
      </c>
      <c r="J465" s="1">
        <f>Transactions!C465</f>
        <v>43479</v>
      </c>
      <c r="K465">
        <f t="shared" si="64"/>
        <v>50</v>
      </c>
      <c r="L465" s="5">
        <f>Transactions!G465</f>
        <v>25235</v>
      </c>
      <c r="M465" s="2">
        <f>Transactions!H465</f>
        <v>0.05</v>
      </c>
      <c r="N465" s="2">
        <f t="shared" si="67"/>
        <v>23973.25</v>
      </c>
      <c r="O465">
        <f>SUMIFS(Financials!$C:$C,Financials!$A:$A,'Combined sheet'!$C465,Financials!$B:$B,'Combined sheet'!$D465)</f>
        <v>9336.9500000000007</v>
      </c>
      <c r="P465">
        <f>SUMIFS(Financials!$D:$D,Financials!$A:$A,'Combined sheet'!$C465,Financials!$B:$B,'Combined sheet'!$D465)</f>
        <v>731.81500000000005</v>
      </c>
      <c r="Q465">
        <f>SUMIFS(Financials!$E:$E,Financials!$A:$A,'Combined sheet'!$C465,Financials!$B:$B,'Combined sheet'!$D465)</f>
        <v>0.15</v>
      </c>
      <c r="R465" s="18">
        <f t="shared" si="68"/>
        <v>13664.752500000001</v>
      </c>
      <c r="S465" s="9">
        <f t="shared" si="69"/>
        <v>10308.497499999999</v>
      </c>
      <c r="T465">
        <f>VLOOKUP(Transactions!F465,Payments!A465:E1164,2,FALSE)</f>
        <v>5513.8474999999999</v>
      </c>
      <c r="U465" s="9">
        <f>VLOOKUP($D465,Payments!$A:$E,4,0)</f>
        <v>19936.154700000003</v>
      </c>
      <c r="V465" s="9">
        <f t="shared" si="70"/>
        <v>1476.7522000000026</v>
      </c>
      <c r="W465" s="17">
        <f t="shared" si="71"/>
        <v>7.4074074074074195E-2</v>
      </c>
      <c r="X465" t="str">
        <f>VLOOKUP($D465,Payments!$A:$E,5,0)</f>
        <v>Unicaja</v>
      </c>
      <c r="Y465" t="str">
        <f>VLOOKUP($X465,'Bank Type'!$A$1:$B$11,2,0)</f>
        <v>D</v>
      </c>
    </row>
    <row r="466" spans="1:25" x14ac:dyDescent="0.25">
      <c r="A466" t="str">
        <f t="shared" si="65"/>
        <v>CD-3CD-3-465</v>
      </c>
      <c r="B466" t="str">
        <f t="shared" si="66"/>
        <v>CD-3-465B-303</v>
      </c>
      <c r="C466" s="1" t="str">
        <f>Transactions!A466</f>
        <v>CD-3</v>
      </c>
      <c r="D466" t="str">
        <f>Transactions!F466</f>
        <v>CD-3-465</v>
      </c>
      <c r="E466" t="str">
        <f>VLOOKUP($D466,Payments!$A:$C,3,0)</f>
        <v>B-303</v>
      </c>
      <c r="F466" s="11" t="str">
        <f>Transactions!D466</f>
        <v>Sedan</v>
      </c>
      <c r="G466" s="11" t="str">
        <f>Transactions!E466</f>
        <v>Jaguar</v>
      </c>
      <c r="H466" s="1">
        <f>Transactions!B466</f>
        <v>43408</v>
      </c>
      <c r="I466" s="10">
        <f t="shared" si="63"/>
        <v>11</v>
      </c>
      <c r="J466" s="1">
        <f>Transactions!C466</f>
        <v>43488</v>
      </c>
      <c r="K466">
        <f t="shared" si="64"/>
        <v>80</v>
      </c>
      <c r="L466" s="5">
        <f>Transactions!G466</f>
        <v>18364</v>
      </c>
      <c r="M466" s="2">
        <f>Transactions!H466</f>
        <v>0.14000000000000001</v>
      </c>
      <c r="N466" s="2">
        <f t="shared" si="67"/>
        <v>15793.04</v>
      </c>
      <c r="O466">
        <f>SUMIFS(Financials!$C:$C,Financials!$A:$A,'Combined sheet'!$C466,Financials!$B:$B,'Combined sheet'!$D466)</f>
        <v>5876.48</v>
      </c>
      <c r="P466">
        <f>SUMIFS(Financials!$D:$D,Financials!$A:$A,'Combined sheet'!$C466,Financials!$B:$B,'Combined sheet'!$D466)</f>
        <v>694.15919999999994</v>
      </c>
      <c r="Q466">
        <f>SUMIFS(Financials!$E:$E,Financials!$A:$A,'Combined sheet'!$C466,Financials!$B:$B,'Combined sheet'!$D466)</f>
        <v>0.12</v>
      </c>
      <c r="R466" s="18">
        <f t="shared" si="68"/>
        <v>8465.8040000000001</v>
      </c>
      <c r="S466" s="9">
        <f t="shared" si="69"/>
        <v>7327.2360000000008</v>
      </c>
      <c r="T466">
        <f>VLOOKUP(Transactions!F466,Payments!A466:E1165,2,FALSE)</f>
        <v>2842.7471999999998</v>
      </c>
      <c r="U466" s="9">
        <f>VLOOKUP($D466,Payments!$A:$E,4,0)</f>
        <v>14115.819152</v>
      </c>
      <c r="V466" s="9">
        <f t="shared" si="70"/>
        <v>1165.526351999999</v>
      </c>
      <c r="W466" s="17">
        <f t="shared" si="71"/>
        <v>8.2568807339449463E-2</v>
      </c>
      <c r="X466" t="str">
        <f>VLOOKUP($D466,Payments!$A:$E,5,0)</f>
        <v>Santander</v>
      </c>
      <c r="Y466" t="str">
        <f>VLOOKUP($X466,'Bank Type'!$A$1:$B$11,2,0)</f>
        <v>B</v>
      </c>
    </row>
    <row r="467" spans="1:25" x14ac:dyDescent="0.25">
      <c r="A467" t="str">
        <f t="shared" si="65"/>
        <v>CD-19CD-19-466</v>
      </c>
      <c r="B467" t="str">
        <f t="shared" si="66"/>
        <v>CD-19-466B-354</v>
      </c>
      <c r="C467" s="11" t="str">
        <f>Transactions!A467</f>
        <v>CD-19</v>
      </c>
      <c r="D467" t="str">
        <f>Transactions!F467</f>
        <v>CD-19-466</v>
      </c>
      <c r="E467" t="str">
        <f>VLOOKUP($D467,Payments!$A:$C,3,0)</f>
        <v>B-354</v>
      </c>
      <c r="F467" s="11" t="str">
        <f>Transactions!D467</f>
        <v>Sedan</v>
      </c>
      <c r="G467" s="11" t="str">
        <f>Transactions!E467</f>
        <v>BMW</v>
      </c>
      <c r="H467" s="1">
        <f>Transactions!B467</f>
        <v>43390</v>
      </c>
      <c r="I467" s="10">
        <f t="shared" si="63"/>
        <v>10</v>
      </c>
      <c r="J467" s="1">
        <f>Transactions!C467</f>
        <v>43438</v>
      </c>
      <c r="K467">
        <f t="shared" si="64"/>
        <v>48</v>
      </c>
      <c r="L467" s="5">
        <f>Transactions!G467</f>
        <v>23108</v>
      </c>
      <c r="M467" s="2">
        <f>Transactions!H467</f>
        <v>0.06</v>
      </c>
      <c r="N467" s="2">
        <f t="shared" si="67"/>
        <v>21721.52</v>
      </c>
      <c r="O467">
        <f>SUMIFS(Financials!$C:$C,Financials!$A:$A,'Combined sheet'!$C467,Financials!$B:$B,'Combined sheet'!$D467)</f>
        <v>8318.8799999999992</v>
      </c>
      <c r="P467">
        <f>SUMIFS(Financials!$D:$D,Financials!$A:$A,'Combined sheet'!$C467,Financials!$B:$B,'Combined sheet'!$D467)</f>
        <v>1072.2112000000002</v>
      </c>
      <c r="Q467">
        <f>SUMIFS(Financials!$E:$E,Financials!$A:$A,'Combined sheet'!$C467,Financials!$B:$B,'Combined sheet'!$D467)</f>
        <v>0.13</v>
      </c>
      <c r="R467" s="18">
        <f t="shared" si="68"/>
        <v>12214.888799999999</v>
      </c>
      <c r="S467" s="9">
        <f t="shared" si="69"/>
        <v>9506.6312000000016</v>
      </c>
      <c r="T467">
        <f>VLOOKUP(Transactions!F467,Payments!A467:E1166,2,FALSE)</f>
        <v>4995.9495999999999</v>
      </c>
      <c r="U467" s="9">
        <f>VLOOKUP($D467,Payments!$A:$E,4,0)</f>
        <v>17896.360328000002</v>
      </c>
      <c r="V467" s="9">
        <f t="shared" si="70"/>
        <v>1170.789928000002</v>
      </c>
      <c r="W467" s="17">
        <f t="shared" si="71"/>
        <v>6.5420560747663656E-2</v>
      </c>
      <c r="X467" t="str">
        <f>VLOOKUP($D467,Payments!$A:$E,5,0)</f>
        <v>Caixa</v>
      </c>
      <c r="Y467" t="str">
        <f>VLOOKUP($X467,'Bank Type'!$A$1:$B$11,2,0)</f>
        <v>A</v>
      </c>
    </row>
    <row r="468" spans="1:25" x14ac:dyDescent="0.25">
      <c r="A468" t="str">
        <f t="shared" si="65"/>
        <v>CD-6CD-6-467</v>
      </c>
      <c r="B468" t="str">
        <f t="shared" si="66"/>
        <v>CD-6-467B-309</v>
      </c>
      <c r="C468" s="1" t="str">
        <f>Transactions!A468</f>
        <v>CD-6</v>
      </c>
      <c r="D468" t="str">
        <f>Transactions!F468</f>
        <v>CD-6-467</v>
      </c>
      <c r="E468" t="str">
        <f>VLOOKUP($D468,Payments!$A:$C,3,0)</f>
        <v>B-309</v>
      </c>
      <c r="F468" s="11" t="str">
        <f>Transactions!D468</f>
        <v>Wagon</v>
      </c>
      <c r="G468" s="11" t="str">
        <f>Transactions!E468</f>
        <v>Dodge</v>
      </c>
      <c r="H468" s="1">
        <f>Transactions!B468</f>
        <v>43400</v>
      </c>
      <c r="I468" s="10">
        <f t="shared" si="63"/>
        <v>10</v>
      </c>
      <c r="J468" s="1">
        <f>Transactions!C468</f>
        <v>43453</v>
      </c>
      <c r="K468">
        <f t="shared" si="64"/>
        <v>53</v>
      </c>
      <c r="L468" s="5">
        <f>Transactions!G468</f>
        <v>29001</v>
      </c>
      <c r="M468" s="2">
        <f>Transactions!H468</f>
        <v>0.09</v>
      </c>
      <c r="N468" s="2">
        <f t="shared" si="67"/>
        <v>26390.91</v>
      </c>
      <c r="O468">
        <f>SUMIFS(Financials!$C:$C,Financials!$A:$A,'Combined sheet'!$C468,Financials!$B:$B,'Combined sheet'!$D468)</f>
        <v>11310.39</v>
      </c>
      <c r="P468">
        <f>SUMIFS(Financials!$D:$D,Financials!$A:$A,'Combined sheet'!$C468,Financials!$B:$B,'Combined sheet'!$D468)</f>
        <v>754.02600000000007</v>
      </c>
      <c r="Q468">
        <f>SUMIFS(Financials!$E:$E,Financials!$A:$A,'Combined sheet'!$C468,Financials!$B:$B,'Combined sheet'!$D468)</f>
        <v>0.14000000000000001</v>
      </c>
      <c r="R468" s="18">
        <f t="shared" si="68"/>
        <v>15759.143399999999</v>
      </c>
      <c r="S468" s="9">
        <f t="shared" si="69"/>
        <v>10631.766600000001</v>
      </c>
      <c r="T468">
        <f>VLOOKUP(Transactions!F468,Payments!A468:E1167,2,FALSE)</f>
        <v>5542.0910999999996</v>
      </c>
      <c r="U468" s="9">
        <f>VLOOKUP($D468,Payments!$A:$E,4,0)</f>
        <v>21891.259845</v>
      </c>
      <c r="V468" s="9">
        <f t="shared" si="70"/>
        <v>1042.4409450000021</v>
      </c>
      <c r="W468" s="17">
        <f t="shared" si="71"/>
        <v>4.7619047619047714E-2</v>
      </c>
      <c r="X468" t="str">
        <f>VLOOKUP($D468,Payments!$A:$E,5,0)</f>
        <v>Bankia</v>
      </c>
      <c r="Y468" t="str">
        <f>VLOOKUP($X468,'Bank Type'!$A$1:$B$11,2,0)</f>
        <v>B</v>
      </c>
    </row>
    <row r="469" spans="1:25" x14ac:dyDescent="0.25">
      <c r="A469" t="str">
        <f t="shared" si="65"/>
        <v>CD-5CD-5-468</v>
      </c>
      <c r="B469" t="str">
        <f t="shared" si="66"/>
        <v>CD-5-468B-250</v>
      </c>
      <c r="C469" s="11" t="str">
        <f>Transactions!A469</f>
        <v>CD-5</v>
      </c>
      <c r="D469" t="str">
        <f>Transactions!F469</f>
        <v>CD-5-468</v>
      </c>
      <c r="E469" t="str">
        <f>VLOOKUP($D469,Payments!$A:$C,3,0)</f>
        <v>B-250</v>
      </c>
      <c r="F469" s="11" t="str">
        <f>Transactions!D469</f>
        <v>Hatchback</v>
      </c>
      <c r="G469" s="11" t="str">
        <f>Transactions!E469</f>
        <v>Volvo</v>
      </c>
      <c r="H469" s="1">
        <f>Transactions!B469</f>
        <v>43421</v>
      </c>
      <c r="I469" s="10">
        <f t="shared" si="63"/>
        <v>11</v>
      </c>
      <c r="J469" s="1">
        <f>Transactions!C469</f>
        <v>43461</v>
      </c>
      <c r="K469">
        <f t="shared" si="64"/>
        <v>40</v>
      </c>
      <c r="L469" s="5">
        <f>Transactions!G469</f>
        <v>27382</v>
      </c>
      <c r="M469" s="2">
        <f>Transactions!H469</f>
        <v>0.06</v>
      </c>
      <c r="N469" s="2">
        <f t="shared" si="67"/>
        <v>25739.08</v>
      </c>
      <c r="O469">
        <f>SUMIFS(Financials!$C:$C,Financials!$A:$A,'Combined sheet'!$C469,Financials!$B:$B,'Combined sheet'!$D469)</f>
        <v>9583.7000000000007</v>
      </c>
      <c r="P469">
        <f>SUMIFS(Financials!$D:$D,Financials!$A:$A,'Combined sheet'!$C469,Financials!$B:$B,'Combined sheet'!$D469)</f>
        <v>1292.4303999999997</v>
      </c>
      <c r="Q469">
        <f>SUMIFS(Financials!$E:$E,Financials!$A:$A,'Combined sheet'!$C469,Financials!$B:$B,'Combined sheet'!$D469)</f>
        <v>0.12</v>
      </c>
      <c r="R469" s="18">
        <f t="shared" si="68"/>
        <v>13964.82</v>
      </c>
      <c r="S469" s="9">
        <f t="shared" si="69"/>
        <v>11774.260000000002</v>
      </c>
      <c r="T469">
        <f>VLOOKUP(Transactions!F469,Payments!A469:E1168,2,FALSE)</f>
        <v>4633.0343999999996</v>
      </c>
      <c r="U469" s="9">
        <f>VLOOKUP($D469,Payments!$A:$E,4,0)</f>
        <v>23005.589703999998</v>
      </c>
      <c r="V469" s="9">
        <f t="shared" si="70"/>
        <v>1899.5441039999969</v>
      </c>
      <c r="W469" s="17">
        <f t="shared" si="71"/>
        <v>8.2568807339449407E-2</v>
      </c>
      <c r="X469" t="str">
        <f>VLOOKUP($D469,Payments!$A:$E,5,0)</f>
        <v>BBVA</v>
      </c>
      <c r="Y469" t="str">
        <f>VLOOKUP($X469,'Bank Type'!$A$1:$B$11,2,0)</f>
        <v>A</v>
      </c>
    </row>
    <row r="470" spans="1:25" x14ac:dyDescent="0.25">
      <c r="A470" t="str">
        <f t="shared" si="65"/>
        <v>CD-5CD-5-469</v>
      </c>
      <c r="B470" t="str">
        <f t="shared" si="66"/>
        <v>CD-5-469B-392</v>
      </c>
      <c r="C470" s="1" t="str">
        <f>Transactions!A470</f>
        <v>CD-5</v>
      </c>
      <c r="D470" t="str">
        <f>Transactions!F470</f>
        <v>CD-5-469</v>
      </c>
      <c r="E470" t="str">
        <f>VLOOKUP($D470,Payments!$A:$C,3,0)</f>
        <v>B-392</v>
      </c>
      <c r="F470" s="11" t="str">
        <f>Transactions!D470</f>
        <v>Convertible</v>
      </c>
      <c r="G470" s="11" t="str">
        <f>Transactions!E470</f>
        <v>Volkswagen</v>
      </c>
      <c r="H470" s="1">
        <f>Transactions!B470</f>
        <v>43402</v>
      </c>
      <c r="I470" s="10">
        <f t="shared" si="63"/>
        <v>10</v>
      </c>
      <c r="J470" s="1">
        <f>Transactions!C470</f>
        <v>43476</v>
      </c>
      <c r="K470">
        <f t="shared" si="64"/>
        <v>74</v>
      </c>
      <c r="L470" s="5">
        <f>Transactions!G470</f>
        <v>32355</v>
      </c>
      <c r="M470" s="2">
        <f>Transactions!H470</f>
        <v>0.13</v>
      </c>
      <c r="N470" s="2">
        <f t="shared" si="67"/>
        <v>28148.85</v>
      </c>
      <c r="O470">
        <f>SUMIFS(Financials!$C:$C,Financials!$A:$A,'Combined sheet'!$C470,Financials!$B:$B,'Combined sheet'!$D470)</f>
        <v>11971.35</v>
      </c>
      <c r="P470">
        <f>SUMIFS(Financials!$D:$D,Financials!$A:$A,'Combined sheet'!$C470,Financials!$B:$B,'Combined sheet'!$D470)</f>
        <v>1455.9749999999997</v>
      </c>
      <c r="Q470">
        <f>SUMIFS(Financials!$E:$E,Financials!$A:$A,'Combined sheet'!$C470,Financials!$B:$B,'Combined sheet'!$D470)</f>
        <v>0.14000000000000001</v>
      </c>
      <c r="R470" s="18">
        <f t="shared" si="68"/>
        <v>17368.164000000001</v>
      </c>
      <c r="S470" s="9">
        <f t="shared" si="69"/>
        <v>10780.685999999998</v>
      </c>
      <c r="T470">
        <f>VLOOKUP(Transactions!F470,Payments!A470:E1169,2,FALSE)</f>
        <v>6192.7469999999994</v>
      </c>
      <c r="U470" s="9">
        <f>VLOOKUP($D470,Payments!$A:$E,4,0)</f>
        <v>23932.152270000002</v>
      </c>
      <c r="V470" s="9">
        <f t="shared" si="70"/>
        <v>1976.0492700000032</v>
      </c>
      <c r="W470" s="17">
        <f t="shared" si="71"/>
        <v>8.2568807339449671E-2</v>
      </c>
      <c r="X470" t="str">
        <f>VLOOKUP($D470,Payments!$A:$E,5,0)</f>
        <v>Popular</v>
      </c>
      <c r="Y470" t="str">
        <f>VLOOKUP($X470,'Bank Type'!$A$1:$B$11,2,0)</f>
        <v>B</v>
      </c>
    </row>
    <row r="471" spans="1:25" x14ac:dyDescent="0.25">
      <c r="A471" t="str">
        <f t="shared" si="65"/>
        <v>CD-4CD-4-470</v>
      </c>
      <c r="B471" t="str">
        <f t="shared" si="66"/>
        <v>CD-4-470B-307</v>
      </c>
      <c r="C471" s="11" t="str">
        <f>Transactions!A471</f>
        <v>CD-4</v>
      </c>
      <c r="D471" t="str">
        <f>Transactions!F471</f>
        <v>CD-4-470</v>
      </c>
      <c r="E471" t="str">
        <f>VLOOKUP($D471,Payments!$A:$C,3,0)</f>
        <v>B-307</v>
      </c>
      <c r="F471" s="11" t="str">
        <f>Transactions!D471</f>
        <v>Hardtop</v>
      </c>
      <c r="G471" s="11" t="str">
        <f>Transactions!E471</f>
        <v>Nissan</v>
      </c>
      <c r="H471" s="1">
        <f>Transactions!B471</f>
        <v>43426</v>
      </c>
      <c r="I471" s="10">
        <f t="shared" si="63"/>
        <v>11</v>
      </c>
      <c r="J471" s="1">
        <f>Transactions!C471</f>
        <v>43505</v>
      </c>
      <c r="K471">
        <f t="shared" si="64"/>
        <v>79</v>
      </c>
      <c r="L471" s="5">
        <f>Transactions!G471</f>
        <v>19149</v>
      </c>
      <c r="M471" s="2">
        <f>Transactions!H471</f>
        <v>0.05</v>
      </c>
      <c r="N471" s="2">
        <f t="shared" si="67"/>
        <v>18191.55</v>
      </c>
      <c r="O471">
        <f>SUMIFS(Financials!$C:$C,Financials!$A:$A,'Combined sheet'!$C471,Financials!$B:$B,'Combined sheet'!$D471)</f>
        <v>6319.17</v>
      </c>
      <c r="P471">
        <f>SUMIFS(Financials!$D:$D,Financials!$A:$A,'Combined sheet'!$C471,Financials!$B:$B,'Combined sheet'!$D471)</f>
        <v>1068.5142000000001</v>
      </c>
      <c r="Q471">
        <f>SUMIFS(Financials!$E:$E,Financials!$A:$A,'Combined sheet'!$C471,Financials!$B:$B,'Combined sheet'!$D471)</f>
        <v>0.13</v>
      </c>
      <c r="R471" s="18">
        <f t="shared" si="68"/>
        <v>9752.5856999999996</v>
      </c>
      <c r="S471" s="9">
        <f t="shared" si="69"/>
        <v>8438.9642999999996</v>
      </c>
      <c r="T471">
        <f>VLOOKUP(Transactions!F471,Payments!A471:E1170,2,FALSE)</f>
        <v>3274.4789999999998</v>
      </c>
      <c r="U471" s="9">
        <f>VLOOKUP($D471,Payments!$A:$E,4,0)</f>
        <v>16110.436680000001</v>
      </c>
      <c r="V471" s="9">
        <f t="shared" si="70"/>
        <v>1193.3656800000008</v>
      </c>
      <c r="W471" s="17">
        <f t="shared" si="71"/>
        <v>7.4074074074074125E-2</v>
      </c>
      <c r="X471" t="str">
        <f>VLOOKUP($D471,Payments!$A:$E,5,0)</f>
        <v>Sabadell</v>
      </c>
      <c r="Y471" t="str">
        <f>VLOOKUP($X471,'Bank Type'!$A$1:$B$11,2,0)</f>
        <v>A</v>
      </c>
    </row>
    <row r="472" spans="1:25" x14ac:dyDescent="0.25">
      <c r="A472" t="str">
        <f t="shared" si="65"/>
        <v>CD-1CD-1-471</v>
      </c>
      <c r="B472" t="str">
        <f t="shared" si="66"/>
        <v>CD-1-471B-246</v>
      </c>
      <c r="C472" s="1" t="str">
        <f>Transactions!A472</f>
        <v>CD-1</v>
      </c>
      <c r="D472" t="str">
        <f>Transactions!F472</f>
        <v>CD-1-471</v>
      </c>
      <c r="E472" t="str">
        <f>VLOOKUP($D472,Payments!$A:$C,3,0)</f>
        <v>B-246</v>
      </c>
      <c r="F472" s="11" t="str">
        <f>Transactions!D472</f>
        <v>Convertible</v>
      </c>
      <c r="G472" s="11" t="str">
        <f>Transactions!E472</f>
        <v>Nissan</v>
      </c>
      <c r="H472" s="1">
        <f>Transactions!B472</f>
        <v>43400</v>
      </c>
      <c r="I472" s="10">
        <f t="shared" si="63"/>
        <v>10</v>
      </c>
      <c r="J472" s="1">
        <f>Transactions!C472</f>
        <v>43430</v>
      </c>
      <c r="K472">
        <f t="shared" si="64"/>
        <v>30</v>
      </c>
      <c r="L472" s="5">
        <f>Transactions!G472</f>
        <v>23431</v>
      </c>
      <c r="M472" s="2">
        <f>Transactions!H472</f>
        <v>0.11</v>
      </c>
      <c r="N472" s="2">
        <f t="shared" si="67"/>
        <v>20853.59</v>
      </c>
      <c r="O472">
        <f>SUMIFS(Financials!$C:$C,Financials!$A:$A,'Combined sheet'!$C472,Financials!$B:$B,'Combined sheet'!$D472)</f>
        <v>7263.61</v>
      </c>
      <c r="P472">
        <f>SUMIFS(Financials!$D:$D,Financials!$A:$A,'Combined sheet'!$C472,Financials!$B:$B,'Combined sheet'!$D472)</f>
        <v>951.29859999999996</v>
      </c>
      <c r="Q472">
        <f>SUMIFS(Financials!$E:$E,Financials!$A:$A,'Combined sheet'!$C472,Financials!$B:$B,'Combined sheet'!$D472)</f>
        <v>0.11</v>
      </c>
      <c r="R472" s="18">
        <f t="shared" si="68"/>
        <v>10508.803499999998</v>
      </c>
      <c r="S472" s="9">
        <f t="shared" si="69"/>
        <v>10344.786499999998</v>
      </c>
      <c r="T472">
        <f>VLOOKUP(Transactions!F472,Payments!A472:E1171,2,FALSE)</f>
        <v>4170.7179999999998</v>
      </c>
      <c r="U472" s="9">
        <f>VLOOKUP($D472,Payments!$A:$E,4,0)</f>
        <v>17850.673040000001</v>
      </c>
      <c r="V472" s="9">
        <f t="shared" si="70"/>
        <v>1167.8010400000021</v>
      </c>
      <c r="W472" s="17">
        <f t="shared" si="71"/>
        <v>6.542056074766367E-2</v>
      </c>
      <c r="X472" t="str">
        <f>VLOOKUP($D472,Payments!$A:$E,5,0)</f>
        <v>Laboral</v>
      </c>
      <c r="Y472" t="str">
        <f>VLOOKUP($X472,'Bank Type'!$A$1:$B$11,2,0)</f>
        <v>D</v>
      </c>
    </row>
    <row r="473" spans="1:25" x14ac:dyDescent="0.25">
      <c r="A473" t="str">
        <f t="shared" si="65"/>
        <v>CD-1CD-1-472</v>
      </c>
      <c r="B473" t="str">
        <f t="shared" si="66"/>
        <v>CD-1-472B-287</v>
      </c>
      <c r="C473" s="11" t="str">
        <f>Transactions!A473</f>
        <v>CD-1</v>
      </c>
      <c r="D473" t="str">
        <f>Transactions!F473</f>
        <v>CD-1-472</v>
      </c>
      <c r="E473" t="str">
        <f>VLOOKUP($D473,Payments!$A:$C,3,0)</f>
        <v>B-287</v>
      </c>
      <c r="F473" s="11" t="str">
        <f>Transactions!D473</f>
        <v>Hardtop</v>
      </c>
      <c r="G473" s="11" t="str">
        <f>Transactions!E473</f>
        <v>BMW</v>
      </c>
      <c r="H473" s="1">
        <f>Transactions!B473</f>
        <v>43440</v>
      </c>
      <c r="I473" s="10">
        <f t="shared" si="63"/>
        <v>12</v>
      </c>
      <c r="J473" s="1">
        <f>Transactions!C473</f>
        <v>43491</v>
      </c>
      <c r="K473">
        <f t="shared" si="64"/>
        <v>51</v>
      </c>
      <c r="L473" s="5">
        <f>Transactions!G473</f>
        <v>29532</v>
      </c>
      <c r="M473" s="2">
        <f>Transactions!H473</f>
        <v>0.08</v>
      </c>
      <c r="N473" s="2">
        <f t="shared" si="67"/>
        <v>27169.439999999999</v>
      </c>
      <c r="O473">
        <f>SUMIFS(Financials!$C:$C,Financials!$A:$A,'Combined sheet'!$C473,Financials!$B:$B,'Combined sheet'!$D473)</f>
        <v>10040.879999999999</v>
      </c>
      <c r="P473">
        <f>SUMIFS(Financials!$D:$D,Financials!$A:$A,'Combined sheet'!$C473,Financials!$B:$B,'Combined sheet'!$D473)</f>
        <v>1370.2848000000004</v>
      </c>
      <c r="Q473">
        <f>SUMIFS(Financials!$E:$E,Financials!$A:$A,'Combined sheet'!$C473,Financials!$B:$B,'Combined sheet'!$D473)</f>
        <v>0.11</v>
      </c>
      <c r="R473" s="18">
        <f t="shared" si="68"/>
        <v>14399.803199999998</v>
      </c>
      <c r="S473" s="9">
        <f t="shared" si="69"/>
        <v>12769.636799999997</v>
      </c>
      <c r="T473">
        <f>VLOOKUP(Transactions!F473,Payments!A473:E1172,2,FALSE)</f>
        <v>5162.1936000000005</v>
      </c>
      <c r="U473" s="9">
        <f>VLOOKUP($D473,Payments!$A:$E,4,0)</f>
        <v>23767.826112000006</v>
      </c>
      <c r="V473" s="9">
        <f t="shared" si="70"/>
        <v>1760.5797120000097</v>
      </c>
      <c r="W473" s="17">
        <f t="shared" si="71"/>
        <v>7.4074074074074459E-2</v>
      </c>
      <c r="X473" t="str">
        <f>VLOOKUP($D473,Payments!$A:$E,5,0)</f>
        <v>BBVA</v>
      </c>
      <c r="Y473" t="str">
        <f>VLOOKUP($X473,'Bank Type'!$A$1:$B$11,2,0)</f>
        <v>A</v>
      </c>
    </row>
    <row r="474" spans="1:25" x14ac:dyDescent="0.25">
      <c r="A474" t="str">
        <f t="shared" si="65"/>
        <v>CD-13CD-13-473</v>
      </c>
      <c r="B474" t="str">
        <f t="shared" si="66"/>
        <v>CD-13-473B-337</v>
      </c>
      <c r="C474" s="1" t="str">
        <f>Transactions!A474</f>
        <v>CD-13</v>
      </c>
      <c r="D474" t="str">
        <f>Transactions!F474</f>
        <v>CD-13-473</v>
      </c>
      <c r="E474" t="str">
        <f>VLOOKUP($D474,Payments!$A:$C,3,0)</f>
        <v>B-337</v>
      </c>
      <c r="F474" s="11" t="str">
        <f>Transactions!D474</f>
        <v>Wagon</v>
      </c>
      <c r="G474" s="11" t="str">
        <f>Transactions!E474</f>
        <v>Isuzu</v>
      </c>
      <c r="H474" s="1">
        <f>Transactions!B474</f>
        <v>43374</v>
      </c>
      <c r="I474" s="10">
        <f t="shared" si="63"/>
        <v>10</v>
      </c>
      <c r="J474" s="1">
        <f>Transactions!C474</f>
        <v>43427</v>
      </c>
      <c r="K474">
        <f t="shared" si="64"/>
        <v>53</v>
      </c>
      <c r="L474" s="5">
        <f>Transactions!G474</f>
        <v>27859</v>
      </c>
      <c r="M474" s="2">
        <f>Transactions!H474</f>
        <v>0.1</v>
      </c>
      <c r="N474" s="2">
        <f t="shared" si="67"/>
        <v>25073.1</v>
      </c>
      <c r="O474">
        <f>SUMIFS(Financials!$C:$C,Financials!$A:$A,'Combined sheet'!$C474,Financials!$B:$B,'Combined sheet'!$D474)</f>
        <v>8636.2900000000009</v>
      </c>
      <c r="P474">
        <f>SUMIFS(Financials!$D:$D,Financials!$A:$A,'Combined sheet'!$C474,Financials!$B:$B,'Combined sheet'!$D474)</f>
        <v>821.84050000000002</v>
      </c>
      <c r="Q474">
        <f>SUMIFS(Financials!$E:$E,Financials!$A:$A,'Combined sheet'!$C474,Financials!$B:$B,'Combined sheet'!$D474)</f>
        <v>0.15</v>
      </c>
      <c r="R474" s="18">
        <f t="shared" si="68"/>
        <v>13219.095500000001</v>
      </c>
      <c r="S474" s="9">
        <f t="shared" si="69"/>
        <v>11854.004499999997</v>
      </c>
      <c r="T474">
        <f>VLOOKUP(Transactions!F474,Payments!A474:E1173,2,FALSE)</f>
        <v>5014.6200000000008</v>
      </c>
      <c r="U474" s="9">
        <f>VLOOKUP($D474,Payments!$A:$E,4,0)</f>
        <v>21462.573600000003</v>
      </c>
      <c r="V474" s="9">
        <f t="shared" si="70"/>
        <v>1404.0936000000074</v>
      </c>
      <c r="W474" s="17">
        <f t="shared" si="71"/>
        <v>6.5420560747663892E-2</v>
      </c>
      <c r="X474" t="str">
        <f>VLOOKUP($D474,Payments!$A:$E,5,0)</f>
        <v>Popular</v>
      </c>
      <c r="Y474" t="str">
        <f>VLOOKUP($X474,'Bank Type'!$A$1:$B$11,2,0)</f>
        <v>B</v>
      </c>
    </row>
    <row r="475" spans="1:25" x14ac:dyDescent="0.25">
      <c r="A475" t="str">
        <f t="shared" si="65"/>
        <v>CD-12CD-12-474</v>
      </c>
      <c r="B475" t="str">
        <f t="shared" si="66"/>
        <v>CD-12-474B-350</v>
      </c>
      <c r="C475" s="11" t="str">
        <f>Transactions!A475</f>
        <v>CD-12</v>
      </c>
      <c r="D475" t="str">
        <f>Transactions!F475</f>
        <v>CD-12-474</v>
      </c>
      <c r="E475" t="str">
        <f>VLOOKUP($D475,Payments!$A:$C,3,0)</f>
        <v>B-350</v>
      </c>
      <c r="F475" s="11" t="str">
        <f>Transactions!D475</f>
        <v>Convertible</v>
      </c>
      <c r="G475" s="11" t="str">
        <f>Transactions!E475</f>
        <v>Dodge</v>
      </c>
      <c r="H475" s="1">
        <f>Transactions!B475</f>
        <v>43414</v>
      </c>
      <c r="I475" s="10">
        <f t="shared" si="63"/>
        <v>11</v>
      </c>
      <c r="J475" s="1">
        <f>Transactions!C475</f>
        <v>43454</v>
      </c>
      <c r="K475">
        <f t="shared" si="64"/>
        <v>40</v>
      </c>
      <c r="L475" s="5">
        <f>Transactions!G475</f>
        <v>28366</v>
      </c>
      <c r="M475" s="2">
        <f>Transactions!H475</f>
        <v>0.09</v>
      </c>
      <c r="N475" s="2">
        <f t="shared" si="67"/>
        <v>25813.06</v>
      </c>
      <c r="O475">
        <f>SUMIFS(Financials!$C:$C,Financials!$A:$A,'Combined sheet'!$C475,Financials!$B:$B,'Combined sheet'!$D475)</f>
        <v>10495.42</v>
      </c>
      <c r="P475">
        <f>SUMIFS(Financials!$D:$D,Financials!$A:$A,'Combined sheet'!$C475,Financials!$B:$B,'Combined sheet'!$D475)</f>
        <v>1072.2348000000002</v>
      </c>
      <c r="Q475">
        <f>SUMIFS(Financials!$E:$E,Financials!$A:$A,'Combined sheet'!$C475,Financials!$B:$B,'Combined sheet'!$D475)</f>
        <v>0.13</v>
      </c>
      <c r="R475" s="18">
        <f t="shared" si="68"/>
        <v>14923.3526</v>
      </c>
      <c r="S475" s="9">
        <f t="shared" si="69"/>
        <v>10889.707400000001</v>
      </c>
      <c r="T475">
        <f>VLOOKUP(Transactions!F475,Payments!A475:E1174,2,FALSE)</f>
        <v>5678.8732000000009</v>
      </c>
      <c r="U475" s="9">
        <f>VLOOKUP($D475,Payments!$A:$E,4,0)</f>
        <v>21946.263612000002</v>
      </c>
      <c r="V475" s="9">
        <f t="shared" si="70"/>
        <v>1812.076812000003</v>
      </c>
      <c r="W475" s="17">
        <f t="shared" si="71"/>
        <v>8.2568807339449671E-2</v>
      </c>
      <c r="X475" t="str">
        <f>VLOOKUP($D475,Payments!$A:$E,5,0)</f>
        <v>BBVA</v>
      </c>
      <c r="Y475" t="str">
        <f>VLOOKUP($X475,'Bank Type'!$A$1:$B$11,2,0)</f>
        <v>A</v>
      </c>
    </row>
    <row r="476" spans="1:25" x14ac:dyDescent="0.25">
      <c r="A476" t="str">
        <f t="shared" si="65"/>
        <v>CD-1CD-1-475</v>
      </c>
      <c r="B476" t="str">
        <f t="shared" si="66"/>
        <v>CD-1-475B-247</v>
      </c>
      <c r="C476" s="1" t="str">
        <f>Transactions!A476</f>
        <v>CD-1</v>
      </c>
      <c r="D476" t="str">
        <f>Transactions!F476</f>
        <v>CD-1-475</v>
      </c>
      <c r="E476" t="str">
        <f>VLOOKUP($D476,Payments!$A:$C,3,0)</f>
        <v>B-247</v>
      </c>
      <c r="F476" s="11" t="str">
        <f>Transactions!D476</f>
        <v>Wagon</v>
      </c>
      <c r="G476" s="11" t="str">
        <f>Transactions!E476</f>
        <v>Mazda</v>
      </c>
      <c r="H476" s="1">
        <f>Transactions!B476</f>
        <v>43413</v>
      </c>
      <c r="I476" s="10">
        <f t="shared" si="63"/>
        <v>11</v>
      </c>
      <c r="J476" s="1">
        <f>Transactions!C476</f>
        <v>43466</v>
      </c>
      <c r="K476">
        <f t="shared" si="64"/>
        <v>53</v>
      </c>
      <c r="L476" s="5">
        <f>Transactions!G476</f>
        <v>28489</v>
      </c>
      <c r="M476" s="2">
        <f>Transactions!H476</f>
        <v>0.08</v>
      </c>
      <c r="N476" s="2">
        <f t="shared" si="67"/>
        <v>26209.88</v>
      </c>
      <c r="O476">
        <f>SUMIFS(Financials!$C:$C,Financials!$A:$A,'Combined sheet'!$C476,Financials!$B:$B,'Combined sheet'!$D476)</f>
        <v>9971.15</v>
      </c>
      <c r="P476">
        <f>SUMIFS(Financials!$D:$D,Financials!$A:$A,'Combined sheet'!$C476,Financials!$B:$B,'Combined sheet'!$D476)</f>
        <v>1299.0984000000001</v>
      </c>
      <c r="Q476">
        <f>SUMIFS(Financials!$E:$E,Financials!$A:$A,'Combined sheet'!$C476,Financials!$B:$B,'Combined sheet'!$D476)</f>
        <v>0.11</v>
      </c>
      <c r="R476" s="18">
        <f t="shared" si="68"/>
        <v>14153.335200000001</v>
      </c>
      <c r="S476" s="9">
        <f t="shared" si="69"/>
        <v>12056.5448</v>
      </c>
      <c r="T476">
        <f>VLOOKUP(Transactions!F476,Payments!A476:E1175,2,FALSE)</f>
        <v>4979.8771999999999</v>
      </c>
      <c r="U476" s="9">
        <f>VLOOKUP($D476,Payments!$A:$E,4,0)</f>
        <v>22716.102996000005</v>
      </c>
      <c r="V476" s="9">
        <f t="shared" si="70"/>
        <v>1486.1001960000031</v>
      </c>
      <c r="W476" s="17">
        <f t="shared" si="71"/>
        <v>6.542056074766367E-2</v>
      </c>
      <c r="X476" t="str">
        <f>VLOOKUP($D476,Payments!$A:$E,5,0)</f>
        <v>Sabadell</v>
      </c>
      <c r="Y476" t="str">
        <f>VLOOKUP($X476,'Bank Type'!$A$1:$B$11,2,0)</f>
        <v>A</v>
      </c>
    </row>
    <row r="477" spans="1:25" x14ac:dyDescent="0.25">
      <c r="A477" t="str">
        <f t="shared" si="65"/>
        <v>CD-12CD-12-476</v>
      </c>
      <c r="B477" t="str">
        <f t="shared" si="66"/>
        <v>CD-12-476B-398</v>
      </c>
      <c r="C477" s="11" t="str">
        <f>Transactions!A477</f>
        <v>CD-12</v>
      </c>
      <c r="D477" t="str">
        <f>Transactions!F477</f>
        <v>CD-12-476</v>
      </c>
      <c r="E477" t="str">
        <f>VLOOKUP($D477,Payments!$A:$C,3,0)</f>
        <v>B-398</v>
      </c>
      <c r="F477" s="11" t="str">
        <f>Transactions!D477</f>
        <v>Sedan</v>
      </c>
      <c r="G477" s="11" t="str">
        <f>Transactions!E477</f>
        <v>Dodge</v>
      </c>
      <c r="H477" s="1">
        <f>Transactions!B477</f>
        <v>43397</v>
      </c>
      <c r="I477" s="10">
        <f t="shared" si="63"/>
        <v>10</v>
      </c>
      <c r="J477" s="1">
        <f>Transactions!C477</f>
        <v>43447</v>
      </c>
      <c r="K477">
        <f t="shared" si="64"/>
        <v>50</v>
      </c>
      <c r="L477" s="5">
        <f>Transactions!G477</f>
        <v>25963</v>
      </c>
      <c r="M477" s="2">
        <f>Transactions!H477</f>
        <v>0.11</v>
      </c>
      <c r="N477" s="2">
        <f t="shared" si="67"/>
        <v>23107.07</v>
      </c>
      <c r="O477">
        <f>SUMIFS(Financials!$C:$C,Financials!$A:$A,'Combined sheet'!$C477,Financials!$B:$B,'Combined sheet'!$D477)</f>
        <v>10125.57</v>
      </c>
      <c r="P477">
        <f>SUMIFS(Financials!$D:$D,Financials!$A:$A,'Combined sheet'!$C477,Financials!$B:$B,'Combined sheet'!$D477)</f>
        <v>649.07500000000005</v>
      </c>
      <c r="Q477">
        <f>SUMIFS(Financials!$E:$E,Financials!$A:$A,'Combined sheet'!$C477,Financials!$B:$B,'Combined sheet'!$D477)</f>
        <v>0.12</v>
      </c>
      <c r="R477" s="18">
        <f t="shared" si="68"/>
        <v>13547.493399999999</v>
      </c>
      <c r="S477" s="9">
        <f t="shared" si="69"/>
        <v>9559.5766000000003</v>
      </c>
      <c r="T477">
        <f>VLOOKUP(Transactions!F477,Payments!A477:E1176,2,FALSE)</f>
        <v>4852.4847</v>
      </c>
      <c r="U477" s="9">
        <f>VLOOKUP($D477,Payments!$A:$E,4,0)</f>
        <v>19532.406271</v>
      </c>
      <c r="V477" s="9">
        <f t="shared" si="70"/>
        <v>1277.820971000001</v>
      </c>
      <c r="W477" s="17">
        <f t="shared" si="71"/>
        <v>6.54205607476636E-2</v>
      </c>
      <c r="X477" t="str">
        <f>VLOOKUP($D477,Payments!$A:$E,5,0)</f>
        <v>Popular</v>
      </c>
      <c r="Y477" t="str">
        <f>VLOOKUP($X477,'Bank Type'!$A$1:$B$11,2,0)</f>
        <v>B</v>
      </c>
    </row>
    <row r="478" spans="1:25" x14ac:dyDescent="0.25">
      <c r="A478" t="str">
        <f t="shared" si="65"/>
        <v>CD-14CD-14-477</v>
      </c>
      <c r="B478" t="str">
        <f t="shared" si="66"/>
        <v>CD-14-477B-299</v>
      </c>
      <c r="C478" s="1" t="str">
        <f>Transactions!A478</f>
        <v>CD-14</v>
      </c>
      <c r="D478" t="str">
        <f>Transactions!F478</f>
        <v>CD-14-477</v>
      </c>
      <c r="E478" t="str">
        <f>VLOOKUP($D478,Payments!$A:$C,3,0)</f>
        <v>B-299</v>
      </c>
      <c r="F478" s="11" t="str">
        <f>Transactions!D478</f>
        <v>Sedan</v>
      </c>
      <c r="G478" s="11" t="str">
        <f>Transactions!E478</f>
        <v>Subaru</v>
      </c>
      <c r="H478" s="1">
        <f>Transactions!B478</f>
        <v>43462</v>
      </c>
      <c r="I478" s="10">
        <f t="shared" si="63"/>
        <v>12</v>
      </c>
      <c r="J478" s="1">
        <f>Transactions!C478</f>
        <v>43516</v>
      </c>
      <c r="K478">
        <f t="shared" si="64"/>
        <v>54</v>
      </c>
      <c r="L478" s="5">
        <f>Transactions!G478</f>
        <v>30904</v>
      </c>
      <c r="M478" s="2">
        <f>Transactions!H478</f>
        <v>0.08</v>
      </c>
      <c r="N478" s="2">
        <f t="shared" si="67"/>
        <v>28431.68</v>
      </c>
      <c r="O478">
        <f>SUMIFS(Financials!$C:$C,Financials!$A:$A,'Combined sheet'!$C478,Financials!$B:$B,'Combined sheet'!$D478)</f>
        <v>11125.44</v>
      </c>
      <c r="P478">
        <f>SUMIFS(Financials!$D:$D,Financials!$A:$A,'Combined sheet'!$C478,Financials!$B:$B,'Combined sheet'!$D478)</f>
        <v>1038.3743999999999</v>
      </c>
      <c r="Q478">
        <f>SUMIFS(Financials!$E:$E,Financials!$A:$A,'Combined sheet'!$C478,Financials!$B:$B,'Combined sheet'!$D478)</f>
        <v>0.11</v>
      </c>
      <c r="R478" s="18">
        <f t="shared" si="68"/>
        <v>15291.299200000001</v>
      </c>
      <c r="S478" s="9">
        <f t="shared" si="69"/>
        <v>13140.380799999997</v>
      </c>
      <c r="T478">
        <f>VLOOKUP(Transactions!F478,Payments!A478:E1177,2,FALSE)</f>
        <v>6254.9695999999994</v>
      </c>
      <c r="U478" s="9">
        <f>VLOOKUP($D478,Payments!$A:$E,4,0)</f>
        <v>23285.54592</v>
      </c>
      <c r="V478" s="9">
        <f t="shared" si="70"/>
        <v>1108.8355200000005</v>
      </c>
      <c r="W478" s="17">
        <f t="shared" si="71"/>
        <v>4.7619047619047644E-2</v>
      </c>
      <c r="X478" t="str">
        <f>VLOOKUP($D478,Payments!$A:$E,5,0)</f>
        <v>Kutxa</v>
      </c>
      <c r="Y478" t="str">
        <f>VLOOKUP($X478,'Bank Type'!$A$1:$B$11,2,0)</f>
        <v>C</v>
      </c>
    </row>
    <row r="479" spans="1:25" x14ac:dyDescent="0.25">
      <c r="A479" t="str">
        <f t="shared" si="65"/>
        <v>CD-15CD-15-478</v>
      </c>
      <c r="B479" t="str">
        <f t="shared" si="66"/>
        <v>CD-15-478B-397</v>
      </c>
      <c r="C479" s="11" t="str">
        <f>Transactions!A479</f>
        <v>CD-15</v>
      </c>
      <c r="D479" t="str">
        <f>Transactions!F479</f>
        <v>CD-15-478</v>
      </c>
      <c r="E479" t="str">
        <f>VLOOKUP($D479,Payments!$A:$C,3,0)</f>
        <v>B-397</v>
      </c>
      <c r="F479" s="11" t="str">
        <f>Transactions!D479</f>
        <v>Convertible</v>
      </c>
      <c r="G479" s="11" t="str">
        <f>Transactions!E479</f>
        <v>Subaru</v>
      </c>
      <c r="H479" s="1">
        <f>Transactions!B479</f>
        <v>43426</v>
      </c>
      <c r="I479" s="10">
        <f t="shared" si="63"/>
        <v>11</v>
      </c>
      <c r="J479" s="1">
        <f>Transactions!C479</f>
        <v>43491</v>
      </c>
      <c r="K479">
        <f t="shared" si="64"/>
        <v>65</v>
      </c>
      <c r="L479" s="5">
        <f>Transactions!G479</f>
        <v>32700</v>
      </c>
      <c r="M479" s="2">
        <f>Transactions!H479</f>
        <v>0.16</v>
      </c>
      <c r="N479" s="2">
        <f t="shared" si="67"/>
        <v>27468</v>
      </c>
      <c r="O479">
        <f>SUMIFS(Financials!$C:$C,Financials!$A:$A,'Combined sheet'!$C479,Financials!$B:$B,'Combined sheet'!$D479)</f>
        <v>13080</v>
      </c>
      <c r="P479">
        <f>SUMIFS(Financials!$D:$D,Financials!$A:$A,'Combined sheet'!$C479,Financials!$B:$B,'Combined sheet'!$D479)</f>
        <v>1294.92</v>
      </c>
      <c r="Q479">
        <f>SUMIFS(Financials!$E:$E,Financials!$A:$A,'Combined sheet'!$C479,Financials!$B:$B,'Combined sheet'!$D479)</f>
        <v>0.11</v>
      </c>
      <c r="R479" s="18">
        <f t="shared" si="68"/>
        <v>17396.400000000001</v>
      </c>
      <c r="S479" s="9">
        <f t="shared" si="69"/>
        <v>10071.6</v>
      </c>
      <c r="T479">
        <f>VLOOKUP(Transactions!F479,Payments!A479:E1178,2,FALSE)</f>
        <v>6042.96</v>
      </c>
      <c r="U479" s="9">
        <f>VLOOKUP($D479,Payments!$A:$E,4,0)</f>
        <v>23353.293600000001</v>
      </c>
      <c r="V479" s="9">
        <f t="shared" si="70"/>
        <v>1928.2536</v>
      </c>
      <c r="W479" s="17">
        <f t="shared" si="71"/>
        <v>8.2568807339449532E-2</v>
      </c>
      <c r="X479" t="str">
        <f>VLOOKUP($D479,Payments!$A:$E,5,0)</f>
        <v>Caixa</v>
      </c>
      <c r="Y479" t="str">
        <f>VLOOKUP($X479,'Bank Type'!$A$1:$B$11,2,0)</f>
        <v>A</v>
      </c>
    </row>
    <row r="480" spans="1:25" x14ac:dyDescent="0.25">
      <c r="A480" t="str">
        <f t="shared" si="65"/>
        <v>CD-1CD-1-479</v>
      </c>
      <c r="B480" t="str">
        <f t="shared" si="66"/>
        <v>CD-1-479B-266</v>
      </c>
      <c r="C480" s="1" t="str">
        <f>Transactions!A480</f>
        <v>CD-1</v>
      </c>
      <c r="D480" t="str">
        <f>Transactions!F480</f>
        <v>CD-1-479</v>
      </c>
      <c r="E480" t="str">
        <f>VLOOKUP($D480,Payments!$A:$C,3,0)</f>
        <v>B-266</v>
      </c>
      <c r="F480" s="11" t="str">
        <f>Transactions!D480</f>
        <v>Sedan</v>
      </c>
      <c r="G480" s="11" t="str">
        <f>Transactions!E480</f>
        <v>Peugeot</v>
      </c>
      <c r="H480" s="1">
        <f>Transactions!B480</f>
        <v>43454</v>
      </c>
      <c r="I480" s="10">
        <f t="shared" si="63"/>
        <v>12</v>
      </c>
      <c r="J480" s="1">
        <f>Transactions!C480</f>
        <v>43484</v>
      </c>
      <c r="K480">
        <f t="shared" si="64"/>
        <v>30</v>
      </c>
      <c r="L480" s="5">
        <f>Transactions!G480</f>
        <v>22937</v>
      </c>
      <c r="M480" s="2">
        <f>Transactions!H480</f>
        <v>0.13</v>
      </c>
      <c r="N480" s="2">
        <f t="shared" si="67"/>
        <v>19955.189999999999</v>
      </c>
      <c r="O480">
        <f>SUMIFS(Financials!$C:$C,Financials!$A:$A,'Combined sheet'!$C480,Financials!$B:$B,'Combined sheet'!$D480)</f>
        <v>6881.1</v>
      </c>
      <c r="P480">
        <f>SUMIFS(Financials!$D:$D,Financials!$A:$A,'Combined sheet'!$C480,Financials!$B:$B,'Combined sheet'!$D480)</f>
        <v>653.70449999999994</v>
      </c>
      <c r="Q480">
        <f>SUMIFS(Financials!$E:$E,Financials!$A:$A,'Combined sheet'!$C480,Financials!$B:$B,'Combined sheet'!$D480)</f>
        <v>0.1</v>
      </c>
      <c r="R480" s="18">
        <f t="shared" si="68"/>
        <v>9530.3235000000004</v>
      </c>
      <c r="S480" s="9">
        <f t="shared" si="69"/>
        <v>10424.866499999998</v>
      </c>
      <c r="T480">
        <f>VLOOKUP(Transactions!F480,Payments!A480:E1179,2,FALSE)</f>
        <v>4589.6936999999998</v>
      </c>
      <c r="U480" s="9">
        <f>VLOOKUP($D480,Payments!$A:$E,4,0)</f>
        <v>16287.426078</v>
      </c>
      <c r="V480" s="9">
        <f t="shared" si="70"/>
        <v>921.92977800000153</v>
      </c>
      <c r="W480" s="17">
        <f t="shared" si="71"/>
        <v>5.6603773584905752E-2</v>
      </c>
      <c r="X480" t="str">
        <f>VLOOKUP($D480,Payments!$A:$E,5,0)</f>
        <v>Bankinter</v>
      </c>
      <c r="Y480" t="str">
        <f>VLOOKUP($X480,'Bank Type'!$A$1:$B$11,2,0)</f>
        <v>C</v>
      </c>
    </row>
    <row r="481" spans="1:25" x14ac:dyDescent="0.25">
      <c r="A481" t="str">
        <f t="shared" si="65"/>
        <v>CD-4CD-4-480</v>
      </c>
      <c r="B481" t="str">
        <f t="shared" si="66"/>
        <v>CD-4-480B-272</v>
      </c>
      <c r="C481" s="11" t="str">
        <f>Transactions!A481</f>
        <v>CD-4</v>
      </c>
      <c r="D481" t="str">
        <f>Transactions!F481</f>
        <v>CD-4-480</v>
      </c>
      <c r="E481" t="str">
        <f>VLOOKUP($D481,Payments!$A:$C,3,0)</f>
        <v>B-272</v>
      </c>
      <c r="F481" s="11" t="str">
        <f>Transactions!D481</f>
        <v>Sedan</v>
      </c>
      <c r="G481" s="11" t="str">
        <f>Transactions!E481</f>
        <v>Volvo</v>
      </c>
      <c r="H481" s="1">
        <f>Transactions!B481</f>
        <v>43376</v>
      </c>
      <c r="I481" s="10">
        <f t="shared" si="63"/>
        <v>10</v>
      </c>
      <c r="J481" s="1">
        <f>Transactions!C481</f>
        <v>43446</v>
      </c>
      <c r="K481">
        <f t="shared" si="64"/>
        <v>70</v>
      </c>
      <c r="L481" s="5">
        <f>Transactions!G481</f>
        <v>20970</v>
      </c>
      <c r="M481" s="2">
        <f>Transactions!H481</f>
        <v>0.17</v>
      </c>
      <c r="N481" s="2">
        <f t="shared" si="67"/>
        <v>17405.099999999999</v>
      </c>
      <c r="O481">
        <f>SUMIFS(Financials!$C:$C,Financials!$A:$A,'Combined sheet'!$C481,Financials!$B:$B,'Combined sheet'!$D481)</f>
        <v>6500.7</v>
      </c>
      <c r="P481">
        <f>SUMIFS(Financials!$D:$D,Financials!$A:$A,'Combined sheet'!$C481,Financials!$B:$B,'Combined sheet'!$D481)</f>
        <v>981.39599999999973</v>
      </c>
      <c r="Q481">
        <f>SUMIFS(Financials!$E:$E,Financials!$A:$A,'Combined sheet'!$C481,Financials!$B:$B,'Combined sheet'!$D481)</f>
        <v>0.12</v>
      </c>
      <c r="R481" s="18">
        <f t="shared" si="68"/>
        <v>9570.7079999999987</v>
      </c>
      <c r="S481" s="9">
        <f t="shared" si="69"/>
        <v>7834.391999999998</v>
      </c>
      <c r="T481">
        <f>VLOOKUP(Transactions!F481,Payments!A481:E1180,2,FALSE)</f>
        <v>4003.1729999999998</v>
      </c>
      <c r="U481" s="9">
        <f>VLOOKUP($D481,Payments!$A:$E,4,0)</f>
        <v>14206.04262</v>
      </c>
      <c r="V481" s="9">
        <f t="shared" si="70"/>
        <v>804.11562000000049</v>
      </c>
      <c r="W481" s="17">
        <f t="shared" si="71"/>
        <v>5.6603773584905696E-2</v>
      </c>
      <c r="X481" t="str">
        <f>VLOOKUP($D481,Payments!$A:$E,5,0)</f>
        <v>Bankia</v>
      </c>
      <c r="Y481" t="str">
        <f>VLOOKUP($X481,'Bank Type'!$A$1:$B$11,2,0)</f>
        <v>B</v>
      </c>
    </row>
    <row r="482" spans="1:25" x14ac:dyDescent="0.25">
      <c r="A482" t="str">
        <f t="shared" si="65"/>
        <v>CD-20CD-20-481</v>
      </c>
      <c r="B482" t="str">
        <f t="shared" si="66"/>
        <v>CD-20-481B-248</v>
      </c>
      <c r="C482" s="1" t="str">
        <f>Transactions!A482</f>
        <v>CD-20</v>
      </c>
      <c r="D482" t="str">
        <f>Transactions!F482</f>
        <v>CD-20-481</v>
      </c>
      <c r="E482" t="str">
        <f>VLOOKUP($D482,Payments!$A:$C,3,0)</f>
        <v>B-248</v>
      </c>
      <c r="F482" s="11" t="str">
        <f>Transactions!D482</f>
        <v>Hardtop</v>
      </c>
      <c r="G482" s="11" t="str">
        <f>Transactions!E482</f>
        <v>Plymouth</v>
      </c>
      <c r="H482" s="1">
        <f>Transactions!B482</f>
        <v>43414</v>
      </c>
      <c r="I482" s="10">
        <f t="shared" si="63"/>
        <v>11</v>
      </c>
      <c r="J482" s="1">
        <f>Transactions!C482</f>
        <v>43466</v>
      </c>
      <c r="K482">
        <f t="shared" si="64"/>
        <v>52</v>
      </c>
      <c r="L482" s="5">
        <f>Transactions!G482</f>
        <v>23878</v>
      </c>
      <c r="M482" s="2">
        <f>Transactions!H482</f>
        <v>0.08</v>
      </c>
      <c r="N482" s="2">
        <f t="shared" si="67"/>
        <v>21967.759999999998</v>
      </c>
      <c r="O482">
        <f>SUMIFS(Financials!$C:$C,Financials!$A:$A,'Combined sheet'!$C482,Financials!$B:$B,'Combined sheet'!$D482)</f>
        <v>8596.08</v>
      </c>
      <c r="P482">
        <f>SUMIFS(Financials!$D:$D,Financials!$A:$A,'Combined sheet'!$C482,Financials!$B:$B,'Combined sheet'!$D482)</f>
        <v>1337.1680000000001</v>
      </c>
      <c r="Q482">
        <f>SUMIFS(Financials!$E:$E,Financials!$A:$A,'Combined sheet'!$C482,Financials!$B:$B,'Combined sheet'!$D482)</f>
        <v>0.11</v>
      </c>
      <c r="R482" s="18">
        <f t="shared" si="68"/>
        <v>12349.7016</v>
      </c>
      <c r="S482" s="9">
        <f t="shared" si="69"/>
        <v>9618.0583999999981</v>
      </c>
      <c r="T482">
        <f>VLOOKUP(Transactions!F482,Payments!A482:E1181,2,FALSE)</f>
        <v>3954.1968000000006</v>
      </c>
      <c r="U482" s="9">
        <f>VLOOKUP($D482,Payments!$A:$E,4,0)</f>
        <v>18914.24136</v>
      </c>
      <c r="V482" s="9">
        <f t="shared" si="70"/>
        <v>900.67816000000312</v>
      </c>
      <c r="W482" s="17">
        <f t="shared" si="71"/>
        <v>4.7619047619047783E-2</v>
      </c>
      <c r="X482" t="str">
        <f>VLOOKUP($D482,Payments!$A:$E,5,0)</f>
        <v>Unicaja</v>
      </c>
      <c r="Y482" t="str">
        <f>VLOOKUP($X482,'Bank Type'!$A$1:$B$11,2,0)</f>
        <v>D</v>
      </c>
    </row>
    <row r="483" spans="1:25" x14ac:dyDescent="0.25">
      <c r="A483" t="str">
        <f t="shared" si="65"/>
        <v>CD-17CD-17-482</v>
      </c>
      <c r="B483" t="str">
        <f t="shared" si="66"/>
        <v>CD-17-482B-396</v>
      </c>
      <c r="C483" s="11" t="str">
        <f>Transactions!A483</f>
        <v>CD-17</v>
      </c>
      <c r="D483" t="str">
        <f>Transactions!F483</f>
        <v>CD-17-482</v>
      </c>
      <c r="E483" t="str">
        <f>VLOOKUP($D483,Payments!$A:$C,3,0)</f>
        <v>B-396</v>
      </c>
      <c r="F483" s="11" t="str">
        <f>Transactions!D483</f>
        <v>Wagon</v>
      </c>
      <c r="G483" s="11" t="str">
        <f>Transactions!E483</f>
        <v>BMW</v>
      </c>
      <c r="H483" s="1">
        <f>Transactions!B483</f>
        <v>43432</v>
      </c>
      <c r="I483" s="10">
        <f t="shared" si="63"/>
        <v>11</v>
      </c>
      <c r="J483" s="1">
        <f>Transactions!C483</f>
        <v>43501</v>
      </c>
      <c r="K483">
        <f t="shared" si="64"/>
        <v>69</v>
      </c>
      <c r="L483" s="5">
        <f>Transactions!G483</f>
        <v>23983</v>
      </c>
      <c r="M483" s="2">
        <f>Transactions!H483</f>
        <v>0.14000000000000001</v>
      </c>
      <c r="N483" s="2">
        <f t="shared" si="67"/>
        <v>20625.38</v>
      </c>
      <c r="O483">
        <f>SUMIFS(Financials!$C:$C,Financials!$A:$A,'Combined sheet'!$C483,Financials!$B:$B,'Combined sheet'!$D483)</f>
        <v>7434.73</v>
      </c>
      <c r="P483">
        <f>SUMIFS(Financials!$D:$D,Financials!$A:$A,'Combined sheet'!$C483,Financials!$B:$B,'Combined sheet'!$D483)</f>
        <v>659.53250000000003</v>
      </c>
      <c r="Q483">
        <f>SUMIFS(Financials!$E:$E,Financials!$A:$A,'Combined sheet'!$C483,Financials!$B:$B,'Combined sheet'!$D483)</f>
        <v>0.13</v>
      </c>
      <c r="R483" s="18">
        <f t="shared" si="68"/>
        <v>10775.561900000001</v>
      </c>
      <c r="S483" s="9">
        <f t="shared" si="69"/>
        <v>9849.8181000000022</v>
      </c>
      <c r="T483">
        <f>VLOOKUP(Transactions!F483,Payments!A483:E1182,2,FALSE)</f>
        <v>4331.3298000000004</v>
      </c>
      <c r="U483" s="9">
        <f>VLOOKUP($D483,Payments!$A:$E,4,0)</f>
        <v>17108.752710000001</v>
      </c>
      <c r="V483" s="9">
        <f t="shared" si="70"/>
        <v>814.70250999999917</v>
      </c>
      <c r="W483" s="17">
        <f t="shared" si="71"/>
        <v>4.7619047619047568E-2</v>
      </c>
      <c r="X483" t="str">
        <f>VLOOKUP($D483,Payments!$A:$E,5,0)</f>
        <v>Kutxa</v>
      </c>
      <c r="Y483" t="str">
        <f>VLOOKUP($X483,'Bank Type'!$A$1:$B$11,2,0)</f>
        <v>C</v>
      </c>
    </row>
    <row r="484" spans="1:25" x14ac:dyDescent="0.25">
      <c r="A484" t="str">
        <f t="shared" si="65"/>
        <v>CD-19CD-19-483</v>
      </c>
      <c r="B484" t="str">
        <f t="shared" si="66"/>
        <v>CD-19-483B-263</v>
      </c>
      <c r="C484" s="1" t="str">
        <f>Transactions!A484</f>
        <v>CD-19</v>
      </c>
      <c r="D484" t="str">
        <f>Transactions!F484</f>
        <v>CD-19-483</v>
      </c>
      <c r="E484" t="str">
        <f>VLOOKUP($D484,Payments!$A:$C,3,0)</f>
        <v>B-263</v>
      </c>
      <c r="F484" s="11" t="str">
        <f>Transactions!D484</f>
        <v>Hatchback</v>
      </c>
      <c r="G484" s="11" t="str">
        <f>Transactions!E484</f>
        <v>Volvo</v>
      </c>
      <c r="H484" s="1">
        <f>Transactions!B484</f>
        <v>43380</v>
      </c>
      <c r="I484" s="10">
        <f t="shared" si="63"/>
        <v>10</v>
      </c>
      <c r="J484" s="1">
        <f>Transactions!C484</f>
        <v>43415</v>
      </c>
      <c r="K484">
        <f t="shared" si="64"/>
        <v>35</v>
      </c>
      <c r="L484" s="5">
        <f>Transactions!G484</f>
        <v>16935</v>
      </c>
      <c r="M484" s="2">
        <f>Transactions!H484</f>
        <v>0.11</v>
      </c>
      <c r="N484" s="2">
        <f t="shared" si="67"/>
        <v>15072.15</v>
      </c>
      <c r="O484">
        <f>SUMIFS(Financials!$C:$C,Financials!$A:$A,'Combined sheet'!$C484,Financials!$B:$B,'Combined sheet'!$D484)</f>
        <v>6096.6</v>
      </c>
      <c r="P484">
        <f>SUMIFS(Financials!$D:$D,Financials!$A:$A,'Combined sheet'!$C484,Financials!$B:$B,'Combined sheet'!$D484)</f>
        <v>538.5329999999999</v>
      </c>
      <c r="Q484">
        <f>SUMIFS(Financials!$E:$E,Financials!$A:$A,'Combined sheet'!$C484,Financials!$B:$B,'Combined sheet'!$D484)</f>
        <v>0.11</v>
      </c>
      <c r="R484" s="18">
        <f t="shared" si="68"/>
        <v>8293.0694999999996</v>
      </c>
      <c r="S484" s="9">
        <f t="shared" si="69"/>
        <v>6779.0805</v>
      </c>
      <c r="T484">
        <f>VLOOKUP(Transactions!F484,Payments!A484:E1183,2,FALSE)</f>
        <v>3315.873</v>
      </c>
      <c r="U484" s="9">
        <f>VLOOKUP($D484,Payments!$A:$E,4,0)</f>
        <v>12814.341930000001</v>
      </c>
      <c r="V484" s="9">
        <f t="shared" si="70"/>
        <v>1058.0649300000005</v>
      </c>
      <c r="W484" s="17">
        <f t="shared" si="71"/>
        <v>8.2568807339449574E-2</v>
      </c>
      <c r="X484" t="str">
        <f>VLOOKUP($D484,Payments!$A:$E,5,0)</f>
        <v>Kutxa</v>
      </c>
      <c r="Y484" t="str">
        <f>VLOOKUP($X484,'Bank Type'!$A$1:$B$11,2,0)</f>
        <v>C</v>
      </c>
    </row>
    <row r="485" spans="1:25" x14ac:dyDescent="0.25">
      <c r="A485" t="str">
        <f t="shared" si="65"/>
        <v>CD-18CD-18-484</v>
      </c>
      <c r="B485" t="str">
        <f t="shared" si="66"/>
        <v>CD-18-484B-248</v>
      </c>
      <c r="C485" s="11" t="str">
        <f>Transactions!A485</f>
        <v>CD-18</v>
      </c>
      <c r="D485" t="str">
        <f>Transactions!F485</f>
        <v>CD-18-484</v>
      </c>
      <c r="E485" t="str">
        <f>VLOOKUP($D485,Payments!$A:$C,3,0)</f>
        <v>B-248</v>
      </c>
      <c r="F485" s="11" t="str">
        <f>Transactions!D485</f>
        <v>Convertible</v>
      </c>
      <c r="G485" s="11" t="str">
        <f>Transactions!E485</f>
        <v>Porsche</v>
      </c>
      <c r="H485" s="1">
        <f>Transactions!B485</f>
        <v>43434</v>
      </c>
      <c r="I485" s="10">
        <f t="shared" si="63"/>
        <v>11</v>
      </c>
      <c r="J485" s="1">
        <f>Transactions!C485</f>
        <v>43487</v>
      </c>
      <c r="K485">
        <f t="shared" si="64"/>
        <v>53</v>
      </c>
      <c r="L485" s="5">
        <f>Transactions!G485</f>
        <v>17484</v>
      </c>
      <c r="M485" s="2">
        <f>Transactions!H485</f>
        <v>0.05</v>
      </c>
      <c r="N485" s="2">
        <f t="shared" si="67"/>
        <v>16609.8</v>
      </c>
      <c r="O485">
        <f>SUMIFS(Financials!$C:$C,Financials!$A:$A,'Combined sheet'!$C485,Financials!$B:$B,'Combined sheet'!$D485)</f>
        <v>5245.2</v>
      </c>
      <c r="P485">
        <f>SUMIFS(Financials!$D:$D,Financials!$A:$A,'Combined sheet'!$C485,Financials!$B:$B,'Combined sheet'!$D485)</f>
        <v>681.87599999999986</v>
      </c>
      <c r="Q485">
        <f>SUMIFS(Financials!$E:$E,Financials!$A:$A,'Combined sheet'!$C485,Financials!$B:$B,'Combined sheet'!$D485)</f>
        <v>0.12</v>
      </c>
      <c r="R485" s="18">
        <f t="shared" si="68"/>
        <v>7920.2520000000004</v>
      </c>
      <c r="S485" s="9">
        <f t="shared" si="69"/>
        <v>8689.5479999999989</v>
      </c>
      <c r="T485">
        <f>VLOOKUP(Transactions!F485,Payments!A485:E1184,2,FALSE)</f>
        <v>3155.8620000000001</v>
      </c>
      <c r="U485" s="9">
        <f>VLOOKUP($D485,Payments!$A:$E,4,0)</f>
        <v>14664.79242</v>
      </c>
      <c r="V485" s="9">
        <f t="shared" si="70"/>
        <v>1210.8544200000015</v>
      </c>
      <c r="W485" s="17">
        <f t="shared" si="71"/>
        <v>8.2568807339449643E-2</v>
      </c>
      <c r="X485" t="str">
        <f>VLOOKUP($D485,Payments!$A:$E,5,0)</f>
        <v>Bankinter</v>
      </c>
      <c r="Y485" t="str">
        <f>VLOOKUP($X485,'Bank Type'!$A$1:$B$11,2,0)</f>
        <v>C</v>
      </c>
    </row>
    <row r="486" spans="1:25" x14ac:dyDescent="0.25">
      <c r="A486" t="str">
        <f t="shared" si="65"/>
        <v>CD-9CD-9-485</v>
      </c>
      <c r="B486" t="str">
        <f t="shared" si="66"/>
        <v>CD-9-485B-271</v>
      </c>
      <c r="C486" s="1" t="str">
        <f>Transactions!A486</f>
        <v>CD-9</v>
      </c>
      <c r="D486" t="str">
        <f>Transactions!F486</f>
        <v>CD-9-485</v>
      </c>
      <c r="E486" t="str">
        <f>VLOOKUP($D486,Payments!$A:$C,3,0)</f>
        <v>B-271</v>
      </c>
      <c r="F486" s="11" t="str">
        <f>Transactions!D486</f>
        <v>Convertible</v>
      </c>
      <c r="G486" s="11" t="str">
        <f>Transactions!E486</f>
        <v>Mitsubishi</v>
      </c>
      <c r="H486" s="1">
        <f>Transactions!B486</f>
        <v>43416</v>
      </c>
      <c r="I486" s="10">
        <f t="shared" si="63"/>
        <v>11</v>
      </c>
      <c r="J486" s="1">
        <f>Transactions!C486</f>
        <v>43461</v>
      </c>
      <c r="K486">
        <f t="shared" si="64"/>
        <v>45</v>
      </c>
      <c r="L486" s="5">
        <f>Transactions!G486</f>
        <v>30928</v>
      </c>
      <c r="M486" s="2">
        <f>Transactions!H486</f>
        <v>0.14000000000000001</v>
      </c>
      <c r="N486" s="2">
        <f t="shared" si="67"/>
        <v>26598.080000000002</v>
      </c>
      <c r="O486">
        <f>SUMIFS(Financials!$C:$C,Financials!$A:$A,'Combined sheet'!$C486,Financials!$B:$B,'Combined sheet'!$D486)</f>
        <v>11443.36</v>
      </c>
      <c r="P486">
        <f>SUMIFS(Financials!$D:$D,Financials!$A:$A,'Combined sheet'!$C486,Financials!$B:$B,'Combined sheet'!$D486)</f>
        <v>1515.4719999999998</v>
      </c>
      <c r="Q486">
        <f>SUMIFS(Financials!$E:$E,Financials!$A:$A,'Combined sheet'!$C486,Financials!$B:$B,'Combined sheet'!$D486)</f>
        <v>0.14000000000000001</v>
      </c>
      <c r="R486" s="18">
        <f t="shared" si="68"/>
        <v>16682.563200000001</v>
      </c>
      <c r="S486" s="9">
        <f t="shared" si="69"/>
        <v>9915.5168000000012</v>
      </c>
      <c r="T486">
        <f>VLOOKUP(Transactions!F486,Payments!A486:E1185,2,FALSE)</f>
        <v>5053.6351999999997</v>
      </c>
      <c r="U486" s="9">
        <f>VLOOKUP($D486,Payments!$A:$E,4,0)</f>
        <v>23483.444831999997</v>
      </c>
      <c r="V486" s="9">
        <f t="shared" si="70"/>
        <v>1939.0000319999963</v>
      </c>
      <c r="W486" s="17">
        <f t="shared" si="71"/>
        <v>8.2568807339449393E-2</v>
      </c>
      <c r="X486" t="str">
        <f>VLOOKUP($D486,Payments!$A:$E,5,0)</f>
        <v>Bankinter</v>
      </c>
      <c r="Y486" t="str">
        <f>VLOOKUP($X486,'Bank Type'!$A$1:$B$11,2,0)</f>
        <v>C</v>
      </c>
    </row>
    <row r="487" spans="1:25" x14ac:dyDescent="0.25">
      <c r="A487" t="str">
        <f t="shared" si="65"/>
        <v>CD-10CD-10-486</v>
      </c>
      <c r="B487" t="str">
        <f t="shared" si="66"/>
        <v>CD-10-486B-362</v>
      </c>
      <c r="C487" s="11" t="str">
        <f>Transactions!A487</f>
        <v>CD-10</v>
      </c>
      <c r="D487" t="str">
        <f>Transactions!F487</f>
        <v>CD-10-486</v>
      </c>
      <c r="E487" t="str">
        <f>VLOOKUP($D487,Payments!$A:$C,3,0)</f>
        <v>B-362</v>
      </c>
      <c r="F487" s="11" t="str">
        <f>Transactions!D487</f>
        <v>Hardtop</v>
      </c>
      <c r="G487" s="11" t="str">
        <f>Transactions!E487</f>
        <v>Nissan</v>
      </c>
      <c r="H487" s="1">
        <f>Transactions!B487</f>
        <v>43413</v>
      </c>
      <c r="I487" s="10">
        <f t="shared" si="63"/>
        <v>11</v>
      </c>
      <c r="J487" s="1">
        <f>Transactions!C487</f>
        <v>43486</v>
      </c>
      <c r="K487">
        <f t="shared" si="64"/>
        <v>73</v>
      </c>
      <c r="L487" s="5">
        <f>Transactions!G487</f>
        <v>30003</v>
      </c>
      <c r="M487" s="2">
        <f>Transactions!H487</f>
        <v>0.05</v>
      </c>
      <c r="N487" s="2">
        <f t="shared" si="67"/>
        <v>28502.85</v>
      </c>
      <c r="O487">
        <f>SUMIFS(Financials!$C:$C,Financials!$A:$A,'Combined sheet'!$C487,Financials!$B:$B,'Combined sheet'!$D487)</f>
        <v>9300.93</v>
      </c>
      <c r="P487">
        <f>SUMIFS(Financials!$D:$D,Financials!$A:$A,'Combined sheet'!$C487,Financials!$B:$B,'Combined sheet'!$D487)</f>
        <v>1536.1535999999999</v>
      </c>
      <c r="Q487">
        <f>SUMIFS(Financials!$E:$E,Financials!$A:$A,'Combined sheet'!$C487,Financials!$B:$B,'Combined sheet'!$D487)</f>
        <v>0.12</v>
      </c>
      <c r="R487" s="18">
        <f t="shared" si="68"/>
        <v>14257.425599999999</v>
      </c>
      <c r="S487" s="9">
        <f t="shared" si="69"/>
        <v>14245.424399999996</v>
      </c>
      <c r="T487">
        <f>VLOOKUP(Transactions!F487,Payments!A487:E1186,2,FALSE)</f>
        <v>5415.5415000000003</v>
      </c>
      <c r="U487" s="9">
        <f>VLOOKUP($D487,Payments!$A:$E,4,0)</f>
        <v>24241.673924999999</v>
      </c>
      <c r="V487" s="9">
        <f t="shared" si="70"/>
        <v>1154.365425</v>
      </c>
      <c r="W487" s="17">
        <f t="shared" si="71"/>
        <v>4.7619047619047616E-2</v>
      </c>
      <c r="X487" t="str">
        <f>VLOOKUP($D487,Payments!$A:$E,5,0)</f>
        <v>Popular</v>
      </c>
      <c r="Y487" t="str">
        <f>VLOOKUP($X487,'Bank Type'!$A$1:$B$11,2,0)</f>
        <v>B</v>
      </c>
    </row>
    <row r="488" spans="1:25" x14ac:dyDescent="0.25">
      <c r="A488" t="str">
        <f t="shared" si="65"/>
        <v>CD-6CD-6-487</v>
      </c>
      <c r="B488" t="str">
        <f t="shared" si="66"/>
        <v>CD-6-487B-295</v>
      </c>
      <c r="C488" s="1" t="str">
        <f>Transactions!A488</f>
        <v>CD-6</v>
      </c>
      <c r="D488" t="str">
        <f>Transactions!F488</f>
        <v>CD-6-487</v>
      </c>
      <c r="E488" t="str">
        <f>VLOOKUP($D488,Payments!$A:$C,3,0)</f>
        <v>B-295</v>
      </c>
      <c r="F488" s="11" t="str">
        <f>Transactions!D488</f>
        <v>Hardtop</v>
      </c>
      <c r="G488" s="11" t="str">
        <f>Transactions!E488</f>
        <v>Honda</v>
      </c>
      <c r="H488" s="1">
        <f>Transactions!B488</f>
        <v>43454</v>
      </c>
      <c r="I488" s="10">
        <f t="shared" si="63"/>
        <v>12</v>
      </c>
      <c r="J488" s="1">
        <f>Transactions!C488</f>
        <v>43485</v>
      </c>
      <c r="K488">
        <f t="shared" si="64"/>
        <v>31</v>
      </c>
      <c r="L488" s="5">
        <f>Transactions!G488</f>
        <v>16327</v>
      </c>
      <c r="M488" s="2">
        <f>Transactions!H488</f>
        <v>0.09</v>
      </c>
      <c r="N488" s="2">
        <f t="shared" si="67"/>
        <v>14857.57</v>
      </c>
      <c r="O488">
        <f>SUMIFS(Financials!$C:$C,Financials!$A:$A,'Combined sheet'!$C488,Financials!$B:$B,'Combined sheet'!$D488)</f>
        <v>5387.91</v>
      </c>
      <c r="P488">
        <f>SUMIFS(Financials!$D:$D,Financials!$A:$A,'Combined sheet'!$C488,Financials!$B:$B,'Combined sheet'!$D488)</f>
        <v>473.483</v>
      </c>
      <c r="Q488">
        <f>SUMIFS(Financials!$E:$E,Financials!$A:$A,'Combined sheet'!$C488,Financials!$B:$B,'Combined sheet'!$D488)</f>
        <v>0.14000000000000001</v>
      </c>
      <c r="R488" s="18">
        <f t="shared" si="68"/>
        <v>7941.4528</v>
      </c>
      <c r="S488" s="9">
        <f t="shared" si="69"/>
        <v>6916.1171999999997</v>
      </c>
      <c r="T488">
        <f>VLOOKUP(Transactions!F488,Payments!A488:E1187,2,FALSE)</f>
        <v>3120.0896999999995</v>
      </c>
      <c r="U488" s="9">
        <f>VLOOKUP($D488,Payments!$A:$E,4,0)</f>
        <v>12441.729117999999</v>
      </c>
      <c r="V488" s="9">
        <f t="shared" si="70"/>
        <v>704.24881800000003</v>
      </c>
      <c r="W488" s="17">
        <f t="shared" si="71"/>
        <v>5.6603773584905669E-2</v>
      </c>
      <c r="X488" t="str">
        <f>VLOOKUP($D488,Payments!$A:$E,5,0)</f>
        <v>Laboral</v>
      </c>
      <c r="Y488" t="str">
        <f>VLOOKUP($X488,'Bank Type'!$A$1:$B$11,2,0)</f>
        <v>D</v>
      </c>
    </row>
    <row r="489" spans="1:25" x14ac:dyDescent="0.25">
      <c r="A489" t="str">
        <f t="shared" si="65"/>
        <v>CD-4CD-4-488</v>
      </c>
      <c r="B489" t="str">
        <f t="shared" si="66"/>
        <v>CD-4-488B-321</v>
      </c>
      <c r="C489" s="11" t="str">
        <f>Transactions!A489</f>
        <v>CD-4</v>
      </c>
      <c r="D489" t="str">
        <f>Transactions!F489</f>
        <v>CD-4-488</v>
      </c>
      <c r="E489" t="str">
        <f>VLOOKUP($D489,Payments!$A:$C,3,0)</f>
        <v>B-321</v>
      </c>
      <c r="F489" s="11" t="str">
        <f>Transactions!D489</f>
        <v>Hardtop</v>
      </c>
      <c r="G489" s="11" t="str">
        <f>Transactions!E489</f>
        <v>Mazda</v>
      </c>
      <c r="H489" s="1">
        <f>Transactions!B489</f>
        <v>43387</v>
      </c>
      <c r="I489" s="10">
        <f t="shared" si="63"/>
        <v>10</v>
      </c>
      <c r="J489" s="1">
        <f>Transactions!C489</f>
        <v>43427</v>
      </c>
      <c r="K489">
        <f t="shared" si="64"/>
        <v>40</v>
      </c>
      <c r="L489" s="5">
        <f>Transactions!G489</f>
        <v>30954</v>
      </c>
      <c r="M489" s="2">
        <f>Transactions!H489</f>
        <v>0.08</v>
      </c>
      <c r="N489" s="2">
        <f t="shared" si="67"/>
        <v>28477.68</v>
      </c>
      <c r="O489">
        <f>SUMIFS(Financials!$C:$C,Financials!$A:$A,'Combined sheet'!$C489,Financials!$B:$B,'Combined sheet'!$D489)</f>
        <v>11143.44</v>
      </c>
      <c r="P489">
        <f>SUMIFS(Financials!$D:$D,Financials!$A:$A,'Combined sheet'!$C489,Financials!$B:$B,'Combined sheet'!$D489)</f>
        <v>1560.0815999999998</v>
      </c>
      <c r="Q489">
        <f>SUMIFS(Financials!$E:$E,Financials!$A:$A,'Combined sheet'!$C489,Financials!$B:$B,'Combined sheet'!$D489)</f>
        <v>0.13</v>
      </c>
      <c r="R489" s="18">
        <f t="shared" si="68"/>
        <v>16405.62</v>
      </c>
      <c r="S489" s="9">
        <f t="shared" si="69"/>
        <v>12072.059999999998</v>
      </c>
      <c r="T489">
        <f>VLOOKUP(Transactions!F489,Payments!A489:E1188,2,FALSE)</f>
        <v>6549.8663999999999</v>
      </c>
      <c r="U489" s="9">
        <f>VLOOKUP($D489,Payments!$A:$E,4,0)</f>
        <v>23024.204280000002</v>
      </c>
      <c r="V489" s="9">
        <f t="shared" si="70"/>
        <v>1096.3906800000004</v>
      </c>
      <c r="W489" s="17">
        <f t="shared" si="71"/>
        <v>4.7619047619047637E-2</v>
      </c>
      <c r="X489" t="str">
        <f>VLOOKUP($D489,Payments!$A:$E,5,0)</f>
        <v>Bankia</v>
      </c>
      <c r="Y489" t="str">
        <f>VLOOKUP($X489,'Bank Type'!$A$1:$B$11,2,0)</f>
        <v>B</v>
      </c>
    </row>
    <row r="490" spans="1:25" x14ac:dyDescent="0.25">
      <c r="A490" t="str">
        <f t="shared" si="65"/>
        <v>CD-5CD-5-489</v>
      </c>
      <c r="B490" t="str">
        <f t="shared" si="66"/>
        <v>CD-5-489B-369</v>
      </c>
      <c r="C490" s="1" t="str">
        <f>Transactions!A490</f>
        <v>CD-5</v>
      </c>
      <c r="D490" t="str">
        <f>Transactions!F490</f>
        <v>CD-5-489</v>
      </c>
      <c r="E490" t="str">
        <f>VLOOKUP($D490,Payments!$A:$C,3,0)</f>
        <v>B-369</v>
      </c>
      <c r="F490" s="11" t="str">
        <f>Transactions!D490</f>
        <v>Convertible</v>
      </c>
      <c r="G490" s="11" t="str">
        <f>Transactions!E490</f>
        <v>Volkswagen</v>
      </c>
      <c r="H490" s="1">
        <f>Transactions!B490</f>
        <v>43387</v>
      </c>
      <c r="I490" s="10">
        <f t="shared" si="63"/>
        <v>10</v>
      </c>
      <c r="J490" s="1">
        <f>Transactions!C490</f>
        <v>43459</v>
      </c>
      <c r="K490">
        <f t="shared" si="64"/>
        <v>72</v>
      </c>
      <c r="L490" s="5">
        <f>Transactions!G490</f>
        <v>34133</v>
      </c>
      <c r="M490" s="2">
        <f>Transactions!H490</f>
        <v>0.08</v>
      </c>
      <c r="N490" s="2">
        <f t="shared" si="67"/>
        <v>31402.36</v>
      </c>
      <c r="O490">
        <f>SUMIFS(Financials!$C:$C,Financials!$A:$A,'Combined sheet'!$C490,Financials!$B:$B,'Combined sheet'!$D490)</f>
        <v>12970.54</v>
      </c>
      <c r="P490">
        <f>SUMIFS(Financials!$D:$D,Financials!$A:$A,'Combined sheet'!$C490,Financials!$B:$B,'Combined sheet'!$D490)</f>
        <v>1290.2274</v>
      </c>
      <c r="Q490">
        <f>SUMIFS(Financials!$E:$E,Financials!$A:$A,'Combined sheet'!$C490,Financials!$B:$B,'Combined sheet'!$D490)</f>
        <v>0.11</v>
      </c>
      <c r="R490" s="18">
        <f t="shared" si="68"/>
        <v>17715.027000000002</v>
      </c>
      <c r="S490" s="9">
        <f t="shared" si="69"/>
        <v>13687.333000000001</v>
      </c>
      <c r="T490">
        <f>VLOOKUP(Transactions!F490,Payments!A490:E1189,2,FALSE)</f>
        <v>7222.5428000000002</v>
      </c>
      <c r="U490" s="9">
        <f>VLOOKUP($D490,Payments!$A:$E,4,0)</f>
        <v>25872.404404000004</v>
      </c>
      <c r="V490" s="9">
        <f t="shared" si="70"/>
        <v>1692.5872040000031</v>
      </c>
      <c r="W490" s="17">
        <f t="shared" si="71"/>
        <v>6.5420560747663656E-2</v>
      </c>
      <c r="X490" t="str">
        <f>VLOOKUP($D490,Payments!$A:$E,5,0)</f>
        <v>Unicaja</v>
      </c>
      <c r="Y490" t="str">
        <f>VLOOKUP($X490,'Bank Type'!$A$1:$B$11,2,0)</f>
        <v>D</v>
      </c>
    </row>
    <row r="491" spans="1:25" x14ac:dyDescent="0.25">
      <c r="A491" t="str">
        <f t="shared" si="65"/>
        <v>CD-16CD-16-490</v>
      </c>
      <c r="B491" t="str">
        <f t="shared" si="66"/>
        <v>CD-16-490B-325</v>
      </c>
      <c r="C491" s="11" t="str">
        <f>Transactions!A491</f>
        <v>CD-16</v>
      </c>
      <c r="D491" t="str">
        <f>Transactions!F491</f>
        <v>CD-16-490</v>
      </c>
      <c r="E491" t="str">
        <f>VLOOKUP($D491,Payments!$A:$C,3,0)</f>
        <v>B-325</v>
      </c>
      <c r="F491" s="11" t="str">
        <f>Transactions!D491</f>
        <v>Convertible</v>
      </c>
      <c r="G491" s="11" t="str">
        <f>Transactions!E491</f>
        <v>Alfa-romero</v>
      </c>
      <c r="H491" s="1">
        <f>Transactions!B491</f>
        <v>43453</v>
      </c>
      <c r="I491" s="10">
        <f t="shared" si="63"/>
        <v>12</v>
      </c>
      <c r="J491" s="1">
        <f>Transactions!C491</f>
        <v>43500</v>
      </c>
      <c r="K491">
        <f t="shared" si="64"/>
        <v>47</v>
      </c>
      <c r="L491" s="5">
        <f>Transactions!G491</f>
        <v>33026</v>
      </c>
      <c r="M491" s="2">
        <f>Transactions!H491</f>
        <v>0.09</v>
      </c>
      <c r="N491" s="2">
        <f t="shared" si="67"/>
        <v>30053.66</v>
      </c>
      <c r="O491">
        <f>SUMIFS(Financials!$C:$C,Financials!$A:$A,'Combined sheet'!$C491,Financials!$B:$B,'Combined sheet'!$D491)</f>
        <v>13210.4</v>
      </c>
      <c r="P491">
        <f>SUMIFS(Financials!$D:$D,Financials!$A:$A,'Combined sheet'!$C491,Financials!$B:$B,'Combined sheet'!$D491)</f>
        <v>1515.8934000000002</v>
      </c>
      <c r="Q491">
        <f>SUMIFS(Financials!$E:$E,Financials!$A:$A,'Combined sheet'!$C491,Financials!$B:$B,'Combined sheet'!$D491)</f>
        <v>0.1</v>
      </c>
      <c r="R491" s="18">
        <f t="shared" si="68"/>
        <v>17731.6594</v>
      </c>
      <c r="S491" s="9">
        <f t="shared" si="69"/>
        <v>12322.000600000001</v>
      </c>
      <c r="T491">
        <f>VLOOKUP(Transactions!F491,Payments!A491:E1190,2,FALSE)</f>
        <v>5710.1954000000005</v>
      </c>
      <c r="U491" s="9">
        <f>VLOOKUP($D491,Payments!$A:$E,4,0)</f>
        <v>26290.941768000001</v>
      </c>
      <c r="V491" s="9">
        <f t="shared" si="70"/>
        <v>1947.4771680000013</v>
      </c>
      <c r="W491" s="17">
        <f t="shared" si="71"/>
        <v>7.4074074074074125E-2</v>
      </c>
      <c r="X491" t="str">
        <f>VLOOKUP($D491,Payments!$A:$E,5,0)</f>
        <v>Bankinter</v>
      </c>
      <c r="Y491" t="str">
        <f>VLOOKUP($X491,'Bank Type'!$A$1:$B$11,2,0)</f>
        <v>C</v>
      </c>
    </row>
    <row r="492" spans="1:25" x14ac:dyDescent="0.25">
      <c r="A492" t="str">
        <f t="shared" si="65"/>
        <v>CD-9CD-9-491</v>
      </c>
      <c r="B492" t="str">
        <f t="shared" si="66"/>
        <v>CD-9-491B-263</v>
      </c>
      <c r="C492" s="1" t="str">
        <f>Transactions!A492</f>
        <v>CD-9</v>
      </c>
      <c r="D492" t="str">
        <f>Transactions!F492</f>
        <v>CD-9-491</v>
      </c>
      <c r="E492" t="str">
        <f>VLOOKUP($D492,Payments!$A:$C,3,0)</f>
        <v>B-263</v>
      </c>
      <c r="F492" s="11" t="str">
        <f>Transactions!D492</f>
        <v>Convertible</v>
      </c>
      <c r="G492" s="11" t="str">
        <f>Transactions!E492</f>
        <v>Volvo</v>
      </c>
      <c r="H492" s="1">
        <f>Transactions!B492</f>
        <v>43453</v>
      </c>
      <c r="I492" s="10">
        <f t="shared" si="63"/>
        <v>12</v>
      </c>
      <c r="J492" s="1">
        <f>Transactions!C492</f>
        <v>43507</v>
      </c>
      <c r="K492">
        <f t="shared" si="64"/>
        <v>54</v>
      </c>
      <c r="L492" s="5">
        <f>Transactions!G492</f>
        <v>31722</v>
      </c>
      <c r="M492" s="2">
        <f>Transactions!H492</f>
        <v>0.13</v>
      </c>
      <c r="N492" s="2">
        <f t="shared" si="67"/>
        <v>27598.14</v>
      </c>
      <c r="O492">
        <f>SUMIFS(Financials!$C:$C,Financials!$A:$A,'Combined sheet'!$C492,Financials!$B:$B,'Combined sheet'!$D492)</f>
        <v>12688.8</v>
      </c>
      <c r="P492">
        <f>SUMIFS(Financials!$D:$D,Financials!$A:$A,'Combined sheet'!$C492,Financials!$B:$B,'Combined sheet'!$D492)</f>
        <v>1043.6538</v>
      </c>
      <c r="Q492">
        <f>SUMIFS(Financials!$E:$E,Financials!$A:$A,'Combined sheet'!$C492,Financials!$B:$B,'Combined sheet'!$D492)</f>
        <v>0.14000000000000001</v>
      </c>
      <c r="R492" s="18">
        <f t="shared" si="68"/>
        <v>17596.1934</v>
      </c>
      <c r="S492" s="9">
        <f t="shared" si="69"/>
        <v>10001.946599999999</v>
      </c>
      <c r="T492">
        <f>VLOOKUP(Transactions!F492,Payments!A492:E1191,2,FALSE)</f>
        <v>5795.6093999999994</v>
      </c>
      <c r="U492" s="9">
        <f>VLOOKUP($D492,Payments!$A:$E,4,0)</f>
        <v>23546.733047999998</v>
      </c>
      <c r="V492" s="9">
        <f t="shared" si="70"/>
        <v>1744.202448</v>
      </c>
      <c r="W492" s="17">
        <f t="shared" si="71"/>
        <v>7.4074074074074084E-2</v>
      </c>
      <c r="X492" t="str">
        <f>VLOOKUP($D492,Payments!$A:$E,5,0)</f>
        <v>Kutxa</v>
      </c>
      <c r="Y492" t="str">
        <f>VLOOKUP($X492,'Bank Type'!$A$1:$B$11,2,0)</f>
        <v>C</v>
      </c>
    </row>
    <row r="493" spans="1:25" x14ac:dyDescent="0.25">
      <c r="A493" t="str">
        <f t="shared" si="65"/>
        <v>CD-13CD-13-492</v>
      </c>
      <c r="B493" t="str">
        <f t="shared" si="66"/>
        <v>CD-13-492B-282</v>
      </c>
      <c r="C493" s="11" t="str">
        <f>Transactions!A493</f>
        <v>CD-13</v>
      </c>
      <c r="D493" t="str">
        <f>Transactions!F493</f>
        <v>CD-13-492</v>
      </c>
      <c r="E493" t="str">
        <f>VLOOKUP($D493,Payments!$A:$C,3,0)</f>
        <v>B-282</v>
      </c>
      <c r="F493" s="11" t="str">
        <f>Transactions!D493</f>
        <v>Sedan</v>
      </c>
      <c r="G493" s="11" t="str">
        <f>Transactions!E493</f>
        <v>Jaguar</v>
      </c>
      <c r="H493" s="1">
        <f>Transactions!B493</f>
        <v>43419</v>
      </c>
      <c r="I493" s="10">
        <f t="shared" si="63"/>
        <v>11</v>
      </c>
      <c r="J493" s="1">
        <f>Transactions!C493</f>
        <v>43461</v>
      </c>
      <c r="K493">
        <f t="shared" si="64"/>
        <v>42</v>
      </c>
      <c r="L493" s="5">
        <f>Transactions!G493</f>
        <v>28239</v>
      </c>
      <c r="M493" s="2">
        <f>Transactions!H493</f>
        <v>0.12</v>
      </c>
      <c r="N493" s="2">
        <f t="shared" si="67"/>
        <v>24850.32</v>
      </c>
      <c r="O493">
        <f>SUMIFS(Financials!$C:$C,Financials!$A:$A,'Combined sheet'!$C493,Financials!$B:$B,'Combined sheet'!$D493)</f>
        <v>10448.43</v>
      </c>
      <c r="P493">
        <f>SUMIFS(Financials!$D:$D,Financials!$A:$A,'Combined sheet'!$C493,Financials!$B:$B,'Combined sheet'!$D493)</f>
        <v>864.11339999999996</v>
      </c>
      <c r="Q493">
        <f>SUMIFS(Financials!$E:$E,Financials!$A:$A,'Combined sheet'!$C493,Financials!$B:$B,'Combined sheet'!$D493)</f>
        <v>0.13</v>
      </c>
      <c r="R493" s="18">
        <f t="shared" si="68"/>
        <v>14543.085000000001</v>
      </c>
      <c r="S493" s="9">
        <f t="shared" si="69"/>
        <v>10307.234999999999</v>
      </c>
      <c r="T493">
        <f>VLOOKUP(Transactions!F493,Payments!A493:E1192,2,FALSE)</f>
        <v>4970.0640000000003</v>
      </c>
      <c r="U493" s="9">
        <f>VLOOKUP($D493,Payments!$A:$E,4,0)</f>
        <v>21073.071360000002</v>
      </c>
      <c r="V493" s="9">
        <f t="shared" si="70"/>
        <v>1192.8153600000005</v>
      </c>
      <c r="W493" s="17">
        <f t="shared" si="71"/>
        <v>5.6603773584905683E-2</v>
      </c>
      <c r="X493" t="str">
        <f>VLOOKUP($D493,Payments!$A:$E,5,0)</f>
        <v>Kutxa</v>
      </c>
      <c r="Y493" t="str">
        <f>VLOOKUP($X493,'Bank Type'!$A$1:$B$11,2,0)</f>
        <v>C</v>
      </c>
    </row>
    <row r="494" spans="1:25" x14ac:dyDescent="0.25">
      <c r="A494" t="str">
        <f t="shared" si="65"/>
        <v>CD-3CD-3-493</v>
      </c>
      <c r="B494" t="str">
        <f t="shared" si="66"/>
        <v>CD-3-493B-345</v>
      </c>
      <c r="C494" s="1" t="str">
        <f>Transactions!A494</f>
        <v>CD-3</v>
      </c>
      <c r="D494" t="str">
        <f>Transactions!F494</f>
        <v>CD-3-493</v>
      </c>
      <c r="E494" t="str">
        <f>VLOOKUP($D494,Payments!$A:$C,3,0)</f>
        <v>B-345</v>
      </c>
      <c r="F494" s="11" t="str">
        <f>Transactions!D494</f>
        <v>Hardtop</v>
      </c>
      <c r="G494" s="11" t="str">
        <f>Transactions!E494</f>
        <v>Volvo</v>
      </c>
      <c r="H494" s="1">
        <f>Transactions!B494</f>
        <v>43393</v>
      </c>
      <c r="I494" s="10">
        <f t="shared" si="63"/>
        <v>10</v>
      </c>
      <c r="J494" s="1">
        <f>Transactions!C494</f>
        <v>43435</v>
      </c>
      <c r="K494">
        <f t="shared" si="64"/>
        <v>42</v>
      </c>
      <c r="L494" s="5">
        <f>Transactions!G494</f>
        <v>32936</v>
      </c>
      <c r="M494" s="2">
        <f>Transactions!H494</f>
        <v>0.06</v>
      </c>
      <c r="N494" s="2">
        <f t="shared" si="67"/>
        <v>30959.84</v>
      </c>
      <c r="O494">
        <f>SUMIFS(Financials!$C:$C,Financials!$A:$A,'Combined sheet'!$C494,Financials!$B:$B,'Combined sheet'!$D494)</f>
        <v>10868.88</v>
      </c>
      <c r="P494">
        <f>SUMIFS(Financials!$D:$D,Financials!$A:$A,'Combined sheet'!$C494,Financials!$B:$B,'Combined sheet'!$D494)</f>
        <v>1406.3671999999999</v>
      </c>
      <c r="Q494">
        <f>SUMIFS(Financials!$E:$E,Financials!$A:$A,'Combined sheet'!$C494,Financials!$B:$B,'Combined sheet'!$D494)</f>
        <v>0.14000000000000001</v>
      </c>
      <c r="R494" s="18">
        <f t="shared" si="68"/>
        <v>16609.624800000001</v>
      </c>
      <c r="S494" s="9">
        <f t="shared" si="69"/>
        <v>14350.215199999999</v>
      </c>
      <c r="T494">
        <f>VLOOKUP(Transactions!F494,Payments!A494:E1193,2,FALSE)</f>
        <v>6191.9679999999989</v>
      </c>
      <c r="U494" s="9">
        <f>VLOOKUP($D494,Payments!$A:$E,4,0)</f>
        <v>26006.265599999995</v>
      </c>
      <c r="V494" s="9">
        <f t="shared" si="70"/>
        <v>1238.3935999999921</v>
      </c>
      <c r="W494" s="17">
        <f t="shared" si="71"/>
        <v>4.7619047619047325E-2</v>
      </c>
      <c r="X494" t="str">
        <f>VLOOKUP($D494,Payments!$A:$E,5,0)</f>
        <v>Sabadell</v>
      </c>
      <c r="Y494" t="str">
        <f>VLOOKUP($X494,'Bank Type'!$A$1:$B$11,2,0)</f>
        <v>A</v>
      </c>
    </row>
    <row r="495" spans="1:25" x14ac:dyDescent="0.25">
      <c r="A495" t="str">
        <f t="shared" si="65"/>
        <v>CD-3CD-3-494</v>
      </c>
      <c r="B495" t="str">
        <f t="shared" si="66"/>
        <v>CD-3-494B-268</v>
      </c>
      <c r="C495" s="11" t="str">
        <f>Transactions!A495</f>
        <v>CD-3</v>
      </c>
      <c r="D495" t="str">
        <f>Transactions!F495</f>
        <v>CD-3-494</v>
      </c>
      <c r="E495" t="str">
        <f>VLOOKUP($D495,Payments!$A:$C,3,0)</f>
        <v>B-268</v>
      </c>
      <c r="F495" s="11" t="str">
        <f>Transactions!D495</f>
        <v>Hardtop</v>
      </c>
      <c r="G495" s="11" t="str">
        <f>Transactions!E495</f>
        <v>Alfa-romero</v>
      </c>
      <c r="H495" s="1">
        <f>Transactions!B495</f>
        <v>43392</v>
      </c>
      <c r="I495" s="10">
        <f t="shared" si="63"/>
        <v>10</v>
      </c>
      <c r="J495" s="1">
        <f>Transactions!C495</f>
        <v>43426</v>
      </c>
      <c r="K495">
        <f t="shared" si="64"/>
        <v>34</v>
      </c>
      <c r="L495" s="5">
        <f>Transactions!G495</f>
        <v>31424</v>
      </c>
      <c r="M495" s="2">
        <f>Transactions!H495</f>
        <v>0.17</v>
      </c>
      <c r="N495" s="2">
        <f t="shared" si="67"/>
        <v>26081.919999999998</v>
      </c>
      <c r="O495">
        <f>SUMIFS(Financials!$C:$C,Financials!$A:$A,'Combined sheet'!$C495,Financials!$B:$B,'Combined sheet'!$D495)</f>
        <v>9741.44</v>
      </c>
      <c r="P495">
        <f>SUMIFS(Financials!$D:$D,Financials!$A:$A,'Combined sheet'!$C495,Financials!$B:$B,'Combined sheet'!$D495)</f>
        <v>1634.0479999999998</v>
      </c>
      <c r="Q495">
        <f>SUMIFS(Financials!$E:$E,Financials!$A:$A,'Combined sheet'!$C495,Financials!$B:$B,'Combined sheet'!$D495)</f>
        <v>0.15</v>
      </c>
      <c r="R495" s="18">
        <f t="shared" si="68"/>
        <v>15287.776000000002</v>
      </c>
      <c r="S495" s="9">
        <f t="shared" si="69"/>
        <v>10794.143999999997</v>
      </c>
      <c r="T495">
        <f>VLOOKUP(Transactions!F495,Payments!A495:E1194,2,FALSE)</f>
        <v>5216.384</v>
      </c>
      <c r="U495" s="9">
        <f>VLOOKUP($D495,Payments!$A:$E,4,0)</f>
        <v>22117.46816</v>
      </c>
      <c r="V495" s="9">
        <f t="shared" si="70"/>
        <v>1251.9321600000003</v>
      </c>
      <c r="W495" s="17">
        <f t="shared" si="71"/>
        <v>5.6603773584905676E-2</v>
      </c>
      <c r="X495" t="str">
        <f>VLOOKUP($D495,Payments!$A:$E,5,0)</f>
        <v>Bankinter</v>
      </c>
      <c r="Y495" t="str">
        <f>VLOOKUP($X495,'Bank Type'!$A$1:$B$11,2,0)</f>
        <v>C</v>
      </c>
    </row>
    <row r="496" spans="1:25" x14ac:dyDescent="0.25">
      <c r="A496" t="str">
        <f t="shared" si="65"/>
        <v>CD-6CD-6-495</v>
      </c>
      <c r="B496" t="str">
        <f t="shared" si="66"/>
        <v>CD-6-495B-400</v>
      </c>
      <c r="C496" s="1" t="str">
        <f>Transactions!A496</f>
        <v>CD-6</v>
      </c>
      <c r="D496" t="str">
        <f>Transactions!F496</f>
        <v>CD-6-495</v>
      </c>
      <c r="E496" t="str">
        <f>VLOOKUP($D496,Payments!$A:$C,3,0)</f>
        <v>B-400</v>
      </c>
      <c r="F496" s="11" t="str">
        <f>Transactions!D496</f>
        <v>Hatchback</v>
      </c>
      <c r="G496" s="11" t="str">
        <f>Transactions!E496</f>
        <v>Chevrolet</v>
      </c>
      <c r="H496" s="1">
        <f>Transactions!B496</f>
        <v>43385</v>
      </c>
      <c r="I496" s="10">
        <f t="shared" si="63"/>
        <v>10</v>
      </c>
      <c r="J496" s="1">
        <f>Transactions!C496</f>
        <v>43459</v>
      </c>
      <c r="K496">
        <f t="shared" si="64"/>
        <v>74</v>
      </c>
      <c r="L496" s="5">
        <f>Transactions!G496</f>
        <v>23422</v>
      </c>
      <c r="M496" s="2">
        <f>Transactions!H496</f>
        <v>0.11</v>
      </c>
      <c r="N496" s="2">
        <f t="shared" si="67"/>
        <v>20845.580000000002</v>
      </c>
      <c r="O496">
        <f>SUMIFS(Financials!$C:$C,Financials!$A:$A,'Combined sheet'!$C496,Financials!$B:$B,'Combined sheet'!$D496)</f>
        <v>7963.48</v>
      </c>
      <c r="P496">
        <f>SUMIFS(Financials!$D:$D,Financials!$A:$A,'Combined sheet'!$C496,Financials!$B:$B,'Combined sheet'!$D496)</f>
        <v>1159.3890000000001</v>
      </c>
      <c r="Q496">
        <f>SUMIFS(Financials!$E:$E,Financials!$A:$A,'Combined sheet'!$C496,Financials!$B:$B,'Combined sheet'!$D496)</f>
        <v>0.11</v>
      </c>
      <c r="R496" s="18">
        <f t="shared" si="68"/>
        <v>11415.882799999999</v>
      </c>
      <c r="S496" s="9">
        <f t="shared" si="69"/>
        <v>9429.6972000000023</v>
      </c>
      <c r="T496">
        <f>VLOOKUP(Transactions!F496,Payments!A496:E1195,2,FALSE)</f>
        <v>3752.2044000000005</v>
      </c>
      <c r="U496" s="9">
        <f>VLOOKUP($D496,Payments!$A:$E,4,0)</f>
        <v>18118.978136000002</v>
      </c>
      <c r="V496" s="9">
        <f t="shared" si="70"/>
        <v>1025.6025360000021</v>
      </c>
      <c r="W496" s="17">
        <f t="shared" si="71"/>
        <v>5.6603773584905773E-2</v>
      </c>
      <c r="X496" t="str">
        <f>VLOOKUP($D496,Payments!$A:$E,5,0)</f>
        <v>Sabadell</v>
      </c>
      <c r="Y496" t="str">
        <f>VLOOKUP($X496,'Bank Type'!$A$1:$B$11,2,0)</f>
        <v>A</v>
      </c>
    </row>
    <row r="497" spans="1:25" x14ac:dyDescent="0.25">
      <c r="A497" t="str">
        <f t="shared" si="65"/>
        <v>CD-9CD-9-496</v>
      </c>
      <c r="B497" t="str">
        <f t="shared" si="66"/>
        <v>CD-9-496B-252</v>
      </c>
      <c r="C497" s="11" t="str">
        <f>Transactions!A497</f>
        <v>CD-9</v>
      </c>
      <c r="D497" t="str">
        <f>Transactions!F497</f>
        <v>CD-9-496</v>
      </c>
      <c r="E497" t="str">
        <f>VLOOKUP($D497,Payments!$A:$C,3,0)</f>
        <v>B-252</v>
      </c>
      <c r="F497" s="11" t="str">
        <f>Transactions!D497</f>
        <v>Sedan</v>
      </c>
      <c r="G497" s="11" t="str">
        <f>Transactions!E497</f>
        <v>Nissan</v>
      </c>
      <c r="H497" s="1">
        <f>Transactions!B497</f>
        <v>43446</v>
      </c>
      <c r="I497" s="10">
        <f t="shared" si="63"/>
        <v>12</v>
      </c>
      <c r="J497" s="1">
        <f>Transactions!C497</f>
        <v>43520</v>
      </c>
      <c r="K497">
        <f t="shared" si="64"/>
        <v>74</v>
      </c>
      <c r="L497" s="5">
        <f>Transactions!G497</f>
        <v>16388</v>
      </c>
      <c r="M497" s="2">
        <f>Transactions!H497</f>
        <v>0.05</v>
      </c>
      <c r="N497" s="2">
        <f t="shared" si="67"/>
        <v>15568.6</v>
      </c>
      <c r="O497">
        <f>SUMIFS(Financials!$C:$C,Financials!$A:$A,'Combined sheet'!$C497,Financials!$B:$B,'Combined sheet'!$D497)</f>
        <v>6555.2</v>
      </c>
      <c r="P497">
        <f>SUMIFS(Financials!$D:$D,Financials!$A:$A,'Combined sheet'!$C497,Financials!$B:$B,'Combined sheet'!$D497)</f>
        <v>901.33999999999969</v>
      </c>
      <c r="Q497">
        <f>SUMIFS(Financials!$E:$E,Financials!$A:$A,'Combined sheet'!$C497,Financials!$B:$B,'Combined sheet'!$D497)</f>
        <v>0.14000000000000001</v>
      </c>
      <c r="R497" s="18">
        <f t="shared" si="68"/>
        <v>9636.1440000000002</v>
      </c>
      <c r="S497" s="9">
        <f t="shared" si="69"/>
        <v>5932.456000000001</v>
      </c>
      <c r="T497">
        <f>VLOOKUP(Transactions!F497,Payments!A497:E1196,2,FALSE)</f>
        <v>3269.4059999999999</v>
      </c>
      <c r="U497" s="9">
        <f>VLOOKUP($D497,Payments!$A:$E,4,0)</f>
        <v>12914.153700000001</v>
      </c>
      <c r="V497" s="9">
        <f t="shared" si="70"/>
        <v>614.95970000000125</v>
      </c>
      <c r="W497" s="17">
        <f t="shared" si="71"/>
        <v>4.7619047619047714E-2</v>
      </c>
      <c r="X497" t="str">
        <f>VLOOKUP($D497,Payments!$A:$E,5,0)</f>
        <v>Laboral</v>
      </c>
      <c r="Y497" t="str">
        <f>VLOOKUP($X497,'Bank Type'!$A$1:$B$11,2,0)</f>
        <v>D</v>
      </c>
    </row>
    <row r="498" spans="1:25" x14ac:dyDescent="0.25">
      <c r="A498" t="str">
        <f t="shared" si="65"/>
        <v>CD-2CD-2-497</v>
      </c>
      <c r="B498" t="str">
        <f t="shared" si="66"/>
        <v>CD-2-497B-395</v>
      </c>
      <c r="C498" s="1" t="str">
        <f>Transactions!A498</f>
        <v>CD-2</v>
      </c>
      <c r="D498" t="str">
        <f>Transactions!F498</f>
        <v>CD-2-497</v>
      </c>
      <c r="E498" t="str">
        <f>VLOOKUP($D498,Payments!$A:$C,3,0)</f>
        <v>B-395</v>
      </c>
      <c r="F498" s="11" t="str">
        <f>Transactions!D498</f>
        <v>Wagon</v>
      </c>
      <c r="G498" s="11" t="str">
        <f>Transactions!E498</f>
        <v>Alfa-romero</v>
      </c>
      <c r="H498" s="1">
        <f>Transactions!B498</f>
        <v>43464</v>
      </c>
      <c r="I498" s="10">
        <f t="shared" si="63"/>
        <v>12</v>
      </c>
      <c r="J498" s="1">
        <f>Transactions!C498</f>
        <v>43514</v>
      </c>
      <c r="K498">
        <f t="shared" si="64"/>
        <v>50</v>
      </c>
      <c r="L498" s="5">
        <f>Transactions!G498</f>
        <v>16167</v>
      </c>
      <c r="M498" s="2">
        <f>Transactions!H498</f>
        <v>0.16</v>
      </c>
      <c r="N498" s="2">
        <f t="shared" si="67"/>
        <v>13580.279999999999</v>
      </c>
      <c r="O498">
        <f>SUMIFS(Financials!$C:$C,Financials!$A:$A,'Combined sheet'!$C498,Financials!$B:$B,'Combined sheet'!$D498)</f>
        <v>5496.78</v>
      </c>
      <c r="P498">
        <f>SUMIFS(Financials!$D:$D,Financials!$A:$A,'Combined sheet'!$C498,Financials!$B:$B,'Combined sheet'!$D498)</f>
        <v>808.34999999999991</v>
      </c>
      <c r="Q498">
        <f>SUMIFS(Financials!$E:$E,Financials!$A:$A,'Combined sheet'!$C498,Financials!$B:$B,'Combined sheet'!$D498)</f>
        <v>0.13</v>
      </c>
      <c r="R498" s="18">
        <f t="shared" si="68"/>
        <v>8070.5663999999988</v>
      </c>
      <c r="S498" s="9">
        <f t="shared" si="69"/>
        <v>5509.7136</v>
      </c>
      <c r="T498">
        <f>VLOOKUP(Transactions!F498,Payments!A498:E1197,2,FALSE)</f>
        <v>2851.8588</v>
      </c>
      <c r="U498" s="9">
        <f>VLOOKUP($D498,Payments!$A:$E,4,0)</f>
        <v>11693.979108</v>
      </c>
      <c r="V498" s="9">
        <f t="shared" si="70"/>
        <v>965.55790800000068</v>
      </c>
      <c r="W498" s="17">
        <f t="shared" si="71"/>
        <v>8.2568807339449601E-2</v>
      </c>
      <c r="X498" t="str">
        <f>VLOOKUP($D498,Payments!$A:$E,5,0)</f>
        <v>Kutxa</v>
      </c>
      <c r="Y498" t="str">
        <f>VLOOKUP($X498,'Bank Type'!$A$1:$B$11,2,0)</f>
        <v>C</v>
      </c>
    </row>
    <row r="499" spans="1:25" x14ac:dyDescent="0.25">
      <c r="A499" t="str">
        <f t="shared" si="65"/>
        <v>CD-7CD-7-498</v>
      </c>
      <c r="B499" t="str">
        <f t="shared" si="66"/>
        <v>CD-7-498B-389</v>
      </c>
      <c r="C499" s="11" t="str">
        <f>Transactions!A499</f>
        <v>CD-7</v>
      </c>
      <c r="D499" t="str">
        <f>Transactions!F499</f>
        <v>CD-7-498</v>
      </c>
      <c r="E499" t="str">
        <f>VLOOKUP($D499,Payments!$A:$C,3,0)</f>
        <v>B-389</v>
      </c>
      <c r="F499" s="11" t="str">
        <f>Transactions!D499</f>
        <v>Hardtop</v>
      </c>
      <c r="G499" s="11" t="str">
        <f>Transactions!E499</f>
        <v>Mercedes-benz</v>
      </c>
      <c r="H499" s="1">
        <f>Transactions!B499</f>
        <v>43412</v>
      </c>
      <c r="I499" s="10">
        <f t="shared" si="63"/>
        <v>11</v>
      </c>
      <c r="J499" s="1">
        <f>Transactions!C499</f>
        <v>43448</v>
      </c>
      <c r="K499">
        <f t="shared" si="64"/>
        <v>36</v>
      </c>
      <c r="L499" s="5">
        <f>Transactions!G499</f>
        <v>27502</v>
      </c>
      <c r="M499" s="2">
        <f>Transactions!H499</f>
        <v>7.0000000000000007E-2</v>
      </c>
      <c r="N499" s="2">
        <f t="shared" si="67"/>
        <v>25576.86</v>
      </c>
      <c r="O499">
        <f>SUMIFS(Financials!$C:$C,Financials!$A:$A,'Combined sheet'!$C499,Financials!$B:$B,'Combined sheet'!$D499)</f>
        <v>9900.7199999999993</v>
      </c>
      <c r="P499">
        <f>SUMIFS(Financials!$D:$D,Financials!$A:$A,'Combined sheet'!$C499,Financials!$B:$B,'Combined sheet'!$D499)</f>
        <v>1567.6139999999996</v>
      </c>
      <c r="Q499">
        <f>SUMIFS(Financials!$E:$E,Financials!$A:$A,'Combined sheet'!$C499,Financials!$B:$B,'Combined sheet'!$D499)</f>
        <v>0.15</v>
      </c>
      <c r="R499" s="18">
        <f t="shared" si="68"/>
        <v>15304.862999999999</v>
      </c>
      <c r="S499" s="9">
        <f t="shared" si="69"/>
        <v>10271.997000000001</v>
      </c>
      <c r="T499">
        <f>VLOOKUP(Transactions!F499,Payments!A499:E1198,2,FALSE)</f>
        <v>5626.9091999999991</v>
      </c>
      <c r="U499" s="9">
        <f>VLOOKUP($D499,Payments!$A:$E,4,0)</f>
        <v>20947.448339999999</v>
      </c>
      <c r="V499" s="9">
        <f t="shared" si="70"/>
        <v>997.49753999999666</v>
      </c>
      <c r="W499" s="17">
        <f t="shared" si="71"/>
        <v>4.7619047619047464E-2</v>
      </c>
      <c r="X499" t="str">
        <f>VLOOKUP($D499,Payments!$A:$E,5,0)</f>
        <v>Caixa</v>
      </c>
      <c r="Y499" t="str">
        <f>VLOOKUP($X499,'Bank Type'!$A$1:$B$11,2,0)</f>
        <v>A</v>
      </c>
    </row>
    <row r="500" spans="1:25" x14ac:dyDescent="0.25">
      <c r="A500" t="str">
        <f t="shared" si="65"/>
        <v>CD-14CD-14-499</v>
      </c>
      <c r="B500" t="str">
        <f t="shared" si="66"/>
        <v>CD-14-499B-344</v>
      </c>
      <c r="C500" s="1" t="str">
        <f>Transactions!A500</f>
        <v>CD-14</v>
      </c>
      <c r="D500" t="str">
        <f>Transactions!F500</f>
        <v>CD-14-499</v>
      </c>
      <c r="E500" t="str">
        <f>VLOOKUP($D500,Payments!$A:$C,3,0)</f>
        <v>B-344</v>
      </c>
      <c r="F500" s="11" t="str">
        <f>Transactions!D500</f>
        <v>Hardtop</v>
      </c>
      <c r="G500" s="11" t="str">
        <f>Transactions!E500</f>
        <v>Jaguar</v>
      </c>
      <c r="H500" s="1">
        <f>Transactions!B500</f>
        <v>43458</v>
      </c>
      <c r="I500" s="10">
        <f t="shared" si="63"/>
        <v>12</v>
      </c>
      <c r="J500" s="1">
        <f>Transactions!C500</f>
        <v>43501</v>
      </c>
      <c r="K500">
        <f t="shared" si="64"/>
        <v>43</v>
      </c>
      <c r="L500" s="5">
        <f>Transactions!G500</f>
        <v>20179</v>
      </c>
      <c r="M500" s="2">
        <f>Transactions!H500</f>
        <v>0.08</v>
      </c>
      <c r="N500" s="2">
        <f t="shared" si="67"/>
        <v>18564.68</v>
      </c>
      <c r="O500">
        <f>SUMIFS(Financials!$C:$C,Financials!$A:$A,'Combined sheet'!$C500,Financials!$B:$B,'Combined sheet'!$D500)</f>
        <v>6659.07</v>
      </c>
      <c r="P500">
        <f>SUMIFS(Financials!$D:$D,Financials!$A:$A,'Combined sheet'!$C500,Financials!$B:$B,'Combined sheet'!$D500)</f>
        <v>1071.5049000000001</v>
      </c>
      <c r="Q500">
        <f>SUMIFS(Financials!$E:$E,Financials!$A:$A,'Combined sheet'!$C500,Financials!$B:$B,'Combined sheet'!$D500)</f>
        <v>0.15</v>
      </c>
      <c r="R500" s="18">
        <f t="shared" si="68"/>
        <v>10515.276899999999</v>
      </c>
      <c r="S500" s="9">
        <f t="shared" si="69"/>
        <v>8049.4031000000014</v>
      </c>
      <c r="T500">
        <f>VLOOKUP(Transactions!F500,Payments!A500:E1199,2,FALSE)</f>
        <v>4084.2296000000001</v>
      </c>
      <c r="U500" s="9">
        <f>VLOOKUP($D500,Payments!$A:$E,4,0)</f>
        <v>15494.081928000001</v>
      </c>
      <c r="V500" s="9">
        <f t="shared" si="70"/>
        <v>1013.6315280000017</v>
      </c>
      <c r="W500" s="17">
        <f t="shared" si="71"/>
        <v>6.5420560747663656E-2</v>
      </c>
      <c r="X500" t="str">
        <f>VLOOKUP($D500,Payments!$A:$E,5,0)</f>
        <v>Popular</v>
      </c>
      <c r="Y500" t="str">
        <f>VLOOKUP($X500,'Bank Type'!$A$1:$B$11,2,0)</f>
        <v>B</v>
      </c>
    </row>
    <row r="501" spans="1:25" x14ac:dyDescent="0.25">
      <c r="A501" t="str">
        <f t="shared" si="65"/>
        <v>CD-2CD-2-500</v>
      </c>
      <c r="B501" t="str">
        <f t="shared" si="66"/>
        <v>CD-2-500B-285</v>
      </c>
      <c r="C501" s="11" t="str">
        <f>Transactions!A501</f>
        <v>CD-2</v>
      </c>
      <c r="D501" t="str">
        <f>Transactions!F501</f>
        <v>CD-2-500</v>
      </c>
      <c r="E501" t="str">
        <f>VLOOKUP($D501,Payments!$A:$C,3,0)</f>
        <v>B-285</v>
      </c>
      <c r="F501" s="11" t="str">
        <f>Transactions!D501</f>
        <v>Sedan</v>
      </c>
      <c r="G501" s="11" t="str">
        <f>Transactions!E501</f>
        <v>Isuzu</v>
      </c>
      <c r="H501" s="1">
        <f>Transactions!B501</f>
        <v>43459</v>
      </c>
      <c r="I501" s="10">
        <f t="shared" si="63"/>
        <v>12</v>
      </c>
      <c r="J501" s="1">
        <f>Transactions!C501</f>
        <v>43501</v>
      </c>
      <c r="K501">
        <f t="shared" si="64"/>
        <v>42</v>
      </c>
      <c r="L501" s="5">
        <f>Transactions!G501</f>
        <v>16211</v>
      </c>
      <c r="M501" s="2">
        <f>Transactions!H501</f>
        <v>0.14000000000000001</v>
      </c>
      <c r="N501" s="2">
        <f t="shared" si="67"/>
        <v>13941.46</v>
      </c>
      <c r="O501">
        <f>SUMIFS(Financials!$C:$C,Financials!$A:$A,'Combined sheet'!$C501,Financials!$B:$B,'Combined sheet'!$D501)</f>
        <v>4863.3</v>
      </c>
      <c r="P501">
        <f>SUMIFS(Financials!$D:$D,Financials!$A:$A,'Combined sheet'!$C501,Financials!$B:$B,'Combined sheet'!$D501)</f>
        <v>817.03440000000001</v>
      </c>
      <c r="Q501">
        <f>SUMIFS(Financials!$E:$E,Financials!$A:$A,'Combined sheet'!$C501,Financials!$B:$B,'Combined sheet'!$D501)</f>
        <v>0.1</v>
      </c>
      <c r="R501" s="18">
        <f t="shared" si="68"/>
        <v>7074.4803999999995</v>
      </c>
      <c r="S501" s="9">
        <f t="shared" si="69"/>
        <v>6866.9795999999997</v>
      </c>
      <c r="T501">
        <f>VLOOKUP(Transactions!F501,Payments!A501:E1200,2,FALSE)</f>
        <v>3206.5357999999997</v>
      </c>
      <c r="U501" s="9">
        <f>VLOOKUP($D501,Payments!$A:$E,4,0)</f>
        <v>11271.670410000001</v>
      </c>
      <c r="V501" s="9">
        <f t="shared" si="70"/>
        <v>536.74621000000116</v>
      </c>
      <c r="W501" s="17">
        <f t="shared" si="71"/>
        <v>4.761904761904772E-2</v>
      </c>
      <c r="X501" t="str">
        <f>VLOOKUP($D501,Payments!$A:$E,5,0)</f>
        <v>Sabadell</v>
      </c>
      <c r="Y501" t="str">
        <f>VLOOKUP($X501,'Bank Type'!$A$1:$B$11,2,0)</f>
        <v>A</v>
      </c>
    </row>
    <row r="502" spans="1:25" x14ac:dyDescent="0.25">
      <c r="A502" t="str">
        <f t="shared" si="65"/>
        <v>CD-8CD-8-501</v>
      </c>
      <c r="B502" t="str">
        <f t="shared" si="66"/>
        <v>CD-8-501B-280</v>
      </c>
      <c r="C502" s="1" t="str">
        <f>Transactions!A502</f>
        <v>CD-8</v>
      </c>
      <c r="D502" t="str">
        <f>Transactions!F502</f>
        <v>CD-8-501</v>
      </c>
      <c r="E502" t="str">
        <f>VLOOKUP($D502,Payments!$A:$C,3,0)</f>
        <v>B-280</v>
      </c>
      <c r="F502" s="11" t="str">
        <f>Transactions!D502</f>
        <v>Wagon</v>
      </c>
      <c r="G502" s="11" t="str">
        <f>Transactions!E502</f>
        <v>Mazda</v>
      </c>
      <c r="H502" s="1">
        <f>Transactions!B502</f>
        <v>43435</v>
      </c>
      <c r="I502" s="10">
        <f t="shared" si="63"/>
        <v>12</v>
      </c>
      <c r="J502" s="1">
        <f>Transactions!C502</f>
        <v>43469</v>
      </c>
      <c r="K502">
        <f t="shared" si="64"/>
        <v>34</v>
      </c>
      <c r="L502" s="5">
        <f>Transactions!G502</f>
        <v>34302</v>
      </c>
      <c r="M502" s="2">
        <f>Transactions!H502</f>
        <v>0.13</v>
      </c>
      <c r="N502" s="2">
        <f t="shared" si="67"/>
        <v>29842.739999999998</v>
      </c>
      <c r="O502">
        <f>SUMIFS(Financials!$C:$C,Financials!$A:$A,'Combined sheet'!$C502,Financials!$B:$B,'Combined sheet'!$D502)</f>
        <v>13034.76</v>
      </c>
      <c r="P502">
        <f>SUMIFS(Financials!$D:$D,Financials!$A:$A,'Combined sheet'!$C502,Financials!$B:$B,'Combined sheet'!$D502)</f>
        <v>1512.7182000000003</v>
      </c>
      <c r="Q502">
        <f>SUMIFS(Financials!$E:$E,Financials!$A:$A,'Combined sheet'!$C502,Financials!$B:$B,'Combined sheet'!$D502)</f>
        <v>0.11</v>
      </c>
      <c r="R502" s="18">
        <f t="shared" si="68"/>
        <v>17830.179600000003</v>
      </c>
      <c r="S502" s="9">
        <f t="shared" si="69"/>
        <v>12012.560399999997</v>
      </c>
      <c r="T502">
        <f>VLOOKUP(Transactions!F502,Payments!A502:E1201,2,FALSE)</f>
        <v>5371.6932000000006</v>
      </c>
      <c r="U502" s="9">
        <f>VLOOKUP($D502,Payments!$A:$E,4,0)</f>
        <v>26428.730544000002</v>
      </c>
      <c r="V502" s="9">
        <f t="shared" si="70"/>
        <v>1957.6837440000054</v>
      </c>
      <c r="W502" s="17">
        <f t="shared" si="71"/>
        <v>7.4074074074074278E-2</v>
      </c>
      <c r="X502" t="str">
        <f>VLOOKUP($D502,Payments!$A:$E,5,0)</f>
        <v>BBVA</v>
      </c>
      <c r="Y502" t="str">
        <f>VLOOKUP($X502,'Bank Type'!$A$1:$B$11,2,0)</f>
        <v>A</v>
      </c>
    </row>
    <row r="503" spans="1:25" x14ac:dyDescent="0.25">
      <c r="A503" t="str">
        <f t="shared" si="65"/>
        <v>CD-2CD-2-502</v>
      </c>
      <c r="B503" t="str">
        <f t="shared" si="66"/>
        <v>CD-2-502B-357</v>
      </c>
      <c r="C503" s="11" t="str">
        <f>Transactions!A503</f>
        <v>CD-2</v>
      </c>
      <c r="D503" t="str">
        <f>Transactions!F503</f>
        <v>CD-2-502</v>
      </c>
      <c r="E503" t="str">
        <f>VLOOKUP($D503,Payments!$A:$C,3,0)</f>
        <v>B-357</v>
      </c>
      <c r="F503" s="11" t="str">
        <f>Transactions!D503</f>
        <v>Hatchback</v>
      </c>
      <c r="G503" s="11" t="str">
        <f>Transactions!E503</f>
        <v>Mercedes-benz</v>
      </c>
      <c r="H503" s="1">
        <f>Transactions!B503</f>
        <v>43429</v>
      </c>
      <c r="I503" s="10">
        <f t="shared" si="63"/>
        <v>11</v>
      </c>
      <c r="J503" s="1">
        <f>Transactions!C503</f>
        <v>43473</v>
      </c>
      <c r="K503">
        <f t="shared" si="64"/>
        <v>44</v>
      </c>
      <c r="L503" s="5">
        <f>Transactions!G503</f>
        <v>26065</v>
      </c>
      <c r="M503" s="2">
        <f>Transactions!H503</f>
        <v>0.12</v>
      </c>
      <c r="N503" s="2">
        <f t="shared" si="67"/>
        <v>22937.200000000001</v>
      </c>
      <c r="O503">
        <f>SUMIFS(Financials!$C:$C,Financials!$A:$A,'Combined sheet'!$C503,Financials!$B:$B,'Combined sheet'!$D503)</f>
        <v>9122.75</v>
      </c>
      <c r="P503">
        <f>SUMIFS(Financials!$D:$D,Financials!$A:$A,'Combined sheet'!$C503,Financials!$B:$B,'Combined sheet'!$D503)</f>
        <v>1105.1559999999999</v>
      </c>
      <c r="Q503">
        <f>SUMIFS(Financials!$E:$E,Financials!$A:$A,'Combined sheet'!$C503,Financials!$B:$B,'Combined sheet'!$D503)</f>
        <v>0.14000000000000001</v>
      </c>
      <c r="R503" s="18">
        <f t="shared" si="68"/>
        <v>13439.114</v>
      </c>
      <c r="S503" s="9">
        <f t="shared" si="69"/>
        <v>9498.0860000000011</v>
      </c>
      <c r="T503">
        <f>VLOOKUP(Transactions!F503,Payments!A503:E1202,2,FALSE)</f>
        <v>4128.6959999999999</v>
      </c>
      <c r="U503" s="9">
        <f>VLOOKUP($D503,Payments!$A:$E,4,0)</f>
        <v>20313.184320000004</v>
      </c>
      <c r="V503" s="9">
        <f t="shared" si="70"/>
        <v>1504.6803200000031</v>
      </c>
      <c r="W503" s="17">
        <f t="shared" si="71"/>
        <v>7.4074074074074209E-2</v>
      </c>
      <c r="X503" t="str">
        <f>VLOOKUP($D503,Payments!$A:$E,5,0)</f>
        <v>BBVA</v>
      </c>
      <c r="Y503" t="str">
        <f>VLOOKUP($X503,'Bank Type'!$A$1:$B$11,2,0)</f>
        <v>A</v>
      </c>
    </row>
    <row r="504" spans="1:25" x14ac:dyDescent="0.25">
      <c r="A504" t="str">
        <f t="shared" si="65"/>
        <v>CD-19CD-19-503</v>
      </c>
      <c r="B504" t="str">
        <f t="shared" si="66"/>
        <v>CD-19-503B-289</v>
      </c>
      <c r="C504" s="1" t="str">
        <f>Transactions!A504</f>
        <v>CD-19</v>
      </c>
      <c r="D504" t="str">
        <f>Transactions!F504</f>
        <v>CD-19-503</v>
      </c>
      <c r="E504" t="str">
        <f>VLOOKUP($D504,Payments!$A:$C,3,0)</f>
        <v>B-289</v>
      </c>
      <c r="F504" s="11" t="str">
        <f>Transactions!D504</f>
        <v>Hardtop</v>
      </c>
      <c r="G504" s="11" t="str">
        <f>Transactions!E504</f>
        <v>Volkswagen</v>
      </c>
      <c r="H504" s="1">
        <f>Transactions!B504</f>
        <v>43393</v>
      </c>
      <c r="I504" s="10">
        <f t="shared" si="63"/>
        <v>10</v>
      </c>
      <c r="J504" s="1">
        <f>Transactions!C504</f>
        <v>43441</v>
      </c>
      <c r="K504">
        <f t="shared" si="64"/>
        <v>48</v>
      </c>
      <c r="L504" s="5">
        <f>Transactions!G504</f>
        <v>20188</v>
      </c>
      <c r="M504" s="2">
        <f>Transactions!H504</f>
        <v>0.1</v>
      </c>
      <c r="N504" s="2">
        <f t="shared" si="67"/>
        <v>18169.2</v>
      </c>
      <c r="O504">
        <f>SUMIFS(Financials!$C:$C,Financials!$A:$A,'Combined sheet'!$C504,Financials!$B:$B,'Combined sheet'!$D504)</f>
        <v>6662.04</v>
      </c>
      <c r="P504">
        <f>SUMIFS(Financials!$D:$D,Financials!$A:$A,'Combined sheet'!$C504,Financials!$B:$B,'Combined sheet'!$D504)</f>
        <v>1035.6444000000001</v>
      </c>
      <c r="Q504">
        <f>SUMIFS(Financials!$E:$E,Financials!$A:$A,'Combined sheet'!$C504,Financials!$B:$B,'Combined sheet'!$D504)</f>
        <v>0.14000000000000001</v>
      </c>
      <c r="R504" s="18">
        <f t="shared" si="68"/>
        <v>10241.3724</v>
      </c>
      <c r="S504" s="9">
        <f t="shared" si="69"/>
        <v>7927.8275999999987</v>
      </c>
      <c r="T504">
        <f>VLOOKUP(Transactions!F504,Payments!A504:E1203,2,FALSE)</f>
        <v>3270.4560000000001</v>
      </c>
      <c r="U504" s="9">
        <f>VLOOKUP($D504,Payments!$A:$E,4,0)</f>
        <v>16090.643520000001</v>
      </c>
      <c r="V504" s="9">
        <f t="shared" si="70"/>
        <v>1191.8995200000008</v>
      </c>
      <c r="W504" s="17">
        <f t="shared" si="71"/>
        <v>7.4074074074074125E-2</v>
      </c>
      <c r="X504" t="str">
        <f>VLOOKUP($D504,Payments!$A:$E,5,0)</f>
        <v>Laboral</v>
      </c>
      <c r="Y504" t="str">
        <f>VLOOKUP($X504,'Bank Type'!$A$1:$B$11,2,0)</f>
        <v>D</v>
      </c>
    </row>
    <row r="505" spans="1:25" x14ac:dyDescent="0.25">
      <c r="A505" t="str">
        <f t="shared" si="65"/>
        <v>CD-3CD-3-504</v>
      </c>
      <c r="B505" t="str">
        <f t="shared" si="66"/>
        <v>CD-3-504B-338</v>
      </c>
      <c r="C505" s="11" t="str">
        <f>Transactions!A505</f>
        <v>CD-3</v>
      </c>
      <c r="D505" t="str">
        <f>Transactions!F505</f>
        <v>CD-3-504</v>
      </c>
      <c r="E505" t="str">
        <f>VLOOKUP($D505,Payments!$A:$C,3,0)</f>
        <v>B-338</v>
      </c>
      <c r="F505" s="11" t="str">
        <f>Transactions!D505</f>
        <v>Hardtop</v>
      </c>
      <c r="G505" s="11" t="str">
        <f>Transactions!E505</f>
        <v>Nissan</v>
      </c>
      <c r="H505" s="1">
        <f>Transactions!B505</f>
        <v>43416</v>
      </c>
      <c r="I505" s="10">
        <f t="shared" si="63"/>
        <v>11</v>
      </c>
      <c r="J505" s="1">
        <f>Transactions!C505</f>
        <v>43485</v>
      </c>
      <c r="K505">
        <f t="shared" si="64"/>
        <v>69</v>
      </c>
      <c r="L505" s="5">
        <f>Transactions!G505</f>
        <v>27046</v>
      </c>
      <c r="M505" s="2">
        <f>Transactions!H505</f>
        <v>0.13</v>
      </c>
      <c r="N505" s="2">
        <f t="shared" si="67"/>
        <v>23530.02</v>
      </c>
      <c r="O505">
        <f>SUMIFS(Financials!$C:$C,Financials!$A:$A,'Combined sheet'!$C505,Financials!$B:$B,'Combined sheet'!$D505)</f>
        <v>9466.1</v>
      </c>
      <c r="P505">
        <f>SUMIFS(Financials!$D:$D,Financials!$A:$A,'Combined sheet'!$C505,Financials!$B:$B,'Combined sheet'!$D505)</f>
        <v>843.83519999999999</v>
      </c>
      <c r="Q505">
        <f>SUMIFS(Financials!$E:$E,Financials!$A:$A,'Combined sheet'!$C505,Financials!$B:$B,'Combined sheet'!$D505)</f>
        <v>0.14000000000000001</v>
      </c>
      <c r="R505" s="18">
        <f t="shared" si="68"/>
        <v>13604.138000000001</v>
      </c>
      <c r="S505" s="9">
        <f t="shared" si="69"/>
        <v>9925.8819999999996</v>
      </c>
      <c r="T505">
        <f>VLOOKUP(Transactions!F505,Payments!A505:E1204,2,FALSE)</f>
        <v>4235.4035999999996</v>
      </c>
      <c r="U505" s="9">
        <f>VLOOKUP($D505,Payments!$A:$E,4,0)</f>
        <v>20259.34722</v>
      </c>
      <c r="V505" s="9">
        <f t="shared" si="70"/>
        <v>964.73082000000068</v>
      </c>
      <c r="W505" s="17">
        <f t="shared" si="71"/>
        <v>4.7619047619047651E-2</v>
      </c>
      <c r="X505" t="str">
        <f>VLOOKUP($D505,Payments!$A:$E,5,0)</f>
        <v>Unicaja</v>
      </c>
      <c r="Y505" t="str">
        <f>VLOOKUP($X505,'Bank Type'!$A$1:$B$11,2,0)</f>
        <v>D</v>
      </c>
    </row>
    <row r="506" spans="1:25" x14ac:dyDescent="0.25">
      <c r="A506" t="str">
        <f t="shared" si="65"/>
        <v>CD-11CD-11-505</v>
      </c>
      <c r="B506" t="str">
        <f t="shared" si="66"/>
        <v>CD-11-505B-402</v>
      </c>
      <c r="C506" s="1" t="str">
        <f>Transactions!A506</f>
        <v>CD-11</v>
      </c>
      <c r="D506" t="str">
        <f>Transactions!F506</f>
        <v>CD-11-505</v>
      </c>
      <c r="E506" t="str">
        <f>VLOOKUP($D506,Payments!$A:$C,3,0)</f>
        <v>B-402</v>
      </c>
      <c r="F506" s="11" t="str">
        <f>Transactions!D506</f>
        <v>Hardtop</v>
      </c>
      <c r="G506" s="11" t="str">
        <f>Transactions!E506</f>
        <v>BMW</v>
      </c>
      <c r="H506" s="1">
        <f>Transactions!B506</f>
        <v>43444</v>
      </c>
      <c r="I506" s="10">
        <f t="shared" si="63"/>
        <v>12</v>
      </c>
      <c r="J506" s="1">
        <f>Transactions!C506</f>
        <v>43495</v>
      </c>
      <c r="K506">
        <f t="shared" si="64"/>
        <v>51</v>
      </c>
      <c r="L506" s="5">
        <f>Transactions!G506</f>
        <v>26518</v>
      </c>
      <c r="M506" s="2">
        <f>Transactions!H506</f>
        <v>7.0000000000000007E-2</v>
      </c>
      <c r="N506" s="2">
        <f t="shared" si="67"/>
        <v>24661.739999999998</v>
      </c>
      <c r="O506">
        <f>SUMIFS(Financials!$C:$C,Financials!$A:$A,'Combined sheet'!$C506,Financials!$B:$B,'Combined sheet'!$D506)</f>
        <v>9546.48</v>
      </c>
      <c r="P506">
        <f>SUMIFS(Financials!$D:$D,Financials!$A:$A,'Combined sheet'!$C506,Financials!$B:$B,'Combined sheet'!$D506)</f>
        <v>1058.0681999999999</v>
      </c>
      <c r="Q506">
        <f>SUMIFS(Financials!$E:$E,Financials!$A:$A,'Combined sheet'!$C506,Financials!$B:$B,'Combined sheet'!$D506)</f>
        <v>0.12</v>
      </c>
      <c r="R506" s="18">
        <f t="shared" si="68"/>
        <v>13563.956999999999</v>
      </c>
      <c r="S506" s="9">
        <f t="shared" si="69"/>
        <v>11097.782999999999</v>
      </c>
      <c r="T506">
        <f>VLOOKUP(Transactions!F506,Payments!A506:E1205,2,FALSE)</f>
        <v>4685.730599999999</v>
      </c>
      <c r="U506" s="9">
        <f>VLOOKUP($D506,Payments!$A:$E,4,0)</f>
        <v>21773.850246000002</v>
      </c>
      <c r="V506" s="9">
        <f t="shared" si="70"/>
        <v>1797.8408460000028</v>
      </c>
      <c r="W506" s="17">
        <f t="shared" si="71"/>
        <v>8.2568807339449657E-2</v>
      </c>
      <c r="X506" t="str">
        <f>VLOOKUP($D506,Payments!$A:$E,5,0)</f>
        <v>Laboral</v>
      </c>
      <c r="Y506" t="str">
        <f>VLOOKUP($X506,'Bank Type'!$A$1:$B$11,2,0)</f>
        <v>D</v>
      </c>
    </row>
    <row r="507" spans="1:25" x14ac:dyDescent="0.25">
      <c r="A507" t="str">
        <f t="shared" si="65"/>
        <v>CD-13CD-13-506</v>
      </c>
      <c r="B507" t="str">
        <f t="shared" si="66"/>
        <v>CD-13-506B-375</v>
      </c>
      <c r="C507" s="11" t="str">
        <f>Transactions!A507</f>
        <v>CD-13</v>
      </c>
      <c r="D507" t="str">
        <f>Transactions!F507</f>
        <v>CD-13-506</v>
      </c>
      <c r="E507" t="str">
        <f>VLOOKUP($D507,Payments!$A:$C,3,0)</f>
        <v>B-375</v>
      </c>
      <c r="F507" s="11" t="str">
        <f>Transactions!D507</f>
        <v>Hardtop</v>
      </c>
      <c r="G507" s="11" t="str">
        <f>Transactions!E507</f>
        <v>Volvo</v>
      </c>
      <c r="H507" s="1">
        <f>Transactions!B507</f>
        <v>43431</v>
      </c>
      <c r="I507" s="10">
        <f t="shared" si="63"/>
        <v>11</v>
      </c>
      <c r="J507" s="1">
        <f>Transactions!C507</f>
        <v>43465</v>
      </c>
      <c r="K507">
        <f t="shared" si="64"/>
        <v>34</v>
      </c>
      <c r="L507" s="5">
        <f>Transactions!G507</f>
        <v>20186</v>
      </c>
      <c r="M507" s="2">
        <f>Transactions!H507</f>
        <v>0.14000000000000001</v>
      </c>
      <c r="N507" s="2">
        <f t="shared" si="67"/>
        <v>17359.96</v>
      </c>
      <c r="O507">
        <f>SUMIFS(Financials!$C:$C,Financials!$A:$A,'Combined sheet'!$C507,Financials!$B:$B,'Combined sheet'!$D507)</f>
        <v>6055.8</v>
      </c>
      <c r="P507">
        <f>SUMIFS(Financials!$D:$D,Financials!$A:$A,'Combined sheet'!$C507,Financials!$B:$B,'Combined sheet'!$D507)</f>
        <v>1130.4160000000002</v>
      </c>
      <c r="Q507">
        <f>SUMIFS(Financials!$E:$E,Financials!$A:$A,'Combined sheet'!$C507,Financials!$B:$B,'Combined sheet'!$D507)</f>
        <v>0.14000000000000001</v>
      </c>
      <c r="R507" s="18">
        <f t="shared" si="68"/>
        <v>9616.6104000000014</v>
      </c>
      <c r="S507" s="9">
        <f t="shared" si="69"/>
        <v>7743.3495999999986</v>
      </c>
      <c r="T507">
        <f>VLOOKUP(Transactions!F507,Payments!A507:E1206,2,FALSE)</f>
        <v>3298.3923999999997</v>
      </c>
      <c r="U507" s="9">
        <f>VLOOKUP($D507,Payments!$A:$E,4,0)</f>
        <v>14905.261655999999</v>
      </c>
      <c r="V507" s="9">
        <f t="shared" si="70"/>
        <v>843.69405600000027</v>
      </c>
      <c r="W507" s="17">
        <f t="shared" si="71"/>
        <v>5.6603773584905683E-2</v>
      </c>
      <c r="X507" t="str">
        <f>VLOOKUP($D507,Payments!$A:$E,5,0)</f>
        <v>Sabadell</v>
      </c>
      <c r="Y507" t="str">
        <f>VLOOKUP($X507,'Bank Type'!$A$1:$B$11,2,0)</f>
        <v>A</v>
      </c>
    </row>
    <row r="508" spans="1:25" x14ac:dyDescent="0.25">
      <c r="A508" t="str">
        <f t="shared" si="65"/>
        <v>CD-17CD-17-507</v>
      </c>
      <c r="B508" t="str">
        <f t="shared" si="66"/>
        <v>CD-17-507B-364</v>
      </c>
      <c r="C508" s="1" t="str">
        <f>Transactions!A508</f>
        <v>CD-17</v>
      </c>
      <c r="D508" t="str">
        <f>Transactions!F508</f>
        <v>CD-17-507</v>
      </c>
      <c r="E508" t="str">
        <f>VLOOKUP($D508,Payments!$A:$C,3,0)</f>
        <v>B-364</v>
      </c>
      <c r="F508" s="11" t="str">
        <f>Transactions!D508</f>
        <v>Convertible</v>
      </c>
      <c r="G508" s="11" t="str">
        <f>Transactions!E508</f>
        <v>Plymouth</v>
      </c>
      <c r="H508" s="1">
        <f>Transactions!B508</f>
        <v>43404</v>
      </c>
      <c r="I508" s="10">
        <f t="shared" si="63"/>
        <v>10</v>
      </c>
      <c r="J508" s="1">
        <f>Transactions!C508</f>
        <v>43448</v>
      </c>
      <c r="K508">
        <f t="shared" si="64"/>
        <v>44</v>
      </c>
      <c r="L508" s="5">
        <f>Transactions!G508</f>
        <v>25891</v>
      </c>
      <c r="M508" s="2">
        <f>Transactions!H508</f>
        <v>0.08</v>
      </c>
      <c r="N508" s="2">
        <f t="shared" si="67"/>
        <v>23819.72</v>
      </c>
      <c r="O508">
        <f>SUMIFS(Financials!$C:$C,Financials!$A:$A,'Combined sheet'!$C508,Financials!$B:$B,'Combined sheet'!$D508)</f>
        <v>8026.21</v>
      </c>
      <c r="P508">
        <f>SUMIFS(Financials!$D:$D,Financials!$A:$A,'Combined sheet'!$C508,Financials!$B:$B,'Combined sheet'!$D508)</f>
        <v>789.67550000000017</v>
      </c>
      <c r="Q508">
        <f>SUMIFS(Financials!$E:$E,Financials!$A:$A,'Combined sheet'!$C508,Financials!$B:$B,'Combined sheet'!$D508)</f>
        <v>0.1</v>
      </c>
      <c r="R508" s="18">
        <f t="shared" si="68"/>
        <v>11197.8575</v>
      </c>
      <c r="S508" s="9">
        <f t="shared" si="69"/>
        <v>12621.862500000003</v>
      </c>
      <c r="T508">
        <f>VLOOKUP(Transactions!F508,Payments!A508:E1207,2,FALSE)</f>
        <v>4763.9440000000004</v>
      </c>
      <c r="U508" s="9">
        <f>VLOOKUP($D508,Payments!$A:$E,4,0)</f>
        <v>20770.795840000002</v>
      </c>
      <c r="V508" s="9">
        <f t="shared" si="70"/>
        <v>1715.0198400000008</v>
      </c>
      <c r="W508" s="17">
        <f t="shared" si="71"/>
        <v>8.2568807339449574E-2</v>
      </c>
      <c r="X508" t="str">
        <f>VLOOKUP($D508,Payments!$A:$E,5,0)</f>
        <v>Santander</v>
      </c>
      <c r="Y508" t="str">
        <f>VLOOKUP($X508,'Bank Type'!$A$1:$B$11,2,0)</f>
        <v>B</v>
      </c>
    </row>
    <row r="509" spans="1:25" x14ac:dyDescent="0.25">
      <c r="A509" t="str">
        <f t="shared" si="65"/>
        <v>CD-16CD-16-508</v>
      </c>
      <c r="B509" t="str">
        <f t="shared" si="66"/>
        <v>CD-16-508B-398</v>
      </c>
      <c r="C509" s="11" t="str">
        <f>Transactions!A509</f>
        <v>CD-16</v>
      </c>
      <c r="D509" t="str">
        <f>Transactions!F509</f>
        <v>CD-16-508</v>
      </c>
      <c r="E509" t="str">
        <f>VLOOKUP($D509,Payments!$A:$C,3,0)</f>
        <v>B-398</v>
      </c>
      <c r="F509" s="11" t="str">
        <f>Transactions!D509</f>
        <v>Convertible</v>
      </c>
      <c r="G509" s="11" t="str">
        <f>Transactions!E509</f>
        <v>Renault</v>
      </c>
      <c r="H509" s="1">
        <f>Transactions!B509</f>
        <v>43428</v>
      </c>
      <c r="I509" s="10">
        <f t="shared" si="63"/>
        <v>11</v>
      </c>
      <c r="J509" s="1">
        <f>Transactions!C509</f>
        <v>43490</v>
      </c>
      <c r="K509">
        <f t="shared" si="64"/>
        <v>62</v>
      </c>
      <c r="L509" s="5">
        <f>Transactions!G509</f>
        <v>17630</v>
      </c>
      <c r="M509" s="2">
        <f>Transactions!H509</f>
        <v>0.17</v>
      </c>
      <c r="N509" s="2">
        <f t="shared" si="67"/>
        <v>14632.9</v>
      </c>
      <c r="O509">
        <f>SUMIFS(Financials!$C:$C,Financials!$A:$A,'Combined sheet'!$C509,Financials!$B:$B,'Combined sheet'!$D509)</f>
        <v>5641.6</v>
      </c>
      <c r="P509">
        <f>SUMIFS(Financials!$D:$D,Financials!$A:$A,'Combined sheet'!$C509,Financials!$B:$B,'Combined sheet'!$D509)</f>
        <v>539.47799999999995</v>
      </c>
      <c r="Q509">
        <f>SUMIFS(Financials!$E:$E,Financials!$A:$A,'Combined sheet'!$C509,Financials!$B:$B,'Combined sheet'!$D509)</f>
        <v>0.12</v>
      </c>
      <c r="R509" s="18">
        <f t="shared" si="68"/>
        <v>7937.0259999999998</v>
      </c>
      <c r="S509" s="9">
        <f t="shared" si="69"/>
        <v>6695.8739999999998</v>
      </c>
      <c r="T509">
        <f>VLOOKUP(Transactions!F509,Payments!A509:E1208,2,FALSE)</f>
        <v>3365.567</v>
      </c>
      <c r="U509" s="9">
        <f>VLOOKUP($D509,Payments!$A:$E,4,0)</f>
        <v>12056.04631</v>
      </c>
      <c r="V509" s="9">
        <f t="shared" si="70"/>
        <v>788.713310000001</v>
      </c>
      <c r="W509" s="17">
        <f t="shared" si="71"/>
        <v>6.5420560747663642E-2</v>
      </c>
      <c r="X509" t="str">
        <f>VLOOKUP($D509,Payments!$A:$E,5,0)</f>
        <v>Santander</v>
      </c>
      <c r="Y509" t="str">
        <f>VLOOKUP($X509,'Bank Type'!$A$1:$B$11,2,0)</f>
        <v>B</v>
      </c>
    </row>
    <row r="510" spans="1:25" x14ac:dyDescent="0.25">
      <c r="A510" t="str">
        <f t="shared" si="65"/>
        <v>CD-16CD-16-509</v>
      </c>
      <c r="B510" t="str">
        <f t="shared" si="66"/>
        <v>CD-16-509B-332</v>
      </c>
      <c r="C510" s="1" t="str">
        <f>Transactions!A510</f>
        <v>CD-16</v>
      </c>
      <c r="D510" t="str">
        <f>Transactions!F510</f>
        <v>CD-16-509</v>
      </c>
      <c r="E510" t="str">
        <f>VLOOKUP($D510,Payments!$A:$C,3,0)</f>
        <v>B-332</v>
      </c>
      <c r="F510" s="11" t="str">
        <f>Transactions!D510</f>
        <v>Wagon</v>
      </c>
      <c r="G510" s="11" t="str">
        <f>Transactions!E510</f>
        <v>Nissan</v>
      </c>
      <c r="H510" s="1">
        <f>Transactions!B510</f>
        <v>43441</v>
      </c>
      <c r="I510" s="10">
        <f t="shared" si="63"/>
        <v>12</v>
      </c>
      <c r="J510" s="1">
        <f>Transactions!C510</f>
        <v>43472</v>
      </c>
      <c r="K510">
        <f t="shared" si="64"/>
        <v>31</v>
      </c>
      <c r="L510" s="5">
        <f>Transactions!G510</f>
        <v>34297</v>
      </c>
      <c r="M510" s="2">
        <f>Transactions!H510</f>
        <v>7.0000000000000007E-2</v>
      </c>
      <c r="N510" s="2">
        <f t="shared" si="67"/>
        <v>31896.21</v>
      </c>
      <c r="O510">
        <f>SUMIFS(Financials!$C:$C,Financials!$A:$A,'Combined sheet'!$C510,Financials!$B:$B,'Combined sheet'!$D510)</f>
        <v>11318.01</v>
      </c>
      <c r="P510">
        <f>SUMIFS(Financials!$D:$D,Financials!$A:$A,'Combined sheet'!$C510,Financials!$B:$B,'Combined sheet'!$D510)</f>
        <v>2057.8199999999997</v>
      </c>
      <c r="Q510">
        <f>SUMIFS(Financials!$E:$E,Financials!$A:$A,'Combined sheet'!$C510,Financials!$B:$B,'Combined sheet'!$D510)</f>
        <v>0.13</v>
      </c>
      <c r="R510" s="18">
        <f t="shared" si="68"/>
        <v>17522.337299999999</v>
      </c>
      <c r="S510" s="9">
        <f t="shared" si="69"/>
        <v>14373.872699999996</v>
      </c>
      <c r="T510">
        <f>VLOOKUP(Transactions!F510,Payments!A510:E1209,2,FALSE)</f>
        <v>7017.1661999999997</v>
      </c>
      <c r="U510" s="9">
        <f>VLOOKUP($D510,Payments!$A:$E,4,0)</f>
        <v>26371.786427999999</v>
      </c>
      <c r="V510" s="9">
        <f t="shared" si="70"/>
        <v>1492.742628</v>
      </c>
      <c r="W510" s="17">
        <f t="shared" si="71"/>
        <v>5.6603773584905662E-2</v>
      </c>
      <c r="X510" t="str">
        <f>VLOOKUP($D510,Payments!$A:$E,5,0)</f>
        <v>Unicaja</v>
      </c>
      <c r="Y510" t="str">
        <f>VLOOKUP($X510,'Bank Type'!$A$1:$B$11,2,0)</f>
        <v>D</v>
      </c>
    </row>
    <row r="511" spans="1:25" x14ac:dyDescent="0.25">
      <c r="A511" t="str">
        <f t="shared" si="65"/>
        <v>CD-2CD-2-510</v>
      </c>
      <c r="B511" t="str">
        <f t="shared" si="66"/>
        <v>CD-2-510B-296</v>
      </c>
      <c r="C511" s="11" t="str">
        <f>Transactions!A511</f>
        <v>CD-2</v>
      </c>
      <c r="D511" t="str">
        <f>Transactions!F511</f>
        <v>CD-2-510</v>
      </c>
      <c r="E511" t="str">
        <f>VLOOKUP($D511,Payments!$A:$C,3,0)</f>
        <v>B-296</v>
      </c>
      <c r="F511" s="11" t="str">
        <f>Transactions!D511</f>
        <v>Sedan</v>
      </c>
      <c r="G511" s="11" t="str">
        <f>Transactions!E511</f>
        <v>Toyota</v>
      </c>
      <c r="H511" s="1">
        <f>Transactions!B511</f>
        <v>43451</v>
      </c>
      <c r="I511" s="10">
        <f t="shared" si="63"/>
        <v>12</v>
      </c>
      <c r="J511" s="1">
        <f>Transactions!C511</f>
        <v>43511</v>
      </c>
      <c r="K511">
        <f t="shared" si="64"/>
        <v>60</v>
      </c>
      <c r="L511" s="5">
        <f>Transactions!G511</f>
        <v>24980</v>
      </c>
      <c r="M511" s="2">
        <f>Transactions!H511</f>
        <v>0.08</v>
      </c>
      <c r="N511" s="2">
        <f t="shared" si="67"/>
        <v>22981.599999999999</v>
      </c>
      <c r="O511">
        <f>SUMIFS(Financials!$C:$C,Financials!$A:$A,'Combined sheet'!$C511,Financials!$B:$B,'Combined sheet'!$D511)</f>
        <v>9742.2000000000007</v>
      </c>
      <c r="P511">
        <f>SUMIFS(Financials!$D:$D,Financials!$A:$A,'Combined sheet'!$C511,Financials!$B:$B,'Combined sheet'!$D511)</f>
        <v>926.75800000000015</v>
      </c>
      <c r="Q511">
        <f>SUMIFS(Financials!$E:$E,Financials!$A:$A,'Combined sheet'!$C511,Financials!$B:$B,'Combined sheet'!$D511)</f>
        <v>0.15</v>
      </c>
      <c r="R511" s="18">
        <f t="shared" si="68"/>
        <v>14116.198</v>
      </c>
      <c r="S511" s="9">
        <f t="shared" si="69"/>
        <v>8865.4019999999982</v>
      </c>
      <c r="T511">
        <f>VLOOKUP(Transactions!F511,Payments!A511:E1210,2,FALSE)</f>
        <v>4596.3200000000006</v>
      </c>
      <c r="U511" s="9">
        <f>VLOOKUP($D511,Payments!$A:$E,4,0)</f>
        <v>19488.396800000002</v>
      </c>
      <c r="V511" s="9">
        <f t="shared" si="70"/>
        <v>1103.1168000000034</v>
      </c>
      <c r="W511" s="17">
        <f t="shared" si="71"/>
        <v>5.6603773584905828E-2</v>
      </c>
      <c r="X511" t="str">
        <f>VLOOKUP($D511,Payments!$A:$E,5,0)</f>
        <v>Caixa</v>
      </c>
      <c r="Y511" t="str">
        <f>VLOOKUP($X511,'Bank Type'!$A$1:$B$11,2,0)</f>
        <v>A</v>
      </c>
    </row>
    <row r="512" spans="1:25" x14ac:dyDescent="0.25">
      <c r="A512" t="str">
        <f t="shared" si="65"/>
        <v>CD-1CD-1-511</v>
      </c>
      <c r="B512" t="str">
        <f t="shared" si="66"/>
        <v>CD-1-511B-268</v>
      </c>
      <c r="C512" s="1" t="str">
        <f>Transactions!A512</f>
        <v>CD-1</v>
      </c>
      <c r="D512" t="str">
        <f>Transactions!F512</f>
        <v>CD-1-511</v>
      </c>
      <c r="E512" t="str">
        <f>VLOOKUP($D512,Payments!$A:$C,3,0)</f>
        <v>B-268</v>
      </c>
      <c r="F512" s="11" t="str">
        <f>Transactions!D512</f>
        <v>Hatchback</v>
      </c>
      <c r="G512" s="11" t="str">
        <f>Transactions!E512</f>
        <v>Toyota</v>
      </c>
      <c r="H512" s="1">
        <f>Transactions!B512</f>
        <v>43403</v>
      </c>
      <c r="I512" s="10">
        <f t="shared" si="63"/>
        <v>10</v>
      </c>
      <c r="J512" s="1">
        <f>Transactions!C512</f>
        <v>43464</v>
      </c>
      <c r="K512">
        <f t="shared" si="64"/>
        <v>61</v>
      </c>
      <c r="L512" s="5">
        <f>Transactions!G512</f>
        <v>21556</v>
      </c>
      <c r="M512" s="2">
        <f>Transactions!H512</f>
        <v>0.06</v>
      </c>
      <c r="N512" s="2">
        <f t="shared" si="67"/>
        <v>20262.64</v>
      </c>
      <c r="O512">
        <f>SUMIFS(Financials!$C:$C,Financials!$A:$A,'Combined sheet'!$C512,Financials!$B:$B,'Combined sheet'!$D512)</f>
        <v>6682.36</v>
      </c>
      <c r="P512">
        <f>SUMIFS(Financials!$D:$D,Financials!$A:$A,'Combined sheet'!$C512,Financials!$B:$B,'Combined sheet'!$D512)</f>
        <v>950.61959999999988</v>
      </c>
      <c r="Q512">
        <f>SUMIFS(Financials!$E:$E,Financials!$A:$A,'Combined sheet'!$C512,Financials!$B:$B,'Combined sheet'!$D512)</f>
        <v>0.13</v>
      </c>
      <c r="R512" s="18">
        <f t="shared" si="68"/>
        <v>10267.122799999999</v>
      </c>
      <c r="S512" s="9">
        <f t="shared" si="69"/>
        <v>9995.5171999999984</v>
      </c>
      <c r="T512">
        <f>VLOOKUP(Transactions!F512,Payments!A512:E1211,2,FALSE)</f>
        <v>3647.2752</v>
      </c>
      <c r="U512" s="9">
        <f>VLOOKUP($D512,Payments!$A:$E,4,0)</f>
        <v>17612.286688</v>
      </c>
      <c r="V512" s="9">
        <f t="shared" si="70"/>
        <v>996.92188800000076</v>
      </c>
      <c r="W512" s="17">
        <f t="shared" si="71"/>
        <v>5.6603773584905703E-2</v>
      </c>
      <c r="X512" t="str">
        <f>VLOOKUP($D512,Payments!$A:$E,5,0)</f>
        <v>Santander</v>
      </c>
      <c r="Y512" t="str">
        <f>VLOOKUP($X512,'Bank Type'!$A$1:$B$11,2,0)</f>
        <v>B</v>
      </c>
    </row>
    <row r="513" spans="1:25" x14ac:dyDescent="0.25">
      <c r="A513" t="str">
        <f t="shared" si="65"/>
        <v>CD-20CD-20-512</v>
      </c>
      <c r="B513" t="str">
        <f t="shared" si="66"/>
        <v>CD-20-512B-312</v>
      </c>
      <c r="C513" s="11" t="str">
        <f>Transactions!A513</f>
        <v>CD-20</v>
      </c>
      <c r="D513" t="str">
        <f>Transactions!F513</f>
        <v>CD-20-512</v>
      </c>
      <c r="E513" t="str">
        <f>VLOOKUP($D513,Payments!$A:$C,3,0)</f>
        <v>B-312</v>
      </c>
      <c r="F513" s="11" t="str">
        <f>Transactions!D513</f>
        <v>Sedan</v>
      </c>
      <c r="G513" s="11" t="str">
        <f>Transactions!E513</f>
        <v>Renault</v>
      </c>
      <c r="H513" s="1">
        <f>Transactions!B513</f>
        <v>43463</v>
      </c>
      <c r="I513" s="10">
        <f t="shared" si="63"/>
        <v>12</v>
      </c>
      <c r="J513" s="1">
        <f>Transactions!C513</f>
        <v>43522</v>
      </c>
      <c r="K513">
        <f t="shared" si="64"/>
        <v>59</v>
      </c>
      <c r="L513" s="5">
        <f>Transactions!G513</f>
        <v>32305</v>
      </c>
      <c r="M513" s="2">
        <f>Transactions!H513</f>
        <v>0.09</v>
      </c>
      <c r="N513" s="2">
        <f t="shared" si="67"/>
        <v>29397.55</v>
      </c>
      <c r="O513">
        <f>SUMIFS(Financials!$C:$C,Financials!$A:$A,'Combined sheet'!$C513,Financials!$B:$B,'Combined sheet'!$D513)</f>
        <v>11952.85</v>
      </c>
      <c r="P513">
        <f>SUMIFS(Financials!$D:$D,Financials!$A:$A,'Combined sheet'!$C513,Financials!$B:$B,'Combined sheet'!$D513)</f>
        <v>1570.0229999999999</v>
      </c>
      <c r="Q513">
        <f>SUMIFS(Financials!$E:$E,Financials!$A:$A,'Combined sheet'!$C513,Financials!$B:$B,'Combined sheet'!$D513)</f>
        <v>0.11</v>
      </c>
      <c r="R513" s="18">
        <f t="shared" si="68"/>
        <v>16756.603500000001</v>
      </c>
      <c r="S513" s="9">
        <f t="shared" si="69"/>
        <v>12640.946499999998</v>
      </c>
      <c r="T513">
        <f>VLOOKUP(Transactions!F513,Payments!A513:E1212,2,FALSE)</f>
        <v>5291.5590000000002</v>
      </c>
      <c r="U513" s="9">
        <f>VLOOKUP($D513,Payments!$A:$E,4,0)</f>
        <v>25311.290549999998</v>
      </c>
      <c r="V513" s="9">
        <f t="shared" si="70"/>
        <v>1205.2995499999997</v>
      </c>
      <c r="W513" s="17">
        <f t="shared" si="71"/>
        <v>4.7619047619047609E-2</v>
      </c>
      <c r="X513" t="str">
        <f>VLOOKUP($D513,Payments!$A:$E,5,0)</f>
        <v>Bankinter</v>
      </c>
      <c r="Y513" t="str">
        <f>VLOOKUP($X513,'Bank Type'!$A$1:$B$11,2,0)</f>
        <v>C</v>
      </c>
    </row>
    <row r="514" spans="1:25" x14ac:dyDescent="0.25">
      <c r="A514" t="str">
        <f t="shared" si="65"/>
        <v>CD-16CD-16-513</v>
      </c>
      <c r="B514" t="str">
        <f t="shared" si="66"/>
        <v>CD-16-513B-358</v>
      </c>
      <c r="C514" s="1" t="str">
        <f>Transactions!A514</f>
        <v>CD-16</v>
      </c>
      <c r="D514" t="str">
        <f>Transactions!F514</f>
        <v>CD-16-513</v>
      </c>
      <c r="E514" t="str">
        <f>VLOOKUP($D514,Payments!$A:$C,3,0)</f>
        <v>B-358</v>
      </c>
      <c r="F514" s="11" t="str">
        <f>Transactions!D514</f>
        <v>Convertible</v>
      </c>
      <c r="G514" s="11" t="str">
        <f>Transactions!E514</f>
        <v>Porsche</v>
      </c>
      <c r="H514" s="1">
        <f>Transactions!B514</f>
        <v>43413</v>
      </c>
      <c r="I514" s="10">
        <f t="shared" ref="I514:I577" si="72">MONTH(H514)</f>
        <v>11</v>
      </c>
      <c r="J514" s="1">
        <f>Transactions!C514</f>
        <v>43445</v>
      </c>
      <c r="K514">
        <f t="shared" ref="K514:K577" si="73">J514-H514</f>
        <v>32</v>
      </c>
      <c r="L514" s="5">
        <f>Transactions!G514</f>
        <v>18347</v>
      </c>
      <c r="M514" s="2">
        <f>Transactions!H514</f>
        <v>0.13</v>
      </c>
      <c r="N514" s="2">
        <f t="shared" si="67"/>
        <v>15961.89</v>
      </c>
      <c r="O514">
        <f>SUMIFS(Financials!$C:$C,Financials!$A:$A,'Combined sheet'!$C514,Financials!$B:$B,'Combined sheet'!$D514)</f>
        <v>6971.86</v>
      </c>
      <c r="P514">
        <f>SUMIFS(Financials!$D:$D,Financials!$A:$A,'Combined sheet'!$C514,Financials!$B:$B,'Combined sheet'!$D514)</f>
        <v>539.40179999999998</v>
      </c>
      <c r="Q514">
        <f>SUMIFS(Financials!$E:$E,Financials!$A:$A,'Combined sheet'!$C514,Financials!$B:$B,'Combined sheet'!$D514)</f>
        <v>0.13</v>
      </c>
      <c r="R514" s="18">
        <f t="shared" si="68"/>
        <v>9586.307499999999</v>
      </c>
      <c r="S514" s="9">
        <f t="shared" si="69"/>
        <v>6375.5824999999986</v>
      </c>
      <c r="T514">
        <f>VLOOKUP(Transactions!F514,Payments!A514:E1213,2,FALSE)</f>
        <v>3351.9969000000001</v>
      </c>
      <c r="U514" s="9">
        <f>VLOOKUP($D514,Payments!$A:$E,4,0)</f>
        <v>13492.585617000001</v>
      </c>
      <c r="V514" s="9">
        <f t="shared" si="70"/>
        <v>882.69251700000132</v>
      </c>
      <c r="W514" s="17">
        <f t="shared" si="71"/>
        <v>6.5420560747663642E-2</v>
      </c>
      <c r="X514" t="str">
        <f>VLOOKUP($D514,Payments!$A:$E,5,0)</f>
        <v>Kutxa</v>
      </c>
      <c r="Y514" t="str">
        <f>VLOOKUP($X514,'Bank Type'!$A$1:$B$11,2,0)</f>
        <v>C</v>
      </c>
    </row>
    <row r="515" spans="1:25" x14ac:dyDescent="0.25">
      <c r="A515" t="str">
        <f t="shared" ref="A515:A578" si="74">C515&amp;D515</f>
        <v>CD-14CD-14-514</v>
      </c>
      <c r="B515" t="str">
        <f t="shared" ref="B515:B578" si="75">D515&amp;E515</f>
        <v>CD-14-514B-373</v>
      </c>
      <c r="C515" s="11" t="str">
        <f>Transactions!A515</f>
        <v>CD-14</v>
      </c>
      <c r="D515" t="str">
        <f>Transactions!F515</f>
        <v>CD-14-514</v>
      </c>
      <c r="E515" t="str">
        <f>VLOOKUP($D515,Payments!$A:$C,3,0)</f>
        <v>B-373</v>
      </c>
      <c r="F515" s="11" t="str">
        <f>Transactions!D515</f>
        <v>Hardtop</v>
      </c>
      <c r="G515" s="11" t="str">
        <f>Transactions!E515</f>
        <v>Audi</v>
      </c>
      <c r="H515" s="1">
        <f>Transactions!B515</f>
        <v>43395</v>
      </c>
      <c r="I515" s="10">
        <f t="shared" si="72"/>
        <v>10</v>
      </c>
      <c r="J515" s="1">
        <f>Transactions!C515</f>
        <v>43475</v>
      </c>
      <c r="K515">
        <f t="shared" si="73"/>
        <v>80</v>
      </c>
      <c r="L515" s="5">
        <f>Transactions!G515</f>
        <v>20826</v>
      </c>
      <c r="M515" s="2">
        <f>Transactions!H515</f>
        <v>0.11</v>
      </c>
      <c r="N515" s="2">
        <f t="shared" ref="N515:N578" si="76">L515-L515*M515</f>
        <v>18535.14</v>
      </c>
      <c r="O515">
        <f>SUMIFS(Financials!$C:$C,Financials!$A:$A,'Combined sheet'!$C515,Financials!$B:$B,'Combined sheet'!$D515)</f>
        <v>6247.8</v>
      </c>
      <c r="P515">
        <f>SUMIFS(Financials!$D:$D,Financials!$A:$A,'Combined sheet'!$C515,Financials!$B:$B,'Combined sheet'!$D515)</f>
        <v>614.36699999999996</v>
      </c>
      <c r="Q515">
        <f>SUMIFS(Financials!$E:$E,Financials!$A:$A,'Combined sheet'!$C515,Financials!$B:$B,'Combined sheet'!$D515)</f>
        <v>0.14000000000000001</v>
      </c>
      <c r="R515" s="18">
        <f t="shared" ref="R515:R578" si="77">O515+P515+Q515*N515</f>
        <v>9457.0866000000005</v>
      </c>
      <c r="S515" s="9">
        <f t="shared" ref="S515:S578" si="78">N515-O515-P515-Q515*N515</f>
        <v>9078.0534000000007</v>
      </c>
      <c r="T515">
        <f>VLOOKUP(Transactions!F515,Payments!A515:E1214,2,FALSE)</f>
        <v>3521.6765999999998</v>
      </c>
      <c r="U515" s="9">
        <f>VLOOKUP($D515,Payments!$A:$E,4,0)</f>
        <v>16364.675106000002</v>
      </c>
      <c r="V515" s="9">
        <f t="shared" ref="V515:V578" si="79">U515-(N515-T515)</f>
        <v>1351.2117060000019</v>
      </c>
      <c r="W515" s="17">
        <f t="shared" ref="W515:W578" si="80">V515/U515</f>
        <v>8.2568807339449643E-2</v>
      </c>
      <c r="X515" t="str">
        <f>VLOOKUP($D515,Payments!$A:$E,5,0)</f>
        <v>BBVA</v>
      </c>
      <c r="Y515" t="str">
        <f>VLOOKUP($X515,'Bank Type'!$A$1:$B$11,2,0)</f>
        <v>A</v>
      </c>
    </row>
    <row r="516" spans="1:25" x14ac:dyDescent="0.25">
      <c r="A516" t="str">
        <f t="shared" si="74"/>
        <v>CD-5CD-5-515</v>
      </c>
      <c r="B516" t="str">
        <f t="shared" si="75"/>
        <v>CD-5-515B-245</v>
      </c>
      <c r="C516" s="1" t="str">
        <f>Transactions!A516</f>
        <v>CD-5</v>
      </c>
      <c r="D516" t="str">
        <f>Transactions!F516</f>
        <v>CD-5-515</v>
      </c>
      <c r="E516" t="str">
        <f>VLOOKUP($D516,Payments!$A:$C,3,0)</f>
        <v>B-245</v>
      </c>
      <c r="F516" s="11" t="str">
        <f>Transactions!D516</f>
        <v>Hatchback</v>
      </c>
      <c r="G516" s="11" t="str">
        <f>Transactions!E516</f>
        <v>Saab</v>
      </c>
      <c r="H516" s="1">
        <f>Transactions!B516</f>
        <v>43446</v>
      </c>
      <c r="I516" s="10">
        <f t="shared" si="72"/>
        <v>12</v>
      </c>
      <c r="J516" s="1">
        <f>Transactions!C516</f>
        <v>43481</v>
      </c>
      <c r="K516">
        <f t="shared" si="73"/>
        <v>35</v>
      </c>
      <c r="L516" s="5">
        <f>Transactions!G516</f>
        <v>24182</v>
      </c>
      <c r="M516" s="2">
        <f>Transactions!H516</f>
        <v>0.1</v>
      </c>
      <c r="N516" s="2">
        <f t="shared" si="76"/>
        <v>21763.8</v>
      </c>
      <c r="O516">
        <f>SUMIFS(Financials!$C:$C,Financials!$A:$A,'Combined sheet'!$C516,Financials!$B:$B,'Combined sheet'!$D516)</f>
        <v>8463.7000000000007</v>
      </c>
      <c r="P516">
        <f>SUMIFS(Financials!$D:$D,Financials!$A:$A,'Combined sheet'!$C516,Financials!$B:$B,'Combined sheet'!$D516)</f>
        <v>798.00599999999986</v>
      </c>
      <c r="Q516">
        <f>SUMIFS(Financials!$E:$E,Financials!$A:$A,'Combined sheet'!$C516,Financials!$B:$B,'Combined sheet'!$D516)</f>
        <v>0.14000000000000001</v>
      </c>
      <c r="R516" s="18">
        <f t="shared" si="77"/>
        <v>12308.638000000001</v>
      </c>
      <c r="S516" s="9">
        <f t="shared" si="78"/>
        <v>9455.1619999999984</v>
      </c>
      <c r="T516">
        <f>VLOOKUP(Transactions!F516,Payments!A516:E1215,2,FALSE)</f>
        <v>4135.1220000000003</v>
      </c>
      <c r="U516" s="9">
        <f>VLOOKUP($D516,Payments!$A:$E,4,0)</f>
        <v>19215.259020000001</v>
      </c>
      <c r="V516" s="9">
        <f t="shared" si="79"/>
        <v>1586.5810200000014</v>
      </c>
      <c r="W516" s="17">
        <f t="shared" si="80"/>
        <v>8.2568807339449615E-2</v>
      </c>
      <c r="X516" t="str">
        <f>VLOOKUP($D516,Payments!$A:$E,5,0)</f>
        <v>BBVA</v>
      </c>
      <c r="Y516" t="str">
        <f>VLOOKUP($X516,'Bank Type'!$A$1:$B$11,2,0)</f>
        <v>A</v>
      </c>
    </row>
    <row r="517" spans="1:25" x14ac:dyDescent="0.25">
      <c r="A517" t="str">
        <f t="shared" si="74"/>
        <v>CD-10CD-10-516</v>
      </c>
      <c r="B517" t="str">
        <f t="shared" si="75"/>
        <v>CD-10-516B-262</v>
      </c>
      <c r="C517" s="11" t="str">
        <f>Transactions!A517</f>
        <v>CD-10</v>
      </c>
      <c r="D517" t="str">
        <f>Transactions!F517</f>
        <v>CD-10-516</v>
      </c>
      <c r="E517" t="str">
        <f>VLOOKUP($D517,Payments!$A:$C,3,0)</f>
        <v>B-262</v>
      </c>
      <c r="F517" s="11" t="str">
        <f>Transactions!D517</f>
        <v>Convertible</v>
      </c>
      <c r="G517" s="11" t="str">
        <f>Transactions!E517</f>
        <v>Porsche</v>
      </c>
      <c r="H517" s="1">
        <f>Transactions!B517</f>
        <v>43424</v>
      </c>
      <c r="I517" s="10">
        <f t="shared" si="72"/>
        <v>11</v>
      </c>
      <c r="J517" s="1">
        <f>Transactions!C517</f>
        <v>43454</v>
      </c>
      <c r="K517">
        <f t="shared" si="73"/>
        <v>30</v>
      </c>
      <c r="L517" s="5">
        <f>Transactions!G517</f>
        <v>30747</v>
      </c>
      <c r="M517" s="2">
        <f>Transactions!H517</f>
        <v>0.14000000000000001</v>
      </c>
      <c r="N517" s="2">
        <f t="shared" si="76"/>
        <v>26442.42</v>
      </c>
      <c r="O517">
        <f>SUMIFS(Financials!$C:$C,Financials!$A:$A,'Combined sheet'!$C517,Financials!$B:$B,'Combined sheet'!$D517)</f>
        <v>9531.57</v>
      </c>
      <c r="P517">
        <f>SUMIFS(Financials!$D:$D,Financials!$A:$A,'Combined sheet'!$C517,Financials!$B:$B,'Combined sheet'!$D517)</f>
        <v>1014.651</v>
      </c>
      <c r="Q517">
        <f>SUMIFS(Financials!$E:$E,Financials!$A:$A,'Combined sheet'!$C517,Financials!$B:$B,'Combined sheet'!$D517)</f>
        <v>0.15</v>
      </c>
      <c r="R517" s="18">
        <f t="shared" si="77"/>
        <v>14512.583999999999</v>
      </c>
      <c r="S517" s="9">
        <f t="shared" si="78"/>
        <v>11929.835999999999</v>
      </c>
      <c r="T517">
        <f>VLOOKUP(Transactions!F517,Payments!A517:E1216,2,FALSE)</f>
        <v>5552.9081999999999</v>
      </c>
      <c r="U517" s="9">
        <f>VLOOKUP($D517,Payments!$A:$E,4,0)</f>
        <v>22142.882508000002</v>
      </c>
      <c r="V517" s="9">
        <f t="shared" si="79"/>
        <v>1253.3707080000022</v>
      </c>
      <c r="W517" s="17">
        <f t="shared" si="80"/>
        <v>5.6603773584905752E-2</v>
      </c>
      <c r="X517" t="str">
        <f>VLOOKUP($D517,Payments!$A:$E,5,0)</f>
        <v>Caixa</v>
      </c>
      <c r="Y517" t="str">
        <f>VLOOKUP($X517,'Bank Type'!$A$1:$B$11,2,0)</f>
        <v>A</v>
      </c>
    </row>
    <row r="518" spans="1:25" x14ac:dyDescent="0.25">
      <c r="A518" t="str">
        <f t="shared" si="74"/>
        <v>CD-6CD-6-517</v>
      </c>
      <c r="B518" t="str">
        <f t="shared" si="75"/>
        <v>CD-6-517B-355</v>
      </c>
      <c r="C518" s="1" t="str">
        <f>Transactions!A518</f>
        <v>CD-6</v>
      </c>
      <c r="D518" t="str">
        <f>Transactions!F518</f>
        <v>CD-6-517</v>
      </c>
      <c r="E518" t="str">
        <f>VLOOKUP($D518,Payments!$A:$C,3,0)</f>
        <v>B-355</v>
      </c>
      <c r="F518" s="11" t="str">
        <f>Transactions!D518</f>
        <v>Hardtop</v>
      </c>
      <c r="G518" s="11" t="str">
        <f>Transactions!E518</f>
        <v>Toyota</v>
      </c>
      <c r="H518" s="1">
        <f>Transactions!B518</f>
        <v>43452</v>
      </c>
      <c r="I518" s="10">
        <f t="shared" si="72"/>
        <v>12</v>
      </c>
      <c r="J518" s="1">
        <f>Transactions!C518</f>
        <v>43510</v>
      </c>
      <c r="K518">
        <f t="shared" si="73"/>
        <v>58</v>
      </c>
      <c r="L518" s="5">
        <f>Transactions!G518</f>
        <v>33204</v>
      </c>
      <c r="M518" s="2">
        <f>Transactions!H518</f>
        <v>0.13</v>
      </c>
      <c r="N518" s="2">
        <f t="shared" si="76"/>
        <v>28887.48</v>
      </c>
      <c r="O518">
        <f>SUMIFS(Financials!$C:$C,Financials!$A:$A,'Combined sheet'!$C518,Financials!$B:$B,'Combined sheet'!$D518)</f>
        <v>11953.44</v>
      </c>
      <c r="P518">
        <f>SUMIFS(Financials!$D:$D,Financials!$A:$A,'Combined sheet'!$C518,Financials!$B:$B,'Combined sheet'!$D518)</f>
        <v>1354.7232000000001</v>
      </c>
      <c r="Q518">
        <f>SUMIFS(Financials!$E:$E,Financials!$A:$A,'Combined sheet'!$C518,Financials!$B:$B,'Combined sheet'!$D518)</f>
        <v>0.13</v>
      </c>
      <c r="R518" s="18">
        <f t="shared" si="77"/>
        <v>17063.535600000003</v>
      </c>
      <c r="S518" s="9">
        <f t="shared" si="78"/>
        <v>11823.9444</v>
      </c>
      <c r="T518">
        <f>VLOOKUP(Transactions!F518,Payments!A518:E1217,2,FALSE)</f>
        <v>5199.7464</v>
      </c>
      <c r="U518" s="9">
        <f>VLOOKUP($D518,Payments!$A:$E,4,0)</f>
        <v>24872.120279999999</v>
      </c>
      <c r="V518" s="9">
        <f t="shared" si="79"/>
        <v>1184.3866799999996</v>
      </c>
      <c r="W518" s="17">
        <f t="shared" si="80"/>
        <v>4.7619047619047603E-2</v>
      </c>
      <c r="X518" t="str">
        <f>VLOOKUP($D518,Payments!$A:$E,5,0)</f>
        <v>Unicaja</v>
      </c>
      <c r="Y518" t="str">
        <f>VLOOKUP($X518,'Bank Type'!$A$1:$B$11,2,0)</f>
        <v>D</v>
      </c>
    </row>
    <row r="519" spans="1:25" x14ac:dyDescent="0.25">
      <c r="A519" t="str">
        <f t="shared" si="74"/>
        <v>CD-20CD-20-518</v>
      </c>
      <c r="B519" t="str">
        <f t="shared" si="75"/>
        <v>CD-20-518B-265</v>
      </c>
      <c r="C519" s="11" t="str">
        <f>Transactions!A519</f>
        <v>CD-20</v>
      </c>
      <c r="D519" t="str">
        <f>Transactions!F519</f>
        <v>CD-20-518</v>
      </c>
      <c r="E519" t="str">
        <f>VLOOKUP($D519,Payments!$A:$C,3,0)</f>
        <v>B-265</v>
      </c>
      <c r="F519" s="11" t="str">
        <f>Transactions!D519</f>
        <v>Hatchback</v>
      </c>
      <c r="G519" s="11" t="str">
        <f>Transactions!E519</f>
        <v>Mercury</v>
      </c>
      <c r="H519" s="1">
        <f>Transactions!B519</f>
        <v>43457</v>
      </c>
      <c r="I519" s="10">
        <f t="shared" si="72"/>
        <v>12</v>
      </c>
      <c r="J519" s="1">
        <f>Transactions!C519</f>
        <v>43529</v>
      </c>
      <c r="K519">
        <f t="shared" si="73"/>
        <v>72</v>
      </c>
      <c r="L519" s="5">
        <f>Transactions!G519</f>
        <v>26863</v>
      </c>
      <c r="M519" s="2">
        <f>Transactions!H519</f>
        <v>0.15</v>
      </c>
      <c r="N519" s="2">
        <f t="shared" si="76"/>
        <v>22833.55</v>
      </c>
      <c r="O519">
        <f>SUMIFS(Financials!$C:$C,Financials!$A:$A,'Combined sheet'!$C519,Financials!$B:$B,'Combined sheet'!$D519)</f>
        <v>9402.0499999999993</v>
      </c>
      <c r="P519">
        <f>SUMIFS(Financials!$D:$D,Financials!$A:$A,'Combined sheet'!$C519,Financials!$B:$B,'Combined sheet'!$D519)</f>
        <v>671.57500000000005</v>
      </c>
      <c r="Q519">
        <f>SUMIFS(Financials!$E:$E,Financials!$A:$A,'Combined sheet'!$C519,Financials!$B:$B,'Combined sheet'!$D519)</f>
        <v>0.12</v>
      </c>
      <c r="R519" s="18">
        <f t="shared" si="77"/>
        <v>12813.651</v>
      </c>
      <c r="S519" s="9">
        <f t="shared" si="78"/>
        <v>10019.898999999999</v>
      </c>
      <c r="T519">
        <f>VLOOKUP(Transactions!F519,Payments!A519:E1218,2,FALSE)</f>
        <v>4566.71</v>
      </c>
      <c r="U519" s="9">
        <f>VLOOKUP($D519,Payments!$A:$E,4,0)</f>
        <v>19545.518800000002</v>
      </c>
      <c r="V519" s="9">
        <f t="shared" si="79"/>
        <v>1278.6788000000015</v>
      </c>
      <c r="W519" s="17">
        <f t="shared" si="80"/>
        <v>6.5420560747663628E-2</v>
      </c>
      <c r="X519" t="str">
        <f>VLOOKUP($D519,Payments!$A:$E,5,0)</f>
        <v>Bankinter</v>
      </c>
      <c r="Y519" t="str">
        <f>VLOOKUP($X519,'Bank Type'!$A$1:$B$11,2,0)</f>
        <v>C</v>
      </c>
    </row>
    <row r="520" spans="1:25" x14ac:dyDescent="0.25">
      <c r="A520" t="str">
        <f t="shared" si="74"/>
        <v>CD-16CD-16-519</v>
      </c>
      <c r="B520" t="str">
        <f t="shared" si="75"/>
        <v>CD-16-519B-267</v>
      </c>
      <c r="C520" s="1" t="str">
        <f>Transactions!A520</f>
        <v>CD-16</v>
      </c>
      <c r="D520" t="str">
        <f>Transactions!F520</f>
        <v>CD-16-519</v>
      </c>
      <c r="E520" t="str">
        <f>VLOOKUP($D520,Payments!$A:$C,3,0)</f>
        <v>B-267</v>
      </c>
      <c r="F520" s="11" t="str">
        <f>Transactions!D520</f>
        <v>Hatchback</v>
      </c>
      <c r="G520" s="11" t="str">
        <f>Transactions!E520</f>
        <v>Dodge</v>
      </c>
      <c r="H520" s="1">
        <f>Transactions!B520</f>
        <v>43405</v>
      </c>
      <c r="I520" s="10">
        <f t="shared" si="72"/>
        <v>11</v>
      </c>
      <c r="J520" s="1">
        <f>Transactions!C520</f>
        <v>43444</v>
      </c>
      <c r="K520">
        <f t="shared" si="73"/>
        <v>39</v>
      </c>
      <c r="L520" s="5">
        <f>Transactions!G520</f>
        <v>18524</v>
      </c>
      <c r="M520" s="2">
        <f>Transactions!H520</f>
        <v>0.08</v>
      </c>
      <c r="N520" s="2">
        <f t="shared" si="76"/>
        <v>17042.080000000002</v>
      </c>
      <c r="O520">
        <f>SUMIFS(Financials!$C:$C,Financials!$A:$A,'Combined sheet'!$C520,Financials!$B:$B,'Combined sheet'!$D520)</f>
        <v>7039.12</v>
      </c>
      <c r="P520">
        <f>SUMIFS(Financials!$D:$D,Financials!$A:$A,'Combined sheet'!$C520,Financials!$B:$B,'Combined sheet'!$D520)</f>
        <v>700.20720000000017</v>
      </c>
      <c r="Q520">
        <f>SUMIFS(Financials!$E:$E,Financials!$A:$A,'Combined sheet'!$C520,Financials!$B:$B,'Combined sheet'!$D520)</f>
        <v>0.12</v>
      </c>
      <c r="R520" s="18">
        <f t="shared" si="77"/>
        <v>9784.3768</v>
      </c>
      <c r="S520" s="9">
        <f t="shared" si="78"/>
        <v>7257.7032000000017</v>
      </c>
      <c r="T520">
        <f>VLOOKUP(Transactions!F520,Payments!A520:E1219,2,FALSE)</f>
        <v>3919.6784000000002</v>
      </c>
      <c r="U520" s="9">
        <f>VLOOKUP($D520,Payments!$A:$E,4,0)</f>
        <v>13778.521680000002</v>
      </c>
      <c r="V520" s="9">
        <f t="shared" si="79"/>
        <v>656.1200800000006</v>
      </c>
      <c r="W520" s="17">
        <f t="shared" si="80"/>
        <v>4.7619047619047658E-2</v>
      </c>
      <c r="X520" t="str">
        <f>VLOOKUP($D520,Payments!$A:$E,5,0)</f>
        <v>BBVA</v>
      </c>
      <c r="Y520" t="str">
        <f>VLOOKUP($X520,'Bank Type'!$A$1:$B$11,2,0)</f>
        <v>A</v>
      </c>
    </row>
    <row r="521" spans="1:25" x14ac:dyDescent="0.25">
      <c r="A521" t="str">
        <f t="shared" si="74"/>
        <v>CD-11CD-11-520</v>
      </c>
      <c r="B521" t="str">
        <f t="shared" si="75"/>
        <v>CD-11-520B-256</v>
      </c>
      <c r="C521" s="11" t="str">
        <f>Transactions!A521</f>
        <v>CD-11</v>
      </c>
      <c r="D521" t="str">
        <f>Transactions!F521</f>
        <v>CD-11-520</v>
      </c>
      <c r="E521" t="str">
        <f>VLOOKUP($D521,Payments!$A:$C,3,0)</f>
        <v>B-256</v>
      </c>
      <c r="F521" s="11" t="str">
        <f>Transactions!D521</f>
        <v>Hardtop</v>
      </c>
      <c r="G521" s="11" t="str">
        <f>Transactions!E521</f>
        <v>Mazda</v>
      </c>
      <c r="H521" s="1">
        <f>Transactions!B521</f>
        <v>43448</v>
      </c>
      <c r="I521" s="10">
        <f t="shared" si="72"/>
        <v>12</v>
      </c>
      <c r="J521" s="1">
        <f>Transactions!C521</f>
        <v>43520</v>
      </c>
      <c r="K521">
        <f t="shared" si="73"/>
        <v>72</v>
      </c>
      <c r="L521" s="5">
        <f>Transactions!G521</f>
        <v>17480</v>
      </c>
      <c r="M521" s="2">
        <f>Transactions!H521</f>
        <v>0.15</v>
      </c>
      <c r="N521" s="2">
        <f t="shared" si="76"/>
        <v>14858</v>
      </c>
      <c r="O521">
        <f>SUMIFS(Financials!$C:$C,Financials!$A:$A,'Combined sheet'!$C521,Financials!$B:$B,'Combined sheet'!$D521)</f>
        <v>6467.6</v>
      </c>
      <c r="P521">
        <f>SUMIFS(Financials!$D:$D,Financials!$A:$A,'Combined sheet'!$C521,Financials!$B:$B,'Combined sheet'!$D521)</f>
        <v>587.32799999999997</v>
      </c>
      <c r="Q521">
        <f>SUMIFS(Financials!$E:$E,Financials!$A:$A,'Combined sheet'!$C521,Financials!$B:$B,'Combined sheet'!$D521)</f>
        <v>0.1</v>
      </c>
      <c r="R521" s="18">
        <f t="shared" si="77"/>
        <v>8540.7279999999992</v>
      </c>
      <c r="S521" s="9">
        <f t="shared" si="78"/>
        <v>6317.2719999999999</v>
      </c>
      <c r="T521">
        <f>VLOOKUP(Transactions!F521,Payments!A521:E1220,2,FALSE)</f>
        <v>2971.6</v>
      </c>
      <c r="U521" s="9">
        <f>VLOOKUP($D521,Payments!$A:$E,4,0)</f>
        <v>12956.176000000001</v>
      </c>
      <c r="V521" s="9">
        <f t="shared" si="79"/>
        <v>1069.7760000000017</v>
      </c>
      <c r="W521" s="17">
        <f t="shared" si="80"/>
        <v>8.2568807339449657E-2</v>
      </c>
      <c r="X521" t="str">
        <f>VLOOKUP($D521,Payments!$A:$E,5,0)</f>
        <v>Kutxa</v>
      </c>
      <c r="Y521" t="str">
        <f>VLOOKUP($X521,'Bank Type'!$A$1:$B$11,2,0)</f>
        <v>C</v>
      </c>
    </row>
    <row r="522" spans="1:25" x14ac:dyDescent="0.25">
      <c r="A522" t="str">
        <f t="shared" si="74"/>
        <v>CD-11CD-11-521</v>
      </c>
      <c r="B522" t="str">
        <f t="shared" si="75"/>
        <v>CD-11-521B-360</v>
      </c>
      <c r="C522" s="1" t="str">
        <f>Transactions!A522</f>
        <v>CD-11</v>
      </c>
      <c r="D522" t="str">
        <f>Transactions!F522</f>
        <v>CD-11-521</v>
      </c>
      <c r="E522" t="str">
        <f>VLOOKUP($D522,Payments!$A:$C,3,0)</f>
        <v>B-360</v>
      </c>
      <c r="F522" s="11" t="str">
        <f>Transactions!D522</f>
        <v>Sedan</v>
      </c>
      <c r="G522" s="11" t="str">
        <f>Transactions!E522</f>
        <v>Mitsubishi</v>
      </c>
      <c r="H522" s="1">
        <f>Transactions!B522</f>
        <v>43380</v>
      </c>
      <c r="I522" s="10">
        <f t="shared" si="72"/>
        <v>10</v>
      </c>
      <c r="J522" s="1">
        <f>Transactions!C522</f>
        <v>43416</v>
      </c>
      <c r="K522">
        <f t="shared" si="73"/>
        <v>36</v>
      </c>
      <c r="L522" s="5">
        <f>Transactions!G522</f>
        <v>34097</v>
      </c>
      <c r="M522" s="2">
        <f>Transactions!H522</f>
        <v>0.08</v>
      </c>
      <c r="N522" s="2">
        <f t="shared" si="76"/>
        <v>31369.239999999998</v>
      </c>
      <c r="O522">
        <f>SUMIFS(Financials!$C:$C,Financials!$A:$A,'Combined sheet'!$C522,Financials!$B:$B,'Combined sheet'!$D522)</f>
        <v>12615.89</v>
      </c>
      <c r="P522">
        <f>SUMIFS(Financials!$D:$D,Financials!$A:$A,'Combined sheet'!$C522,Financials!$B:$B,'Combined sheet'!$D522)</f>
        <v>937.66750000000013</v>
      </c>
      <c r="Q522">
        <f>SUMIFS(Financials!$E:$E,Financials!$A:$A,'Combined sheet'!$C522,Financials!$B:$B,'Combined sheet'!$D522)</f>
        <v>0.13</v>
      </c>
      <c r="R522" s="18">
        <f t="shared" si="77"/>
        <v>17631.558699999998</v>
      </c>
      <c r="S522" s="9">
        <f t="shared" si="78"/>
        <v>13737.6813</v>
      </c>
      <c r="T522">
        <f>VLOOKUP(Transactions!F522,Payments!A522:E1221,2,FALSE)</f>
        <v>7214.9252000000006</v>
      </c>
      <c r="U522" s="9">
        <f>VLOOKUP($D522,Payments!$A:$E,4,0)</f>
        <v>26328.203132000002</v>
      </c>
      <c r="V522" s="9">
        <f t="shared" si="79"/>
        <v>2173.8883320000059</v>
      </c>
      <c r="W522" s="17">
        <f t="shared" si="80"/>
        <v>8.2568807339449754E-2</v>
      </c>
      <c r="X522" t="str">
        <f>VLOOKUP($D522,Payments!$A:$E,5,0)</f>
        <v>Caixa</v>
      </c>
      <c r="Y522" t="str">
        <f>VLOOKUP($X522,'Bank Type'!$A$1:$B$11,2,0)</f>
        <v>A</v>
      </c>
    </row>
    <row r="523" spans="1:25" x14ac:dyDescent="0.25">
      <c r="A523" t="str">
        <f t="shared" si="74"/>
        <v>CD-19CD-19-522</v>
      </c>
      <c r="B523" t="str">
        <f t="shared" si="75"/>
        <v>CD-19-522B-353</v>
      </c>
      <c r="C523" s="11" t="str">
        <f>Transactions!A523</f>
        <v>CD-19</v>
      </c>
      <c r="D523" t="str">
        <f>Transactions!F523</f>
        <v>CD-19-522</v>
      </c>
      <c r="E523" t="str">
        <f>VLOOKUP($D523,Payments!$A:$C,3,0)</f>
        <v>B-353</v>
      </c>
      <c r="F523" s="11" t="str">
        <f>Transactions!D523</f>
        <v>Convertible</v>
      </c>
      <c r="G523" s="11" t="str">
        <f>Transactions!E523</f>
        <v>Isuzu</v>
      </c>
      <c r="H523" s="1">
        <f>Transactions!B523</f>
        <v>43393</v>
      </c>
      <c r="I523" s="10">
        <f t="shared" si="72"/>
        <v>10</v>
      </c>
      <c r="J523" s="1">
        <f>Transactions!C523</f>
        <v>43437</v>
      </c>
      <c r="K523">
        <f t="shared" si="73"/>
        <v>44</v>
      </c>
      <c r="L523" s="5">
        <f>Transactions!G523</f>
        <v>17628</v>
      </c>
      <c r="M523" s="2">
        <f>Transactions!H523</f>
        <v>0.13</v>
      </c>
      <c r="N523" s="2">
        <f t="shared" si="76"/>
        <v>15336.36</v>
      </c>
      <c r="O523">
        <f>SUMIFS(Financials!$C:$C,Financials!$A:$A,'Combined sheet'!$C523,Financials!$B:$B,'Combined sheet'!$D523)</f>
        <v>5993.52</v>
      </c>
      <c r="P523">
        <f>SUMIFS(Financials!$D:$D,Financials!$A:$A,'Combined sheet'!$C523,Financials!$B:$B,'Combined sheet'!$D523)</f>
        <v>747.42719999999997</v>
      </c>
      <c r="Q523">
        <f>SUMIFS(Financials!$E:$E,Financials!$A:$A,'Combined sheet'!$C523,Financials!$B:$B,'Combined sheet'!$D523)</f>
        <v>0.13</v>
      </c>
      <c r="R523" s="18">
        <f t="shared" si="77"/>
        <v>8734.6740000000009</v>
      </c>
      <c r="S523" s="9">
        <f t="shared" si="78"/>
        <v>6601.6859999999997</v>
      </c>
      <c r="T523">
        <f>VLOOKUP(Transactions!F523,Payments!A523:E1222,2,FALSE)</f>
        <v>3067.2719999999999</v>
      </c>
      <c r="U523" s="9">
        <f>VLOOKUP($D523,Payments!$A:$E,4,0)</f>
        <v>13250.615040000001</v>
      </c>
      <c r="V523" s="9">
        <f t="shared" si="79"/>
        <v>981.52704000000085</v>
      </c>
      <c r="W523" s="17">
        <f t="shared" si="80"/>
        <v>7.4074074074074139E-2</v>
      </c>
      <c r="X523" t="str">
        <f>VLOOKUP($D523,Payments!$A:$E,5,0)</f>
        <v>Kutxa</v>
      </c>
      <c r="Y523" t="str">
        <f>VLOOKUP($X523,'Bank Type'!$A$1:$B$11,2,0)</f>
        <v>C</v>
      </c>
    </row>
    <row r="524" spans="1:25" x14ac:dyDescent="0.25">
      <c r="A524" t="str">
        <f t="shared" si="74"/>
        <v>CD-15CD-15-523</v>
      </c>
      <c r="B524" t="str">
        <f t="shared" si="75"/>
        <v>CD-15-523B-323</v>
      </c>
      <c r="C524" s="1" t="str">
        <f>Transactions!A524</f>
        <v>CD-15</v>
      </c>
      <c r="D524" t="str">
        <f>Transactions!F524</f>
        <v>CD-15-523</v>
      </c>
      <c r="E524" t="str">
        <f>VLOOKUP($D524,Payments!$A:$C,3,0)</f>
        <v>B-323</v>
      </c>
      <c r="F524" s="11" t="str">
        <f>Transactions!D524</f>
        <v>Hatchback</v>
      </c>
      <c r="G524" s="11" t="str">
        <f>Transactions!E524</f>
        <v>Volkswagen</v>
      </c>
      <c r="H524" s="1">
        <f>Transactions!B524</f>
        <v>43455</v>
      </c>
      <c r="I524" s="10">
        <f t="shared" si="72"/>
        <v>12</v>
      </c>
      <c r="J524" s="1">
        <f>Transactions!C524</f>
        <v>43492</v>
      </c>
      <c r="K524">
        <f t="shared" si="73"/>
        <v>37</v>
      </c>
      <c r="L524" s="5">
        <f>Transactions!G524</f>
        <v>29562</v>
      </c>
      <c r="M524" s="2">
        <f>Transactions!H524</f>
        <v>0.17</v>
      </c>
      <c r="N524" s="2">
        <f t="shared" si="76"/>
        <v>24536.46</v>
      </c>
      <c r="O524">
        <f>SUMIFS(Financials!$C:$C,Financials!$A:$A,'Combined sheet'!$C524,Financials!$B:$B,'Combined sheet'!$D524)</f>
        <v>11529.18</v>
      </c>
      <c r="P524">
        <f>SUMIFS(Financials!$D:$D,Financials!$A:$A,'Combined sheet'!$C524,Financials!$B:$B,'Combined sheet'!$D524)</f>
        <v>1300.7279999999998</v>
      </c>
      <c r="Q524">
        <f>SUMIFS(Financials!$E:$E,Financials!$A:$A,'Combined sheet'!$C524,Financials!$B:$B,'Combined sheet'!$D524)</f>
        <v>0.13</v>
      </c>
      <c r="R524" s="18">
        <f t="shared" si="77"/>
        <v>16019.647799999999</v>
      </c>
      <c r="S524" s="9">
        <f t="shared" si="78"/>
        <v>8516.8122000000003</v>
      </c>
      <c r="T524">
        <f>VLOOKUP(Transactions!F524,Payments!A524:E1223,2,FALSE)</f>
        <v>4416.5627999999997</v>
      </c>
      <c r="U524" s="9">
        <f>VLOOKUP($D524,Payments!$A:$E,4,0)</f>
        <v>21930.687948000003</v>
      </c>
      <c r="V524" s="9">
        <f t="shared" si="79"/>
        <v>1810.7907480000031</v>
      </c>
      <c r="W524" s="17">
        <f t="shared" si="80"/>
        <v>8.2568807339449671E-2</v>
      </c>
      <c r="X524" t="str">
        <f>VLOOKUP($D524,Payments!$A:$E,5,0)</f>
        <v>Kutxa</v>
      </c>
      <c r="Y524" t="str">
        <f>VLOOKUP($X524,'Bank Type'!$A$1:$B$11,2,0)</f>
        <v>C</v>
      </c>
    </row>
    <row r="525" spans="1:25" x14ac:dyDescent="0.25">
      <c r="A525" t="str">
        <f t="shared" si="74"/>
        <v>CD-13CD-13-524</v>
      </c>
      <c r="B525" t="str">
        <f t="shared" si="75"/>
        <v>CD-13-524B-319</v>
      </c>
      <c r="C525" s="11" t="str">
        <f>Transactions!A525</f>
        <v>CD-13</v>
      </c>
      <c r="D525" t="str">
        <f>Transactions!F525</f>
        <v>CD-13-524</v>
      </c>
      <c r="E525" t="str">
        <f>VLOOKUP($D525,Payments!$A:$C,3,0)</f>
        <v>B-319</v>
      </c>
      <c r="F525" s="11" t="str">
        <f>Transactions!D525</f>
        <v>Wagon</v>
      </c>
      <c r="G525" s="11" t="str">
        <f>Transactions!E525</f>
        <v>Alfa-romero</v>
      </c>
      <c r="H525" s="1">
        <f>Transactions!B525</f>
        <v>43454</v>
      </c>
      <c r="I525" s="10">
        <f t="shared" si="72"/>
        <v>12</v>
      </c>
      <c r="J525" s="1">
        <f>Transactions!C525</f>
        <v>43493</v>
      </c>
      <c r="K525">
        <f t="shared" si="73"/>
        <v>39</v>
      </c>
      <c r="L525" s="5">
        <f>Transactions!G525</f>
        <v>18678</v>
      </c>
      <c r="M525" s="2">
        <f>Transactions!H525</f>
        <v>0.13</v>
      </c>
      <c r="N525" s="2">
        <f t="shared" si="76"/>
        <v>16249.86</v>
      </c>
      <c r="O525">
        <f>SUMIFS(Financials!$C:$C,Financials!$A:$A,'Combined sheet'!$C525,Financials!$B:$B,'Combined sheet'!$D525)</f>
        <v>6163.74</v>
      </c>
      <c r="P525">
        <f>SUMIFS(Financials!$D:$D,Financials!$A:$A,'Combined sheet'!$C525,Financials!$B:$B,'Combined sheet'!$D525)</f>
        <v>504.30600000000004</v>
      </c>
      <c r="Q525">
        <f>SUMIFS(Financials!$E:$E,Financials!$A:$A,'Combined sheet'!$C525,Financials!$B:$B,'Combined sheet'!$D525)</f>
        <v>0.12</v>
      </c>
      <c r="R525" s="18">
        <f t="shared" si="77"/>
        <v>8618.0292000000009</v>
      </c>
      <c r="S525" s="9">
        <f t="shared" si="78"/>
        <v>7631.8308000000006</v>
      </c>
      <c r="T525">
        <f>VLOOKUP(Transactions!F525,Payments!A525:E1224,2,FALSE)</f>
        <v>2924.9748</v>
      </c>
      <c r="U525" s="9">
        <f>VLOOKUP($D525,Payments!$A:$E,4,0)</f>
        <v>14524.124868000003</v>
      </c>
      <c r="V525" s="9">
        <f t="shared" si="79"/>
        <v>1199.239668000002</v>
      </c>
      <c r="W525" s="17">
        <f t="shared" si="80"/>
        <v>8.2568807339449657E-2</v>
      </c>
      <c r="X525" t="str">
        <f>VLOOKUP($D525,Payments!$A:$E,5,0)</f>
        <v>Bankia</v>
      </c>
      <c r="Y525" t="str">
        <f>VLOOKUP($X525,'Bank Type'!$A$1:$B$11,2,0)</f>
        <v>B</v>
      </c>
    </row>
    <row r="526" spans="1:25" x14ac:dyDescent="0.25">
      <c r="A526" t="str">
        <f t="shared" si="74"/>
        <v>CD-7CD-7-525</v>
      </c>
      <c r="B526" t="str">
        <f t="shared" si="75"/>
        <v>CD-7-525B-359</v>
      </c>
      <c r="C526" s="1" t="str">
        <f>Transactions!A526</f>
        <v>CD-7</v>
      </c>
      <c r="D526" t="str">
        <f>Transactions!F526</f>
        <v>CD-7-525</v>
      </c>
      <c r="E526" t="str">
        <f>VLOOKUP($D526,Payments!$A:$C,3,0)</f>
        <v>B-359</v>
      </c>
      <c r="F526" s="11" t="str">
        <f>Transactions!D526</f>
        <v>Hardtop</v>
      </c>
      <c r="G526" s="11" t="str">
        <f>Transactions!E526</f>
        <v>Honda</v>
      </c>
      <c r="H526" s="1">
        <f>Transactions!B526</f>
        <v>43400</v>
      </c>
      <c r="I526" s="10">
        <f t="shared" si="72"/>
        <v>10</v>
      </c>
      <c r="J526" s="1">
        <f>Transactions!C526</f>
        <v>43439</v>
      </c>
      <c r="K526">
        <f t="shared" si="73"/>
        <v>39</v>
      </c>
      <c r="L526" s="5">
        <f>Transactions!G526</f>
        <v>28799</v>
      </c>
      <c r="M526" s="2">
        <f>Transactions!H526</f>
        <v>0.16</v>
      </c>
      <c r="N526" s="2">
        <f t="shared" si="76"/>
        <v>24191.16</v>
      </c>
      <c r="O526">
        <f>SUMIFS(Financials!$C:$C,Financials!$A:$A,'Combined sheet'!$C526,Financials!$B:$B,'Combined sheet'!$D526)</f>
        <v>10079.65</v>
      </c>
      <c r="P526">
        <f>SUMIFS(Financials!$D:$D,Financials!$A:$A,'Combined sheet'!$C526,Financials!$B:$B,'Combined sheet'!$D526)</f>
        <v>1411.1510000000001</v>
      </c>
      <c r="Q526">
        <f>SUMIFS(Financials!$E:$E,Financials!$A:$A,'Combined sheet'!$C526,Financials!$B:$B,'Combined sheet'!$D526)</f>
        <v>0.11</v>
      </c>
      <c r="R526" s="18">
        <f t="shared" si="77"/>
        <v>14151.828599999999</v>
      </c>
      <c r="S526" s="9">
        <f t="shared" si="78"/>
        <v>10039.331400000001</v>
      </c>
      <c r="T526">
        <f>VLOOKUP(Transactions!F526,Payments!A526:E1225,2,FALSE)</f>
        <v>5563.9668000000001</v>
      </c>
      <c r="U526" s="9">
        <f>VLOOKUP($D526,Payments!$A:$E,4,0)</f>
        <v>19931.096724000003</v>
      </c>
      <c r="V526" s="9">
        <f t="shared" si="79"/>
        <v>1303.9035240000012</v>
      </c>
      <c r="W526" s="17">
        <f t="shared" si="80"/>
        <v>6.54205607476636E-2</v>
      </c>
      <c r="X526" t="str">
        <f>VLOOKUP($D526,Payments!$A:$E,5,0)</f>
        <v>Bankia</v>
      </c>
      <c r="Y526" t="str">
        <f>VLOOKUP($X526,'Bank Type'!$A$1:$B$11,2,0)</f>
        <v>B</v>
      </c>
    </row>
    <row r="527" spans="1:25" x14ac:dyDescent="0.25">
      <c r="A527" t="str">
        <f t="shared" si="74"/>
        <v>CD-12CD-12-526</v>
      </c>
      <c r="B527" t="str">
        <f t="shared" si="75"/>
        <v>CD-12-526B-361</v>
      </c>
      <c r="C527" s="11" t="str">
        <f>Transactions!A527</f>
        <v>CD-12</v>
      </c>
      <c r="D527" t="str">
        <f>Transactions!F527</f>
        <v>CD-12-526</v>
      </c>
      <c r="E527" t="str">
        <f>VLOOKUP($D527,Payments!$A:$C,3,0)</f>
        <v>B-361</v>
      </c>
      <c r="F527" s="11" t="str">
        <f>Transactions!D527</f>
        <v>Convertible</v>
      </c>
      <c r="G527" s="11" t="str">
        <f>Transactions!E527</f>
        <v>Mercedes-benz</v>
      </c>
      <c r="H527" s="1">
        <f>Transactions!B527</f>
        <v>43376</v>
      </c>
      <c r="I527" s="10">
        <f t="shared" si="72"/>
        <v>10</v>
      </c>
      <c r="J527" s="1">
        <f>Transactions!C527</f>
        <v>43442</v>
      </c>
      <c r="K527">
        <f t="shared" si="73"/>
        <v>66</v>
      </c>
      <c r="L527" s="5">
        <f>Transactions!G527</f>
        <v>21575</v>
      </c>
      <c r="M527" s="2">
        <f>Transactions!H527</f>
        <v>0.08</v>
      </c>
      <c r="N527" s="2">
        <f t="shared" si="76"/>
        <v>19849</v>
      </c>
      <c r="O527">
        <f>SUMIFS(Financials!$C:$C,Financials!$A:$A,'Combined sheet'!$C527,Financials!$B:$B,'Combined sheet'!$D527)</f>
        <v>6472.5</v>
      </c>
      <c r="P527">
        <f>SUMIFS(Financials!$D:$D,Financials!$A:$A,'Combined sheet'!$C527,Financials!$B:$B,'Combined sheet'!$D527)</f>
        <v>1337.65</v>
      </c>
      <c r="Q527">
        <f>SUMIFS(Financials!$E:$E,Financials!$A:$A,'Combined sheet'!$C527,Financials!$B:$B,'Combined sheet'!$D527)</f>
        <v>0.11</v>
      </c>
      <c r="R527" s="18">
        <f t="shared" si="77"/>
        <v>9993.5399999999991</v>
      </c>
      <c r="S527" s="9">
        <f t="shared" si="78"/>
        <v>9855.4600000000009</v>
      </c>
      <c r="T527">
        <f>VLOOKUP(Transactions!F527,Payments!A527:E1226,2,FALSE)</f>
        <v>3572.82</v>
      </c>
      <c r="U527" s="9">
        <f>VLOOKUP($D527,Payments!$A:$E,4,0)</f>
        <v>17252.750800000002</v>
      </c>
      <c r="V527" s="9">
        <f t="shared" si="79"/>
        <v>976.57080000000133</v>
      </c>
      <c r="W527" s="17">
        <f t="shared" si="80"/>
        <v>5.6603773584905731E-2</v>
      </c>
      <c r="X527" t="str">
        <f>VLOOKUP($D527,Payments!$A:$E,5,0)</f>
        <v>Santander</v>
      </c>
      <c r="Y527" t="str">
        <f>VLOOKUP($X527,'Bank Type'!$A$1:$B$11,2,0)</f>
        <v>B</v>
      </c>
    </row>
    <row r="528" spans="1:25" x14ac:dyDescent="0.25">
      <c r="A528" t="str">
        <f t="shared" si="74"/>
        <v>CD-4CD-4-527</v>
      </c>
      <c r="B528" t="str">
        <f t="shared" si="75"/>
        <v>CD-4-527B-308</v>
      </c>
      <c r="C528" s="1" t="str">
        <f>Transactions!A528</f>
        <v>CD-4</v>
      </c>
      <c r="D528" t="str">
        <f>Transactions!F528</f>
        <v>CD-4-527</v>
      </c>
      <c r="E528" t="str">
        <f>VLOOKUP($D528,Payments!$A:$C,3,0)</f>
        <v>B-308</v>
      </c>
      <c r="F528" s="11" t="str">
        <f>Transactions!D528</f>
        <v>Hardtop</v>
      </c>
      <c r="G528" s="11" t="str">
        <f>Transactions!E528</f>
        <v>Renault</v>
      </c>
      <c r="H528" s="1">
        <f>Transactions!B528</f>
        <v>43395</v>
      </c>
      <c r="I528" s="10">
        <f t="shared" si="72"/>
        <v>10</v>
      </c>
      <c r="J528" s="1">
        <f>Transactions!C528</f>
        <v>43430</v>
      </c>
      <c r="K528">
        <f t="shared" si="73"/>
        <v>35</v>
      </c>
      <c r="L528" s="5">
        <f>Transactions!G528</f>
        <v>19842</v>
      </c>
      <c r="M528" s="2">
        <f>Transactions!H528</f>
        <v>0.17</v>
      </c>
      <c r="N528" s="2">
        <f t="shared" si="76"/>
        <v>16468.86</v>
      </c>
      <c r="O528">
        <f>SUMIFS(Financials!$C:$C,Financials!$A:$A,'Combined sheet'!$C528,Financials!$B:$B,'Combined sheet'!$D528)</f>
        <v>6746.28</v>
      </c>
      <c r="P528">
        <f>SUMIFS(Financials!$D:$D,Financials!$A:$A,'Combined sheet'!$C528,Financials!$B:$B,'Combined sheet'!$D528)</f>
        <v>777.80640000000017</v>
      </c>
      <c r="Q528">
        <f>SUMIFS(Financials!$E:$E,Financials!$A:$A,'Combined sheet'!$C528,Financials!$B:$B,'Combined sheet'!$D528)</f>
        <v>0.11</v>
      </c>
      <c r="R528" s="18">
        <f t="shared" si="77"/>
        <v>9335.6610000000001</v>
      </c>
      <c r="S528" s="9">
        <f t="shared" si="78"/>
        <v>7133.1990000000023</v>
      </c>
      <c r="T528">
        <f>VLOOKUP(Transactions!F528,Payments!A528:E1227,2,FALSE)</f>
        <v>3458.4605999999999</v>
      </c>
      <c r="U528" s="9">
        <f>VLOOKUP($D528,Payments!$A:$E,4,0)</f>
        <v>13791.023364000001</v>
      </c>
      <c r="V528" s="9">
        <f t="shared" si="79"/>
        <v>780.62396400000034</v>
      </c>
      <c r="W528" s="17">
        <f t="shared" si="80"/>
        <v>5.6603773584905683E-2</v>
      </c>
      <c r="X528" t="str">
        <f>VLOOKUP($D528,Payments!$A:$E,5,0)</f>
        <v>Caixa</v>
      </c>
      <c r="Y528" t="str">
        <f>VLOOKUP($X528,'Bank Type'!$A$1:$B$11,2,0)</f>
        <v>A</v>
      </c>
    </row>
    <row r="529" spans="1:25" x14ac:dyDescent="0.25">
      <c r="A529" t="str">
        <f t="shared" si="74"/>
        <v>CD-5CD-5-528</v>
      </c>
      <c r="B529" t="str">
        <f t="shared" si="75"/>
        <v>CD-5-528B-300</v>
      </c>
      <c r="C529" s="11" t="str">
        <f>Transactions!A529</f>
        <v>CD-5</v>
      </c>
      <c r="D529" t="str">
        <f>Transactions!F529</f>
        <v>CD-5-528</v>
      </c>
      <c r="E529" t="str">
        <f>VLOOKUP($D529,Payments!$A:$C,3,0)</f>
        <v>B-300</v>
      </c>
      <c r="F529" s="11" t="str">
        <f>Transactions!D529</f>
        <v>Hardtop</v>
      </c>
      <c r="G529" s="11" t="str">
        <f>Transactions!E529</f>
        <v>Nissan</v>
      </c>
      <c r="H529" s="1">
        <f>Transactions!B529</f>
        <v>43449</v>
      </c>
      <c r="I529" s="10">
        <f t="shared" si="72"/>
        <v>12</v>
      </c>
      <c r="J529" s="1">
        <f>Transactions!C529</f>
        <v>43487</v>
      </c>
      <c r="K529">
        <f t="shared" si="73"/>
        <v>38</v>
      </c>
      <c r="L529" s="5">
        <f>Transactions!G529</f>
        <v>17471</v>
      </c>
      <c r="M529" s="2">
        <f>Transactions!H529</f>
        <v>0.05</v>
      </c>
      <c r="N529" s="2">
        <f t="shared" si="76"/>
        <v>16597.45</v>
      </c>
      <c r="O529">
        <f>SUMIFS(Financials!$C:$C,Financials!$A:$A,'Combined sheet'!$C529,Financials!$B:$B,'Combined sheet'!$D529)</f>
        <v>6638.98</v>
      </c>
      <c r="P529">
        <f>SUMIFS(Financials!$D:$D,Financials!$A:$A,'Combined sheet'!$C529,Financials!$B:$B,'Combined sheet'!$D529)</f>
        <v>597.5082000000001</v>
      </c>
      <c r="Q529">
        <f>SUMIFS(Financials!$E:$E,Financials!$A:$A,'Combined sheet'!$C529,Financials!$B:$B,'Combined sheet'!$D529)</f>
        <v>0.15</v>
      </c>
      <c r="R529" s="18">
        <f t="shared" si="77"/>
        <v>9726.1057000000001</v>
      </c>
      <c r="S529" s="9">
        <f t="shared" si="78"/>
        <v>6871.3443000000007</v>
      </c>
      <c r="T529">
        <f>VLOOKUP(Transactions!F529,Payments!A529:E1228,2,FALSE)</f>
        <v>3485.4645</v>
      </c>
      <c r="U529" s="9">
        <f>VLOOKUP($D529,Payments!$A:$E,4,0)</f>
        <v>13898.704630000002</v>
      </c>
      <c r="V529" s="9">
        <f t="shared" si="79"/>
        <v>786.71913000000131</v>
      </c>
      <c r="W529" s="17">
        <f t="shared" si="80"/>
        <v>5.6603773584905745E-2</v>
      </c>
      <c r="X529" t="str">
        <f>VLOOKUP($D529,Payments!$A:$E,5,0)</f>
        <v>Laboral</v>
      </c>
      <c r="Y529" t="str">
        <f>VLOOKUP($X529,'Bank Type'!$A$1:$B$11,2,0)</f>
        <v>D</v>
      </c>
    </row>
    <row r="530" spans="1:25" x14ac:dyDescent="0.25">
      <c r="A530" t="str">
        <f t="shared" si="74"/>
        <v>CD-17CD-17-529</v>
      </c>
      <c r="B530" t="str">
        <f t="shared" si="75"/>
        <v>CD-17-529B-358</v>
      </c>
      <c r="C530" s="1" t="str">
        <f>Transactions!A530</f>
        <v>CD-17</v>
      </c>
      <c r="D530" t="str">
        <f>Transactions!F530</f>
        <v>CD-17-529</v>
      </c>
      <c r="E530" t="str">
        <f>VLOOKUP($D530,Payments!$A:$C,3,0)</f>
        <v>B-358</v>
      </c>
      <c r="F530" s="11" t="str">
        <f>Transactions!D530</f>
        <v>Hardtop</v>
      </c>
      <c r="G530" s="11" t="str">
        <f>Transactions!E530</f>
        <v>Toyota</v>
      </c>
      <c r="H530" s="1">
        <f>Transactions!B530</f>
        <v>43393</v>
      </c>
      <c r="I530" s="10">
        <f t="shared" si="72"/>
        <v>10</v>
      </c>
      <c r="J530" s="1">
        <f>Transactions!C530</f>
        <v>43461</v>
      </c>
      <c r="K530">
        <f t="shared" si="73"/>
        <v>68</v>
      </c>
      <c r="L530" s="5">
        <f>Transactions!G530</f>
        <v>29083</v>
      </c>
      <c r="M530" s="2">
        <f>Transactions!H530</f>
        <v>7.0000000000000007E-2</v>
      </c>
      <c r="N530" s="2">
        <f t="shared" si="76"/>
        <v>27047.19</v>
      </c>
      <c r="O530">
        <f>SUMIFS(Financials!$C:$C,Financials!$A:$A,'Combined sheet'!$C530,Financials!$B:$B,'Combined sheet'!$D530)</f>
        <v>11051.54</v>
      </c>
      <c r="P530">
        <f>SUMIFS(Financials!$D:$D,Financials!$A:$A,'Combined sheet'!$C530,Financials!$B:$B,'Combined sheet'!$D530)</f>
        <v>959.73899999999992</v>
      </c>
      <c r="Q530">
        <f>SUMIFS(Financials!$E:$E,Financials!$A:$A,'Combined sheet'!$C530,Financials!$B:$B,'Combined sheet'!$D530)</f>
        <v>0.15</v>
      </c>
      <c r="R530" s="18">
        <f t="shared" si="77"/>
        <v>16068.3575</v>
      </c>
      <c r="S530" s="9">
        <f t="shared" si="78"/>
        <v>10978.832499999999</v>
      </c>
      <c r="T530">
        <f>VLOOKUP(Transactions!F530,Payments!A530:E1229,2,FALSE)</f>
        <v>5138.9660999999996</v>
      </c>
      <c r="U530" s="9">
        <f>VLOOKUP($D530,Payments!$A:$E,4,0)</f>
        <v>23222.717333999997</v>
      </c>
      <c r="V530" s="9">
        <f t="shared" si="79"/>
        <v>1314.493434</v>
      </c>
      <c r="W530" s="17">
        <f t="shared" si="80"/>
        <v>5.6603773584905669E-2</v>
      </c>
      <c r="X530" t="str">
        <f>VLOOKUP($D530,Payments!$A:$E,5,0)</f>
        <v>Bankia</v>
      </c>
      <c r="Y530" t="str">
        <f>VLOOKUP($X530,'Bank Type'!$A$1:$B$11,2,0)</f>
        <v>B</v>
      </c>
    </row>
    <row r="531" spans="1:25" x14ac:dyDescent="0.25">
      <c r="A531" t="str">
        <f t="shared" si="74"/>
        <v>CD-1CD-1-530</v>
      </c>
      <c r="B531" t="str">
        <f t="shared" si="75"/>
        <v>CD-1-530B-380</v>
      </c>
      <c r="C531" s="11" t="str">
        <f>Transactions!A531</f>
        <v>CD-1</v>
      </c>
      <c r="D531" t="str">
        <f>Transactions!F531</f>
        <v>CD-1-530</v>
      </c>
      <c r="E531" t="str">
        <f>VLOOKUP($D531,Payments!$A:$C,3,0)</f>
        <v>B-380</v>
      </c>
      <c r="F531" s="11" t="str">
        <f>Transactions!D531</f>
        <v>Hardtop</v>
      </c>
      <c r="G531" s="11" t="str">
        <f>Transactions!E531</f>
        <v>Plymouth</v>
      </c>
      <c r="H531" s="1">
        <f>Transactions!B531</f>
        <v>43430</v>
      </c>
      <c r="I531" s="10">
        <f t="shared" si="72"/>
        <v>11</v>
      </c>
      <c r="J531" s="1">
        <f>Transactions!C531</f>
        <v>43473</v>
      </c>
      <c r="K531">
        <f t="shared" si="73"/>
        <v>43</v>
      </c>
      <c r="L531" s="5">
        <f>Transactions!G531</f>
        <v>23015</v>
      </c>
      <c r="M531" s="2">
        <f>Transactions!H531</f>
        <v>0.15</v>
      </c>
      <c r="N531" s="2">
        <f t="shared" si="76"/>
        <v>19562.75</v>
      </c>
      <c r="O531">
        <f>SUMIFS(Financials!$C:$C,Financials!$A:$A,'Combined sheet'!$C531,Financials!$B:$B,'Combined sheet'!$D531)</f>
        <v>8975.85</v>
      </c>
      <c r="P531">
        <f>SUMIFS(Financials!$D:$D,Financials!$A:$A,'Combined sheet'!$C531,Financials!$B:$B,'Combined sheet'!$D531)</f>
        <v>741.08300000000008</v>
      </c>
      <c r="Q531">
        <f>SUMIFS(Financials!$E:$E,Financials!$A:$A,'Combined sheet'!$C531,Financials!$B:$B,'Combined sheet'!$D531)</f>
        <v>0.1</v>
      </c>
      <c r="R531" s="18">
        <f t="shared" si="77"/>
        <v>11673.208000000001</v>
      </c>
      <c r="S531" s="9">
        <f t="shared" si="78"/>
        <v>7889.5419999999995</v>
      </c>
      <c r="T531">
        <f>VLOOKUP(Transactions!F531,Payments!A531:E1230,2,FALSE)</f>
        <v>3912.55</v>
      </c>
      <c r="U531" s="9">
        <f>VLOOKUP($D531,Payments!$A:$E,4,0)</f>
        <v>16432.710000000003</v>
      </c>
      <c r="V531" s="9">
        <f t="shared" si="79"/>
        <v>782.51000000000204</v>
      </c>
      <c r="W531" s="17">
        <f t="shared" si="80"/>
        <v>4.7619047619047734E-2</v>
      </c>
      <c r="X531" t="str">
        <f>VLOOKUP($D531,Payments!$A:$E,5,0)</f>
        <v>BBVA</v>
      </c>
      <c r="Y531" t="str">
        <f>VLOOKUP($X531,'Bank Type'!$A$1:$B$11,2,0)</f>
        <v>A</v>
      </c>
    </row>
    <row r="532" spans="1:25" x14ac:dyDescent="0.25">
      <c r="A532" t="str">
        <f t="shared" si="74"/>
        <v>CD-16CD-16-531</v>
      </c>
      <c r="B532" t="str">
        <f t="shared" si="75"/>
        <v>CD-16-531B-401</v>
      </c>
      <c r="C532" s="1" t="str">
        <f>Transactions!A532</f>
        <v>CD-16</v>
      </c>
      <c r="D532" t="str">
        <f>Transactions!F532</f>
        <v>CD-16-531</v>
      </c>
      <c r="E532" t="str">
        <f>VLOOKUP($D532,Payments!$A:$C,3,0)</f>
        <v>B-401</v>
      </c>
      <c r="F532" s="11" t="str">
        <f>Transactions!D532</f>
        <v>Sedan</v>
      </c>
      <c r="G532" s="11" t="str">
        <f>Transactions!E532</f>
        <v>Porsche</v>
      </c>
      <c r="H532" s="1">
        <f>Transactions!B532</f>
        <v>43410</v>
      </c>
      <c r="I532" s="10">
        <f t="shared" si="72"/>
        <v>11</v>
      </c>
      <c r="J532" s="1">
        <f>Transactions!C532</f>
        <v>43461</v>
      </c>
      <c r="K532">
        <f t="shared" si="73"/>
        <v>51</v>
      </c>
      <c r="L532" s="5">
        <f>Transactions!G532</f>
        <v>33272</v>
      </c>
      <c r="M532" s="2">
        <f>Transactions!H532</f>
        <v>0.14000000000000001</v>
      </c>
      <c r="N532" s="2">
        <f t="shared" si="76"/>
        <v>28613.919999999998</v>
      </c>
      <c r="O532">
        <f>SUMIFS(Financials!$C:$C,Financials!$A:$A,'Combined sheet'!$C532,Financials!$B:$B,'Combined sheet'!$D532)</f>
        <v>13308.8</v>
      </c>
      <c r="P532">
        <f>SUMIFS(Financials!$D:$D,Financials!$A:$A,'Combined sheet'!$C532,Financials!$B:$B,'Combined sheet'!$D532)</f>
        <v>918.30719999999997</v>
      </c>
      <c r="Q532">
        <f>SUMIFS(Financials!$E:$E,Financials!$A:$A,'Combined sheet'!$C532,Financials!$B:$B,'Combined sheet'!$D532)</f>
        <v>0.15</v>
      </c>
      <c r="R532" s="18">
        <f t="shared" si="77"/>
        <v>18519.195199999998</v>
      </c>
      <c r="S532" s="9">
        <f t="shared" si="78"/>
        <v>10094.7248</v>
      </c>
      <c r="T532">
        <f>VLOOKUP(Transactions!F532,Payments!A532:E1231,2,FALSE)</f>
        <v>5722.7839999999987</v>
      </c>
      <c r="U532" s="9">
        <f>VLOOKUP($D532,Payments!$A:$E,4,0)</f>
        <v>24493.515520000001</v>
      </c>
      <c r="V532" s="9">
        <f t="shared" si="79"/>
        <v>1602.3795200000022</v>
      </c>
      <c r="W532" s="17">
        <f t="shared" si="80"/>
        <v>6.5420560747663642E-2</v>
      </c>
      <c r="X532" t="str">
        <f>VLOOKUP($D532,Payments!$A:$E,5,0)</f>
        <v>Bankinter</v>
      </c>
      <c r="Y532" t="str">
        <f>VLOOKUP($X532,'Bank Type'!$A$1:$B$11,2,0)</f>
        <v>C</v>
      </c>
    </row>
    <row r="533" spans="1:25" x14ac:dyDescent="0.25">
      <c r="A533" t="str">
        <f t="shared" si="74"/>
        <v>CD-19CD-19-532</v>
      </c>
      <c r="B533" t="str">
        <f t="shared" si="75"/>
        <v>CD-19-532B-334</v>
      </c>
      <c r="C533" s="11" t="str">
        <f>Transactions!A533</f>
        <v>CD-19</v>
      </c>
      <c r="D533" t="str">
        <f>Transactions!F533</f>
        <v>CD-19-532</v>
      </c>
      <c r="E533" t="str">
        <f>VLOOKUP($D533,Payments!$A:$C,3,0)</f>
        <v>B-334</v>
      </c>
      <c r="F533" s="11" t="str">
        <f>Transactions!D533</f>
        <v>Hatchback</v>
      </c>
      <c r="G533" s="11" t="str">
        <f>Transactions!E533</f>
        <v>Saab</v>
      </c>
      <c r="H533" s="1">
        <f>Transactions!B533</f>
        <v>43408</v>
      </c>
      <c r="I533" s="10">
        <f t="shared" si="72"/>
        <v>11</v>
      </c>
      <c r="J533" s="1">
        <f>Transactions!C533</f>
        <v>43443</v>
      </c>
      <c r="K533">
        <f t="shared" si="73"/>
        <v>35</v>
      </c>
      <c r="L533" s="5">
        <f>Transactions!G533</f>
        <v>30021</v>
      </c>
      <c r="M533" s="2">
        <f>Transactions!H533</f>
        <v>0.08</v>
      </c>
      <c r="N533" s="2">
        <f t="shared" si="76"/>
        <v>27619.32</v>
      </c>
      <c r="O533">
        <f>SUMIFS(Financials!$C:$C,Financials!$A:$A,'Combined sheet'!$C533,Financials!$B:$B,'Combined sheet'!$D533)</f>
        <v>11407.98</v>
      </c>
      <c r="P533">
        <f>SUMIFS(Financials!$D:$D,Financials!$A:$A,'Combined sheet'!$C533,Financials!$B:$B,'Combined sheet'!$D533)</f>
        <v>1296.9072000000001</v>
      </c>
      <c r="Q533">
        <f>SUMIFS(Financials!$E:$E,Financials!$A:$A,'Combined sheet'!$C533,Financials!$B:$B,'Combined sheet'!$D533)</f>
        <v>0.14000000000000001</v>
      </c>
      <c r="R533" s="18">
        <f t="shared" si="77"/>
        <v>16571.592000000001</v>
      </c>
      <c r="S533" s="9">
        <f t="shared" si="78"/>
        <v>11047.727999999999</v>
      </c>
      <c r="T533">
        <f>VLOOKUP(Transactions!F533,Payments!A533:E1232,2,FALSE)</f>
        <v>4971.4776000000002</v>
      </c>
      <c r="U533" s="9">
        <f>VLOOKUP($D533,Payments!$A:$E,4,0)</f>
        <v>23780.234520000002</v>
      </c>
      <c r="V533" s="9">
        <f t="shared" si="79"/>
        <v>1132.3921200000004</v>
      </c>
      <c r="W533" s="17">
        <f t="shared" si="80"/>
        <v>4.761904761904763E-2</v>
      </c>
      <c r="X533" t="str">
        <f>VLOOKUP($D533,Payments!$A:$E,5,0)</f>
        <v>Bankia</v>
      </c>
      <c r="Y533" t="str">
        <f>VLOOKUP($X533,'Bank Type'!$A$1:$B$11,2,0)</f>
        <v>B</v>
      </c>
    </row>
    <row r="534" spans="1:25" x14ac:dyDescent="0.25">
      <c r="A534" t="str">
        <f t="shared" si="74"/>
        <v>CD-18CD-18-533</v>
      </c>
      <c r="B534" t="str">
        <f t="shared" si="75"/>
        <v>CD-18-533B-371</v>
      </c>
      <c r="C534" s="1" t="str">
        <f>Transactions!A534</f>
        <v>CD-18</v>
      </c>
      <c r="D534" t="str">
        <f>Transactions!F534</f>
        <v>CD-18-533</v>
      </c>
      <c r="E534" t="str">
        <f>VLOOKUP($D534,Payments!$A:$C,3,0)</f>
        <v>B-371</v>
      </c>
      <c r="F534" s="11" t="str">
        <f>Transactions!D534</f>
        <v>Hardtop</v>
      </c>
      <c r="G534" s="11" t="str">
        <f>Transactions!E534</f>
        <v>Volvo</v>
      </c>
      <c r="H534" s="1">
        <f>Transactions!B534</f>
        <v>43411</v>
      </c>
      <c r="I534" s="10">
        <f t="shared" si="72"/>
        <v>11</v>
      </c>
      <c r="J534" s="1">
        <f>Transactions!C534</f>
        <v>43448</v>
      </c>
      <c r="K534">
        <f t="shared" si="73"/>
        <v>37</v>
      </c>
      <c r="L534" s="5">
        <f>Transactions!G534</f>
        <v>23784</v>
      </c>
      <c r="M534" s="2">
        <f>Transactions!H534</f>
        <v>0.13</v>
      </c>
      <c r="N534" s="2">
        <f t="shared" si="76"/>
        <v>20692.080000000002</v>
      </c>
      <c r="O534">
        <f>SUMIFS(Financials!$C:$C,Financials!$A:$A,'Combined sheet'!$C534,Financials!$B:$B,'Combined sheet'!$D534)</f>
        <v>9037.92</v>
      </c>
      <c r="P534">
        <f>SUMIFS(Financials!$D:$D,Financials!$A:$A,'Combined sheet'!$C534,Financials!$B:$B,'Combined sheet'!$D534)</f>
        <v>932.33279999999979</v>
      </c>
      <c r="Q534">
        <f>SUMIFS(Financials!$E:$E,Financials!$A:$A,'Combined sheet'!$C534,Financials!$B:$B,'Combined sheet'!$D534)</f>
        <v>0.13</v>
      </c>
      <c r="R534" s="18">
        <f t="shared" si="77"/>
        <v>12660.2232</v>
      </c>
      <c r="S534" s="9">
        <f t="shared" si="78"/>
        <v>8031.8568000000014</v>
      </c>
      <c r="T534">
        <f>VLOOKUP(Transactions!F534,Payments!A534:E1233,2,FALSE)</f>
        <v>4552.2575999999999</v>
      </c>
      <c r="U534" s="9">
        <f>VLOOKUP($D534,Payments!$A:$E,4,0)</f>
        <v>17592.406415999998</v>
      </c>
      <c r="V534" s="9">
        <f t="shared" si="79"/>
        <v>1452.5840159999971</v>
      </c>
      <c r="W534" s="17">
        <f t="shared" si="80"/>
        <v>8.2568807339449379E-2</v>
      </c>
      <c r="X534" t="str">
        <f>VLOOKUP($D534,Payments!$A:$E,5,0)</f>
        <v>Santander</v>
      </c>
      <c r="Y534" t="str">
        <f>VLOOKUP($X534,'Bank Type'!$A$1:$B$11,2,0)</f>
        <v>B</v>
      </c>
    </row>
    <row r="535" spans="1:25" x14ac:dyDescent="0.25">
      <c r="A535" t="str">
        <f t="shared" si="74"/>
        <v>CD-18CD-18-534</v>
      </c>
      <c r="B535" t="str">
        <f t="shared" si="75"/>
        <v>CD-18-534B-378</v>
      </c>
      <c r="C535" s="11" t="str">
        <f>Transactions!A535</f>
        <v>CD-18</v>
      </c>
      <c r="D535" t="str">
        <f>Transactions!F535</f>
        <v>CD-18-534</v>
      </c>
      <c r="E535" t="str">
        <f>VLOOKUP($D535,Payments!$A:$C,3,0)</f>
        <v>B-378</v>
      </c>
      <c r="F535" s="11" t="str">
        <f>Transactions!D535</f>
        <v>Wagon</v>
      </c>
      <c r="G535" s="11" t="str">
        <f>Transactions!E535</f>
        <v>Mazda</v>
      </c>
      <c r="H535" s="1">
        <f>Transactions!B535</f>
        <v>43425</v>
      </c>
      <c r="I535" s="10">
        <f t="shared" si="72"/>
        <v>11</v>
      </c>
      <c r="J535" s="1">
        <f>Transactions!C535</f>
        <v>43470</v>
      </c>
      <c r="K535">
        <f t="shared" si="73"/>
        <v>45</v>
      </c>
      <c r="L535" s="5">
        <f>Transactions!G535</f>
        <v>20243</v>
      </c>
      <c r="M535" s="2">
        <f>Transactions!H535</f>
        <v>7.0000000000000007E-2</v>
      </c>
      <c r="N535" s="2">
        <f t="shared" si="76"/>
        <v>18825.989999999998</v>
      </c>
      <c r="O535">
        <f>SUMIFS(Financials!$C:$C,Financials!$A:$A,'Combined sheet'!$C535,Financials!$B:$B,'Combined sheet'!$D535)</f>
        <v>6072.9</v>
      </c>
      <c r="P535">
        <f>SUMIFS(Financials!$D:$D,Financials!$A:$A,'Combined sheet'!$C535,Financials!$B:$B,'Combined sheet'!$D535)</f>
        <v>1275.3089999999997</v>
      </c>
      <c r="Q535">
        <f>SUMIFS(Financials!$E:$E,Financials!$A:$A,'Combined sheet'!$C535,Financials!$B:$B,'Combined sheet'!$D535)</f>
        <v>0.1</v>
      </c>
      <c r="R535" s="18">
        <f t="shared" si="77"/>
        <v>9230.8079999999991</v>
      </c>
      <c r="S535" s="9">
        <f t="shared" si="78"/>
        <v>9595.1819999999989</v>
      </c>
      <c r="T535">
        <f>VLOOKUP(Transactions!F535,Payments!A535:E1234,2,FALSE)</f>
        <v>3388.6781999999994</v>
      </c>
      <c r="U535" s="9">
        <f>VLOOKUP($D535,Payments!$A:$E,4,0)</f>
        <v>16209.177390000001</v>
      </c>
      <c r="V535" s="9">
        <f t="shared" si="79"/>
        <v>771.86559000000125</v>
      </c>
      <c r="W535" s="17">
        <f t="shared" si="80"/>
        <v>4.7619047619047693E-2</v>
      </c>
      <c r="X535" t="str">
        <f>VLOOKUP($D535,Payments!$A:$E,5,0)</f>
        <v>Bankia</v>
      </c>
      <c r="Y535" t="str">
        <f>VLOOKUP($X535,'Bank Type'!$A$1:$B$11,2,0)</f>
        <v>B</v>
      </c>
    </row>
    <row r="536" spans="1:25" x14ac:dyDescent="0.25">
      <c r="A536" t="str">
        <f t="shared" si="74"/>
        <v>CD-14CD-14-535</v>
      </c>
      <c r="B536" t="str">
        <f t="shared" si="75"/>
        <v>CD-14-535B-292</v>
      </c>
      <c r="C536" s="1" t="str">
        <f>Transactions!A536</f>
        <v>CD-14</v>
      </c>
      <c r="D536" t="str">
        <f>Transactions!F536</f>
        <v>CD-14-535</v>
      </c>
      <c r="E536" t="str">
        <f>VLOOKUP($D536,Payments!$A:$C,3,0)</f>
        <v>B-292</v>
      </c>
      <c r="F536" s="11" t="str">
        <f>Transactions!D536</f>
        <v>Convertible</v>
      </c>
      <c r="G536" s="11" t="str">
        <f>Transactions!E536</f>
        <v>Alfa-romero</v>
      </c>
      <c r="H536" s="1">
        <f>Transactions!B536</f>
        <v>43408</v>
      </c>
      <c r="I536" s="10">
        <f t="shared" si="72"/>
        <v>11</v>
      </c>
      <c r="J536" s="1">
        <f>Transactions!C536</f>
        <v>43459</v>
      </c>
      <c r="K536">
        <f t="shared" si="73"/>
        <v>51</v>
      </c>
      <c r="L536" s="5">
        <f>Transactions!G536</f>
        <v>34337</v>
      </c>
      <c r="M536" s="2">
        <f>Transactions!H536</f>
        <v>0.1</v>
      </c>
      <c r="N536" s="2">
        <f t="shared" si="76"/>
        <v>30903.3</v>
      </c>
      <c r="O536">
        <f>SUMIFS(Financials!$C:$C,Financials!$A:$A,'Combined sheet'!$C536,Financials!$B:$B,'Combined sheet'!$D536)</f>
        <v>13048.06</v>
      </c>
      <c r="P536">
        <f>SUMIFS(Financials!$D:$D,Financials!$A:$A,'Combined sheet'!$C536,Financials!$B:$B,'Combined sheet'!$D536)</f>
        <v>1606.9715999999999</v>
      </c>
      <c r="Q536">
        <f>SUMIFS(Financials!$E:$E,Financials!$A:$A,'Combined sheet'!$C536,Financials!$B:$B,'Combined sheet'!$D536)</f>
        <v>0.11</v>
      </c>
      <c r="R536" s="18">
        <f t="shared" si="77"/>
        <v>18054.3946</v>
      </c>
      <c r="S536" s="9">
        <f t="shared" si="78"/>
        <v>12848.905399999998</v>
      </c>
      <c r="T536">
        <f>VLOOKUP(Transactions!F536,Payments!A536:E1235,2,FALSE)</f>
        <v>6489.6929999999993</v>
      </c>
      <c r="U536" s="9">
        <f>VLOOKUP($D536,Payments!$A:$E,4,0)</f>
        <v>26610.831630000001</v>
      </c>
      <c r="V536" s="9">
        <f t="shared" si="79"/>
        <v>2197.2246300000006</v>
      </c>
      <c r="W536" s="17">
        <f t="shared" si="80"/>
        <v>8.256880733944956E-2</v>
      </c>
      <c r="X536" t="str">
        <f>VLOOKUP($D536,Payments!$A:$E,5,0)</f>
        <v>Kutxa</v>
      </c>
      <c r="Y536" t="str">
        <f>VLOOKUP($X536,'Bank Type'!$A$1:$B$11,2,0)</f>
        <v>C</v>
      </c>
    </row>
    <row r="537" spans="1:25" x14ac:dyDescent="0.25">
      <c r="A537" t="str">
        <f t="shared" si="74"/>
        <v>CD-16CD-16-536</v>
      </c>
      <c r="B537" t="str">
        <f t="shared" si="75"/>
        <v>CD-16-536B-356</v>
      </c>
      <c r="C537" s="11" t="str">
        <f>Transactions!A537</f>
        <v>CD-16</v>
      </c>
      <c r="D537" t="str">
        <f>Transactions!F537</f>
        <v>CD-16-536</v>
      </c>
      <c r="E537" t="str">
        <f>VLOOKUP($D537,Payments!$A:$C,3,0)</f>
        <v>B-356</v>
      </c>
      <c r="F537" s="11" t="str">
        <f>Transactions!D537</f>
        <v>Hardtop</v>
      </c>
      <c r="G537" s="11" t="str">
        <f>Transactions!E537</f>
        <v>Renault</v>
      </c>
      <c r="H537" s="1">
        <f>Transactions!B537</f>
        <v>43420</v>
      </c>
      <c r="I537" s="10">
        <f t="shared" si="72"/>
        <v>11</v>
      </c>
      <c r="J537" s="1">
        <f>Transactions!C537</f>
        <v>43464</v>
      </c>
      <c r="K537">
        <f t="shared" si="73"/>
        <v>44</v>
      </c>
      <c r="L537" s="5">
        <f>Transactions!G537</f>
        <v>33834</v>
      </c>
      <c r="M537" s="2">
        <f>Transactions!H537</f>
        <v>0.14000000000000001</v>
      </c>
      <c r="N537" s="2">
        <f t="shared" si="76"/>
        <v>29097.239999999998</v>
      </c>
      <c r="O537">
        <f>SUMIFS(Financials!$C:$C,Financials!$A:$A,'Combined sheet'!$C537,Financials!$B:$B,'Combined sheet'!$D537)</f>
        <v>12856.92</v>
      </c>
      <c r="P537">
        <f>SUMIFS(Financials!$D:$D,Financials!$A:$A,'Combined sheet'!$C537,Financials!$B:$B,'Combined sheet'!$D537)</f>
        <v>974.41919999999982</v>
      </c>
      <c r="Q537">
        <f>SUMIFS(Financials!$E:$E,Financials!$A:$A,'Combined sheet'!$C537,Financials!$B:$B,'Combined sheet'!$D537)</f>
        <v>0.11</v>
      </c>
      <c r="R537" s="18">
        <f t="shared" si="77"/>
        <v>17032.035599999999</v>
      </c>
      <c r="S537" s="9">
        <f t="shared" si="78"/>
        <v>12065.204399999999</v>
      </c>
      <c r="T537">
        <f>VLOOKUP(Transactions!F537,Payments!A537:E1236,2,FALSE)</f>
        <v>6401.3927999999987</v>
      </c>
      <c r="U537" s="9">
        <f>VLOOKUP($D537,Payments!$A:$E,4,0)</f>
        <v>23830.63956</v>
      </c>
      <c r="V537" s="9">
        <f t="shared" si="79"/>
        <v>1134.7923599999995</v>
      </c>
      <c r="W537" s="17">
        <f t="shared" si="80"/>
        <v>4.7619047619047596E-2</v>
      </c>
      <c r="X537" t="str">
        <f>VLOOKUP($D537,Payments!$A:$E,5,0)</f>
        <v>BBVA</v>
      </c>
      <c r="Y537" t="str">
        <f>VLOOKUP($X537,'Bank Type'!$A$1:$B$11,2,0)</f>
        <v>A</v>
      </c>
    </row>
    <row r="538" spans="1:25" x14ac:dyDescent="0.25">
      <c r="A538" t="str">
        <f t="shared" si="74"/>
        <v>CD-5CD-5-537</v>
      </c>
      <c r="B538" t="str">
        <f t="shared" si="75"/>
        <v>CD-5-537B-308</v>
      </c>
      <c r="C538" s="1" t="str">
        <f>Transactions!A538</f>
        <v>CD-5</v>
      </c>
      <c r="D538" t="str">
        <f>Transactions!F538</f>
        <v>CD-5-537</v>
      </c>
      <c r="E538" t="str">
        <f>VLOOKUP($D538,Payments!$A:$C,3,0)</f>
        <v>B-308</v>
      </c>
      <c r="F538" s="11" t="str">
        <f>Transactions!D538</f>
        <v>Hatchback</v>
      </c>
      <c r="G538" s="11" t="str">
        <f>Transactions!E538</f>
        <v>Honda</v>
      </c>
      <c r="H538" s="1">
        <f>Transactions!B538</f>
        <v>43407</v>
      </c>
      <c r="I538" s="10">
        <f t="shared" si="72"/>
        <v>11</v>
      </c>
      <c r="J538" s="1">
        <f>Transactions!C538</f>
        <v>43467</v>
      </c>
      <c r="K538">
        <f t="shared" si="73"/>
        <v>60</v>
      </c>
      <c r="L538" s="5">
        <f>Transactions!G538</f>
        <v>21681</v>
      </c>
      <c r="M538" s="2">
        <f>Transactions!H538</f>
        <v>0.16</v>
      </c>
      <c r="N538" s="2">
        <f t="shared" si="76"/>
        <v>18212.04</v>
      </c>
      <c r="O538">
        <f>SUMIFS(Financials!$C:$C,Financials!$A:$A,'Combined sheet'!$C538,Financials!$B:$B,'Combined sheet'!$D538)</f>
        <v>7154.73</v>
      </c>
      <c r="P538">
        <f>SUMIFS(Financials!$D:$D,Financials!$A:$A,'Combined sheet'!$C538,Financials!$B:$B,'Combined sheet'!$D538)</f>
        <v>552.8655</v>
      </c>
      <c r="Q538">
        <f>SUMIFS(Financials!$E:$E,Financials!$A:$A,'Combined sheet'!$C538,Financials!$B:$B,'Combined sheet'!$D538)</f>
        <v>0.14000000000000001</v>
      </c>
      <c r="R538" s="18">
        <f t="shared" si="77"/>
        <v>10257.2811</v>
      </c>
      <c r="S538" s="9">
        <f t="shared" si="78"/>
        <v>7954.7589000000007</v>
      </c>
      <c r="T538">
        <f>VLOOKUP(Transactions!F538,Payments!A538:E1237,2,FALSE)</f>
        <v>3642.4080000000004</v>
      </c>
      <c r="U538" s="9">
        <f>VLOOKUP($D538,Payments!$A:$E,4,0)</f>
        <v>15880.898880000002</v>
      </c>
      <c r="V538" s="9">
        <f t="shared" si="79"/>
        <v>1311.266880000001</v>
      </c>
      <c r="W538" s="17">
        <f t="shared" si="80"/>
        <v>8.2568807339449588E-2</v>
      </c>
      <c r="X538" t="str">
        <f>VLOOKUP($D538,Payments!$A:$E,5,0)</f>
        <v>BBVA</v>
      </c>
      <c r="Y538" t="str">
        <f>VLOOKUP($X538,'Bank Type'!$A$1:$B$11,2,0)</f>
        <v>A</v>
      </c>
    </row>
    <row r="539" spans="1:25" x14ac:dyDescent="0.25">
      <c r="A539" t="str">
        <f t="shared" si="74"/>
        <v>CD-14CD-14-538</v>
      </c>
      <c r="B539" t="str">
        <f t="shared" si="75"/>
        <v>CD-14-538B-283</v>
      </c>
      <c r="C539" s="11" t="str">
        <f>Transactions!A539</f>
        <v>CD-14</v>
      </c>
      <c r="D539" t="str">
        <f>Transactions!F539</f>
        <v>CD-14-538</v>
      </c>
      <c r="E539" t="str">
        <f>VLOOKUP($D539,Payments!$A:$C,3,0)</f>
        <v>B-283</v>
      </c>
      <c r="F539" s="11" t="str">
        <f>Transactions!D539</f>
        <v>Wagon</v>
      </c>
      <c r="G539" s="11" t="str">
        <f>Transactions!E539</f>
        <v>Porsche</v>
      </c>
      <c r="H539" s="1">
        <f>Transactions!B539</f>
        <v>43454</v>
      </c>
      <c r="I539" s="10">
        <f t="shared" si="72"/>
        <v>12</v>
      </c>
      <c r="J539" s="1">
        <f>Transactions!C539</f>
        <v>43484</v>
      </c>
      <c r="K539">
        <f t="shared" si="73"/>
        <v>30</v>
      </c>
      <c r="L539" s="5">
        <f>Transactions!G539</f>
        <v>20174</v>
      </c>
      <c r="M539" s="2">
        <f>Transactions!H539</f>
        <v>0.05</v>
      </c>
      <c r="N539" s="2">
        <f t="shared" si="76"/>
        <v>19165.3</v>
      </c>
      <c r="O539">
        <f>SUMIFS(Financials!$C:$C,Financials!$A:$A,'Combined sheet'!$C539,Financials!$B:$B,'Combined sheet'!$D539)</f>
        <v>7867.86</v>
      </c>
      <c r="P539">
        <f>SUMIFS(Financials!$D:$D,Financials!$A:$A,'Combined sheet'!$C539,Financials!$B:$B,'Combined sheet'!$D539)</f>
        <v>1016.7696</v>
      </c>
      <c r="Q539">
        <f>SUMIFS(Financials!$E:$E,Financials!$A:$A,'Combined sheet'!$C539,Financials!$B:$B,'Combined sheet'!$D539)</f>
        <v>0.13</v>
      </c>
      <c r="R539" s="18">
        <f t="shared" si="77"/>
        <v>11376.1186</v>
      </c>
      <c r="S539" s="9">
        <f t="shared" si="78"/>
        <v>7789.1813999999995</v>
      </c>
      <c r="T539">
        <f>VLOOKUP(Transactions!F539,Payments!A539:E1238,2,FALSE)</f>
        <v>4408.0189999999993</v>
      </c>
      <c r="U539" s="9">
        <f>VLOOKUP($D539,Payments!$A:$E,4,0)</f>
        <v>15937.86348</v>
      </c>
      <c r="V539" s="9">
        <f t="shared" si="79"/>
        <v>1180.5824800000009</v>
      </c>
      <c r="W539" s="17">
        <f t="shared" si="80"/>
        <v>7.4074074074074139E-2</v>
      </c>
      <c r="X539" t="str">
        <f>VLOOKUP($D539,Payments!$A:$E,5,0)</f>
        <v>Caixa</v>
      </c>
      <c r="Y539" t="str">
        <f>VLOOKUP($X539,'Bank Type'!$A$1:$B$11,2,0)</f>
        <v>A</v>
      </c>
    </row>
    <row r="540" spans="1:25" x14ac:dyDescent="0.25">
      <c r="A540" t="str">
        <f t="shared" si="74"/>
        <v>CD-8CD-8-539</v>
      </c>
      <c r="B540" t="str">
        <f t="shared" si="75"/>
        <v>CD-8-539B-388</v>
      </c>
      <c r="C540" s="1" t="str">
        <f>Transactions!A540</f>
        <v>CD-8</v>
      </c>
      <c r="D540" t="str">
        <f>Transactions!F540</f>
        <v>CD-8-539</v>
      </c>
      <c r="E540" t="str">
        <f>VLOOKUP($D540,Payments!$A:$C,3,0)</f>
        <v>B-388</v>
      </c>
      <c r="F540" s="11" t="str">
        <f>Transactions!D540</f>
        <v>Wagon</v>
      </c>
      <c r="G540" s="11" t="str">
        <f>Transactions!E540</f>
        <v>Saab</v>
      </c>
      <c r="H540" s="1">
        <f>Transactions!B540</f>
        <v>43424</v>
      </c>
      <c r="I540" s="10">
        <f t="shared" si="72"/>
        <v>11</v>
      </c>
      <c r="J540" s="1">
        <f>Transactions!C540</f>
        <v>43462</v>
      </c>
      <c r="K540">
        <f t="shared" si="73"/>
        <v>38</v>
      </c>
      <c r="L540" s="5">
        <f>Transactions!G540</f>
        <v>27201</v>
      </c>
      <c r="M540" s="2">
        <f>Transactions!H540</f>
        <v>7.0000000000000007E-2</v>
      </c>
      <c r="N540" s="2">
        <f t="shared" si="76"/>
        <v>25296.93</v>
      </c>
      <c r="O540">
        <f>SUMIFS(Financials!$C:$C,Financials!$A:$A,'Combined sheet'!$C540,Financials!$B:$B,'Combined sheet'!$D540)</f>
        <v>10608.39</v>
      </c>
      <c r="P540">
        <f>SUMIFS(Financials!$D:$D,Financials!$A:$A,'Combined sheet'!$C540,Financials!$B:$B,'Combined sheet'!$D540)</f>
        <v>1468.8539999999996</v>
      </c>
      <c r="Q540">
        <f>SUMIFS(Financials!$E:$E,Financials!$A:$A,'Combined sheet'!$C540,Financials!$B:$B,'Combined sheet'!$D540)</f>
        <v>0.11</v>
      </c>
      <c r="R540" s="18">
        <f t="shared" si="77"/>
        <v>14859.906299999999</v>
      </c>
      <c r="S540" s="9">
        <f t="shared" si="78"/>
        <v>10437.023700000002</v>
      </c>
      <c r="T540">
        <f>VLOOKUP(Transactions!F540,Payments!A540:E1239,2,FALSE)</f>
        <v>5818.2938999999988</v>
      </c>
      <c r="U540" s="9">
        <f>VLOOKUP($D540,Payments!$A:$E,4,0)</f>
        <v>20647.354265999998</v>
      </c>
      <c r="V540" s="9">
        <f t="shared" si="79"/>
        <v>1168.7181659999951</v>
      </c>
      <c r="W540" s="17">
        <f t="shared" si="80"/>
        <v>5.6603773584905426E-2</v>
      </c>
      <c r="X540" t="str">
        <f>VLOOKUP($D540,Payments!$A:$E,5,0)</f>
        <v>Bankia</v>
      </c>
      <c r="Y540" t="str">
        <f>VLOOKUP($X540,'Bank Type'!$A$1:$B$11,2,0)</f>
        <v>B</v>
      </c>
    </row>
    <row r="541" spans="1:25" x14ac:dyDescent="0.25">
      <c r="A541" t="str">
        <f t="shared" si="74"/>
        <v>CD-13CD-13-540</v>
      </c>
      <c r="B541" t="str">
        <f t="shared" si="75"/>
        <v>CD-13-540B-312</v>
      </c>
      <c r="C541" s="11" t="str">
        <f>Transactions!A541</f>
        <v>CD-13</v>
      </c>
      <c r="D541" t="str">
        <f>Transactions!F541</f>
        <v>CD-13-540</v>
      </c>
      <c r="E541" t="str">
        <f>VLOOKUP($D541,Payments!$A:$C,3,0)</f>
        <v>B-312</v>
      </c>
      <c r="F541" s="11" t="str">
        <f>Transactions!D541</f>
        <v>Hardtop</v>
      </c>
      <c r="G541" s="11" t="str">
        <f>Transactions!E541</f>
        <v>Alfa-romero</v>
      </c>
      <c r="H541" s="1">
        <f>Transactions!B541</f>
        <v>43460</v>
      </c>
      <c r="I541" s="10">
        <f t="shared" si="72"/>
        <v>12</v>
      </c>
      <c r="J541" s="1">
        <f>Transactions!C541</f>
        <v>43496</v>
      </c>
      <c r="K541">
        <f t="shared" si="73"/>
        <v>36</v>
      </c>
      <c r="L541" s="5">
        <f>Transactions!G541</f>
        <v>33106</v>
      </c>
      <c r="M541" s="2">
        <f>Transactions!H541</f>
        <v>0.15</v>
      </c>
      <c r="N541" s="2">
        <f t="shared" si="76"/>
        <v>28140.1</v>
      </c>
      <c r="O541">
        <f>SUMIFS(Financials!$C:$C,Financials!$A:$A,'Combined sheet'!$C541,Financials!$B:$B,'Combined sheet'!$D541)</f>
        <v>12249.22</v>
      </c>
      <c r="P541">
        <f>SUMIFS(Financials!$D:$D,Financials!$A:$A,'Combined sheet'!$C541,Financials!$B:$B,'Combined sheet'!$D541)</f>
        <v>1430.1791999999998</v>
      </c>
      <c r="Q541">
        <f>SUMIFS(Financials!$E:$E,Financials!$A:$A,'Combined sheet'!$C541,Financials!$B:$B,'Combined sheet'!$D541)</f>
        <v>0.12</v>
      </c>
      <c r="R541" s="18">
        <f t="shared" si="77"/>
        <v>17056.211199999998</v>
      </c>
      <c r="S541" s="9">
        <f t="shared" si="78"/>
        <v>11083.888799999999</v>
      </c>
      <c r="T541">
        <f>VLOOKUP(Transactions!F541,Payments!A541:E1240,2,FALSE)</f>
        <v>6472.222999999999</v>
      </c>
      <c r="U541" s="9">
        <f>VLOOKUP($D541,Payments!$A:$E,4,0)</f>
        <v>23184.628390000002</v>
      </c>
      <c r="V541" s="9">
        <f t="shared" si="79"/>
        <v>1516.7513900000013</v>
      </c>
      <c r="W541" s="17">
        <f t="shared" si="80"/>
        <v>6.54205607476636E-2</v>
      </c>
      <c r="X541" t="str">
        <f>VLOOKUP($D541,Payments!$A:$E,5,0)</f>
        <v>Kutxa</v>
      </c>
      <c r="Y541" t="str">
        <f>VLOOKUP($X541,'Bank Type'!$A$1:$B$11,2,0)</f>
        <v>C</v>
      </c>
    </row>
    <row r="542" spans="1:25" x14ac:dyDescent="0.25">
      <c r="A542" t="str">
        <f t="shared" si="74"/>
        <v>CD-15CD-15-541</v>
      </c>
      <c r="B542" t="str">
        <f t="shared" si="75"/>
        <v>CD-15-541B-288</v>
      </c>
      <c r="C542" s="1" t="str">
        <f>Transactions!A542</f>
        <v>CD-15</v>
      </c>
      <c r="D542" t="str">
        <f>Transactions!F542</f>
        <v>CD-15-541</v>
      </c>
      <c r="E542" t="str">
        <f>VLOOKUP($D542,Payments!$A:$C,3,0)</f>
        <v>B-288</v>
      </c>
      <c r="F542" s="11" t="str">
        <f>Transactions!D542</f>
        <v>Wagon</v>
      </c>
      <c r="G542" s="11" t="str">
        <f>Transactions!E542</f>
        <v>Saab</v>
      </c>
      <c r="H542" s="1">
        <f>Transactions!B542</f>
        <v>43405</v>
      </c>
      <c r="I542" s="10">
        <f t="shared" si="72"/>
        <v>11</v>
      </c>
      <c r="J542" s="1">
        <f>Transactions!C542</f>
        <v>43455</v>
      </c>
      <c r="K542">
        <f t="shared" si="73"/>
        <v>50</v>
      </c>
      <c r="L542" s="5">
        <f>Transactions!G542</f>
        <v>18575</v>
      </c>
      <c r="M542" s="2">
        <f>Transactions!H542</f>
        <v>0.13</v>
      </c>
      <c r="N542" s="2">
        <f t="shared" si="76"/>
        <v>16160.25</v>
      </c>
      <c r="O542">
        <f>SUMIFS(Financials!$C:$C,Financials!$A:$A,'Combined sheet'!$C542,Financials!$B:$B,'Combined sheet'!$D542)</f>
        <v>5572.5</v>
      </c>
      <c r="P542">
        <f>SUMIFS(Financials!$D:$D,Financials!$A:$A,'Combined sheet'!$C542,Financials!$B:$B,'Combined sheet'!$D542)</f>
        <v>529.38750000000005</v>
      </c>
      <c r="Q542">
        <f>SUMIFS(Financials!$E:$E,Financials!$A:$A,'Combined sheet'!$C542,Financials!$B:$B,'Combined sheet'!$D542)</f>
        <v>0.12</v>
      </c>
      <c r="R542" s="18">
        <f t="shared" si="77"/>
        <v>8041.1175000000003</v>
      </c>
      <c r="S542" s="9">
        <f t="shared" si="78"/>
        <v>8119.1324999999997</v>
      </c>
      <c r="T542">
        <f>VLOOKUP(Transactions!F542,Payments!A542:E1241,2,FALSE)</f>
        <v>3070.4475000000002</v>
      </c>
      <c r="U542" s="9">
        <f>VLOOKUP($D542,Payments!$A:$E,4,0)</f>
        <v>14006.088675000001</v>
      </c>
      <c r="V542" s="9">
        <f t="shared" si="79"/>
        <v>916.28617500000109</v>
      </c>
      <c r="W542" s="17">
        <f t="shared" si="80"/>
        <v>6.5420560747663628E-2</v>
      </c>
      <c r="X542" t="str">
        <f>VLOOKUP($D542,Payments!$A:$E,5,0)</f>
        <v>Bankinter</v>
      </c>
      <c r="Y542" t="str">
        <f>VLOOKUP($X542,'Bank Type'!$A$1:$B$11,2,0)</f>
        <v>C</v>
      </c>
    </row>
    <row r="543" spans="1:25" x14ac:dyDescent="0.25">
      <c r="A543" t="str">
        <f t="shared" si="74"/>
        <v>CD-13CD-13-542</v>
      </c>
      <c r="B543" t="str">
        <f t="shared" si="75"/>
        <v>CD-13-542B-310</v>
      </c>
      <c r="C543" s="11" t="str">
        <f>Transactions!A543</f>
        <v>CD-13</v>
      </c>
      <c r="D543" t="str">
        <f>Transactions!F543</f>
        <v>CD-13-542</v>
      </c>
      <c r="E543" t="str">
        <f>VLOOKUP($D543,Payments!$A:$C,3,0)</f>
        <v>B-310</v>
      </c>
      <c r="F543" s="11" t="str">
        <f>Transactions!D543</f>
        <v>Hardtop</v>
      </c>
      <c r="G543" s="11" t="str">
        <f>Transactions!E543</f>
        <v>Renault</v>
      </c>
      <c r="H543" s="1">
        <f>Transactions!B543</f>
        <v>43427</v>
      </c>
      <c r="I543" s="10">
        <f t="shared" si="72"/>
        <v>11</v>
      </c>
      <c r="J543" s="1">
        <f>Transactions!C543</f>
        <v>43500</v>
      </c>
      <c r="K543">
        <f t="shared" si="73"/>
        <v>73</v>
      </c>
      <c r="L543" s="5">
        <f>Transactions!G543</f>
        <v>31636</v>
      </c>
      <c r="M543" s="2">
        <f>Transactions!H543</f>
        <v>0.13</v>
      </c>
      <c r="N543" s="2">
        <f t="shared" si="76"/>
        <v>27523.32</v>
      </c>
      <c r="O543">
        <f>SUMIFS(Financials!$C:$C,Financials!$A:$A,'Combined sheet'!$C543,Financials!$B:$B,'Combined sheet'!$D543)</f>
        <v>12021.68</v>
      </c>
      <c r="P543">
        <f>SUMIFS(Financials!$D:$D,Financials!$A:$A,'Combined sheet'!$C543,Financials!$B:$B,'Combined sheet'!$D543)</f>
        <v>775.08199999999999</v>
      </c>
      <c r="Q543">
        <f>SUMIFS(Financials!$E:$E,Financials!$A:$A,'Combined sheet'!$C543,Financials!$B:$B,'Combined sheet'!$D543)</f>
        <v>0.13</v>
      </c>
      <c r="R543" s="18">
        <f t="shared" si="77"/>
        <v>16374.793600000001</v>
      </c>
      <c r="S543" s="9">
        <f t="shared" si="78"/>
        <v>11148.526399999999</v>
      </c>
      <c r="T543">
        <f>VLOOKUP(Transactions!F543,Payments!A543:E1242,2,FALSE)</f>
        <v>6055.1304</v>
      </c>
      <c r="U543" s="9">
        <f>VLOOKUP($D543,Payments!$A:$E,4,0)</f>
        <v>23185.644767999998</v>
      </c>
      <c r="V543" s="9">
        <f t="shared" si="79"/>
        <v>1717.4551680000004</v>
      </c>
      <c r="W543" s="17">
        <f t="shared" si="80"/>
        <v>7.4074074074074098E-2</v>
      </c>
      <c r="X543" t="str">
        <f>VLOOKUP($D543,Payments!$A:$E,5,0)</f>
        <v>Unicaja</v>
      </c>
      <c r="Y543" t="str">
        <f>VLOOKUP($X543,'Bank Type'!$A$1:$B$11,2,0)</f>
        <v>D</v>
      </c>
    </row>
    <row r="544" spans="1:25" x14ac:dyDescent="0.25">
      <c r="A544" t="str">
        <f t="shared" si="74"/>
        <v>CD-15CD-15-543</v>
      </c>
      <c r="B544" t="str">
        <f t="shared" si="75"/>
        <v>CD-15-543B-268</v>
      </c>
      <c r="C544" s="1" t="str">
        <f>Transactions!A544</f>
        <v>CD-15</v>
      </c>
      <c r="D544" t="str">
        <f>Transactions!F544</f>
        <v>CD-15-543</v>
      </c>
      <c r="E544" t="str">
        <f>VLOOKUP($D544,Payments!$A:$C,3,0)</f>
        <v>B-268</v>
      </c>
      <c r="F544" s="11" t="str">
        <f>Transactions!D544</f>
        <v>Hardtop</v>
      </c>
      <c r="G544" s="11" t="str">
        <f>Transactions!E544</f>
        <v>Chevrolet</v>
      </c>
      <c r="H544" s="1">
        <f>Transactions!B544</f>
        <v>43399</v>
      </c>
      <c r="I544" s="10">
        <f t="shared" si="72"/>
        <v>10</v>
      </c>
      <c r="J544" s="1">
        <f>Transactions!C544</f>
        <v>43467</v>
      </c>
      <c r="K544">
        <f t="shared" si="73"/>
        <v>68</v>
      </c>
      <c r="L544" s="5">
        <f>Transactions!G544</f>
        <v>18619</v>
      </c>
      <c r="M544" s="2">
        <f>Transactions!H544</f>
        <v>0.05</v>
      </c>
      <c r="N544" s="2">
        <f t="shared" si="76"/>
        <v>17688.05</v>
      </c>
      <c r="O544">
        <f>SUMIFS(Financials!$C:$C,Financials!$A:$A,'Combined sheet'!$C544,Financials!$B:$B,'Combined sheet'!$D544)</f>
        <v>5771.89</v>
      </c>
      <c r="P544">
        <f>SUMIFS(Financials!$D:$D,Financials!$A:$A,'Combined sheet'!$C544,Financials!$B:$B,'Combined sheet'!$D544)</f>
        <v>1072.4544000000001</v>
      </c>
      <c r="Q544">
        <f>SUMIFS(Financials!$E:$E,Financials!$A:$A,'Combined sheet'!$C544,Financials!$B:$B,'Combined sheet'!$D544)</f>
        <v>0.13</v>
      </c>
      <c r="R544" s="18">
        <f t="shared" si="77"/>
        <v>9143.7909</v>
      </c>
      <c r="S544" s="9">
        <f t="shared" si="78"/>
        <v>8544.2590999999993</v>
      </c>
      <c r="T544">
        <f>VLOOKUP(Transactions!F544,Payments!A544:E1243,2,FALSE)</f>
        <v>4068.2514999999999</v>
      </c>
      <c r="U544" s="9">
        <f>VLOOKUP($D544,Payments!$A:$E,4,0)</f>
        <v>14709.382379999999</v>
      </c>
      <c r="V544" s="9">
        <f t="shared" si="79"/>
        <v>1089.5838800000001</v>
      </c>
      <c r="W544" s="17">
        <f t="shared" si="80"/>
        <v>7.4074074074074084E-2</v>
      </c>
      <c r="X544" t="str">
        <f>VLOOKUP($D544,Payments!$A:$E,5,0)</f>
        <v>Laboral</v>
      </c>
      <c r="Y544" t="str">
        <f>VLOOKUP($X544,'Bank Type'!$A$1:$B$11,2,0)</f>
        <v>D</v>
      </c>
    </row>
    <row r="545" spans="1:25" x14ac:dyDescent="0.25">
      <c r="A545" t="str">
        <f t="shared" si="74"/>
        <v>CD-17CD-17-544</v>
      </c>
      <c r="B545" t="str">
        <f t="shared" si="75"/>
        <v>CD-17-544B-283</v>
      </c>
      <c r="C545" s="11" t="str">
        <f>Transactions!A545</f>
        <v>CD-17</v>
      </c>
      <c r="D545" t="str">
        <f>Transactions!F545</f>
        <v>CD-17-544</v>
      </c>
      <c r="E545" t="str">
        <f>VLOOKUP($D545,Payments!$A:$C,3,0)</f>
        <v>B-283</v>
      </c>
      <c r="F545" s="11" t="str">
        <f>Transactions!D545</f>
        <v>Hardtop</v>
      </c>
      <c r="G545" s="11" t="str">
        <f>Transactions!E545</f>
        <v>Isuzu</v>
      </c>
      <c r="H545" s="1">
        <f>Transactions!B545</f>
        <v>43418</v>
      </c>
      <c r="I545" s="10">
        <f t="shared" si="72"/>
        <v>11</v>
      </c>
      <c r="J545" s="1">
        <f>Transactions!C545</f>
        <v>43489</v>
      </c>
      <c r="K545">
        <f t="shared" si="73"/>
        <v>71</v>
      </c>
      <c r="L545" s="5">
        <f>Transactions!G545</f>
        <v>21713</v>
      </c>
      <c r="M545" s="2">
        <f>Transactions!H545</f>
        <v>0.14000000000000001</v>
      </c>
      <c r="N545" s="2">
        <f t="shared" si="76"/>
        <v>18673.18</v>
      </c>
      <c r="O545">
        <f>SUMIFS(Financials!$C:$C,Financials!$A:$A,'Combined sheet'!$C545,Financials!$B:$B,'Combined sheet'!$D545)</f>
        <v>8685.2000000000007</v>
      </c>
      <c r="P545">
        <f>SUMIFS(Financials!$D:$D,Financials!$A:$A,'Combined sheet'!$C545,Financials!$B:$B,'Combined sheet'!$D545)</f>
        <v>998.79799999999989</v>
      </c>
      <c r="Q545">
        <f>SUMIFS(Financials!$E:$E,Financials!$A:$A,'Combined sheet'!$C545,Financials!$B:$B,'Combined sheet'!$D545)</f>
        <v>0.14000000000000001</v>
      </c>
      <c r="R545" s="18">
        <f t="shared" si="77"/>
        <v>12298.243200000001</v>
      </c>
      <c r="S545" s="9">
        <f t="shared" si="78"/>
        <v>6374.9367999999986</v>
      </c>
      <c r="T545">
        <f>VLOOKUP(Transactions!F545,Payments!A545:E1244,2,FALSE)</f>
        <v>4294.8314</v>
      </c>
      <c r="U545" s="9">
        <f>VLOOKUP($D545,Payments!$A:$E,4,0)</f>
        <v>15528.616488000001</v>
      </c>
      <c r="V545" s="9">
        <f t="shared" si="79"/>
        <v>1150.2678880000003</v>
      </c>
      <c r="W545" s="17">
        <f t="shared" si="80"/>
        <v>7.4074074074074084E-2</v>
      </c>
      <c r="X545" t="str">
        <f>VLOOKUP($D545,Payments!$A:$E,5,0)</f>
        <v>Santander</v>
      </c>
      <c r="Y545" t="str">
        <f>VLOOKUP($X545,'Bank Type'!$A$1:$B$11,2,0)</f>
        <v>B</v>
      </c>
    </row>
    <row r="546" spans="1:25" x14ac:dyDescent="0.25">
      <c r="A546" t="str">
        <f t="shared" si="74"/>
        <v>CD-10CD-10-545</v>
      </c>
      <c r="B546" t="str">
        <f t="shared" si="75"/>
        <v>CD-10-545B-330</v>
      </c>
      <c r="C546" s="1" t="str">
        <f>Transactions!A546</f>
        <v>CD-10</v>
      </c>
      <c r="D546" t="str">
        <f>Transactions!F546</f>
        <v>CD-10-545</v>
      </c>
      <c r="E546" t="str">
        <f>VLOOKUP($D546,Payments!$A:$C,3,0)</f>
        <v>B-330</v>
      </c>
      <c r="F546" s="11" t="str">
        <f>Transactions!D546</f>
        <v>Wagon</v>
      </c>
      <c r="G546" s="11" t="str">
        <f>Transactions!E546</f>
        <v>Mazda</v>
      </c>
      <c r="H546" s="1">
        <f>Transactions!B546</f>
        <v>43418</v>
      </c>
      <c r="I546" s="10">
        <f t="shared" si="72"/>
        <v>11</v>
      </c>
      <c r="J546" s="1">
        <f>Transactions!C546</f>
        <v>43486</v>
      </c>
      <c r="K546">
        <f t="shared" si="73"/>
        <v>68</v>
      </c>
      <c r="L546" s="5">
        <f>Transactions!G546</f>
        <v>34338</v>
      </c>
      <c r="M546" s="2">
        <f>Transactions!H546</f>
        <v>0.1</v>
      </c>
      <c r="N546" s="2">
        <f t="shared" si="76"/>
        <v>30904.2</v>
      </c>
      <c r="O546">
        <f>SUMIFS(Financials!$C:$C,Financials!$A:$A,'Combined sheet'!$C546,Financials!$B:$B,'Combined sheet'!$D546)</f>
        <v>12361.68</v>
      </c>
      <c r="P546">
        <f>SUMIFS(Financials!$D:$D,Financials!$A:$A,'Combined sheet'!$C546,Financials!$B:$B,'Combined sheet'!$D546)</f>
        <v>1854.2520000000002</v>
      </c>
      <c r="Q546">
        <f>SUMIFS(Financials!$E:$E,Financials!$A:$A,'Combined sheet'!$C546,Financials!$B:$B,'Combined sheet'!$D546)</f>
        <v>0.15</v>
      </c>
      <c r="R546" s="18">
        <f t="shared" si="77"/>
        <v>18851.562000000002</v>
      </c>
      <c r="S546" s="9">
        <f t="shared" si="78"/>
        <v>12052.637999999999</v>
      </c>
      <c r="T546">
        <f>VLOOKUP(Transactions!F546,Payments!A546:E1245,2,FALSE)</f>
        <v>6489.8820000000005</v>
      </c>
      <c r="U546" s="9">
        <f>VLOOKUP($D546,Payments!$A:$E,4,0)</f>
        <v>25635.033899999999</v>
      </c>
      <c r="V546" s="9">
        <f t="shared" si="79"/>
        <v>1220.7158999999992</v>
      </c>
      <c r="W546" s="17">
        <f t="shared" si="80"/>
        <v>4.7619047619047589E-2</v>
      </c>
      <c r="X546" t="str">
        <f>VLOOKUP($D546,Payments!$A:$E,5,0)</f>
        <v>Unicaja</v>
      </c>
      <c r="Y546" t="str">
        <f>VLOOKUP($X546,'Bank Type'!$A$1:$B$11,2,0)</f>
        <v>D</v>
      </c>
    </row>
    <row r="547" spans="1:25" x14ac:dyDescent="0.25">
      <c r="A547" t="str">
        <f t="shared" si="74"/>
        <v>CD-14CD-14-546</v>
      </c>
      <c r="B547" t="str">
        <f t="shared" si="75"/>
        <v>CD-14-546B-292</v>
      </c>
      <c r="C547" s="11" t="str">
        <f>Transactions!A547</f>
        <v>CD-14</v>
      </c>
      <c r="D547" t="str">
        <f>Transactions!F547</f>
        <v>CD-14-546</v>
      </c>
      <c r="E547" t="str">
        <f>VLOOKUP($D547,Payments!$A:$C,3,0)</f>
        <v>B-292</v>
      </c>
      <c r="F547" s="11" t="str">
        <f>Transactions!D547</f>
        <v>Convertible</v>
      </c>
      <c r="G547" s="11" t="str">
        <f>Transactions!E547</f>
        <v>Isuzu</v>
      </c>
      <c r="H547" s="1">
        <f>Transactions!B547</f>
        <v>43388</v>
      </c>
      <c r="I547" s="10">
        <f t="shared" si="72"/>
        <v>10</v>
      </c>
      <c r="J547" s="1">
        <f>Transactions!C547</f>
        <v>43455</v>
      </c>
      <c r="K547">
        <f t="shared" si="73"/>
        <v>67</v>
      </c>
      <c r="L547" s="5">
        <f>Transactions!G547</f>
        <v>18816</v>
      </c>
      <c r="M547" s="2">
        <f>Transactions!H547</f>
        <v>0.11</v>
      </c>
      <c r="N547" s="2">
        <f t="shared" si="76"/>
        <v>16746.239999999998</v>
      </c>
      <c r="O547">
        <f>SUMIFS(Financials!$C:$C,Financials!$A:$A,'Combined sheet'!$C547,Financials!$B:$B,'Combined sheet'!$D547)</f>
        <v>6397.44</v>
      </c>
      <c r="P547">
        <f>SUMIFS(Financials!$D:$D,Financials!$A:$A,'Combined sheet'!$C547,Financials!$B:$B,'Combined sheet'!$D547)</f>
        <v>1034.8800000000003</v>
      </c>
      <c r="Q547">
        <f>SUMIFS(Financials!$E:$E,Financials!$A:$A,'Combined sheet'!$C547,Financials!$B:$B,'Combined sheet'!$D547)</f>
        <v>0.12</v>
      </c>
      <c r="R547" s="18">
        <f t="shared" si="77"/>
        <v>9441.8688000000002</v>
      </c>
      <c r="S547" s="9">
        <f t="shared" si="78"/>
        <v>7304.3711999999987</v>
      </c>
      <c r="T547">
        <f>VLOOKUP(Transactions!F547,Payments!A547:E1246,2,FALSE)</f>
        <v>3181.7856000000006</v>
      </c>
      <c r="U547" s="9">
        <f>VLOOKUP($D547,Payments!$A:$E,4,0)</f>
        <v>14242.67712</v>
      </c>
      <c r="V547" s="9">
        <f t="shared" si="79"/>
        <v>678.22272000000339</v>
      </c>
      <c r="W547" s="17">
        <f t="shared" si="80"/>
        <v>4.7619047619047859E-2</v>
      </c>
      <c r="X547" t="str">
        <f>VLOOKUP($D547,Payments!$A:$E,5,0)</f>
        <v>Caixa</v>
      </c>
      <c r="Y547" t="str">
        <f>VLOOKUP($X547,'Bank Type'!$A$1:$B$11,2,0)</f>
        <v>A</v>
      </c>
    </row>
    <row r="548" spans="1:25" x14ac:dyDescent="0.25">
      <c r="A548" t="str">
        <f t="shared" si="74"/>
        <v>CD-3CD-3-547</v>
      </c>
      <c r="B548" t="str">
        <f t="shared" si="75"/>
        <v>CD-3-547B-347</v>
      </c>
      <c r="C548" s="1" t="str">
        <f>Transactions!A548</f>
        <v>CD-3</v>
      </c>
      <c r="D548" t="str">
        <f>Transactions!F548</f>
        <v>CD-3-547</v>
      </c>
      <c r="E548" t="str">
        <f>VLOOKUP($D548,Payments!$A:$C,3,0)</f>
        <v>B-347</v>
      </c>
      <c r="F548" s="11" t="str">
        <f>Transactions!D548</f>
        <v>Sedan</v>
      </c>
      <c r="G548" s="11" t="str">
        <f>Transactions!E548</f>
        <v>Mercury</v>
      </c>
      <c r="H548" s="1">
        <f>Transactions!B548</f>
        <v>43407</v>
      </c>
      <c r="I548" s="10">
        <f t="shared" si="72"/>
        <v>11</v>
      </c>
      <c r="J548" s="1">
        <f>Transactions!C548</f>
        <v>43479</v>
      </c>
      <c r="K548">
        <f t="shared" si="73"/>
        <v>72</v>
      </c>
      <c r="L548" s="5">
        <f>Transactions!G548</f>
        <v>32283</v>
      </c>
      <c r="M548" s="2">
        <f>Transactions!H548</f>
        <v>0.11</v>
      </c>
      <c r="N548" s="2">
        <f t="shared" si="76"/>
        <v>28731.87</v>
      </c>
      <c r="O548">
        <f>SUMIFS(Financials!$C:$C,Financials!$A:$A,'Combined sheet'!$C548,Financials!$B:$B,'Combined sheet'!$D548)</f>
        <v>11944.71</v>
      </c>
      <c r="P548">
        <f>SUMIFS(Financials!$D:$D,Financials!$A:$A,'Combined sheet'!$C548,Financials!$B:$B,'Combined sheet'!$D548)</f>
        <v>1510.8444</v>
      </c>
      <c r="Q548">
        <f>SUMIFS(Financials!$E:$E,Financials!$A:$A,'Combined sheet'!$C548,Financials!$B:$B,'Combined sheet'!$D548)</f>
        <v>0.12</v>
      </c>
      <c r="R548" s="18">
        <f t="shared" si="77"/>
        <v>16903.378799999999</v>
      </c>
      <c r="S548" s="9">
        <f t="shared" si="78"/>
        <v>11828.4912</v>
      </c>
      <c r="T548">
        <f>VLOOKUP(Transactions!F548,Payments!A548:E1247,2,FALSE)</f>
        <v>6608.3301000000001</v>
      </c>
      <c r="U548" s="9">
        <f>VLOOKUP($D548,Payments!$A:$E,4,0)</f>
        <v>24114.658491000002</v>
      </c>
      <c r="V548" s="9">
        <f t="shared" si="79"/>
        <v>1991.1185910000022</v>
      </c>
      <c r="W548" s="17">
        <f t="shared" si="80"/>
        <v>8.2568807339449629E-2</v>
      </c>
      <c r="X548" t="str">
        <f>VLOOKUP($D548,Payments!$A:$E,5,0)</f>
        <v>Popular</v>
      </c>
      <c r="Y548" t="str">
        <f>VLOOKUP($X548,'Bank Type'!$A$1:$B$11,2,0)</f>
        <v>B</v>
      </c>
    </row>
    <row r="549" spans="1:25" x14ac:dyDescent="0.25">
      <c r="A549" t="str">
        <f t="shared" si="74"/>
        <v>CD-1CD-1-548</v>
      </c>
      <c r="B549" t="str">
        <f t="shared" si="75"/>
        <v>CD-1-548B-349</v>
      </c>
      <c r="C549" s="11" t="str">
        <f>Transactions!A549</f>
        <v>CD-1</v>
      </c>
      <c r="D549" t="str">
        <f>Transactions!F549</f>
        <v>CD-1-548</v>
      </c>
      <c r="E549" t="str">
        <f>VLOOKUP($D549,Payments!$A:$C,3,0)</f>
        <v>B-349</v>
      </c>
      <c r="F549" s="11" t="str">
        <f>Transactions!D549</f>
        <v>Convertible</v>
      </c>
      <c r="G549" s="11" t="str">
        <f>Transactions!E549</f>
        <v>Mazda</v>
      </c>
      <c r="H549" s="1">
        <f>Transactions!B549</f>
        <v>43422</v>
      </c>
      <c r="I549" s="10">
        <f t="shared" si="72"/>
        <v>11</v>
      </c>
      <c r="J549" s="1">
        <f>Transactions!C549</f>
        <v>43472</v>
      </c>
      <c r="K549">
        <f t="shared" si="73"/>
        <v>50</v>
      </c>
      <c r="L549" s="5">
        <f>Transactions!G549</f>
        <v>19500</v>
      </c>
      <c r="M549" s="2">
        <f>Transactions!H549</f>
        <v>0.08</v>
      </c>
      <c r="N549" s="2">
        <f t="shared" si="76"/>
        <v>17940</v>
      </c>
      <c r="O549">
        <f>SUMIFS(Financials!$C:$C,Financials!$A:$A,'Combined sheet'!$C549,Financials!$B:$B,'Combined sheet'!$D549)</f>
        <v>6825</v>
      </c>
      <c r="P549">
        <f>SUMIFS(Financials!$D:$D,Financials!$A:$A,'Combined sheet'!$C549,Financials!$B:$B,'Combined sheet'!$D549)</f>
        <v>666.9</v>
      </c>
      <c r="Q549">
        <f>SUMIFS(Financials!$E:$E,Financials!$A:$A,'Combined sheet'!$C549,Financials!$B:$B,'Combined sheet'!$D549)</f>
        <v>0.13</v>
      </c>
      <c r="R549" s="18">
        <f t="shared" si="77"/>
        <v>9824.1</v>
      </c>
      <c r="S549" s="9">
        <f t="shared" si="78"/>
        <v>8115.9</v>
      </c>
      <c r="T549">
        <f>VLOOKUP(Transactions!F549,Payments!A549:E1248,2,FALSE)</f>
        <v>3408.6</v>
      </c>
      <c r="U549" s="9">
        <f>VLOOKUP($D549,Payments!$A:$E,4,0)</f>
        <v>15548.598</v>
      </c>
      <c r="V549" s="9">
        <f t="shared" si="79"/>
        <v>1017.1980000000003</v>
      </c>
      <c r="W549" s="17">
        <f t="shared" si="80"/>
        <v>6.5420560747663573E-2</v>
      </c>
      <c r="X549" t="str">
        <f>VLOOKUP($D549,Payments!$A:$E,5,0)</f>
        <v>Kutxa</v>
      </c>
      <c r="Y549" t="str">
        <f>VLOOKUP($X549,'Bank Type'!$A$1:$B$11,2,0)</f>
        <v>C</v>
      </c>
    </row>
    <row r="550" spans="1:25" x14ac:dyDescent="0.25">
      <c r="A550" t="str">
        <f t="shared" si="74"/>
        <v>CD-7CD-7-549</v>
      </c>
      <c r="B550" t="str">
        <f t="shared" si="75"/>
        <v>CD-7-549B-353</v>
      </c>
      <c r="C550" s="1" t="str">
        <f>Transactions!A550</f>
        <v>CD-7</v>
      </c>
      <c r="D550" t="str">
        <f>Transactions!F550</f>
        <v>CD-7-549</v>
      </c>
      <c r="E550" t="str">
        <f>VLOOKUP($D550,Payments!$A:$C,3,0)</f>
        <v>B-353</v>
      </c>
      <c r="F550" s="11" t="str">
        <f>Transactions!D550</f>
        <v>Convertible</v>
      </c>
      <c r="G550" s="11" t="str">
        <f>Transactions!E550</f>
        <v>Audi</v>
      </c>
      <c r="H550" s="1">
        <f>Transactions!B550</f>
        <v>43428</v>
      </c>
      <c r="I550" s="10">
        <f t="shared" si="72"/>
        <v>11</v>
      </c>
      <c r="J550" s="1">
        <f>Transactions!C550</f>
        <v>43491</v>
      </c>
      <c r="K550">
        <f t="shared" si="73"/>
        <v>63</v>
      </c>
      <c r="L550" s="5">
        <f>Transactions!G550</f>
        <v>20826</v>
      </c>
      <c r="M550" s="2">
        <f>Transactions!H550</f>
        <v>0.14000000000000001</v>
      </c>
      <c r="N550" s="2">
        <f t="shared" si="76"/>
        <v>17910.36</v>
      </c>
      <c r="O550">
        <f>SUMIFS(Financials!$C:$C,Financials!$A:$A,'Combined sheet'!$C550,Financials!$B:$B,'Combined sheet'!$D550)</f>
        <v>7080.84</v>
      </c>
      <c r="P550">
        <f>SUMIFS(Financials!$D:$D,Financials!$A:$A,'Combined sheet'!$C550,Financials!$B:$B,'Combined sheet'!$D550)</f>
        <v>866.36160000000007</v>
      </c>
      <c r="Q550">
        <f>SUMIFS(Financials!$E:$E,Financials!$A:$A,'Combined sheet'!$C550,Financials!$B:$B,'Combined sheet'!$D550)</f>
        <v>0.13</v>
      </c>
      <c r="R550" s="18">
        <f t="shared" si="77"/>
        <v>10275.5484</v>
      </c>
      <c r="S550" s="9">
        <f t="shared" si="78"/>
        <v>7634.8116</v>
      </c>
      <c r="T550">
        <f>VLOOKUP(Transactions!F550,Payments!A550:E1249,2,FALSE)</f>
        <v>4119.3828000000003</v>
      </c>
      <c r="U550" s="9">
        <f>VLOOKUP($D550,Payments!$A:$E,4,0)</f>
        <v>14756.345604000002</v>
      </c>
      <c r="V550" s="9">
        <f t="shared" si="79"/>
        <v>965.36840400000074</v>
      </c>
      <c r="W550" s="17">
        <f t="shared" si="80"/>
        <v>6.5420560747663586E-2</v>
      </c>
      <c r="X550" t="str">
        <f>VLOOKUP($D550,Payments!$A:$E,5,0)</f>
        <v>Bankinter</v>
      </c>
      <c r="Y550" t="str">
        <f>VLOOKUP($X550,'Bank Type'!$A$1:$B$11,2,0)</f>
        <v>C</v>
      </c>
    </row>
    <row r="551" spans="1:25" x14ac:dyDescent="0.25">
      <c r="A551" t="str">
        <f t="shared" si="74"/>
        <v>CD-19CD-19-550</v>
      </c>
      <c r="B551" t="str">
        <f t="shared" si="75"/>
        <v>CD-19-550B-336</v>
      </c>
      <c r="C551" s="11" t="str">
        <f>Transactions!A551</f>
        <v>CD-19</v>
      </c>
      <c r="D551" t="str">
        <f>Transactions!F551</f>
        <v>CD-19-550</v>
      </c>
      <c r="E551" t="str">
        <f>VLOOKUP($D551,Payments!$A:$C,3,0)</f>
        <v>B-336</v>
      </c>
      <c r="F551" s="11" t="str">
        <f>Transactions!D551</f>
        <v>Convertible</v>
      </c>
      <c r="G551" s="11" t="str">
        <f>Transactions!E551</f>
        <v>Plymouth</v>
      </c>
      <c r="H551" s="1">
        <f>Transactions!B551</f>
        <v>43452</v>
      </c>
      <c r="I551" s="10">
        <f t="shared" si="72"/>
        <v>12</v>
      </c>
      <c r="J551" s="1">
        <f>Transactions!C551</f>
        <v>43530</v>
      </c>
      <c r="K551">
        <f t="shared" si="73"/>
        <v>78</v>
      </c>
      <c r="L551" s="5">
        <f>Transactions!G551</f>
        <v>29359</v>
      </c>
      <c r="M551" s="2">
        <f>Transactions!H551</f>
        <v>0.13</v>
      </c>
      <c r="N551" s="2">
        <f t="shared" si="76"/>
        <v>25542.33</v>
      </c>
      <c r="O551">
        <f>SUMIFS(Financials!$C:$C,Financials!$A:$A,'Combined sheet'!$C551,Financials!$B:$B,'Combined sheet'!$D551)</f>
        <v>9394.8799999999992</v>
      </c>
      <c r="P551">
        <f>SUMIFS(Financials!$D:$D,Financials!$A:$A,'Combined sheet'!$C551,Financials!$B:$B,'Combined sheet'!$D551)</f>
        <v>807.37249999999995</v>
      </c>
      <c r="Q551">
        <f>SUMIFS(Financials!$E:$E,Financials!$A:$A,'Combined sheet'!$C551,Financials!$B:$B,'Combined sheet'!$D551)</f>
        <v>0.12</v>
      </c>
      <c r="R551" s="18">
        <f t="shared" si="77"/>
        <v>13267.3321</v>
      </c>
      <c r="S551" s="9">
        <f t="shared" si="78"/>
        <v>12274.997900000002</v>
      </c>
      <c r="T551">
        <f>VLOOKUP(Transactions!F551,Payments!A551:E1250,2,FALSE)</f>
        <v>4597.6193999999996</v>
      </c>
      <c r="U551" s="9">
        <f>VLOOKUP($D551,Payments!$A:$E,4,0)</f>
        <v>22620.287447999999</v>
      </c>
      <c r="V551" s="9">
        <f t="shared" si="79"/>
        <v>1675.576847999997</v>
      </c>
      <c r="W551" s="17">
        <f t="shared" si="80"/>
        <v>7.4074074074073945E-2</v>
      </c>
      <c r="X551" t="str">
        <f>VLOOKUP($D551,Payments!$A:$E,5,0)</f>
        <v>BBVA</v>
      </c>
      <c r="Y551" t="str">
        <f>VLOOKUP($X551,'Bank Type'!$A$1:$B$11,2,0)</f>
        <v>A</v>
      </c>
    </row>
    <row r="552" spans="1:25" x14ac:dyDescent="0.25">
      <c r="A552" t="str">
        <f t="shared" si="74"/>
        <v>CD-3CD-3-551</v>
      </c>
      <c r="B552" t="str">
        <f t="shared" si="75"/>
        <v>CD-3-551B-292</v>
      </c>
      <c r="C552" s="1" t="str">
        <f>Transactions!A552</f>
        <v>CD-3</v>
      </c>
      <c r="D552" t="str">
        <f>Transactions!F552</f>
        <v>CD-3-551</v>
      </c>
      <c r="E552" t="str">
        <f>VLOOKUP($D552,Payments!$A:$C,3,0)</f>
        <v>B-292</v>
      </c>
      <c r="F552" s="11" t="str">
        <f>Transactions!D552</f>
        <v>Hardtop</v>
      </c>
      <c r="G552" s="11" t="str">
        <f>Transactions!E552</f>
        <v>Audi</v>
      </c>
      <c r="H552" s="1">
        <f>Transactions!B552</f>
        <v>43438</v>
      </c>
      <c r="I552" s="10">
        <f t="shared" si="72"/>
        <v>12</v>
      </c>
      <c r="J552" s="1">
        <f>Transactions!C552</f>
        <v>43473</v>
      </c>
      <c r="K552">
        <f t="shared" si="73"/>
        <v>35</v>
      </c>
      <c r="L552" s="5">
        <f>Transactions!G552</f>
        <v>23711</v>
      </c>
      <c r="M552" s="2">
        <f>Transactions!H552</f>
        <v>0.15</v>
      </c>
      <c r="N552" s="2">
        <f t="shared" si="76"/>
        <v>20154.349999999999</v>
      </c>
      <c r="O552">
        <f>SUMIFS(Financials!$C:$C,Financials!$A:$A,'Combined sheet'!$C552,Financials!$B:$B,'Combined sheet'!$D552)</f>
        <v>9247.2900000000009</v>
      </c>
      <c r="P552">
        <f>SUMIFS(Financials!$D:$D,Financials!$A:$A,'Combined sheet'!$C552,Financials!$B:$B,'Combined sheet'!$D552)</f>
        <v>872.56479999999976</v>
      </c>
      <c r="Q552">
        <f>SUMIFS(Financials!$E:$E,Financials!$A:$A,'Combined sheet'!$C552,Financials!$B:$B,'Combined sheet'!$D552)</f>
        <v>0.12</v>
      </c>
      <c r="R552" s="18">
        <f t="shared" si="77"/>
        <v>12538.376800000002</v>
      </c>
      <c r="S552" s="9">
        <f t="shared" si="78"/>
        <v>7615.9731999999976</v>
      </c>
      <c r="T552">
        <f>VLOOKUP(Transactions!F552,Payments!A552:E1251,2,FALSE)</f>
        <v>4232.4134999999997</v>
      </c>
      <c r="U552" s="9">
        <f>VLOOKUP($D552,Payments!$A:$E,4,0)</f>
        <v>17195.691419999999</v>
      </c>
      <c r="V552" s="9">
        <f t="shared" si="79"/>
        <v>1273.7549199999994</v>
      </c>
      <c r="W552" s="17">
        <f t="shared" si="80"/>
        <v>7.4074074074074042E-2</v>
      </c>
      <c r="X552" t="str">
        <f>VLOOKUP($D552,Payments!$A:$E,5,0)</f>
        <v>BBVA</v>
      </c>
      <c r="Y552" t="str">
        <f>VLOOKUP($X552,'Bank Type'!$A$1:$B$11,2,0)</f>
        <v>A</v>
      </c>
    </row>
    <row r="553" spans="1:25" x14ac:dyDescent="0.25">
      <c r="A553" t="str">
        <f t="shared" si="74"/>
        <v>CD-13CD-13-552</v>
      </c>
      <c r="B553" t="str">
        <f t="shared" si="75"/>
        <v>CD-13-552B-338</v>
      </c>
      <c r="C553" s="11" t="str">
        <f>Transactions!A553</f>
        <v>CD-13</v>
      </c>
      <c r="D553" t="str">
        <f>Transactions!F553</f>
        <v>CD-13-552</v>
      </c>
      <c r="E553" t="str">
        <f>VLOOKUP($D553,Payments!$A:$C,3,0)</f>
        <v>B-338</v>
      </c>
      <c r="F553" s="11" t="str">
        <f>Transactions!D553</f>
        <v>Hatchback</v>
      </c>
      <c r="G553" s="11" t="str">
        <f>Transactions!E553</f>
        <v>Mercedes-benz</v>
      </c>
      <c r="H553" s="1">
        <f>Transactions!B553</f>
        <v>43427</v>
      </c>
      <c r="I553" s="10">
        <f t="shared" si="72"/>
        <v>11</v>
      </c>
      <c r="J553" s="1">
        <f>Transactions!C553</f>
        <v>43486</v>
      </c>
      <c r="K553">
        <f t="shared" si="73"/>
        <v>59</v>
      </c>
      <c r="L553" s="5">
        <f>Transactions!G553</f>
        <v>20094</v>
      </c>
      <c r="M553" s="2">
        <f>Transactions!H553</f>
        <v>7.0000000000000007E-2</v>
      </c>
      <c r="N553" s="2">
        <f t="shared" si="76"/>
        <v>18687.419999999998</v>
      </c>
      <c r="O553">
        <f>SUMIFS(Financials!$C:$C,Financials!$A:$A,'Combined sheet'!$C553,Financials!$B:$B,'Combined sheet'!$D553)</f>
        <v>7836.66</v>
      </c>
      <c r="P553">
        <f>SUMIFS(Financials!$D:$D,Financials!$A:$A,'Combined sheet'!$C553,Financials!$B:$B,'Combined sheet'!$D553)</f>
        <v>868.06079999999986</v>
      </c>
      <c r="Q553">
        <f>SUMIFS(Financials!$E:$E,Financials!$A:$A,'Combined sheet'!$C553,Financials!$B:$B,'Combined sheet'!$D553)</f>
        <v>0.13</v>
      </c>
      <c r="R553" s="18">
        <f t="shared" si="77"/>
        <v>11134.0854</v>
      </c>
      <c r="S553" s="9">
        <f t="shared" si="78"/>
        <v>7553.3345999999992</v>
      </c>
      <c r="T553">
        <f>VLOOKUP(Transactions!F553,Payments!A553:E1252,2,FALSE)</f>
        <v>3363.7355999999995</v>
      </c>
      <c r="U553" s="9">
        <f>VLOOKUP($D553,Payments!$A:$E,4,0)</f>
        <v>16089.868619999999</v>
      </c>
      <c r="V553" s="9">
        <f t="shared" si="79"/>
        <v>766.18422000000101</v>
      </c>
      <c r="W553" s="17">
        <f t="shared" si="80"/>
        <v>4.7619047619047686E-2</v>
      </c>
      <c r="X553" t="str">
        <f>VLOOKUP($D553,Payments!$A:$E,5,0)</f>
        <v>Kutxa</v>
      </c>
      <c r="Y553" t="str">
        <f>VLOOKUP($X553,'Bank Type'!$A$1:$B$11,2,0)</f>
        <v>C</v>
      </c>
    </row>
    <row r="554" spans="1:25" x14ac:dyDescent="0.25">
      <c r="A554" t="str">
        <f t="shared" si="74"/>
        <v>CD-20CD-20-553</v>
      </c>
      <c r="B554" t="str">
        <f t="shared" si="75"/>
        <v>CD-20-553B-340</v>
      </c>
      <c r="C554" s="1" t="str">
        <f>Transactions!A554</f>
        <v>CD-20</v>
      </c>
      <c r="D554" t="str">
        <f>Transactions!F554</f>
        <v>CD-20-553</v>
      </c>
      <c r="E554" t="str">
        <f>VLOOKUP($D554,Payments!$A:$C,3,0)</f>
        <v>B-340</v>
      </c>
      <c r="F554" s="11" t="str">
        <f>Transactions!D554</f>
        <v>Hardtop</v>
      </c>
      <c r="G554" s="11" t="str">
        <f>Transactions!E554</f>
        <v>Jaguar</v>
      </c>
      <c r="H554" s="1">
        <f>Transactions!B554</f>
        <v>43447</v>
      </c>
      <c r="I554" s="10">
        <f t="shared" si="72"/>
        <v>12</v>
      </c>
      <c r="J554" s="1">
        <f>Transactions!C554</f>
        <v>43522</v>
      </c>
      <c r="K554">
        <f t="shared" si="73"/>
        <v>75</v>
      </c>
      <c r="L554" s="5">
        <f>Transactions!G554</f>
        <v>20706</v>
      </c>
      <c r="M554" s="2">
        <f>Transactions!H554</f>
        <v>0.16</v>
      </c>
      <c r="N554" s="2">
        <f t="shared" si="76"/>
        <v>17393.04</v>
      </c>
      <c r="O554">
        <f>SUMIFS(Financials!$C:$C,Financials!$A:$A,'Combined sheet'!$C554,Financials!$B:$B,'Combined sheet'!$D554)</f>
        <v>7247.1</v>
      </c>
      <c r="P554">
        <f>SUMIFS(Financials!$D:$D,Financials!$A:$A,'Combined sheet'!$C554,Financials!$B:$B,'Combined sheet'!$D554)</f>
        <v>811.67520000000002</v>
      </c>
      <c r="Q554">
        <f>SUMIFS(Financials!$E:$E,Financials!$A:$A,'Combined sheet'!$C554,Financials!$B:$B,'Combined sheet'!$D554)</f>
        <v>0.1</v>
      </c>
      <c r="R554" s="18">
        <f t="shared" si="77"/>
        <v>9798.0792000000001</v>
      </c>
      <c r="S554" s="9">
        <f t="shared" si="78"/>
        <v>7594.9608000000007</v>
      </c>
      <c r="T554">
        <f>VLOOKUP(Transactions!F554,Payments!A554:E1253,2,FALSE)</f>
        <v>3826.4688000000001</v>
      </c>
      <c r="U554" s="9">
        <f>VLOOKUP($D554,Payments!$A:$E,4,0)</f>
        <v>14380.565472</v>
      </c>
      <c r="V554" s="9">
        <f t="shared" si="79"/>
        <v>813.99427199999991</v>
      </c>
      <c r="W554" s="17">
        <f t="shared" si="80"/>
        <v>5.6603773584905655E-2</v>
      </c>
      <c r="X554" t="str">
        <f>VLOOKUP($D554,Payments!$A:$E,5,0)</f>
        <v>Santander</v>
      </c>
      <c r="Y554" t="str">
        <f>VLOOKUP($X554,'Bank Type'!$A$1:$B$11,2,0)</f>
        <v>B</v>
      </c>
    </row>
    <row r="555" spans="1:25" x14ac:dyDescent="0.25">
      <c r="A555" t="str">
        <f t="shared" si="74"/>
        <v>CD-7CD-7-554</v>
      </c>
      <c r="B555" t="str">
        <f t="shared" si="75"/>
        <v>CD-7-554B-351</v>
      </c>
      <c r="C555" s="11" t="str">
        <f>Transactions!A555</f>
        <v>CD-7</v>
      </c>
      <c r="D555" t="str">
        <f>Transactions!F555</f>
        <v>CD-7-554</v>
      </c>
      <c r="E555" t="str">
        <f>VLOOKUP($D555,Payments!$A:$C,3,0)</f>
        <v>B-351</v>
      </c>
      <c r="F555" s="11" t="str">
        <f>Transactions!D555</f>
        <v>Wagon</v>
      </c>
      <c r="G555" s="11" t="str">
        <f>Transactions!E555</f>
        <v>Alfa-romero</v>
      </c>
      <c r="H555" s="1">
        <f>Transactions!B555</f>
        <v>43395</v>
      </c>
      <c r="I555" s="10">
        <f t="shared" si="72"/>
        <v>10</v>
      </c>
      <c r="J555" s="1">
        <f>Transactions!C555</f>
        <v>43452</v>
      </c>
      <c r="K555">
        <f t="shared" si="73"/>
        <v>57</v>
      </c>
      <c r="L555" s="5">
        <f>Transactions!G555</f>
        <v>33615</v>
      </c>
      <c r="M555" s="2">
        <f>Transactions!H555</f>
        <v>0.15</v>
      </c>
      <c r="N555" s="2">
        <f t="shared" si="76"/>
        <v>28572.75</v>
      </c>
      <c r="O555">
        <f>SUMIFS(Financials!$C:$C,Financials!$A:$A,'Combined sheet'!$C555,Financials!$B:$B,'Combined sheet'!$D555)</f>
        <v>12101.4</v>
      </c>
      <c r="P555">
        <f>SUMIFS(Financials!$D:$D,Financials!$A:$A,'Combined sheet'!$C555,Financials!$B:$B,'Combined sheet'!$D555)</f>
        <v>988.28099999999995</v>
      </c>
      <c r="Q555">
        <f>SUMIFS(Financials!$E:$E,Financials!$A:$A,'Combined sheet'!$C555,Financials!$B:$B,'Combined sheet'!$D555)</f>
        <v>0.11</v>
      </c>
      <c r="R555" s="18">
        <f t="shared" si="77"/>
        <v>16232.683500000001</v>
      </c>
      <c r="S555" s="9">
        <f t="shared" si="78"/>
        <v>12340.066499999999</v>
      </c>
      <c r="T555">
        <f>VLOOKUP(Transactions!F555,Payments!A555:E1254,2,FALSE)</f>
        <v>6286.0050000000001</v>
      </c>
      <c r="U555" s="9">
        <f>VLOOKUP($D555,Payments!$A:$E,4,0)</f>
        <v>24292.552050000002</v>
      </c>
      <c r="V555" s="9">
        <f t="shared" si="79"/>
        <v>2005.8070500000031</v>
      </c>
      <c r="W555" s="17">
        <f t="shared" si="80"/>
        <v>8.2568807339449657E-2</v>
      </c>
      <c r="X555" t="str">
        <f>VLOOKUP($D555,Payments!$A:$E,5,0)</f>
        <v>Bankia</v>
      </c>
      <c r="Y555" t="str">
        <f>VLOOKUP($X555,'Bank Type'!$A$1:$B$11,2,0)</f>
        <v>B</v>
      </c>
    </row>
    <row r="556" spans="1:25" x14ac:dyDescent="0.25">
      <c r="A556" t="str">
        <f t="shared" si="74"/>
        <v>CD-3CD-3-555</v>
      </c>
      <c r="B556" t="str">
        <f t="shared" si="75"/>
        <v>CD-3-555B-309</v>
      </c>
      <c r="C556" s="1" t="str">
        <f>Transactions!A556</f>
        <v>CD-3</v>
      </c>
      <c r="D556" t="str">
        <f>Transactions!F556</f>
        <v>CD-3-555</v>
      </c>
      <c r="E556" t="str">
        <f>VLOOKUP($D556,Payments!$A:$C,3,0)</f>
        <v>B-309</v>
      </c>
      <c r="F556" s="11" t="str">
        <f>Transactions!D556</f>
        <v>Hardtop</v>
      </c>
      <c r="G556" s="11" t="str">
        <f>Transactions!E556</f>
        <v>Subaru</v>
      </c>
      <c r="H556" s="1">
        <f>Transactions!B556</f>
        <v>43435</v>
      </c>
      <c r="I556" s="10">
        <f t="shared" si="72"/>
        <v>12</v>
      </c>
      <c r="J556" s="1">
        <f>Transactions!C556</f>
        <v>43485</v>
      </c>
      <c r="K556">
        <f t="shared" si="73"/>
        <v>50</v>
      </c>
      <c r="L556" s="5">
        <f>Transactions!G556</f>
        <v>17522</v>
      </c>
      <c r="M556" s="2">
        <f>Transactions!H556</f>
        <v>0.13</v>
      </c>
      <c r="N556" s="2">
        <f t="shared" si="76"/>
        <v>15244.14</v>
      </c>
      <c r="O556">
        <f>SUMIFS(Financials!$C:$C,Financials!$A:$A,'Combined sheet'!$C556,Financials!$B:$B,'Combined sheet'!$D556)</f>
        <v>6833.58</v>
      </c>
      <c r="P556">
        <f>SUMIFS(Financials!$D:$D,Financials!$A:$A,'Combined sheet'!$C556,Financials!$B:$B,'Combined sheet'!$D556)</f>
        <v>588.73919999999998</v>
      </c>
      <c r="Q556">
        <f>SUMIFS(Financials!$E:$E,Financials!$A:$A,'Combined sheet'!$C556,Financials!$B:$B,'Combined sheet'!$D556)</f>
        <v>0.11</v>
      </c>
      <c r="R556" s="18">
        <f t="shared" si="77"/>
        <v>9099.1746000000003</v>
      </c>
      <c r="S556" s="9">
        <f t="shared" si="78"/>
        <v>6144.9653999999991</v>
      </c>
      <c r="T556">
        <f>VLOOKUP(Transactions!F556,Payments!A556:E1255,2,FALSE)</f>
        <v>3048.828</v>
      </c>
      <c r="U556" s="9">
        <f>VLOOKUP($D556,Payments!$A:$E,4,0)</f>
        <v>13170.936960000001</v>
      </c>
      <c r="V556" s="9">
        <f t="shared" si="79"/>
        <v>975.62496000000101</v>
      </c>
      <c r="W556" s="17">
        <f t="shared" si="80"/>
        <v>7.4074074074074139E-2</v>
      </c>
      <c r="X556" t="str">
        <f>VLOOKUP($D556,Payments!$A:$E,5,0)</f>
        <v>Unicaja</v>
      </c>
      <c r="Y556" t="str">
        <f>VLOOKUP($X556,'Bank Type'!$A$1:$B$11,2,0)</f>
        <v>D</v>
      </c>
    </row>
    <row r="557" spans="1:25" x14ac:dyDescent="0.25">
      <c r="A557" t="str">
        <f t="shared" si="74"/>
        <v>CD-19CD-19-556</v>
      </c>
      <c r="B557" t="str">
        <f t="shared" si="75"/>
        <v>CD-19-556B-386</v>
      </c>
      <c r="C557" s="11" t="str">
        <f>Transactions!A557</f>
        <v>CD-19</v>
      </c>
      <c r="D557" t="str">
        <f>Transactions!F557</f>
        <v>CD-19-556</v>
      </c>
      <c r="E557" t="str">
        <f>VLOOKUP($D557,Payments!$A:$C,3,0)</f>
        <v>B-386</v>
      </c>
      <c r="F557" s="11" t="str">
        <f>Transactions!D557</f>
        <v>Convertible</v>
      </c>
      <c r="G557" s="11" t="str">
        <f>Transactions!E557</f>
        <v>Peugeot</v>
      </c>
      <c r="H557" s="1">
        <f>Transactions!B557</f>
        <v>43454</v>
      </c>
      <c r="I557" s="10">
        <f t="shared" si="72"/>
        <v>12</v>
      </c>
      <c r="J557" s="1">
        <f>Transactions!C557</f>
        <v>43534</v>
      </c>
      <c r="K557">
        <f t="shared" si="73"/>
        <v>80</v>
      </c>
      <c r="L557" s="5">
        <f>Transactions!G557</f>
        <v>32519</v>
      </c>
      <c r="M557" s="2">
        <f>Transactions!H557</f>
        <v>0.13</v>
      </c>
      <c r="N557" s="2">
        <f t="shared" si="76"/>
        <v>28291.53</v>
      </c>
      <c r="O557">
        <f>SUMIFS(Financials!$C:$C,Financials!$A:$A,'Combined sheet'!$C557,Financials!$B:$B,'Combined sheet'!$D557)</f>
        <v>10731.27</v>
      </c>
      <c r="P557">
        <f>SUMIFS(Financials!$D:$D,Financials!$A:$A,'Combined sheet'!$C557,Financials!$B:$B,'Combined sheet'!$D557)</f>
        <v>1580.4233999999999</v>
      </c>
      <c r="Q557">
        <f>SUMIFS(Financials!$E:$E,Financials!$A:$A,'Combined sheet'!$C557,Financials!$B:$B,'Combined sheet'!$D557)</f>
        <v>0.11</v>
      </c>
      <c r="R557" s="18">
        <f t="shared" si="77"/>
        <v>15423.761699999999</v>
      </c>
      <c r="S557" s="9">
        <f t="shared" si="78"/>
        <v>12867.7683</v>
      </c>
      <c r="T557">
        <f>VLOOKUP(Transactions!F557,Payments!A557:E1256,2,FALSE)</f>
        <v>5092.4753999999994</v>
      </c>
      <c r="U557" s="9">
        <f>VLOOKUP($D557,Payments!$A:$E,4,0)</f>
        <v>24590.997876000001</v>
      </c>
      <c r="V557" s="9">
        <f t="shared" si="79"/>
        <v>1391.9432760000018</v>
      </c>
      <c r="W557" s="17">
        <f t="shared" si="80"/>
        <v>5.6603773584905731E-2</v>
      </c>
      <c r="X557" t="str">
        <f>VLOOKUP($D557,Payments!$A:$E,5,0)</f>
        <v>Kutxa</v>
      </c>
      <c r="Y557" t="str">
        <f>VLOOKUP($X557,'Bank Type'!$A$1:$B$11,2,0)</f>
        <v>C</v>
      </c>
    </row>
    <row r="558" spans="1:25" x14ac:dyDescent="0.25">
      <c r="A558" t="str">
        <f t="shared" si="74"/>
        <v>CD-5CD-5-557</v>
      </c>
      <c r="B558" t="str">
        <f t="shared" si="75"/>
        <v>CD-5-557B-324</v>
      </c>
      <c r="C558" s="1" t="str">
        <f>Transactions!A558</f>
        <v>CD-5</v>
      </c>
      <c r="D558" t="str">
        <f>Transactions!F558</f>
        <v>CD-5-557</v>
      </c>
      <c r="E558" t="str">
        <f>VLOOKUP($D558,Payments!$A:$C,3,0)</f>
        <v>B-324</v>
      </c>
      <c r="F558" s="11" t="str">
        <f>Transactions!D558</f>
        <v>Hardtop</v>
      </c>
      <c r="G558" s="11" t="str">
        <f>Transactions!E558</f>
        <v>Toyota</v>
      </c>
      <c r="H558" s="1">
        <f>Transactions!B558</f>
        <v>43431</v>
      </c>
      <c r="I558" s="10">
        <f t="shared" si="72"/>
        <v>11</v>
      </c>
      <c r="J558" s="1">
        <f>Transactions!C558</f>
        <v>43480</v>
      </c>
      <c r="K558">
        <f t="shared" si="73"/>
        <v>49</v>
      </c>
      <c r="L558" s="5">
        <f>Transactions!G558</f>
        <v>23009</v>
      </c>
      <c r="M558" s="2">
        <f>Transactions!H558</f>
        <v>0.11</v>
      </c>
      <c r="N558" s="2">
        <f t="shared" si="76"/>
        <v>20478.009999999998</v>
      </c>
      <c r="O558">
        <f>SUMIFS(Financials!$C:$C,Financials!$A:$A,'Combined sheet'!$C558,Financials!$B:$B,'Combined sheet'!$D558)</f>
        <v>7592.97</v>
      </c>
      <c r="P558">
        <f>SUMIFS(Financials!$D:$D,Financials!$A:$A,'Combined sheet'!$C558,Financials!$B:$B,'Combined sheet'!$D558)</f>
        <v>644.25200000000007</v>
      </c>
      <c r="Q558">
        <f>SUMIFS(Financials!$E:$E,Financials!$A:$A,'Combined sheet'!$C558,Financials!$B:$B,'Combined sheet'!$D558)</f>
        <v>0.12</v>
      </c>
      <c r="R558" s="18">
        <f t="shared" si="77"/>
        <v>10694.583199999999</v>
      </c>
      <c r="S558" s="9">
        <f t="shared" si="78"/>
        <v>9783.4267999999975</v>
      </c>
      <c r="T558">
        <f>VLOOKUP(Transactions!F558,Payments!A558:E1257,2,FALSE)</f>
        <v>4300.3820999999998</v>
      </c>
      <c r="U558" s="9">
        <f>VLOOKUP($D558,Payments!$A:$E,4,0)</f>
        <v>16986.509295000003</v>
      </c>
      <c r="V558" s="9">
        <f t="shared" si="79"/>
        <v>808.88139500000398</v>
      </c>
      <c r="W558" s="17">
        <f t="shared" si="80"/>
        <v>4.7619047619047845E-2</v>
      </c>
      <c r="X558" t="str">
        <f>VLOOKUP($D558,Payments!$A:$E,5,0)</f>
        <v>Santander</v>
      </c>
      <c r="Y558" t="str">
        <f>VLOOKUP($X558,'Bank Type'!$A$1:$B$11,2,0)</f>
        <v>B</v>
      </c>
    </row>
    <row r="559" spans="1:25" x14ac:dyDescent="0.25">
      <c r="A559" t="str">
        <f t="shared" si="74"/>
        <v>CD-4CD-4-558</v>
      </c>
      <c r="B559" t="str">
        <f t="shared" si="75"/>
        <v>CD-4-558B-384</v>
      </c>
      <c r="C559" s="11" t="str">
        <f>Transactions!A559</f>
        <v>CD-4</v>
      </c>
      <c r="D559" t="str">
        <f>Transactions!F559</f>
        <v>CD-4-558</v>
      </c>
      <c r="E559" t="str">
        <f>VLOOKUP($D559,Payments!$A:$C,3,0)</f>
        <v>B-384</v>
      </c>
      <c r="F559" s="11" t="str">
        <f>Transactions!D559</f>
        <v>Wagon</v>
      </c>
      <c r="G559" s="11" t="str">
        <f>Transactions!E559</f>
        <v>Mercury</v>
      </c>
      <c r="H559" s="1">
        <f>Transactions!B559</f>
        <v>43412</v>
      </c>
      <c r="I559" s="10">
        <f t="shared" si="72"/>
        <v>11</v>
      </c>
      <c r="J559" s="1">
        <f>Transactions!C559</f>
        <v>43443</v>
      </c>
      <c r="K559">
        <f t="shared" si="73"/>
        <v>31</v>
      </c>
      <c r="L559" s="5">
        <f>Transactions!G559</f>
        <v>25112</v>
      </c>
      <c r="M559" s="2">
        <f>Transactions!H559</f>
        <v>0.08</v>
      </c>
      <c r="N559" s="2">
        <f t="shared" si="76"/>
        <v>23103.040000000001</v>
      </c>
      <c r="O559">
        <f>SUMIFS(Financials!$C:$C,Financials!$A:$A,'Combined sheet'!$C559,Financials!$B:$B,'Combined sheet'!$D559)</f>
        <v>9542.56</v>
      </c>
      <c r="P559">
        <f>SUMIFS(Financials!$D:$D,Financials!$A:$A,'Combined sheet'!$C559,Financials!$B:$B,'Combined sheet'!$D559)</f>
        <v>1220.4432000000002</v>
      </c>
      <c r="Q559">
        <f>SUMIFS(Financials!$E:$E,Financials!$A:$A,'Combined sheet'!$C559,Financials!$B:$B,'Combined sheet'!$D559)</f>
        <v>0.11</v>
      </c>
      <c r="R559" s="18">
        <f t="shared" si="77"/>
        <v>13304.337599999999</v>
      </c>
      <c r="S559" s="9">
        <f t="shared" si="78"/>
        <v>9798.7024000000019</v>
      </c>
      <c r="T559">
        <f>VLOOKUP(Transactions!F559,Payments!A559:E1258,2,FALSE)</f>
        <v>4389.5776000000005</v>
      </c>
      <c r="U559" s="9">
        <f>VLOOKUP($D559,Payments!$A:$E,4,0)</f>
        <v>20397.674016000001</v>
      </c>
      <c r="V559" s="9">
        <f t="shared" si="79"/>
        <v>1684.2116160000005</v>
      </c>
      <c r="W559" s="17">
        <f t="shared" si="80"/>
        <v>8.256880733944956E-2</v>
      </c>
      <c r="X559" t="str">
        <f>VLOOKUP($D559,Payments!$A:$E,5,0)</f>
        <v>Popular</v>
      </c>
      <c r="Y559" t="str">
        <f>VLOOKUP($X559,'Bank Type'!$A$1:$B$11,2,0)</f>
        <v>B</v>
      </c>
    </row>
    <row r="560" spans="1:25" x14ac:dyDescent="0.25">
      <c r="A560" t="str">
        <f t="shared" si="74"/>
        <v>CD-3CD-3-559</v>
      </c>
      <c r="B560" t="str">
        <f t="shared" si="75"/>
        <v>CD-3-559B-264</v>
      </c>
      <c r="C560" s="1" t="str">
        <f>Transactions!A560</f>
        <v>CD-3</v>
      </c>
      <c r="D560" t="str">
        <f>Transactions!F560</f>
        <v>CD-3-559</v>
      </c>
      <c r="E560" t="str">
        <f>VLOOKUP($D560,Payments!$A:$C,3,0)</f>
        <v>B-264</v>
      </c>
      <c r="F560" s="11" t="str">
        <f>Transactions!D560</f>
        <v>Hatchback</v>
      </c>
      <c r="G560" s="11" t="str">
        <f>Transactions!E560</f>
        <v>Dodge</v>
      </c>
      <c r="H560" s="1">
        <f>Transactions!B560</f>
        <v>43403</v>
      </c>
      <c r="I560" s="10">
        <f t="shared" si="72"/>
        <v>10</v>
      </c>
      <c r="J560" s="1">
        <f>Transactions!C560</f>
        <v>43470</v>
      </c>
      <c r="K560">
        <f t="shared" si="73"/>
        <v>67</v>
      </c>
      <c r="L560" s="5">
        <f>Transactions!G560</f>
        <v>24880</v>
      </c>
      <c r="M560" s="2">
        <f>Transactions!H560</f>
        <v>0.15</v>
      </c>
      <c r="N560" s="2">
        <f t="shared" si="76"/>
        <v>21148</v>
      </c>
      <c r="O560">
        <f>SUMIFS(Financials!$C:$C,Financials!$A:$A,'Combined sheet'!$C560,Financials!$B:$B,'Combined sheet'!$D560)</f>
        <v>9205.6</v>
      </c>
      <c r="P560">
        <f>SUMIFS(Financials!$D:$D,Financials!$A:$A,'Combined sheet'!$C560,Financials!$B:$B,'Combined sheet'!$D560)</f>
        <v>716.54399999999998</v>
      </c>
      <c r="Q560">
        <f>SUMIFS(Financials!$E:$E,Financials!$A:$A,'Combined sheet'!$C560,Financials!$B:$B,'Combined sheet'!$D560)</f>
        <v>0.13</v>
      </c>
      <c r="R560" s="18">
        <f t="shared" si="77"/>
        <v>12671.384</v>
      </c>
      <c r="S560" s="9">
        <f t="shared" si="78"/>
        <v>8476.616</v>
      </c>
      <c r="T560">
        <f>VLOOKUP(Transactions!F560,Payments!A560:E1259,2,FALSE)</f>
        <v>4018.12</v>
      </c>
      <c r="U560" s="9">
        <f>VLOOKUP($D560,Payments!$A:$E,4,0)</f>
        <v>18500.270400000001</v>
      </c>
      <c r="V560" s="9">
        <f t="shared" si="79"/>
        <v>1370.3904000000002</v>
      </c>
      <c r="W560" s="17">
        <f t="shared" si="80"/>
        <v>7.4074074074074084E-2</v>
      </c>
      <c r="X560" t="str">
        <f>VLOOKUP($D560,Payments!$A:$E,5,0)</f>
        <v>Unicaja</v>
      </c>
      <c r="Y560" t="str">
        <f>VLOOKUP($X560,'Bank Type'!$A$1:$B$11,2,0)</f>
        <v>D</v>
      </c>
    </row>
    <row r="561" spans="1:25" x14ac:dyDescent="0.25">
      <c r="A561" t="str">
        <f t="shared" si="74"/>
        <v>CD-8CD-8-560</v>
      </c>
      <c r="B561" t="str">
        <f t="shared" si="75"/>
        <v>CD-8-560B-366</v>
      </c>
      <c r="C561" s="11" t="str">
        <f>Transactions!A561</f>
        <v>CD-8</v>
      </c>
      <c r="D561" t="str">
        <f>Transactions!F561</f>
        <v>CD-8-560</v>
      </c>
      <c r="E561" t="str">
        <f>VLOOKUP($D561,Payments!$A:$C,3,0)</f>
        <v>B-366</v>
      </c>
      <c r="F561" s="11" t="str">
        <f>Transactions!D561</f>
        <v>Hardtop</v>
      </c>
      <c r="G561" s="11" t="str">
        <f>Transactions!E561</f>
        <v>Peugeot</v>
      </c>
      <c r="H561" s="1">
        <f>Transactions!B561</f>
        <v>43384</v>
      </c>
      <c r="I561" s="10">
        <f t="shared" si="72"/>
        <v>10</v>
      </c>
      <c r="J561" s="1">
        <f>Transactions!C561</f>
        <v>43440</v>
      </c>
      <c r="K561">
        <f t="shared" si="73"/>
        <v>56</v>
      </c>
      <c r="L561" s="5">
        <f>Transactions!G561</f>
        <v>27471</v>
      </c>
      <c r="M561" s="2">
        <f>Transactions!H561</f>
        <v>0.11</v>
      </c>
      <c r="N561" s="2">
        <f t="shared" si="76"/>
        <v>24449.19</v>
      </c>
      <c r="O561">
        <f>SUMIFS(Financials!$C:$C,Financials!$A:$A,'Combined sheet'!$C561,Financials!$B:$B,'Combined sheet'!$D561)</f>
        <v>9065.43</v>
      </c>
      <c r="P561">
        <f>SUMIFS(Financials!$D:$D,Financials!$A:$A,'Combined sheet'!$C561,Financials!$B:$B,'Combined sheet'!$D561)</f>
        <v>1384.5383999999999</v>
      </c>
      <c r="Q561">
        <f>SUMIFS(Financials!$E:$E,Financials!$A:$A,'Combined sheet'!$C561,Financials!$B:$B,'Combined sheet'!$D561)</f>
        <v>0.14000000000000001</v>
      </c>
      <c r="R561" s="18">
        <f t="shared" si="77"/>
        <v>13872.855</v>
      </c>
      <c r="S561" s="9">
        <f t="shared" si="78"/>
        <v>10576.334999999999</v>
      </c>
      <c r="T561">
        <f>VLOOKUP(Transactions!F561,Payments!A561:E1260,2,FALSE)</f>
        <v>5378.8217999999997</v>
      </c>
      <c r="U561" s="9">
        <f>VLOOKUP($D561,Payments!$A:$E,4,0)</f>
        <v>20405.293973999997</v>
      </c>
      <c r="V561" s="9">
        <f t="shared" si="79"/>
        <v>1334.9257739999994</v>
      </c>
      <c r="W561" s="17">
        <f t="shared" si="80"/>
        <v>6.5420560747663531E-2</v>
      </c>
      <c r="X561" t="str">
        <f>VLOOKUP($D561,Payments!$A:$E,5,0)</f>
        <v>Popular</v>
      </c>
      <c r="Y561" t="str">
        <f>VLOOKUP($X561,'Bank Type'!$A$1:$B$11,2,0)</f>
        <v>B</v>
      </c>
    </row>
    <row r="562" spans="1:25" x14ac:dyDescent="0.25">
      <c r="A562" t="str">
        <f t="shared" si="74"/>
        <v>CD-5CD-5-561</v>
      </c>
      <c r="B562" t="str">
        <f t="shared" si="75"/>
        <v>CD-5-561B-251</v>
      </c>
      <c r="C562" s="1" t="str">
        <f>Transactions!A562</f>
        <v>CD-5</v>
      </c>
      <c r="D562" t="str">
        <f>Transactions!F562</f>
        <v>CD-5-561</v>
      </c>
      <c r="E562" t="str">
        <f>VLOOKUP($D562,Payments!$A:$C,3,0)</f>
        <v>B-251</v>
      </c>
      <c r="F562" s="11" t="str">
        <f>Transactions!D562</f>
        <v>Hatchback</v>
      </c>
      <c r="G562" s="11" t="str">
        <f>Transactions!E562</f>
        <v>Mercedes-benz</v>
      </c>
      <c r="H562" s="1">
        <f>Transactions!B562</f>
        <v>43461</v>
      </c>
      <c r="I562" s="10">
        <f t="shared" si="72"/>
        <v>12</v>
      </c>
      <c r="J562" s="1">
        <f>Transactions!C562</f>
        <v>43518</v>
      </c>
      <c r="K562">
        <f t="shared" si="73"/>
        <v>57</v>
      </c>
      <c r="L562" s="5">
        <f>Transactions!G562</f>
        <v>27701</v>
      </c>
      <c r="M562" s="2">
        <f>Transactions!H562</f>
        <v>0.16</v>
      </c>
      <c r="N562" s="2">
        <f t="shared" si="76"/>
        <v>23268.84</v>
      </c>
      <c r="O562">
        <f>SUMIFS(Financials!$C:$C,Financials!$A:$A,'Combined sheet'!$C562,Financials!$B:$B,'Combined sheet'!$D562)</f>
        <v>11080.4</v>
      </c>
      <c r="P562">
        <f>SUMIFS(Financials!$D:$D,Financials!$A:$A,'Combined sheet'!$C562,Financials!$B:$B,'Combined sheet'!$D562)</f>
        <v>1218.8440000000001</v>
      </c>
      <c r="Q562">
        <f>SUMIFS(Financials!$E:$E,Financials!$A:$A,'Combined sheet'!$C562,Financials!$B:$B,'Combined sheet'!$D562)</f>
        <v>0.12</v>
      </c>
      <c r="R562" s="18">
        <f t="shared" si="77"/>
        <v>15091.504799999999</v>
      </c>
      <c r="S562" s="9">
        <f t="shared" si="78"/>
        <v>8177.3352000000014</v>
      </c>
      <c r="T562">
        <f>VLOOKUP(Transactions!F562,Payments!A562:E1261,2,FALSE)</f>
        <v>5351.8331999999991</v>
      </c>
      <c r="U562" s="9">
        <f>VLOOKUP($D562,Payments!$A:$E,4,0)</f>
        <v>18812.857140000004</v>
      </c>
      <c r="V562" s="9">
        <f t="shared" si="79"/>
        <v>895.85034000000087</v>
      </c>
      <c r="W562" s="17">
        <f t="shared" si="80"/>
        <v>4.7619047619047658E-2</v>
      </c>
      <c r="X562" t="str">
        <f>VLOOKUP($D562,Payments!$A:$E,5,0)</f>
        <v>Bankia</v>
      </c>
      <c r="Y562" t="str">
        <f>VLOOKUP($X562,'Bank Type'!$A$1:$B$11,2,0)</f>
        <v>B</v>
      </c>
    </row>
    <row r="563" spans="1:25" x14ac:dyDescent="0.25">
      <c r="A563" t="str">
        <f t="shared" si="74"/>
        <v>CD-5CD-5-562</v>
      </c>
      <c r="B563" t="str">
        <f t="shared" si="75"/>
        <v>CD-5-562B-384</v>
      </c>
      <c r="C563" s="11" t="str">
        <f>Transactions!A563</f>
        <v>CD-5</v>
      </c>
      <c r="D563" t="str">
        <f>Transactions!F563</f>
        <v>CD-5-562</v>
      </c>
      <c r="E563" t="str">
        <f>VLOOKUP($D563,Payments!$A:$C,3,0)</f>
        <v>B-384</v>
      </c>
      <c r="F563" s="11" t="str">
        <f>Transactions!D563</f>
        <v>Hatchback</v>
      </c>
      <c r="G563" s="11" t="str">
        <f>Transactions!E563</f>
        <v>Mercury</v>
      </c>
      <c r="H563" s="1">
        <f>Transactions!B563</f>
        <v>43426</v>
      </c>
      <c r="I563" s="10">
        <f t="shared" si="72"/>
        <v>11</v>
      </c>
      <c r="J563" s="1">
        <f>Transactions!C563</f>
        <v>43462</v>
      </c>
      <c r="K563">
        <f t="shared" si="73"/>
        <v>36</v>
      </c>
      <c r="L563" s="5">
        <f>Transactions!G563</f>
        <v>24077</v>
      </c>
      <c r="M563" s="2">
        <f>Transactions!H563</f>
        <v>0.11</v>
      </c>
      <c r="N563" s="2">
        <f t="shared" si="76"/>
        <v>21428.53</v>
      </c>
      <c r="O563">
        <f>SUMIFS(Financials!$C:$C,Financials!$A:$A,'Combined sheet'!$C563,Financials!$B:$B,'Combined sheet'!$D563)</f>
        <v>7223.1</v>
      </c>
      <c r="P563">
        <f>SUMIFS(Financials!$D:$D,Financials!$A:$A,'Combined sheet'!$C563,Financials!$B:$B,'Combined sheet'!$D563)</f>
        <v>1136.4343999999999</v>
      </c>
      <c r="Q563">
        <f>SUMIFS(Financials!$E:$E,Financials!$A:$A,'Combined sheet'!$C563,Financials!$B:$B,'Combined sheet'!$D563)</f>
        <v>0.13</v>
      </c>
      <c r="R563" s="18">
        <f t="shared" si="77"/>
        <v>11145.2433</v>
      </c>
      <c r="S563" s="9">
        <f t="shared" si="78"/>
        <v>10283.286699999999</v>
      </c>
      <c r="T563">
        <f>VLOOKUP(Transactions!F563,Payments!A563:E1262,2,FALSE)</f>
        <v>4071.4206999999997</v>
      </c>
      <c r="U563" s="9">
        <f>VLOOKUP($D563,Payments!$A:$E,4,0)</f>
        <v>18919.249137000003</v>
      </c>
      <c r="V563" s="9">
        <f t="shared" si="79"/>
        <v>1562.1398370000024</v>
      </c>
      <c r="W563" s="17">
        <f t="shared" si="80"/>
        <v>8.2568807339449657E-2</v>
      </c>
      <c r="X563" t="str">
        <f>VLOOKUP($D563,Payments!$A:$E,5,0)</f>
        <v>Caixa</v>
      </c>
      <c r="Y563" t="str">
        <f>VLOOKUP($X563,'Bank Type'!$A$1:$B$11,2,0)</f>
        <v>A</v>
      </c>
    </row>
    <row r="564" spans="1:25" x14ac:dyDescent="0.25">
      <c r="A564" t="str">
        <f t="shared" si="74"/>
        <v>CD-3CD-3-563</v>
      </c>
      <c r="B564" t="str">
        <f t="shared" si="75"/>
        <v>CD-3-563B-311</v>
      </c>
      <c r="C564" s="1" t="str">
        <f>Transactions!A564</f>
        <v>CD-3</v>
      </c>
      <c r="D564" t="str">
        <f>Transactions!F564</f>
        <v>CD-3-563</v>
      </c>
      <c r="E564" t="str">
        <f>VLOOKUP($D564,Payments!$A:$C,3,0)</f>
        <v>B-311</v>
      </c>
      <c r="F564" s="11" t="str">
        <f>Transactions!D564</f>
        <v>Hardtop</v>
      </c>
      <c r="G564" s="11" t="str">
        <f>Transactions!E564</f>
        <v>Toyota</v>
      </c>
      <c r="H564" s="1">
        <f>Transactions!B564</f>
        <v>43394</v>
      </c>
      <c r="I564" s="10">
        <f t="shared" si="72"/>
        <v>10</v>
      </c>
      <c r="J564" s="1">
        <f>Transactions!C564</f>
        <v>43445</v>
      </c>
      <c r="K564">
        <f t="shared" si="73"/>
        <v>51</v>
      </c>
      <c r="L564" s="5">
        <f>Transactions!G564</f>
        <v>28670</v>
      </c>
      <c r="M564" s="2">
        <f>Transactions!H564</f>
        <v>7.0000000000000007E-2</v>
      </c>
      <c r="N564" s="2">
        <f t="shared" si="76"/>
        <v>26663.1</v>
      </c>
      <c r="O564">
        <f>SUMIFS(Financials!$C:$C,Financials!$A:$A,'Combined sheet'!$C564,Financials!$B:$B,'Combined sheet'!$D564)</f>
        <v>9747.7999999999993</v>
      </c>
      <c r="P564">
        <f>SUMIFS(Financials!$D:$D,Financials!$A:$A,'Combined sheet'!$C564,Financials!$B:$B,'Combined sheet'!$D564)</f>
        <v>1014.9179999999999</v>
      </c>
      <c r="Q564">
        <f>SUMIFS(Financials!$E:$E,Financials!$A:$A,'Combined sheet'!$C564,Financials!$B:$B,'Combined sheet'!$D564)</f>
        <v>0.11</v>
      </c>
      <c r="R564" s="18">
        <f t="shared" si="77"/>
        <v>13695.659</v>
      </c>
      <c r="S564" s="9">
        <f t="shared" si="78"/>
        <v>12967.440999999999</v>
      </c>
      <c r="T564">
        <f>VLOOKUP(Transactions!F564,Payments!A564:E1263,2,FALSE)</f>
        <v>4799.3580000000002</v>
      </c>
      <c r="U564" s="9">
        <f>VLOOKUP($D564,Payments!$A:$E,4,0)</f>
        <v>23175.56652</v>
      </c>
      <c r="V564" s="9">
        <f t="shared" si="79"/>
        <v>1311.8245200000019</v>
      </c>
      <c r="W564" s="17">
        <f t="shared" si="80"/>
        <v>5.6603773584905745E-2</v>
      </c>
      <c r="X564" t="str">
        <f>VLOOKUP($D564,Payments!$A:$E,5,0)</f>
        <v>BBVA</v>
      </c>
      <c r="Y564" t="str">
        <f>VLOOKUP($X564,'Bank Type'!$A$1:$B$11,2,0)</f>
        <v>A</v>
      </c>
    </row>
    <row r="565" spans="1:25" x14ac:dyDescent="0.25">
      <c r="A565" t="str">
        <f t="shared" si="74"/>
        <v>CD-6CD-6-564</v>
      </c>
      <c r="B565" t="str">
        <f t="shared" si="75"/>
        <v>CD-6-564B-248</v>
      </c>
      <c r="C565" s="11" t="str">
        <f>Transactions!A565</f>
        <v>CD-6</v>
      </c>
      <c r="D565" t="str">
        <f>Transactions!F565</f>
        <v>CD-6-564</v>
      </c>
      <c r="E565" t="str">
        <f>VLOOKUP($D565,Payments!$A:$C,3,0)</f>
        <v>B-248</v>
      </c>
      <c r="F565" s="11" t="str">
        <f>Transactions!D565</f>
        <v>Hardtop</v>
      </c>
      <c r="G565" s="11" t="str">
        <f>Transactions!E565</f>
        <v>Porsche</v>
      </c>
      <c r="H565" s="1">
        <f>Transactions!B565</f>
        <v>43464</v>
      </c>
      <c r="I565" s="10">
        <f t="shared" si="72"/>
        <v>12</v>
      </c>
      <c r="J565" s="1">
        <f>Transactions!C565</f>
        <v>43503</v>
      </c>
      <c r="K565">
        <f t="shared" si="73"/>
        <v>39</v>
      </c>
      <c r="L565" s="5">
        <f>Transactions!G565</f>
        <v>28048</v>
      </c>
      <c r="M565" s="2">
        <f>Transactions!H565</f>
        <v>7.0000000000000007E-2</v>
      </c>
      <c r="N565" s="2">
        <f t="shared" si="76"/>
        <v>26084.639999999999</v>
      </c>
      <c r="O565">
        <f>SUMIFS(Financials!$C:$C,Financials!$A:$A,'Combined sheet'!$C565,Financials!$B:$B,'Combined sheet'!$D565)</f>
        <v>8694.8799999999992</v>
      </c>
      <c r="P565">
        <f>SUMIFS(Financials!$D:$D,Financials!$A:$A,'Combined sheet'!$C565,Financials!$B:$B,'Combined sheet'!$D565)</f>
        <v>1043.3856000000001</v>
      </c>
      <c r="Q565">
        <f>SUMIFS(Financials!$E:$E,Financials!$A:$A,'Combined sheet'!$C565,Financials!$B:$B,'Combined sheet'!$D565)</f>
        <v>0.12</v>
      </c>
      <c r="R565" s="18">
        <f t="shared" si="77"/>
        <v>12868.422399999999</v>
      </c>
      <c r="S565" s="9">
        <f t="shared" si="78"/>
        <v>13216.217600000004</v>
      </c>
      <c r="T565">
        <f>VLOOKUP(Transactions!F565,Payments!A565:E1264,2,FALSE)</f>
        <v>5738.6207999999997</v>
      </c>
      <c r="U565" s="9">
        <f>VLOOKUP($D565,Payments!$A:$E,4,0)</f>
        <v>21566.780352000002</v>
      </c>
      <c r="V565" s="9">
        <f t="shared" si="79"/>
        <v>1220.7611520000028</v>
      </c>
      <c r="W565" s="17">
        <f t="shared" si="80"/>
        <v>5.6603773584905787E-2</v>
      </c>
      <c r="X565" t="str">
        <f>VLOOKUP($D565,Payments!$A:$E,5,0)</f>
        <v>Bankia</v>
      </c>
      <c r="Y565" t="str">
        <f>VLOOKUP($X565,'Bank Type'!$A$1:$B$11,2,0)</f>
        <v>B</v>
      </c>
    </row>
    <row r="566" spans="1:25" x14ac:dyDescent="0.25">
      <c r="A566" t="str">
        <f t="shared" si="74"/>
        <v>CD-12CD-12-565</v>
      </c>
      <c r="B566" t="str">
        <f t="shared" si="75"/>
        <v>CD-12-565B-370</v>
      </c>
      <c r="C566" s="1" t="str">
        <f>Transactions!A566</f>
        <v>CD-12</v>
      </c>
      <c r="D566" t="str">
        <f>Transactions!F566</f>
        <v>CD-12-565</v>
      </c>
      <c r="E566" t="str">
        <f>VLOOKUP($D566,Payments!$A:$C,3,0)</f>
        <v>B-370</v>
      </c>
      <c r="F566" s="11" t="str">
        <f>Transactions!D566</f>
        <v>Hatchback</v>
      </c>
      <c r="G566" s="11" t="str">
        <f>Transactions!E566</f>
        <v>Porsche</v>
      </c>
      <c r="H566" s="1">
        <f>Transactions!B566</f>
        <v>43385</v>
      </c>
      <c r="I566" s="10">
        <f t="shared" si="72"/>
        <v>10</v>
      </c>
      <c r="J566" s="1">
        <f>Transactions!C566</f>
        <v>43443</v>
      </c>
      <c r="K566">
        <f t="shared" si="73"/>
        <v>58</v>
      </c>
      <c r="L566" s="5">
        <f>Transactions!G566</f>
        <v>16349</v>
      </c>
      <c r="M566" s="2">
        <f>Transactions!H566</f>
        <v>7.0000000000000007E-2</v>
      </c>
      <c r="N566" s="2">
        <f t="shared" si="76"/>
        <v>15204.57</v>
      </c>
      <c r="O566">
        <f>SUMIFS(Financials!$C:$C,Financials!$A:$A,'Combined sheet'!$C566,Financials!$B:$B,'Combined sheet'!$D566)</f>
        <v>5068.1899999999996</v>
      </c>
      <c r="P566">
        <f>SUMIFS(Financials!$D:$D,Financials!$A:$A,'Combined sheet'!$C566,Financials!$B:$B,'Combined sheet'!$D566)</f>
        <v>912.27420000000018</v>
      </c>
      <c r="Q566">
        <f>SUMIFS(Financials!$E:$E,Financials!$A:$A,'Combined sheet'!$C566,Financials!$B:$B,'Combined sheet'!$D566)</f>
        <v>0.11</v>
      </c>
      <c r="R566" s="18">
        <f t="shared" si="77"/>
        <v>7652.9668999999994</v>
      </c>
      <c r="S566" s="9">
        <f t="shared" si="78"/>
        <v>7551.6031000000012</v>
      </c>
      <c r="T566">
        <f>VLOOKUP(Transactions!F566,Payments!A566:E1265,2,FALSE)</f>
        <v>3497.0510999999997</v>
      </c>
      <c r="U566" s="9">
        <f>VLOOKUP($D566,Payments!$A:$E,4,0)</f>
        <v>12292.894844999999</v>
      </c>
      <c r="V566" s="9">
        <f t="shared" si="79"/>
        <v>585.37594499999977</v>
      </c>
      <c r="W566" s="17">
        <f t="shared" si="80"/>
        <v>4.7619047619047603E-2</v>
      </c>
      <c r="X566" t="str">
        <f>VLOOKUP($D566,Payments!$A:$E,5,0)</f>
        <v>Popular</v>
      </c>
      <c r="Y566" t="str">
        <f>VLOOKUP($X566,'Bank Type'!$A$1:$B$11,2,0)</f>
        <v>B</v>
      </c>
    </row>
    <row r="567" spans="1:25" x14ac:dyDescent="0.25">
      <c r="A567" t="str">
        <f t="shared" si="74"/>
        <v>CD-19CD-19-566</v>
      </c>
      <c r="B567" t="str">
        <f t="shared" si="75"/>
        <v>CD-19-566B-264</v>
      </c>
      <c r="C567" s="11" t="str">
        <f>Transactions!A567</f>
        <v>CD-19</v>
      </c>
      <c r="D567" t="str">
        <f>Transactions!F567</f>
        <v>CD-19-566</v>
      </c>
      <c r="E567" t="str">
        <f>VLOOKUP($D567,Payments!$A:$C,3,0)</f>
        <v>B-264</v>
      </c>
      <c r="F567" s="11" t="str">
        <f>Transactions!D567</f>
        <v>Wagon</v>
      </c>
      <c r="G567" s="11" t="str">
        <f>Transactions!E567</f>
        <v>Renault</v>
      </c>
      <c r="H567" s="1">
        <f>Transactions!B567</f>
        <v>43441</v>
      </c>
      <c r="I567" s="10">
        <f t="shared" si="72"/>
        <v>12</v>
      </c>
      <c r="J567" s="1">
        <f>Transactions!C567</f>
        <v>43512</v>
      </c>
      <c r="K567">
        <f t="shared" si="73"/>
        <v>71</v>
      </c>
      <c r="L567" s="5">
        <f>Transactions!G567</f>
        <v>33896</v>
      </c>
      <c r="M567" s="2">
        <f>Transactions!H567</f>
        <v>0.12</v>
      </c>
      <c r="N567" s="2">
        <f t="shared" si="76"/>
        <v>29828.48</v>
      </c>
      <c r="O567">
        <f>SUMIFS(Financials!$C:$C,Financials!$A:$A,'Combined sheet'!$C567,Financials!$B:$B,'Combined sheet'!$D567)</f>
        <v>11185.68</v>
      </c>
      <c r="P567">
        <f>SUMIFS(Financials!$D:$D,Financials!$A:$A,'Combined sheet'!$C567,Financials!$B:$B,'Combined sheet'!$D567)</f>
        <v>1304.9959999999999</v>
      </c>
      <c r="Q567">
        <f>SUMIFS(Financials!$E:$E,Financials!$A:$A,'Combined sheet'!$C567,Financials!$B:$B,'Combined sheet'!$D567)</f>
        <v>0.11</v>
      </c>
      <c r="R567" s="18">
        <f t="shared" si="77"/>
        <v>15771.808799999999</v>
      </c>
      <c r="S567" s="9">
        <f t="shared" si="78"/>
        <v>14056.671200000001</v>
      </c>
      <c r="T567">
        <f>VLOOKUP(Transactions!F567,Payments!A567:E1266,2,FALSE)</f>
        <v>5965.6959999999999</v>
      </c>
      <c r="U567" s="9">
        <f>VLOOKUP($D567,Payments!$A:$E,4,0)</f>
        <v>25294.551040000002</v>
      </c>
      <c r="V567" s="9">
        <f t="shared" si="79"/>
        <v>1431.7670400000025</v>
      </c>
      <c r="W567" s="17">
        <f t="shared" si="80"/>
        <v>5.6603773584905752E-2</v>
      </c>
      <c r="X567" t="str">
        <f>VLOOKUP($D567,Payments!$A:$E,5,0)</f>
        <v>Bankinter</v>
      </c>
      <c r="Y567" t="str">
        <f>VLOOKUP($X567,'Bank Type'!$A$1:$B$11,2,0)</f>
        <v>C</v>
      </c>
    </row>
    <row r="568" spans="1:25" x14ac:dyDescent="0.25">
      <c r="A568" t="str">
        <f t="shared" si="74"/>
        <v>CD-16CD-16-567</v>
      </c>
      <c r="B568" t="str">
        <f t="shared" si="75"/>
        <v>CD-16-567B-343</v>
      </c>
      <c r="C568" s="1" t="str">
        <f>Transactions!A568</f>
        <v>CD-16</v>
      </c>
      <c r="D568" t="str">
        <f>Transactions!F568</f>
        <v>CD-16-567</v>
      </c>
      <c r="E568" t="str">
        <f>VLOOKUP($D568,Payments!$A:$C,3,0)</f>
        <v>B-343</v>
      </c>
      <c r="F568" s="11" t="str">
        <f>Transactions!D568</f>
        <v>Hardtop</v>
      </c>
      <c r="G568" s="11" t="str">
        <f>Transactions!E568</f>
        <v>Chevrolet</v>
      </c>
      <c r="H568" s="1">
        <f>Transactions!B568</f>
        <v>43389</v>
      </c>
      <c r="I568" s="10">
        <f t="shared" si="72"/>
        <v>10</v>
      </c>
      <c r="J568" s="1">
        <f>Transactions!C568</f>
        <v>43449</v>
      </c>
      <c r="K568">
        <f t="shared" si="73"/>
        <v>60</v>
      </c>
      <c r="L568" s="5">
        <f>Transactions!G568</f>
        <v>27577</v>
      </c>
      <c r="M568" s="2">
        <f>Transactions!H568</f>
        <v>0.09</v>
      </c>
      <c r="N568" s="2">
        <f t="shared" si="76"/>
        <v>25095.07</v>
      </c>
      <c r="O568">
        <f>SUMIFS(Financials!$C:$C,Financials!$A:$A,'Combined sheet'!$C568,Financials!$B:$B,'Combined sheet'!$D568)</f>
        <v>9927.7199999999993</v>
      </c>
      <c r="P568">
        <f>SUMIFS(Financials!$D:$D,Financials!$A:$A,'Combined sheet'!$C568,Financials!$B:$B,'Combined sheet'!$D568)</f>
        <v>910.04100000000005</v>
      </c>
      <c r="Q568">
        <f>SUMIFS(Financials!$E:$E,Financials!$A:$A,'Combined sheet'!$C568,Financials!$B:$B,'Combined sheet'!$D568)</f>
        <v>0.14000000000000001</v>
      </c>
      <c r="R568" s="18">
        <f t="shared" si="77"/>
        <v>14351.0708</v>
      </c>
      <c r="S568" s="9">
        <f t="shared" si="78"/>
        <v>10743.9992</v>
      </c>
      <c r="T568">
        <f>VLOOKUP(Transactions!F568,Payments!A568:E1267,2,FALSE)</f>
        <v>5019.0140000000001</v>
      </c>
      <c r="U568" s="9">
        <f>VLOOKUP($D568,Payments!$A:$E,4,0)</f>
        <v>21882.901040000001</v>
      </c>
      <c r="V568" s="9">
        <f t="shared" si="79"/>
        <v>1806.8450400000002</v>
      </c>
      <c r="W568" s="17">
        <f t="shared" si="80"/>
        <v>8.2568807339449546E-2</v>
      </c>
      <c r="X568" t="str">
        <f>VLOOKUP($D568,Payments!$A:$E,5,0)</f>
        <v>Popular</v>
      </c>
      <c r="Y568" t="str">
        <f>VLOOKUP($X568,'Bank Type'!$A$1:$B$11,2,0)</f>
        <v>B</v>
      </c>
    </row>
    <row r="569" spans="1:25" x14ac:dyDescent="0.25">
      <c r="A569" t="str">
        <f t="shared" si="74"/>
        <v>CD-6CD-6-568</v>
      </c>
      <c r="B569" t="str">
        <f t="shared" si="75"/>
        <v>CD-6-568B-340</v>
      </c>
      <c r="C569" s="11" t="str">
        <f>Transactions!A569</f>
        <v>CD-6</v>
      </c>
      <c r="D569" t="str">
        <f>Transactions!F569</f>
        <v>CD-6-568</v>
      </c>
      <c r="E569" t="str">
        <f>VLOOKUP($D569,Payments!$A:$C,3,0)</f>
        <v>B-340</v>
      </c>
      <c r="F569" s="11" t="str">
        <f>Transactions!D569</f>
        <v>Sedan</v>
      </c>
      <c r="G569" s="11" t="str">
        <f>Transactions!E569</f>
        <v>Plymouth</v>
      </c>
      <c r="H569" s="1">
        <f>Transactions!B569</f>
        <v>43463</v>
      </c>
      <c r="I569" s="10">
        <f t="shared" si="72"/>
        <v>12</v>
      </c>
      <c r="J569" s="1">
        <f>Transactions!C569</f>
        <v>43493</v>
      </c>
      <c r="K569">
        <f t="shared" si="73"/>
        <v>30</v>
      </c>
      <c r="L569" s="5">
        <f>Transactions!G569</f>
        <v>18225</v>
      </c>
      <c r="M569" s="2">
        <f>Transactions!H569</f>
        <v>0.11</v>
      </c>
      <c r="N569" s="2">
        <f t="shared" si="76"/>
        <v>16220.25</v>
      </c>
      <c r="O569">
        <f>SUMIFS(Financials!$C:$C,Financials!$A:$A,'Combined sheet'!$C569,Financials!$B:$B,'Combined sheet'!$D569)</f>
        <v>5832</v>
      </c>
      <c r="P569">
        <f>SUMIFS(Financials!$D:$D,Financials!$A:$A,'Combined sheet'!$C569,Financials!$B:$B,'Combined sheet'!$D569)</f>
        <v>519.41250000000002</v>
      </c>
      <c r="Q569">
        <f>SUMIFS(Financials!$E:$E,Financials!$A:$A,'Combined sheet'!$C569,Financials!$B:$B,'Combined sheet'!$D569)</f>
        <v>0.12</v>
      </c>
      <c r="R569" s="18">
        <f t="shared" si="77"/>
        <v>8297.8425000000007</v>
      </c>
      <c r="S569" s="9">
        <f t="shared" si="78"/>
        <v>7922.4074999999993</v>
      </c>
      <c r="T569">
        <f>VLOOKUP(Transactions!F569,Payments!A569:E1268,2,FALSE)</f>
        <v>3244.05</v>
      </c>
      <c r="U569" s="9">
        <f>VLOOKUP($D569,Payments!$A:$E,4,0)</f>
        <v>13754.772000000001</v>
      </c>
      <c r="V569" s="9">
        <f t="shared" si="79"/>
        <v>778.57200000000012</v>
      </c>
      <c r="W569" s="17">
        <f t="shared" si="80"/>
        <v>5.6603773584905669E-2</v>
      </c>
      <c r="X569" t="str">
        <f>VLOOKUP($D569,Payments!$A:$E,5,0)</f>
        <v>Santander</v>
      </c>
      <c r="Y569" t="str">
        <f>VLOOKUP($X569,'Bank Type'!$A$1:$B$11,2,0)</f>
        <v>B</v>
      </c>
    </row>
    <row r="570" spans="1:25" x14ac:dyDescent="0.25">
      <c r="A570" t="str">
        <f t="shared" si="74"/>
        <v>CD-17CD-17-569</v>
      </c>
      <c r="B570" t="str">
        <f t="shared" si="75"/>
        <v>CD-17-569B-367</v>
      </c>
      <c r="C570" s="1" t="str">
        <f>Transactions!A570</f>
        <v>CD-17</v>
      </c>
      <c r="D570" t="str">
        <f>Transactions!F570</f>
        <v>CD-17-569</v>
      </c>
      <c r="E570" t="str">
        <f>VLOOKUP($D570,Payments!$A:$C,3,0)</f>
        <v>B-367</v>
      </c>
      <c r="F570" s="11" t="str">
        <f>Transactions!D570</f>
        <v>Wagon</v>
      </c>
      <c r="G570" s="11" t="str">
        <f>Transactions!E570</f>
        <v>Volvo</v>
      </c>
      <c r="H570" s="1">
        <f>Transactions!B570</f>
        <v>43412</v>
      </c>
      <c r="I570" s="10">
        <f t="shared" si="72"/>
        <v>11</v>
      </c>
      <c r="J570" s="1">
        <f>Transactions!C570</f>
        <v>43455</v>
      </c>
      <c r="K570">
        <f t="shared" si="73"/>
        <v>43</v>
      </c>
      <c r="L570" s="5">
        <f>Transactions!G570</f>
        <v>18677</v>
      </c>
      <c r="M570" s="2">
        <f>Transactions!H570</f>
        <v>0.11</v>
      </c>
      <c r="N570" s="2">
        <f t="shared" si="76"/>
        <v>16622.53</v>
      </c>
      <c r="O570">
        <f>SUMIFS(Financials!$C:$C,Financials!$A:$A,'Combined sheet'!$C570,Financials!$B:$B,'Combined sheet'!$D570)</f>
        <v>6910.49</v>
      </c>
      <c r="P570">
        <f>SUMIFS(Financials!$D:$D,Financials!$A:$A,'Combined sheet'!$C570,Financials!$B:$B,'Combined sheet'!$D570)</f>
        <v>776.96319999999992</v>
      </c>
      <c r="Q570">
        <f>SUMIFS(Financials!$E:$E,Financials!$A:$A,'Combined sheet'!$C570,Financials!$B:$B,'Combined sheet'!$D570)</f>
        <v>0.12</v>
      </c>
      <c r="R570" s="18">
        <f t="shared" si="77"/>
        <v>9682.1568000000007</v>
      </c>
      <c r="S570" s="9">
        <f t="shared" si="78"/>
        <v>6940.3731999999991</v>
      </c>
      <c r="T570">
        <f>VLOOKUP(Transactions!F570,Payments!A570:E1269,2,FALSE)</f>
        <v>3324.5059999999999</v>
      </c>
      <c r="U570" s="9">
        <f>VLOOKUP($D570,Payments!$A:$E,4,0)</f>
        <v>13962.9252</v>
      </c>
      <c r="V570" s="9">
        <f t="shared" si="79"/>
        <v>664.90120000000024</v>
      </c>
      <c r="W570" s="17">
        <f t="shared" si="80"/>
        <v>4.7619047619047637E-2</v>
      </c>
      <c r="X570" t="str">
        <f>VLOOKUP($D570,Payments!$A:$E,5,0)</f>
        <v>Bankia</v>
      </c>
      <c r="Y570" t="str">
        <f>VLOOKUP($X570,'Bank Type'!$A$1:$B$11,2,0)</f>
        <v>B</v>
      </c>
    </row>
    <row r="571" spans="1:25" x14ac:dyDescent="0.25">
      <c r="A571" t="str">
        <f t="shared" si="74"/>
        <v>CD-1CD-1-570</v>
      </c>
      <c r="B571" t="str">
        <f t="shared" si="75"/>
        <v>CD-1-570B-280</v>
      </c>
      <c r="C571" s="11" t="str">
        <f>Transactions!A571</f>
        <v>CD-1</v>
      </c>
      <c r="D571" t="str">
        <f>Transactions!F571</f>
        <v>CD-1-570</v>
      </c>
      <c r="E571" t="str">
        <f>VLOOKUP($D571,Payments!$A:$C,3,0)</f>
        <v>B-280</v>
      </c>
      <c r="F571" s="11" t="str">
        <f>Transactions!D571</f>
        <v>Convertible</v>
      </c>
      <c r="G571" s="11" t="str">
        <f>Transactions!E571</f>
        <v>Plymouth</v>
      </c>
      <c r="H571" s="1">
        <f>Transactions!B571</f>
        <v>43452</v>
      </c>
      <c r="I571" s="10">
        <f t="shared" si="72"/>
        <v>12</v>
      </c>
      <c r="J571" s="1">
        <f>Transactions!C571</f>
        <v>43530</v>
      </c>
      <c r="K571">
        <f t="shared" si="73"/>
        <v>78</v>
      </c>
      <c r="L571" s="5">
        <f>Transactions!G571</f>
        <v>26564</v>
      </c>
      <c r="M571" s="2">
        <f>Transactions!H571</f>
        <v>0.11</v>
      </c>
      <c r="N571" s="2">
        <f t="shared" si="76"/>
        <v>23641.96</v>
      </c>
      <c r="O571">
        <f>SUMIFS(Financials!$C:$C,Financials!$A:$A,'Combined sheet'!$C571,Financials!$B:$B,'Combined sheet'!$D571)</f>
        <v>9563.0400000000009</v>
      </c>
      <c r="P571">
        <f>SUMIFS(Financials!$D:$D,Financials!$A:$A,'Combined sheet'!$C571,Financials!$B:$B,'Combined sheet'!$D571)</f>
        <v>1407.8919999999998</v>
      </c>
      <c r="Q571">
        <f>SUMIFS(Financials!$E:$E,Financials!$A:$A,'Combined sheet'!$C571,Financials!$B:$B,'Combined sheet'!$D571)</f>
        <v>0.12</v>
      </c>
      <c r="R571" s="18">
        <f t="shared" si="77"/>
        <v>13807.967200000001</v>
      </c>
      <c r="S571" s="9">
        <f t="shared" si="78"/>
        <v>9833.9927999999982</v>
      </c>
      <c r="T571">
        <f>VLOOKUP(Transactions!F571,Payments!A571:E1270,2,FALSE)</f>
        <v>5437.6507999999994</v>
      </c>
      <c r="U571" s="9">
        <f>VLOOKUP($D571,Payments!$A:$E,4,0)</f>
        <v>19296.567751999999</v>
      </c>
      <c r="V571" s="9">
        <f t="shared" si="79"/>
        <v>1092.2585519999993</v>
      </c>
      <c r="W571" s="17">
        <f t="shared" si="80"/>
        <v>5.6603773584905627E-2</v>
      </c>
      <c r="X571" t="str">
        <f>VLOOKUP($D571,Payments!$A:$E,5,0)</f>
        <v>Bankinter</v>
      </c>
      <c r="Y571" t="str">
        <f>VLOOKUP($X571,'Bank Type'!$A$1:$B$11,2,0)</f>
        <v>C</v>
      </c>
    </row>
    <row r="572" spans="1:25" x14ac:dyDescent="0.25">
      <c r="A572" t="str">
        <f t="shared" si="74"/>
        <v>CD-5CD-5-571</v>
      </c>
      <c r="B572" t="str">
        <f t="shared" si="75"/>
        <v>CD-5-571B-346</v>
      </c>
      <c r="C572" s="1" t="str">
        <f>Transactions!A572</f>
        <v>CD-5</v>
      </c>
      <c r="D572" t="str">
        <f>Transactions!F572</f>
        <v>CD-5-571</v>
      </c>
      <c r="E572" t="str">
        <f>VLOOKUP($D572,Payments!$A:$C,3,0)</f>
        <v>B-346</v>
      </c>
      <c r="F572" s="11" t="str">
        <f>Transactions!D572</f>
        <v>Sedan</v>
      </c>
      <c r="G572" s="11" t="str">
        <f>Transactions!E572</f>
        <v>Alfa-romero</v>
      </c>
      <c r="H572" s="1">
        <f>Transactions!B572</f>
        <v>43448</v>
      </c>
      <c r="I572" s="10">
        <f t="shared" si="72"/>
        <v>12</v>
      </c>
      <c r="J572" s="1">
        <f>Transactions!C572</f>
        <v>43506</v>
      </c>
      <c r="K572">
        <f t="shared" si="73"/>
        <v>58</v>
      </c>
      <c r="L572" s="5">
        <f>Transactions!G572</f>
        <v>18367</v>
      </c>
      <c r="M572" s="2">
        <f>Transactions!H572</f>
        <v>0.05</v>
      </c>
      <c r="N572" s="2">
        <f t="shared" si="76"/>
        <v>17448.650000000001</v>
      </c>
      <c r="O572">
        <f>SUMIFS(Financials!$C:$C,Financials!$A:$A,'Combined sheet'!$C572,Financials!$B:$B,'Combined sheet'!$D572)</f>
        <v>6795.79</v>
      </c>
      <c r="P572">
        <f>SUMIFS(Financials!$D:$D,Financials!$A:$A,'Combined sheet'!$C572,Financials!$B:$B,'Combined sheet'!$D572)</f>
        <v>639.17159999999978</v>
      </c>
      <c r="Q572">
        <f>SUMIFS(Financials!$E:$E,Financials!$A:$A,'Combined sheet'!$C572,Financials!$B:$B,'Combined sheet'!$D572)</f>
        <v>0.14000000000000001</v>
      </c>
      <c r="R572" s="18">
        <f t="shared" si="77"/>
        <v>9877.7726000000002</v>
      </c>
      <c r="S572" s="9">
        <f t="shared" si="78"/>
        <v>7570.8774000000003</v>
      </c>
      <c r="T572">
        <f>VLOOKUP(Transactions!F572,Payments!A572:E1271,2,FALSE)</f>
        <v>3315.2434999999996</v>
      </c>
      <c r="U572" s="9">
        <f>VLOOKUP($D572,Payments!$A:$E,4,0)</f>
        <v>15122.744954999998</v>
      </c>
      <c r="V572" s="9">
        <f t="shared" si="79"/>
        <v>989.33845499999734</v>
      </c>
      <c r="W572" s="17">
        <f t="shared" si="80"/>
        <v>6.5420560747663378E-2</v>
      </c>
      <c r="X572" t="str">
        <f>VLOOKUP($D572,Payments!$A:$E,5,0)</f>
        <v>Unicaja</v>
      </c>
      <c r="Y572" t="str">
        <f>VLOOKUP($X572,'Bank Type'!$A$1:$B$11,2,0)</f>
        <v>D</v>
      </c>
    </row>
    <row r="573" spans="1:25" x14ac:dyDescent="0.25">
      <c r="A573" t="str">
        <f t="shared" si="74"/>
        <v>CD-14CD-14-572</v>
      </c>
      <c r="B573" t="str">
        <f t="shared" si="75"/>
        <v>CD-14-572B-264</v>
      </c>
      <c r="C573" s="11" t="str">
        <f>Transactions!A573</f>
        <v>CD-14</v>
      </c>
      <c r="D573" t="str">
        <f>Transactions!F573</f>
        <v>CD-14-572</v>
      </c>
      <c r="E573" t="str">
        <f>VLOOKUP($D573,Payments!$A:$C,3,0)</f>
        <v>B-264</v>
      </c>
      <c r="F573" s="11" t="str">
        <f>Transactions!D573</f>
        <v>Hatchback</v>
      </c>
      <c r="G573" s="11" t="str">
        <f>Transactions!E573</f>
        <v>Toyota</v>
      </c>
      <c r="H573" s="1">
        <f>Transactions!B573</f>
        <v>43401</v>
      </c>
      <c r="I573" s="10">
        <f t="shared" si="72"/>
        <v>10</v>
      </c>
      <c r="J573" s="1">
        <f>Transactions!C573</f>
        <v>43470</v>
      </c>
      <c r="K573">
        <f t="shared" si="73"/>
        <v>69</v>
      </c>
      <c r="L573" s="5">
        <f>Transactions!G573</f>
        <v>24663</v>
      </c>
      <c r="M573" s="2">
        <f>Transactions!H573</f>
        <v>0.09</v>
      </c>
      <c r="N573" s="2">
        <f t="shared" si="76"/>
        <v>22443.33</v>
      </c>
      <c r="O573">
        <f>SUMIFS(Financials!$C:$C,Financials!$A:$A,'Combined sheet'!$C573,Financials!$B:$B,'Combined sheet'!$D573)</f>
        <v>8878.68</v>
      </c>
      <c r="P573">
        <f>SUMIFS(Financials!$D:$D,Financials!$A:$A,'Combined sheet'!$C573,Financials!$B:$B,'Combined sheet'!$D573)</f>
        <v>1356.4649999999999</v>
      </c>
      <c r="Q573">
        <f>SUMIFS(Financials!$E:$E,Financials!$A:$A,'Combined sheet'!$C573,Financials!$B:$B,'Combined sheet'!$D573)</f>
        <v>0.12</v>
      </c>
      <c r="R573" s="18">
        <f t="shared" si="77"/>
        <v>12928.3446</v>
      </c>
      <c r="S573" s="9">
        <f t="shared" si="78"/>
        <v>9514.9854000000014</v>
      </c>
      <c r="T573">
        <f>VLOOKUP(Transactions!F573,Payments!A573:E1272,2,FALSE)</f>
        <v>4713.0993000000008</v>
      </c>
      <c r="U573" s="9">
        <f>VLOOKUP($D573,Payments!$A:$E,4,0)</f>
        <v>19325.951463000001</v>
      </c>
      <c r="V573" s="9">
        <f t="shared" si="79"/>
        <v>1595.7207630000012</v>
      </c>
      <c r="W573" s="17">
        <f t="shared" si="80"/>
        <v>8.2568807339449601E-2</v>
      </c>
      <c r="X573" t="str">
        <f>VLOOKUP($D573,Payments!$A:$E,5,0)</f>
        <v>Laboral</v>
      </c>
      <c r="Y573" t="str">
        <f>VLOOKUP($X573,'Bank Type'!$A$1:$B$11,2,0)</f>
        <v>D</v>
      </c>
    </row>
    <row r="574" spans="1:25" x14ac:dyDescent="0.25">
      <c r="A574" t="str">
        <f t="shared" si="74"/>
        <v>CD-6CD-6-573</v>
      </c>
      <c r="B574" t="str">
        <f t="shared" si="75"/>
        <v>CD-6-573B-399</v>
      </c>
      <c r="C574" s="1" t="str">
        <f>Transactions!A574</f>
        <v>CD-6</v>
      </c>
      <c r="D574" t="str">
        <f>Transactions!F574</f>
        <v>CD-6-573</v>
      </c>
      <c r="E574" t="str">
        <f>VLOOKUP($D574,Payments!$A:$C,3,0)</f>
        <v>B-399</v>
      </c>
      <c r="F574" s="11" t="str">
        <f>Transactions!D574</f>
        <v>Hatchback</v>
      </c>
      <c r="G574" s="11" t="str">
        <f>Transactions!E574</f>
        <v>Nissan</v>
      </c>
      <c r="H574" s="1">
        <f>Transactions!B574</f>
        <v>43460</v>
      </c>
      <c r="I574" s="10">
        <f t="shared" si="72"/>
        <v>12</v>
      </c>
      <c r="J574" s="1">
        <f>Transactions!C574</f>
        <v>43490</v>
      </c>
      <c r="K574">
        <f t="shared" si="73"/>
        <v>30</v>
      </c>
      <c r="L574" s="5">
        <f>Transactions!G574</f>
        <v>30436</v>
      </c>
      <c r="M574" s="2">
        <f>Transactions!H574</f>
        <v>0.09</v>
      </c>
      <c r="N574" s="2">
        <f t="shared" si="76"/>
        <v>27696.760000000002</v>
      </c>
      <c r="O574">
        <f>SUMIFS(Financials!$C:$C,Financials!$A:$A,'Combined sheet'!$C574,Financials!$B:$B,'Combined sheet'!$D574)</f>
        <v>11261.32</v>
      </c>
      <c r="P574">
        <f>SUMIFS(Financials!$D:$D,Financials!$A:$A,'Combined sheet'!$C574,Financials!$B:$B,'Combined sheet'!$D574)</f>
        <v>986.1264000000001</v>
      </c>
      <c r="Q574">
        <f>SUMIFS(Financials!$E:$E,Financials!$A:$A,'Combined sheet'!$C574,Financials!$B:$B,'Combined sheet'!$D574)</f>
        <v>0.11</v>
      </c>
      <c r="R574" s="18">
        <f t="shared" si="77"/>
        <v>15294.09</v>
      </c>
      <c r="S574" s="9">
        <f t="shared" si="78"/>
        <v>12402.670000000002</v>
      </c>
      <c r="T574">
        <f>VLOOKUP(Transactions!F574,Payments!A574:E1273,2,FALSE)</f>
        <v>5816.3196000000007</v>
      </c>
      <c r="U574" s="9">
        <f>VLOOKUP($D574,Payments!$A:$E,4,0)</f>
        <v>23849.680036000002</v>
      </c>
      <c r="V574" s="9">
        <f t="shared" si="79"/>
        <v>1969.2396360000021</v>
      </c>
      <c r="W574" s="17">
        <f t="shared" si="80"/>
        <v>8.2568807339449629E-2</v>
      </c>
      <c r="X574" t="str">
        <f>VLOOKUP($D574,Payments!$A:$E,5,0)</f>
        <v>Laboral</v>
      </c>
      <c r="Y574" t="str">
        <f>VLOOKUP($X574,'Bank Type'!$A$1:$B$11,2,0)</f>
        <v>D</v>
      </c>
    </row>
    <row r="575" spans="1:25" x14ac:dyDescent="0.25">
      <c r="A575" t="str">
        <f t="shared" si="74"/>
        <v>CD-7CD-7-574</v>
      </c>
      <c r="B575" t="str">
        <f t="shared" si="75"/>
        <v>CD-7-574B-339</v>
      </c>
      <c r="C575" s="11" t="str">
        <f>Transactions!A575</f>
        <v>CD-7</v>
      </c>
      <c r="D575" t="str">
        <f>Transactions!F575</f>
        <v>CD-7-574</v>
      </c>
      <c r="E575" t="str">
        <f>VLOOKUP($D575,Payments!$A:$C,3,0)</f>
        <v>B-339</v>
      </c>
      <c r="F575" s="11" t="str">
        <f>Transactions!D575</f>
        <v>Convertible</v>
      </c>
      <c r="G575" s="11" t="str">
        <f>Transactions!E575</f>
        <v>Nissan</v>
      </c>
      <c r="H575" s="1">
        <f>Transactions!B575</f>
        <v>43432</v>
      </c>
      <c r="I575" s="10">
        <f t="shared" si="72"/>
        <v>11</v>
      </c>
      <c r="J575" s="1">
        <f>Transactions!C575</f>
        <v>43463</v>
      </c>
      <c r="K575">
        <f t="shared" si="73"/>
        <v>31</v>
      </c>
      <c r="L575" s="5">
        <f>Transactions!G575</f>
        <v>33275</v>
      </c>
      <c r="M575" s="2">
        <f>Transactions!H575</f>
        <v>0.08</v>
      </c>
      <c r="N575" s="2">
        <f t="shared" si="76"/>
        <v>30613</v>
      </c>
      <c r="O575">
        <f>SUMIFS(Financials!$C:$C,Financials!$A:$A,'Combined sheet'!$C575,Financials!$B:$B,'Combined sheet'!$D575)</f>
        <v>12644.5</v>
      </c>
      <c r="P575">
        <f>SUMIFS(Financials!$D:$D,Financials!$A:$A,'Combined sheet'!$C575,Financials!$B:$B,'Combined sheet'!$D575)</f>
        <v>1796.85</v>
      </c>
      <c r="Q575">
        <f>SUMIFS(Financials!$E:$E,Financials!$A:$A,'Combined sheet'!$C575,Financials!$B:$B,'Combined sheet'!$D575)</f>
        <v>0.14000000000000001</v>
      </c>
      <c r="R575" s="18">
        <f t="shared" si="77"/>
        <v>18727.170000000002</v>
      </c>
      <c r="S575" s="9">
        <f t="shared" si="78"/>
        <v>11885.829999999998</v>
      </c>
      <c r="T575">
        <f>VLOOKUP(Transactions!F575,Payments!A575:E1274,2,FALSE)</f>
        <v>5510.34</v>
      </c>
      <c r="U575" s="9">
        <f>VLOOKUP($D575,Payments!$A:$E,4,0)</f>
        <v>26357.793000000001</v>
      </c>
      <c r="V575" s="9">
        <f t="shared" si="79"/>
        <v>1255.1330000000016</v>
      </c>
      <c r="W575" s="17">
        <f t="shared" si="80"/>
        <v>4.7619047619047679E-2</v>
      </c>
      <c r="X575" t="str">
        <f>VLOOKUP($D575,Payments!$A:$E,5,0)</f>
        <v>Laboral</v>
      </c>
      <c r="Y575" t="str">
        <f>VLOOKUP($X575,'Bank Type'!$A$1:$B$11,2,0)</f>
        <v>D</v>
      </c>
    </row>
    <row r="576" spans="1:25" x14ac:dyDescent="0.25">
      <c r="A576" t="str">
        <f t="shared" si="74"/>
        <v>CD-6CD-6-575</v>
      </c>
      <c r="B576" t="str">
        <f t="shared" si="75"/>
        <v>CD-6-575B-252</v>
      </c>
      <c r="C576" s="1" t="str">
        <f>Transactions!A576</f>
        <v>CD-6</v>
      </c>
      <c r="D576" t="str">
        <f>Transactions!F576</f>
        <v>CD-6-575</v>
      </c>
      <c r="E576" t="str">
        <f>VLOOKUP($D576,Payments!$A:$C,3,0)</f>
        <v>B-252</v>
      </c>
      <c r="F576" s="11" t="str">
        <f>Transactions!D576</f>
        <v>Convertible</v>
      </c>
      <c r="G576" s="11" t="str">
        <f>Transactions!E576</f>
        <v>Volvo</v>
      </c>
      <c r="H576" s="1">
        <f>Transactions!B576</f>
        <v>43386</v>
      </c>
      <c r="I576" s="10">
        <f t="shared" si="72"/>
        <v>10</v>
      </c>
      <c r="J576" s="1">
        <f>Transactions!C576</f>
        <v>43435</v>
      </c>
      <c r="K576">
        <f t="shared" si="73"/>
        <v>49</v>
      </c>
      <c r="L576" s="5">
        <f>Transactions!G576</f>
        <v>21138</v>
      </c>
      <c r="M576" s="2">
        <f>Transactions!H576</f>
        <v>0.14000000000000001</v>
      </c>
      <c r="N576" s="2">
        <f t="shared" si="76"/>
        <v>18178.68</v>
      </c>
      <c r="O576">
        <f>SUMIFS(Financials!$C:$C,Financials!$A:$A,'Combined sheet'!$C576,Financials!$B:$B,'Combined sheet'!$D576)</f>
        <v>6552.78</v>
      </c>
      <c r="P576">
        <f>SUMIFS(Financials!$D:$D,Financials!$A:$A,'Combined sheet'!$C576,Financials!$B:$B,'Combined sheet'!$D576)</f>
        <v>1162.5900000000001</v>
      </c>
      <c r="Q576">
        <f>SUMIFS(Financials!$E:$E,Financials!$A:$A,'Combined sheet'!$C576,Financials!$B:$B,'Combined sheet'!$D576)</f>
        <v>0.1</v>
      </c>
      <c r="R576" s="18">
        <f t="shared" si="77"/>
        <v>9533.2379999999994</v>
      </c>
      <c r="S576" s="9">
        <f t="shared" si="78"/>
        <v>8645.4420000000009</v>
      </c>
      <c r="T576">
        <f>VLOOKUP(Transactions!F576,Payments!A576:E1275,2,FALSE)</f>
        <v>4181.0964000000004</v>
      </c>
      <c r="U576" s="9">
        <f>VLOOKUP($D576,Payments!$A:$E,4,0)</f>
        <v>15117.390288000001</v>
      </c>
      <c r="V576" s="9">
        <f t="shared" si="79"/>
        <v>1119.8066880000006</v>
      </c>
      <c r="W576" s="17">
        <f t="shared" si="80"/>
        <v>7.4074074074074112E-2</v>
      </c>
      <c r="X576" t="str">
        <f>VLOOKUP($D576,Payments!$A:$E,5,0)</f>
        <v>Popular</v>
      </c>
      <c r="Y576" t="str">
        <f>VLOOKUP($X576,'Bank Type'!$A$1:$B$11,2,0)</f>
        <v>B</v>
      </c>
    </row>
    <row r="577" spans="1:25" x14ac:dyDescent="0.25">
      <c r="A577" t="str">
        <f t="shared" si="74"/>
        <v>CD-15CD-15-576</v>
      </c>
      <c r="B577" t="str">
        <f t="shared" si="75"/>
        <v>CD-15-576B-378</v>
      </c>
      <c r="C577" s="11" t="str">
        <f>Transactions!A577</f>
        <v>CD-15</v>
      </c>
      <c r="D577" t="str">
        <f>Transactions!F577</f>
        <v>CD-15-576</v>
      </c>
      <c r="E577" t="str">
        <f>VLOOKUP($D577,Payments!$A:$C,3,0)</f>
        <v>B-378</v>
      </c>
      <c r="F577" s="11" t="str">
        <f>Transactions!D577</f>
        <v>Convertible</v>
      </c>
      <c r="G577" s="11" t="str">
        <f>Transactions!E577</f>
        <v>Chevrolet</v>
      </c>
      <c r="H577" s="1">
        <f>Transactions!B577</f>
        <v>43405</v>
      </c>
      <c r="I577" s="10">
        <f t="shared" si="72"/>
        <v>11</v>
      </c>
      <c r="J577" s="1">
        <f>Transactions!C577</f>
        <v>43440</v>
      </c>
      <c r="K577">
        <f t="shared" si="73"/>
        <v>35</v>
      </c>
      <c r="L577" s="5">
        <f>Transactions!G577</f>
        <v>26301</v>
      </c>
      <c r="M577" s="2">
        <f>Transactions!H577</f>
        <v>0.15</v>
      </c>
      <c r="N577" s="2">
        <f t="shared" si="76"/>
        <v>22355.85</v>
      </c>
      <c r="O577">
        <f>SUMIFS(Financials!$C:$C,Financials!$A:$A,'Combined sheet'!$C577,Financials!$B:$B,'Combined sheet'!$D577)</f>
        <v>10520.4</v>
      </c>
      <c r="P577">
        <f>SUMIFS(Financials!$D:$D,Financials!$A:$A,'Combined sheet'!$C577,Financials!$B:$B,'Combined sheet'!$D577)</f>
        <v>1065.1904999999999</v>
      </c>
      <c r="Q577">
        <f>SUMIFS(Financials!$E:$E,Financials!$A:$A,'Combined sheet'!$C577,Financials!$B:$B,'Combined sheet'!$D577)</f>
        <v>0.11</v>
      </c>
      <c r="R577" s="18">
        <f t="shared" si="77"/>
        <v>14044.734</v>
      </c>
      <c r="S577" s="9">
        <f t="shared" si="78"/>
        <v>8311.1159999999982</v>
      </c>
      <c r="T577">
        <f>VLOOKUP(Transactions!F577,Payments!A577:E1276,2,FALSE)</f>
        <v>4247.6115</v>
      </c>
      <c r="U577" s="9">
        <f>VLOOKUP($D577,Payments!$A:$E,4,0)</f>
        <v>19194.732810000001</v>
      </c>
      <c r="V577" s="9">
        <f t="shared" si="79"/>
        <v>1086.4943100000019</v>
      </c>
      <c r="W577" s="17">
        <f t="shared" si="80"/>
        <v>5.6603773584905752E-2</v>
      </c>
      <c r="X577" t="str">
        <f>VLOOKUP($D577,Payments!$A:$E,5,0)</f>
        <v>Bankia</v>
      </c>
      <c r="Y577" t="str">
        <f>VLOOKUP($X577,'Bank Type'!$A$1:$B$11,2,0)</f>
        <v>B</v>
      </c>
    </row>
    <row r="578" spans="1:25" x14ac:dyDescent="0.25">
      <c r="A578" t="str">
        <f t="shared" si="74"/>
        <v>CD-1CD-1-577</v>
      </c>
      <c r="B578" t="str">
        <f t="shared" si="75"/>
        <v>CD-1-577B-359</v>
      </c>
      <c r="C578" s="1" t="str">
        <f>Transactions!A578</f>
        <v>CD-1</v>
      </c>
      <c r="D578" t="str">
        <f>Transactions!F578</f>
        <v>CD-1-577</v>
      </c>
      <c r="E578" t="str">
        <f>VLOOKUP($D578,Payments!$A:$C,3,0)</f>
        <v>B-359</v>
      </c>
      <c r="F578" s="11" t="str">
        <f>Transactions!D578</f>
        <v>Sedan</v>
      </c>
      <c r="G578" s="11" t="str">
        <f>Transactions!E578</f>
        <v>BMW</v>
      </c>
      <c r="H578" s="1">
        <f>Transactions!B578</f>
        <v>43389</v>
      </c>
      <c r="I578" s="10">
        <f t="shared" ref="I578:I641" si="81">MONTH(H578)</f>
        <v>10</v>
      </c>
      <c r="J578" s="1">
        <f>Transactions!C578</f>
        <v>43420</v>
      </c>
      <c r="K578">
        <f t="shared" ref="K578:K641" si="82">J578-H578</f>
        <v>31</v>
      </c>
      <c r="L578" s="5">
        <f>Transactions!G578</f>
        <v>23758</v>
      </c>
      <c r="M578" s="2">
        <f>Transactions!H578</f>
        <v>7.0000000000000007E-2</v>
      </c>
      <c r="N578" s="2">
        <f t="shared" si="76"/>
        <v>22094.94</v>
      </c>
      <c r="O578">
        <f>SUMIFS(Financials!$C:$C,Financials!$A:$A,'Combined sheet'!$C578,Financials!$B:$B,'Combined sheet'!$D578)</f>
        <v>9265.6200000000008</v>
      </c>
      <c r="P578">
        <f>SUMIFS(Financials!$D:$D,Financials!$A:$A,'Combined sheet'!$C578,Financials!$B:$B,'Combined sheet'!$D578)</f>
        <v>1282.9319999999998</v>
      </c>
      <c r="Q578">
        <f>SUMIFS(Financials!$E:$E,Financials!$A:$A,'Combined sheet'!$C578,Financials!$B:$B,'Combined sheet'!$D578)</f>
        <v>0.13</v>
      </c>
      <c r="R578" s="18">
        <f t="shared" si="77"/>
        <v>13420.894199999999</v>
      </c>
      <c r="S578" s="9">
        <f t="shared" si="78"/>
        <v>8674.0457999999999</v>
      </c>
      <c r="T578">
        <f>VLOOKUP(Transactions!F578,Payments!A578:E1277,2,FALSE)</f>
        <v>4639.9373999999998</v>
      </c>
      <c r="U578" s="9">
        <f>VLOOKUP($D578,Payments!$A:$E,4,0)</f>
        <v>18327.75273</v>
      </c>
      <c r="V578" s="9">
        <f t="shared" si="79"/>
        <v>872.75013000000035</v>
      </c>
      <c r="W578" s="17">
        <f t="shared" si="80"/>
        <v>4.7619047619047637E-2</v>
      </c>
      <c r="X578" t="str">
        <f>VLOOKUP($D578,Payments!$A:$E,5,0)</f>
        <v>Caixa</v>
      </c>
      <c r="Y578" t="str">
        <f>VLOOKUP($X578,'Bank Type'!$A$1:$B$11,2,0)</f>
        <v>A</v>
      </c>
    </row>
    <row r="579" spans="1:25" x14ac:dyDescent="0.25">
      <c r="A579" t="str">
        <f t="shared" ref="A579:A642" si="83">C579&amp;D579</f>
        <v>CD-8CD-8-578</v>
      </c>
      <c r="B579" t="str">
        <f t="shared" ref="B579:B642" si="84">D579&amp;E579</f>
        <v>CD-8-578B-336</v>
      </c>
      <c r="C579" s="11" t="str">
        <f>Transactions!A579</f>
        <v>CD-8</v>
      </c>
      <c r="D579" t="str">
        <f>Transactions!F579</f>
        <v>CD-8-578</v>
      </c>
      <c r="E579" t="str">
        <f>VLOOKUP($D579,Payments!$A:$C,3,0)</f>
        <v>B-336</v>
      </c>
      <c r="F579" s="11" t="str">
        <f>Transactions!D579</f>
        <v>Wagon</v>
      </c>
      <c r="G579" s="11" t="str">
        <f>Transactions!E579</f>
        <v>Jaguar</v>
      </c>
      <c r="H579" s="1">
        <f>Transactions!B579</f>
        <v>43441</v>
      </c>
      <c r="I579" s="10">
        <f t="shared" si="81"/>
        <v>12</v>
      </c>
      <c r="J579" s="1">
        <f>Transactions!C579</f>
        <v>43518</v>
      </c>
      <c r="K579">
        <f t="shared" si="82"/>
        <v>77</v>
      </c>
      <c r="L579" s="5">
        <f>Transactions!G579</f>
        <v>18865</v>
      </c>
      <c r="M579" s="2">
        <f>Transactions!H579</f>
        <v>0.1</v>
      </c>
      <c r="N579" s="2">
        <f t="shared" ref="N579:N642" si="85">L579-L579*M579</f>
        <v>16978.5</v>
      </c>
      <c r="O579">
        <f>SUMIFS(Financials!$C:$C,Financials!$A:$A,'Combined sheet'!$C579,Financials!$B:$B,'Combined sheet'!$D579)</f>
        <v>6602.75</v>
      </c>
      <c r="P579">
        <f>SUMIFS(Financials!$D:$D,Financials!$A:$A,'Combined sheet'!$C579,Financials!$B:$B,'Combined sheet'!$D579)</f>
        <v>830.06</v>
      </c>
      <c r="Q579">
        <f>SUMIFS(Financials!$E:$E,Financials!$A:$A,'Combined sheet'!$C579,Financials!$B:$B,'Combined sheet'!$D579)</f>
        <v>0.13</v>
      </c>
      <c r="R579" s="18">
        <f t="shared" ref="R579:R642" si="86">O579+P579+Q579*N579</f>
        <v>9640.0149999999994</v>
      </c>
      <c r="S579" s="9">
        <f t="shared" ref="S579:S642" si="87">N579-O579-P579-Q579*N579</f>
        <v>7338.4850000000006</v>
      </c>
      <c r="T579">
        <f>VLOOKUP(Transactions!F579,Payments!A579:E1278,2,FALSE)</f>
        <v>3905.0549999999998</v>
      </c>
      <c r="U579" s="9">
        <f>VLOOKUP($D579,Payments!$A:$E,4,0)</f>
        <v>13727.117250000001</v>
      </c>
      <c r="V579" s="9">
        <f t="shared" ref="V579:V642" si="88">U579-(N579-T579)</f>
        <v>653.67225000000144</v>
      </c>
      <c r="W579" s="17">
        <f t="shared" ref="W579:W642" si="89">V579/U579</f>
        <v>4.761904761904772E-2</v>
      </c>
      <c r="X579" t="str">
        <f>VLOOKUP($D579,Payments!$A:$E,5,0)</f>
        <v>Laboral</v>
      </c>
      <c r="Y579" t="str">
        <f>VLOOKUP($X579,'Bank Type'!$A$1:$B$11,2,0)</f>
        <v>D</v>
      </c>
    </row>
    <row r="580" spans="1:25" x14ac:dyDescent="0.25">
      <c r="A580" t="str">
        <f t="shared" si="83"/>
        <v>CD-3CD-3-579</v>
      </c>
      <c r="B580" t="str">
        <f t="shared" si="84"/>
        <v>CD-3-579B-349</v>
      </c>
      <c r="C580" s="1" t="str">
        <f>Transactions!A580</f>
        <v>CD-3</v>
      </c>
      <c r="D580" t="str">
        <f>Transactions!F580</f>
        <v>CD-3-579</v>
      </c>
      <c r="E580" t="str">
        <f>VLOOKUP($D580,Payments!$A:$C,3,0)</f>
        <v>B-349</v>
      </c>
      <c r="F580" s="11" t="str">
        <f>Transactions!D580</f>
        <v>Hatchback</v>
      </c>
      <c r="G580" s="11" t="str">
        <f>Transactions!E580</f>
        <v>Peugeot</v>
      </c>
      <c r="H580" s="1">
        <f>Transactions!B580</f>
        <v>43463</v>
      </c>
      <c r="I580" s="10">
        <f t="shared" si="81"/>
        <v>12</v>
      </c>
      <c r="J580" s="1">
        <f>Transactions!C580</f>
        <v>43512</v>
      </c>
      <c r="K580">
        <f t="shared" si="82"/>
        <v>49</v>
      </c>
      <c r="L580" s="5">
        <f>Transactions!G580</f>
        <v>31451</v>
      </c>
      <c r="M580" s="2">
        <f>Transactions!H580</f>
        <v>0.17</v>
      </c>
      <c r="N580" s="2">
        <f t="shared" si="85"/>
        <v>26104.33</v>
      </c>
      <c r="O580">
        <f>SUMIFS(Financials!$C:$C,Financials!$A:$A,'Combined sheet'!$C580,Financials!$B:$B,'Combined sheet'!$D580)</f>
        <v>11636.87</v>
      </c>
      <c r="P580">
        <f>SUMIFS(Financials!$D:$D,Financials!$A:$A,'Combined sheet'!$C580,Financials!$B:$B,'Combined sheet'!$D580)</f>
        <v>868.04759999999976</v>
      </c>
      <c r="Q580">
        <f>SUMIFS(Financials!$E:$E,Financials!$A:$A,'Combined sheet'!$C580,Financials!$B:$B,'Combined sheet'!$D580)</f>
        <v>0.15</v>
      </c>
      <c r="R580" s="18">
        <f t="shared" si="86"/>
        <v>16420.5671</v>
      </c>
      <c r="S580" s="9">
        <f t="shared" si="87"/>
        <v>9683.7629000000015</v>
      </c>
      <c r="T580">
        <f>VLOOKUP(Transactions!F580,Payments!A580:E1279,2,FALSE)</f>
        <v>5481.9092999999993</v>
      </c>
      <c r="U580" s="9">
        <f>VLOOKUP($D580,Payments!$A:$E,4,0)</f>
        <v>22478.438563</v>
      </c>
      <c r="V580" s="9">
        <f t="shared" si="88"/>
        <v>1856.0178629999973</v>
      </c>
      <c r="W580" s="17">
        <f t="shared" si="89"/>
        <v>8.2568807339449421E-2</v>
      </c>
      <c r="X580" t="str">
        <f>VLOOKUP($D580,Payments!$A:$E,5,0)</f>
        <v>Unicaja</v>
      </c>
      <c r="Y580" t="str">
        <f>VLOOKUP($X580,'Bank Type'!$A$1:$B$11,2,0)</f>
        <v>D</v>
      </c>
    </row>
    <row r="581" spans="1:25" x14ac:dyDescent="0.25">
      <c r="A581" t="str">
        <f t="shared" si="83"/>
        <v>CD-15CD-15-580</v>
      </c>
      <c r="B581" t="str">
        <f t="shared" si="84"/>
        <v>CD-15-580B-335</v>
      </c>
      <c r="C581" s="11" t="str">
        <f>Transactions!A581</f>
        <v>CD-15</v>
      </c>
      <c r="D581" t="str">
        <f>Transactions!F581</f>
        <v>CD-15-580</v>
      </c>
      <c r="E581" t="str">
        <f>VLOOKUP($D581,Payments!$A:$C,3,0)</f>
        <v>B-335</v>
      </c>
      <c r="F581" s="11" t="str">
        <f>Transactions!D581</f>
        <v>Sedan</v>
      </c>
      <c r="G581" s="11" t="str">
        <f>Transactions!E581</f>
        <v>Dodge</v>
      </c>
      <c r="H581" s="1">
        <f>Transactions!B581</f>
        <v>43393</v>
      </c>
      <c r="I581" s="10">
        <f t="shared" si="81"/>
        <v>10</v>
      </c>
      <c r="J581" s="1">
        <f>Transactions!C581</f>
        <v>43466</v>
      </c>
      <c r="K581">
        <f t="shared" si="82"/>
        <v>73</v>
      </c>
      <c r="L581" s="5">
        <f>Transactions!G581</f>
        <v>26586</v>
      </c>
      <c r="M581" s="2">
        <f>Transactions!H581</f>
        <v>0.15</v>
      </c>
      <c r="N581" s="2">
        <f t="shared" si="85"/>
        <v>22598.1</v>
      </c>
      <c r="O581">
        <f>SUMIFS(Financials!$C:$C,Financials!$A:$A,'Combined sheet'!$C581,Financials!$B:$B,'Combined sheet'!$D581)</f>
        <v>9570.9599999999991</v>
      </c>
      <c r="P581">
        <f>SUMIFS(Financials!$D:$D,Financials!$A:$A,'Combined sheet'!$C581,Financials!$B:$B,'Combined sheet'!$D581)</f>
        <v>911.89979999999991</v>
      </c>
      <c r="Q581">
        <f>SUMIFS(Financials!$E:$E,Financials!$A:$A,'Combined sheet'!$C581,Financials!$B:$B,'Combined sheet'!$D581)</f>
        <v>0.13</v>
      </c>
      <c r="R581" s="18">
        <f t="shared" si="86"/>
        <v>13420.612799999999</v>
      </c>
      <c r="S581" s="9">
        <f t="shared" si="87"/>
        <v>9177.4871999999996</v>
      </c>
      <c r="T581">
        <f>VLOOKUP(Transactions!F581,Payments!A581:E1280,2,FALSE)</f>
        <v>5197.5630000000001</v>
      </c>
      <c r="U581" s="9">
        <f>VLOOKUP($D581,Payments!$A:$E,4,0)</f>
        <v>18270.563849999999</v>
      </c>
      <c r="V581" s="9">
        <f t="shared" si="88"/>
        <v>870.02685000000201</v>
      </c>
      <c r="W581" s="17">
        <f t="shared" si="89"/>
        <v>4.7619047619047734E-2</v>
      </c>
      <c r="X581" t="str">
        <f>VLOOKUP($D581,Payments!$A:$E,5,0)</f>
        <v>BBVA</v>
      </c>
      <c r="Y581" t="str">
        <f>VLOOKUP($X581,'Bank Type'!$A$1:$B$11,2,0)</f>
        <v>A</v>
      </c>
    </row>
    <row r="582" spans="1:25" x14ac:dyDescent="0.25">
      <c r="A582" t="str">
        <f t="shared" si="83"/>
        <v>CD-15CD-15-581</v>
      </c>
      <c r="B582" t="str">
        <f t="shared" si="84"/>
        <v>CD-15-581B-329</v>
      </c>
      <c r="C582" s="1" t="str">
        <f>Transactions!A582</f>
        <v>CD-15</v>
      </c>
      <c r="D582" t="str">
        <f>Transactions!F582</f>
        <v>CD-15-581</v>
      </c>
      <c r="E582" t="str">
        <f>VLOOKUP($D582,Payments!$A:$C,3,0)</f>
        <v>B-329</v>
      </c>
      <c r="F582" s="11" t="str">
        <f>Transactions!D582</f>
        <v>Wagon</v>
      </c>
      <c r="G582" s="11" t="str">
        <f>Transactions!E582</f>
        <v>Mercedes-benz</v>
      </c>
      <c r="H582" s="1">
        <f>Transactions!B582</f>
        <v>43458</v>
      </c>
      <c r="I582" s="10">
        <f t="shared" si="81"/>
        <v>12</v>
      </c>
      <c r="J582" s="1">
        <f>Transactions!C582</f>
        <v>43517</v>
      </c>
      <c r="K582">
        <f t="shared" si="82"/>
        <v>59</v>
      </c>
      <c r="L582" s="5">
        <f>Transactions!G582</f>
        <v>29372</v>
      </c>
      <c r="M582" s="2">
        <f>Transactions!H582</f>
        <v>0.09</v>
      </c>
      <c r="N582" s="2">
        <f t="shared" si="85"/>
        <v>26728.52</v>
      </c>
      <c r="O582">
        <f>SUMIFS(Financials!$C:$C,Financials!$A:$A,'Combined sheet'!$C582,Financials!$B:$B,'Combined sheet'!$D582)</f>
        <v>10280.200000000001</v>
      </c>
      <c r="P582">
        <f>SUMIFS(Financials!$D:$D,Financials!$A:$A,'Combined sheet'!$C582,Financials!$B:$B,'Combined sheet'!$D582)</f>
        <v>1315.8656000000001</v>
      </c>
      <c r="Q582">
        <f>SUMIFS(Financials!$E:$E,Financials!$A:$A,'Combined sheet'!$C582,Financials!$B:$B,'Combined sheet'!$D582)</f>
        <v>0.1</v>
      </c>
      <c r="R582" s="18">
        <f t="shared" si="86"/>
        <v>14268.917600000002</v>
      </c>
      <c r="S582" s="9">
        <f t="shared" si="87"/>
        <v>12459.602399999998</v>
      </c>
      <c r="T582">
        <f>VLOOKUP(Transactions!F582,Payments!A582:E1281,2,FALSE)</f>
        <v>4811.1336000000001</v>
      </c>
      <c r="U582" s="9">
        <f>VLOOKUP($D582,Payments!$A:$E,4,0)</f>
        <v>23670.777312000002</v>
      </c>
      <c r="V582" s="9">
        <f t="shared" si="88"/>
        <v>1753.3909120000026</v>
      </c>
      <c r="W582" s="17">
        <f t="shared" si="89"/>
        <v>7.4074074074074181E-2</v>
      </c>
      <c r="X582" t="str">
        <f>VLOOKUP($D582,Payments!$A:$E,5,0)</f>
        <v>BBVA</v>
      </c>
      <c r="Y582" t="str">
        <f>VLOOKUP($X582,'Bank Type'!$A$1:$B$11,2,0)</f>
        <v>A</v>
      </c>
    </row>
    <row r="583" spans="1:25" x14ac:dyDescent="0.25">
      <c r="A583" t="str">
        <f t="shared" si="83"/>
        <v>CD-12CD-12-582</v>
      </c>
      <c r="B583" t="str">
        <f t="shared" si="84"/>
        <v>CD-12-582B-303</v>
      </c>
      <c r="C583" s="11" t="str">
        <f>Transactions!A583</f>
        <v>CD-12</v>
      </c>
      <c r="D583" t="str">
        <f>Transactions!F583</f>
        <v>CD-12-582</v>
      </c>
      <c r="E583" t="str">
        <f>VLOOKUP($D583,Payments!$A:$C,3,0)</f>
        <v>B-303</v>
      </c>
      <c r="F583" s="11" t="str">
        <f>Transactions!D583</f>
        <v>Convertible</v>
      </c>
      <c r="G583" s="11" t="str">
        <f>Transactions!E583</f>
        <v>Isuzu</v>
      </c>
      <c r="H583" s="1">
        <f>Transactions!B583</f>
        <v>43431</v>
      </c>
      <c r="I583" s="10">
        <f t="shared" si="81"/>
        <v>11</v>
      </c>
      <c r="J583" s="1">
        <f>Transactions!C583</f>
        <v>43510</v>
      </c>
      <c r="K583">
        <f t="shared" si="82"/>
        <v>79</v>
      </c>
      <c r="L583" s="5">
        <f>Transactions!G583</f>
        <v>24201</v>
      </c>
      <c r="M583" s="2">
        <f>Transactions!H583</f>
        <v>0.13</v>
      </c>
      <c r="N583" s="2">
        <f t="shared" si="85"/>
        <v>21054.87</v>
      </c>
      <c r="O583">
        <f>SUMIFS(Financials!$C:$C,Financials!$A:$A,'Combined sheet'!$C583,Financials!$B:$B,'Combined sheet'!$D583)</f>
        <v>7260.3</v>
      </c>
      <c r="P583">
        <f>SUMIFS(Financials!$D:$D,Financials!$A:$A,'Combined sheet'!$C583,Financials!$B:$B,'Combined sheet'!$D583)</f>
        <v>1379.4570000000001</v>
      </c>
      <c r="Q583">
        <f>SUMIFS(Financials!$E:$E,Financials!$A:$A,'Combined sheet'!$C583,Financials!$B:$B,'Combined sheet'!$D583)</f>
        <v>0.13</v>
      </c>
      <c r="R583" s="18">
        <f t="shared" si="86"/>
        <v>11376.890100000001</v>
      </c>
      <c r="S583" s="9">
        <f t="shared" si="87"/>
        <v>9677.9798999999985</v>
      </c>
      <c r="T583">
        <f>VLOOKUP(Transactions!F583,Payments!A583:E1282,2,FALSE)</f>
        <v>4632.0713999999998</v>
      </c>
      <c r="U583" s="9">
        <f>VLOOKUP($D583,Payments!$A:$E,4,0)</f>
        <v>17408.166515999998</v>
      </c>
      <c r="V583" s="9">
        <f t="shared" si="88"/>
        <v>985.36791599999924</v>
      </c>
      <c r="W583" s="17">
        <f t="shared" si="89"/>
        <v>5.6603773584905627E-2</v>
      </c>
      <c r="X583" t="str">
        <f>VLOOKUP($D583,Payments!$A:$E,5,0)</f>
        <v>Bankinter</v>
      </c>
      <c r="Y583" t="str">
        <f>VLOOKUP($X583,'Bank Type'!$A$1:$B$11,2,0)</f>
        <v>C</v>
      </c>
    </row>
    <row r="584" spans="1:25" x14ac:dyDescent="0.25">
      <c r="A584" t="str">
        <f t="shared" si="83"/>
        <v>CD-19CD-19-583</v>
      </c>
      <c r="B584" t="str">
        <f t="shared" si="84"/>
        <v>CD-19-583B-376</v>
      </c>
      <c r="C584" s="1" t="str">
        <f>Transactions!A584</f>
        <v>CD-19</v>
      </c>
      <c r="D584" t="str">
        <f>Transactions!F584</f>
        <v>CD-19-583</v>
      </c>
      <c r="E584" t="str">
        <f>VLOOKUP($D584,Payments!$A:$C,3,0)</f>
        <v>B-376</v>
      </c>
      <c r="F584" s="11" t="str">
        <f>Transactions!D584</f>
        <v>Hatchback</v>
      </c>
      <c r="G584" s="11" t="str">
        <f>Transactions!E584</f>
        <v>Mercedes-benz</v>
      </c>
      <c r="H584" s="1">
        <f>Transactions!B584</f>
        <v>43413</v>
      </c>
      <c r="I584" s="10">
        <f t="shared" si="81"/>
        <v>11</v>
      </c>
      <c r="J584" s="1">
        <f>Transactions!C584</f>
        <v>43493</v>
      </c>
      <c r="K584">
        <f t="shared" si="82"/>
        <v>80</v>
      </c>
      <c r="L584" s="5">
        <f>Transactions!G584</f>
        <v>28575</v>
      </c>
      <c r="M584" s="2">
        <f>Transactions!H584</f>
        <v>0.12</v>
      </c>
      <c r="N584" s="2">
        <f t="shared" si="85"/>
        <v>25146</v>
      </c>
      <c r="O584">
        <f>SUMIFS(Financials!$C:$C,Financials!$A:$A,'Combined sheet'!$C584,Financials!$B:$B,'Combined sheet'!$D584)</f>
        <v>9429.75</v>
      </c>
      <c r="P584">
        <f>SUMIFS(Financials!$D:$D,Financials!$A:$A,'Combined sheet'!$C584,Financials!$B:$B,'Combined sheet'!$D584)</f>
        <v>1571.625</v>
      </c>
      <c r="Q584">
        <f>SUMIFS(Financials!$E:$E,Financials!$A:$A,'Combined sheet'!$C584,Financials!$B:$B,'Combined sheet'!$D584)</f>
        <v>0.14000000000000001</v>
      </c>
      <c r="R584" s="18">
        <f t="shared" si="86"/>
        <v>14521.815000000001</v>
      </c>
      <c r="S584" s="9">
        <f t="shared" si="87"/>
        <v>10624.184999999999</v>
      </c>
      <c r="T584">
        <f>VLOOKUP(Transactions!F584,Payments!A584:E1283,2,FALSE)</f>
        <v>5029.2</v>
      </c>
      <c r="U584" s="9">
        <f>VLOOKUP($D584,Payments!$A:$E,4,0)</f>
        <v>21524.975999999999</v>
      </c>
      <c r="V584" s="9">
        <f t="shared" si="88"/>
        <v>1408.1759999999995</v>
      </c>
      <c r="W584" s="17">
        <f t="shared" si="89"/>
        <v>6.5420560747663531E-2</v>
      </c>
      <c r="X584" t="str">
        <f>VLOOKUP($D584,Payments!$A:$E,5,0)</f>
        <v>Caixa</v>
      </c>
      <c r="Y584" t="str">
        <f>VLOOKUP($X584,'Bank Type'!$A$1:$B$11,2,0)</f>
        <v>A</v>
      </c>
    </row>
    <row r="585" spans="1:25" x14ac:dyDescent="0.25">
      <c r="A585" t="str">
        <f t="shared" si="83"/>
        <v>CD-4CD-4-584</v>
      </c>
      <c r="B585" t="str">
        <f t="shared" si="84"/>
        <v>CD-4-584B-335</v>
      </c>
      <c r="C585" s="11" t="str">
        <f>Transactions!A585</f>
        <v>CD-4</v>
      </c>
      <c r="D585" t="str">
        <f>Transactions!F585</f>
        <v>CD-4-584</v>
      </c>
      <c r="E585" t="str">
        <f>VLOOKUP($D585,Payments!$A:$C,3,0)</f>
        <v>B-335</v>
      </c>
      <c r="F585" s="11" t="str">
        <f>Transactions!D585</f>
        <v>Hatchback</v>
      </c>
      <c r="G585" s="11" t="str">
        <f>Transactions!E585</f>
        <v>Jaguar</v>
      </c>
      <c r="H585" s="1">
        <f>Transactions!B585</f>
        <v>43393</v>
      </c>
      <c r="I585" s="10">
        <f t="shared" si="81"/>
        <v>10</v>
      </c>
      <c r="J585" s="1">
        <f>Transactions!C585</f>
        <v>43454</v>
      </c>
      <c r="K585">
        <f t="shared" si="82"/>
        <v>61</v>
      </c>
      <c r="L585" s="5">
        <f>Transactions!G585</f>
        <v>19209</v>
      </c>
      <c r="M585" s="2">
        <f>Transactions!H585</f>
        <v>0.14000000000000001</v>
      </c>
      <c r="N585" s="2">
        <f t="shared" si="85"/>
        <v>16519.739999999998</v>
      </c>
      <c r="O585">
        <f>SUMIFS(Financials!$C:$C,Financials!$A:$A,'Combined sheet'!$C585,Financials!$B:$B,'Combined sheet'!$D585)</f>
        <v>6338.97</v>
      </c>
      <c r="P585">
        <f>SUMIFS(Financials!$D:$D,Financials!$A:$A,'Combined sheet'!$C585,Financials!$B:$B,'Combined sheet'!$D585)</f>
        <v>712.65389999999979</v>
      </c>
      <c r="Q585">
        <f>SUMIFS(Financials!$E:$E,Financials!$A:$A,'Combined sheet'!$C585,Financials!$B:$B,'Combined sheet'!$D585)</f>
        <v>0.14000000000000001</v>
      </c>
      <c r="R585" s="18">
        <f t="shared" si="86"/>
        <v>9364.3875000000007</v>
      </c>
      <c r="S585" s="9">
        <f t="shared" si="87"/>
        <v>7155.3524999999972</v>
      </c>
      <c r="T585">
        <f>VLOOKUP(Transactions!F585,Payments!A585:E1284,2,FALSE)</f>
        <v>2973.5531999999994</v>
      </c>
      <c r="U585" s="9">
        <f>VLOOKUP($D585,Payments!$A:$E,4,0)</f>
        <v>14629.881744</v>
      </c>
      <c r="V585" s="9">
        <f t="shared" si="88"/>
        <v>1083.6949440000008</v>
      </c>
      <c r="W585" s="17">
        <f t="shared" si="89"/>
        <v>7.4074074074074125E-2</v>
      </c>
      <c r="X585" t="str">
        <f>VLOOKUP($D585,Payments!$A:$E,5,0)</f>
        <v>Santander</v>
      </c>
      <c r="Y585" t="str">
        <f>VLOOKUP($X585,'Bank Type'!$A$1:$B$11,2,0)</f>
        <v>B</v>
      </c>
    </row>
    <row r="586" spans="1:25" x14ac:dyDescent="0.25">
      <c r="A586" t="str">
        <f t="shared" si="83"/>
        <v>CD-1CD-1-585</v>
      </c>
      <c r="B586" t="str">
        <f t="shared" si="84"/>
        <v>CD-1-585B-253</v>
      </c>
      <c r="C586" s="1" t="str">
        <f>Transactions!A586</f>
        <v>CD-1</v>
      </c>
      <c r="D586" t="str">
        <f>Transactions!F586</f>
        <v>CD-1-585</v>
      </c>
      <c r="E586" t="str">
        <f>VLOOKUP($D586,Payments!$A:$C,3,0)</f>
        <v>B-253</v>
      </c>
      <c r="F586" s="11" t="str">
        <f>Transactions!D586</f>
        <v>Hatchback</v>
      </c>
      <c r="G586" s="11" t="str">
        <f>Transactions!E586</f>
        <v>Dodge</v>
      </c>
      <c r="H586" s="1">
        <f>Transactions!B586</f>
        <v>43453</v>
      </c>
      <c r="I586" s="10">
        <f t="shared" si="81"/>
        <v>12</v>
      </c>
      <c r="J586" s="1">
        <f>Transactions!C586</f>
        <v>43508</v>
      </c>
      <c r="K586">
        <f t="shared" si="82"/>
        <v>55</v>
      </c>
      <c r="L586" s="5">
        <f>Transactions!G586</f>
        <v>34742</v>
      </c>
      <c r="M586" s="2">
        <f>Transactions!H586</f>
        <v>7.0000000000000007E-2</v>
      </c>
      <c r="N586" s="2">
        <f t="shared" si="85"/>
        <v>32310.06</v>
      </c>
      <c r="O586">
        <f>SUMIFS(Financials!$C:$C,Financials!$A:$A,'Combined sheet'!$C586,Financials!$B:$B,'Combined sheet'!$D586)</f>
        <v>11464.86</v>
      </c>
      <c r="P586">
        <f>SUMIFS(Financials!$D:$D,Financials!$A:$A,'Combined sheet'!$C586,Financials!$B:$B,'Combined sheet'!$D586)</f>
        <v>1042.2599999999998</v>
      </c>
      <c r="Q586">
        <f>SUMIFS(Financials!$E:$E,Financials!$A:$A,'Combined sheet'!$C586,Financials!$B:$B,'Combined sheet'!$D586)</f>
        <v>0.1</v>
      </c>
      <c r="R586" s="18">
        <f t="shared" si="86"/>
        <v>15738.126</v>
      </c>
      <c r="S586" s="9">
        <f t="shared" si="87"/>
        <v>16571.934000000001</v>
      </c>
      <c r="T586">
        <f>VLOOKUP(Transactions!F586,Payments!A586:E1285,2,FALSE)</f>
        <v>6462.0119999999997</v>
      </c>
      <c r="U586" s="9">
        <f>VLOOKUP($D586,Payments!$A:$E,4,0)</f>
        <v>28174.372320000002</v>
      </c>
      <c r="V586" s="9">
        <f t="shared" si="88"/>
        <v>2326.3243199999997</v>
      </c>
      <c r="W586" s="17">
        <f t="shared" si="89"/>
        <v>8.2568807339449518E-2</v>
      </c>
      <c r="X586" t="str">
        <f>VLOOKUP($D586,Payments!$A:$E,5,0)</f>
        <v>BBVA</v>
      </c>
      <c r="Y586" t="str">
        <f>VLOOKUP($X586,'Bank Type'!$A$1:$B$11,2,0)</f>
        <v>A</v>
      </c>
    </row>
    <row r="587" spans="1:25" x14ac:dyDescent="0.25">
      <c r="A587" t="str">
        <f t="shared" si="83"/>
        <v>CD-14CD-14-586</v>
      </c>
      <c r="B587" t="str">
        <f t="shared" si="84"/>
        <v>CD-14-586B-258</v>
      </c>
      <c r="C587" s="11" t="str">
        <f>Transactions!A587</f>
        <v>CD-14</v>
      </c>
      <c r="D587" t="str">
        <f>Transactions!F587</f>
        <v>CD-14-586</v>
      </c>
      <c r="E587" t="str">
        <f>VLOOKUP($D587,Payments!$A:$C,3,0)</f>
        <v>B-258</v>
      </c>
      <c r="F587" s="11" t="str">
        <f>Transactions!D587</f>
        <v>Hardtop</v>
      </c>
      <c r="G587" s="11" t="str">
        <f>Transactions!E587</f>
        <v>Nissan</v>
      </c>
      <c r="H587" s="1">
        <f>Transactions!B587</f>
        <v>43439</v>
      </c>
      <c r="I587" s="10">
        <f t="shared" si="81"/>
        <v>12</v>
      </c>
      <c r="J587" s="1">
        <f>Transactions!C587</f>
        <v>43493</v>
      </c>
      <c r="K587">
        <f t="shared" si="82"/>
        <v>54</v>
      </c>
      <c r="L587" s="5">
        <f>Transactions!G587</f>
        <v>16600</v>
      </c>
      <c r="M587" s="2">
        <f>Transactions!H587</f>
        <v>0.13</v>
      </c>
      <c r="N587" s="2">
        <f t="shared" si="85"/>
        <v>14442</v>
      </c>
      <c r="O587">
        <f>SUMIFS(Financials!$C:$C,Financials!$A:$A,'Combined sheet'!$C587,Financials!$B:$B,'Combined sheet'!$D587)</f>
        <v>4980</v>
      </c>
      <c r="P587">
        <f>SUMIFS(Financials!$D:$D,Financials!$A:$A,'Combined sheet'!$C587,Financials!$B:$B,'Combined sheet'!$D587)</f>
        <v>473.1</v>
      </c>
      <c r="Q587">
        <f>SUMIFS(Financials!$E:$E,Financials!$A:$A,'Combined sheet'!$C587,Financials!$B:$B,'Combined sheet'!$D587)</f>
        <v>0.14000000000000001</v>
      </c>
      <c r="R587" s="18">
        <f t="shared" si="86"/>
        <v>7474.9800000000005</v>
      </c>
      <c r="S587" s="9">
        <f t="shared" si="87"/>
        <v>6967.0199999999995</v>
      </c>
      <c r="T587">
        <f>VLOOKUP(Transactions!F587,Payments!A587:E1286,2,FALSE)</f>
        <v>3032.82</v>
      </c>
      <c r="U587" s="9">
        <f>VLOOKUP($D587,Payments!$A:$E,4,0)</f>
        <v>12093.730800000001</v>
      </c>
      <c r="V587" s="9">
        <f t="shared" si="88"/>
        <v>684.55080000000089</v>
      </c>
      <c r="W587" s="17">
        <f t="shared" si="89"/>
        <v>5.6603773584905731E-2</v>
      </c>
      <c r="X587" t="str">
        <f>VLOOKUP($D587,Payments!$A:$E,5,0)</f>
        <v>Bankia</v>
      </c>
      <c r="Y587" t="str">
        <f>VLOOKUP($X587,'Bank Type'!$A$1:$B$11,2,0)</f>
        <v>B</v>
      </c>
    </row>
    <row r="588" spans="1:25" x14ac:dyDescent="0.25">
      <c r="A588" t="str">
        <f t="shared" si="83"/>
        <v>CD-1CD-1-587</v>
      </c>
      <c r="B588" t="str">
        <f t="shared" si="84"/>
        <v>CD-1-587B-352</v>
      </c>
      <c r="C588" s="1" t="str">
        <f>Transactions!A588</f>
        <v>CD-1</v>
      </c>
      <c r="D588" t="str">
        <f>Transactions!F588</f>
        <v>CD-1-587</v>
      </c>
      <c r="E588" t="str">
        <f>VLOOKUP($D588,Payments!$A:$C,3,0)</f>
        <v>B-352</v>
      </c>
      <c r="F588" s="11" t="str">
        <f>Transactions!D588</f>
        <v>Wagon</v>
      </c>
      <c r="G588" s="11" t="str">
        <f>Transactions!E588</f>
        <v>Alfa-romero</v>
      </c>
      <c r="H588" s="1">
        <f>Transactions!B588</f>
        <v>43452</v>
      </c>
      <c r="I588" s="10">
        <f t="shared" si="81"/>
        <v>12</v>
      </c>
      <c r="J588" s="1">
        <f>Transactions!C588</f>
        <v>43505</v>
      </c>
      <c r="K588">
        <f t="shared" si="82"/>
        <v>53</v>
      </c>
      <c r="L588" s="5">
        <f>Transactions!G588</f>
        <v>16554</v>
      </c>
      <c r="M588" s="2">
        <f>Transactions!H588</f>
        <v>0.11</v>
      </c>
      <c r="N588" s="2">
        <f t="shared" si="85"/>
        <v>14733.06</v>
      </c>
      <c r="O588">
        <f>SUMIFS(Financials!$C:$C,Financials!$A:$A,'Combined sheet'!$C588,Financials!$B:$B,'Combined sheet'!$D588)</f>
        <v>6456.06</v>
      </c>
      <c r="P588">
        <f>SUMIFS(Financials!$D:$D,Financials!$A:$A,'Combined sheet'!$C588,Financials!$B:$B,'Combined sheet'!$D588)</f>
        <v>413.85</v>
      </c>
      <c r="Q588">
        <f>SUMIFS(Financials!$E:$E,Financials!$A:$A,'Combined sheet'!$C588,Financials!$B:$B,'Combined sheet'!$D588)</f>
        <v>0.12</v>
      </c>
      <c r="R588" s="18">
        <f t="shared" si="86"/>
        <v>8637.8772000000008</v>
      </c>
      <c r="S588" s="9">
        <f t="shared" si="87"/>
        <v>6095.1827999999996</v>
      </c>
      <c r="T588">
        <f>VLOOKUP(Transactions!F588,Payments!A588:E1287,2,FALSE)</f>
        <v>2946.6120000000001</v>
      </c>
      <c r="U588" s="9">
        <f>VLOOKUP($D588,Payments!$A:$E,4,0)</f>
        <v>12375.770400000001</v>
      </c>
      <c r="V588" s="9">
        <f t="shared" si="88"/>
        <v>589.32240000000093</v>
      </c>
      <c r="W588" s="17">
        <f t="shared" si="89"/>
        <v>4.7619047619047686E-2</v>
      </c>
      <c r="X588" t="str">
        <f>VLOOKUP($D588,Payments!$A:$E,5,0)</f>
        <v>BBVA</v>
      </c>
      <c r="Y588" t="str">
        <f>VLOOKUP($X588,'Bank Type'!$A$1:$B$11,2,0)</f>
        <v>A</v>
      </c>
    </row>
    <row r="589" spans="1:25" x14ac:dyDescent="0.25">
      <c r="A589" t="str">
        <f t="shared" si="83"/>
        <v>CD-11CD-11-588</v>
      </c>
      <c r="B589" t="str">
        <f t="shared" si="84"/>
        <v>CD-11-588B-264</v>
      </c>
      <c r="C589" s="11" t="str">
        <f>Transactions!A589</f>
        <v>CD-11</v>
      </c>
      <c r="D589" t="str">
        <f>Transactions!F589</f>
        <v>CD-11-588</v>
      </c>
      <c r="E589" t="str">
        <f>VLOOKUP($D589,Payments!$A:$C,3,0)</f>
        <v>B-264</v>
      </c>
      <c r="F589" s="11" t="str">
        <f>Transactions!D589</f>
        <v>Hatchback</v>
      </c>
      <c r="G589" s="11" t="str">
        <f>Transactions!E589</f>
        <v>Renault</v>
      </c>
      <c r="H589" s="1">
        <f>Transactions!B589</f>
        <v>43422</v>
      </c>
      <c r="I589" s="10">
        <f t="shared" si="81"/>
        <v>11</v>
      </c>
      <c r="J589" s="1">
        <f>Transactions!C589</f>
        <v>43471</v>
      </c>
      <c r="K589">
        <f t="shared" si="82"/>
        <v>49</v>
      </c>
      <c r="L589" s="5">
        <f>Transactions!G589</f>
        <v>23274</v>
      </c>
      <c r="M589" s="2">
        <f>Transactions!H589</f>
        <v>0.16</v>
      </c>
      <c r="N589" s="2">
        <f t="shared" si="85"/>
        <v>19550.16</v>
      </c>
      <c r="O589">
        <f>SUMIFS(Financials!$C:$C,Financials!$A:$A,'Combined sheet'!$C589,Financials!$B:$B,'Combined sheet'!$D589)</f>
        <v>8611.3799999999992</v>
      </c>
      <c r="P589">
        <f>SUMIFS(Financials!$D:$D,Financials!$A:$A,'Combined sheet'!$C589,Financials!$B:$B,'Combined sheet'!$D589)</f>
        <v>656.32680000000005</v>
      </c>
      <c r="Q589">
        <f>SUMIFS(Financials!$E:$E,Financials!$A:$A,'Combined sheet'!$C589,Financials!$B:$B,'Combined sheet'!$D589)</f>
        <v>0.14000000000000001</v>
      </c>
      <c r="R589" s="18">
        <f t="shared" si="86"/>
        <v>12004.7292</v>
      </c>
      <c r="S589" s="9">
        <f t="shared" si="87"/>
        <v>7545.4308000000001</v>
      </c>
      <c r="T589">
        <f>VLOOKUP(Transactions!F589,Payments!A589:E1288,2,FALSE)</f>
        <v>4105.5335999999998</v>
      </c>
      <c r="U589" s="9">
        <f>VLOOKUP($D589,Payments!$A:$E,4,0)</f>
        <v>16216.857720000002</v>
      </c>
      <c r="V589" s="9">
        <f t="shared" si="88"/>
        <v>772.23132000000078</v>
      </c>
      <c r="W589" s="17">
        <f t="shared" si="89"/>
        <v>4.7619047619047665E-2</v>
      </c>
      <c r="X589" t="str">
        <f>VLOOKUP($D589,Payments!$A:$E,5,0)</f>
        <v>Unicaja</v>
      </c>
      <c r="Y589" t="str">
        <f>VLOOKUP($X589,'Bank Type'!$A$1:$B$11,2,0)</f>
        <v>D</v>
      </c>
    </row>
    <row r="590" spans="1:25" x14ac:dyDescent="0.25">
      <c r="A590" t="str">
        <f t="shared" si="83"/>
        <v>CD-16CD-16-589</v>
      </c>
      <c r="B590" t="str">
        <f t="shared" si="84"/>
        <v>CD-16-589B-321</v>
      </c>
      <c r="C590" s="1" t="str">
        <f>Transactions!A590</f>
        <v>CD-16</v>
      </c>
      <c r="D590" t="str">
        <f>Transactions!F590</f>
        <v>CD-16-589</v>
      </c>
      <c r="E590" t="str">
        <f>VLOOKUP($D590,Payments!$A:$C,3,0)</f>
        <v>B-321</v>
      </c>
      <c r="F590" s="11" t="str">
        <f>Transactions!D590</f>
        <v>Hatchback</v>
      </c>
      <c r="G590" s="11" t="str">
        <f>Transactions!E590</f>
        <v>Volkswagen</v>
      </c>
      <c r="H590" s="1">
        <f>Transactions!B590</f>
        <v>43445</v>
      </c>
      <c r="I590" s="10">
        <f t="shared" si="81"/>
        <v>12</v>
      </c>
      <c r="J590" s="1">
        <f>Transactions!C590</f>
        <v>43511</v>
      </c>
      <c r="K590">
        <f t="shared" si="82"/>
        <v>66</v>
      </c>
      <c r="L590" s="5">
        <f>Transactions!G590</f>
        <v>31491</v>
      </c>
      <c r="M590" s="2">
        <f>Transactions!H590</f>
        <v>0.08</v>
      </c>
      <c r="N590" s="2">
        <f t="shared" si="85"/>
        <v>28971.72</v>
      </c>
      <c r="O590">
        <f>SUMIFS(Financials!$C:$C,Financials!$A:$A,'Combined sheet'!$C590,Financials!$B:$B,'Combined sheet'!$D590)</f>
        <v>12596.4</v>
      </c>
      <c r="P590">
        <f>SUMIFS(Financials!$D:$D,Financials!$A:$A,'Combined sheet'!$C590,Financials!$B:$B,'Combined sheet'!$D590)</f>
        <v>818.76600000000008</v>
      </c>
      <c r="Q590">
        <f>SUMIFS(Financials!$E:$E,Financials!$A:$A,'Combined sheet'!$C590,Financials!$B:$B,'Combined sheet'!$D590)</f>
        <v>0.11</v>
      </c>
      <c r="R590" s="18">
        <f t="shared" si="86"/>
        <v>16602.055199999999</v>
      </c>
      <c r="S590" s="9">
        <f t="shared" si="87"/>
        <v>12369.664800000002</v>
      </c>
      <c r="T590">
        <f>VLOOKUP(Transactions!F590,Payments!A590:E1289,2,FALSE)</f>
        <v>5794.3440000000001</v>
      </c>
      <c r="U590" s="9">
        <f>VLOOKUP($D590,Payments!$A:$E,4,0)</f>
        <v>24336.2448</v>
      </c>
      <c r="V590" s="9">
        <f t="shared" si="88"/>
        <v>1158.8688000000002</v>
      </c>
      <c r="W590" s="17">
        <f t="shared" si="89"/>
        <v>4.7619047619047623E-2</v>
      </c>
      <c r="X590" t="str">
        <f>VLOOKUP($D590,Payments!$A:$E,5,0)</f>
        <v>Laboral</v>
      </c>
      <c r="Y590" t="str">
        <f>VLOOKUP($X590,'Bank Type'!$A$1:$B$11,2,0)</f>
        <v>D</v>
      </c>
    </row>
    <row r="591" spans="1:25" x14ac:dyDescent="0.25">
      <c r="A591" t="str">
        <f t="shared" si="83"/>
        <v>CD-3CD-3-590</v>
      </c>
      <c r="B591" t="str">
        <f t="shared" si="84"/>
        <v>CD-3-590B-298</v>
      </c>
      <c r="C591" s="11" t="str">
        <f>Transactions!A591</f>
        <v>CD-3</v>
      </c>
      <c r="D591" t="str">
        <f>Transactions!F591</f>
        <v>CD-3-590</v>
      </c>
      <c r="E591" t="str">
        <f>VLOOKUP($D591,Payments!$A:$C,3,0)</f>
        <v>B-298</v>
      </c>
      <c r="F591" s="11" t="str">
        <f>Transactions!D591</f>
        <v>Hardtop</v>
      </c>
      <c r="G591" s="11" t="str">
        <f>Transactions!E591</f>
        <v>Saab</v>
      </c>
      <c r="H591" s="1">
        <f>Transactions!B591</f>
        <v>43427</v>
      </c>
      <c r="I591" s="10">
        <f t="shared" si="81"/>
        <v>11</v>
      </c>
      <c r="J591" s="1">
        <f>Transactions!C591</f>
        <v>43497</v>
      </c>
      <c r="K591">
        <f t="shared" si="82"/>
        <v>70</v>
      </c>
      <c r="L591" s="5">
        <f>Transactions!G591</f>
        <v>23848</v>
      </c>
      <c r="M591" s="2">
        <f>Transactions!H591</f>
        <v>7.0000000000000007E-2</v>
      </c>
      <c r="N591" s="2">
        <f t="shared" si="85"/>
        <v>22178.639999999999</v>
      </c>
      <c r="O591">
        <f>SUMIFS(Financials!$C:$C,Financials!$A:$A,'Combined sheet'!$C591,Financials!$B:$B,'Combined sheet'!$D591)</f>
        <v>7869.84</v>
      </c>
      <c r="P591">
        <f>SUMIFS(Financials!$D:$D,Financials!$A:$A,'Combined sheet'!$C591,Financials!$B:$B,'Combined sheet'!$D591)</f>
        <v>1287.7919999999999</v>
      </c>
      <c r="Q591">
        <f>SUMIFS(Financials!$E:$E,Financials!$A:$A,'Combined sheet'!$C591,Financials!$B:$B,'Combined sheet'!$D591)</f>
        <v>0.11</v>
      </c>
      <c r="R591" s="18">
        <f t="shared" si="86"/>
        <v>11597.2824</v>
      </c>
      <c r="S591" s="9">
        <f t="shared" si="87"/>
        <v>10581.357599999999</v>
      </c>
      <c r="T591">
        <f>VLOOKUP(Transactions!F591,Payments!A591:E1290,2,FALSE)</f>
        <v>4435.7280000000001</v>
      </c>
      <c r="U591" s="9">
        <f>VLOOKUP($D591,Payments!$A:$E,4,0)</f>
        <v>19162.344960000002</v>
      </c>
      <c r="V591" s="9">
        <f t="shared" si="88"/>
        <v>1419.4329600000019</v>
      </c>
      <c r="W591" s="17">
        <f t="shared" si="89"/>
        <v>7.4074074074074167E-2</v>
      </c>
      <c r="X591" t="str">
        <f>VLOOKUP($D591,Payments!$A:$E,5,0)</f>
        <v>Laboral</v>
      </c>
      <c r="Y591" t="str">
        <f>VLOOKUP($X591,'Bank Type'!$A$1:$B$11,2,0)</f>
        <v>D</v>
      </c>
    </row>
    <row r="592" spans="1:25" x14ac:dyDescent="0.25">
      <c r="A592" t="str">
        <f t="shared" si="83"/>
        <v>CD-8CD-8-591</v>
      </c>
      <c r="B592" t="str">
        <f t="shared" si="84"/>
        <v>CD-8-591B-355</v>
      </c>
      <c r="C592" s="1" t="str">
        <f>Transactions!A592</f>
        <v>CD-8</v>
      </c>
      <c r="D592" t="str">
        <f>Transactions!F592</f>
        <v>CD-8-591</v>
      </c>
      <c r="E592" t="str">
        <f>VLOOKUP($D592,Payments!$A:$C,3,0)</f>
        <v>B-355</v>
      </c>
      <c r="F592" s="11" t="str">
        <f>Transactions!D592</f>
        <v>Wagon</v>
      </c>
      <c r="G592" s="11" t="str">
        <f>Transactions!E592</f>
        <v>Mercury</v>
      </c>
      <c r="H592" s="1">
        <f>Transactions!B592</f>
        <v>43400</v>
      </c>
      <c r="I592" s="10">
        <f t="shared" si="81"/>
        <v>10</v>
      </c>
      <c r="J592" s="1">
        <f>Transactions!C592</f>
        <v>43462</v>
      </c>
      <c r="K592">
        <f t="shared" si="82"/>
        <v>62</v>
      </c>
      <c r="L592" s="5">
        <f>Transactions!G592</f>
        <v>16676</v>
      </c>
      <c r="M592" s="2">
        <f>Transactions!H592</f>
        <v>0.09</v>
      </c>
      <c r="N592" s="2">
        <f t="shared" si="85"/>
        <v>15175.16</v>
      </c>
      <c r="O592">
        <f>SUMIFS(Financials!$C:$C,Financials!$A:$A,'Combined sheet'!$C592,Financials!$B:$B,'Combined sheet'!$D592)</f>
        <v>6003.36</v>
      </c>
      <c r="P592">
        <f>SUMIFS(Financials!$D:$D,Financials!$A:$A,'Combined sheet'!$C592,Financials!$B:$B,'Combined sheet'!$D592)</f>
        <v>733.74399999999991</v>
      </c>
      <c r="Q592">
        <f>SUMIFS(Financials!$E:$E,Financials!$A:$A,'Combined sheet'!$C592,Financials!$B:$B,'Combined sheet'!$D592)</f>
        <v>0.13</v>
      </c>
      <c r="R592" s="18">
        <f t="shared" si="86"/>
        <v>8709.8747999999996</v>
      </c>
      <c r="S592" s="9">
        <f t="shared" si="87"/>
        <v>6465.2851999999984</v>
      </c>
      <c r="T592">
        <f>VLOOKUP(Transactions!F592,Payments!A592:E1291,2,FALSE)</f>
        <v>3186.7835999999998</v>
      </c>
      <c r="U592" s="9">
        <f>VLOOKUP($D592,Payments!$A:$E,4,0)</f>
        <v>12707.678984000002</v>
      </c>
      <c r="V592" s="9">
        <f t="shared" si="88"/>
        <v>719.30258400000093</v>
      </c>
      <c r="W592" s="17">
        <f t="shared" si="89"/>
        <v>5.6603773584905724E-2</v>
      </c>
      <c r="X592" t="str">
        <f>VLOOKUP($D592,Payments!$A:$E,5,0)</f>
        <v>Laboral</v>
      </c>
      <c r="Y592" t="str">
        <f>VLOOKUP($X592,'Bank Type'!$A$1:$B$11,2,0)</f>
        <v>D</v>
      </c>
    </row>
    <row r="593" spans="1:25" x14ac:dyDescent="0.25">
      <c r="A593" t="str">
        <f t="shared" si="83"/>
        <v>CD-20CD-20-592</v>
      </c>
      <c r="B593" t="str">
        <f t="shared" si="84"/>
        <v>CD-20-592B-360</v>
      </c>
      <c r="C593" s="11" t="str">
        <f>Transactions!A593</f>
        <v>CD-20</v>
      </c>
      <c r="D593" t="str">
        <f>Transactions!F593</f>
        <v>CD-20-592</v>
      </c>
      <c r="E593" t="str">
        <f>VLOOKUP($D593,Payments!$A:$C,3,0)</f>
        <v>B-360</v>
      </c>
      <c r="F593" s="11" t="str">
        <f>Transactions!D593</f>
        <v>Sedan</v>
      </c>
      <c r="G593" s="11" t="str">
        <f>Transactions!E593</f>
        <v>Mercedes-benz</v>
      </c>
      <c r="H593" s="1">
        <f>Transactions!B593</f>
        <v>43454</v>
      </c>
      <c r="I593" s="10">
        <f t="shared" si="81"/>
        <v>12</v>
      </c>
      <c r="J593" s="1">
        <f>Transactions!C593</f>
        <v>43513</v>
      </c>
      <c r="K593">
        <f t="shared" si="82"/>
        <v>59</v>
      </c>
      <c r="L593" s="5">
        <f>Transactions!G593</f>
        <v>26567</v>
      </c>
      <c r="M593" s="2">
        <f>Transactions!H593</f>
        <v>0.08</v>
      </c>
      <c r="N593" s="2">
        <f t="shared" si="85"/>
        <v>24441.64</v>
      </c>
      <c r="O593">
        <f>SUMIFS(Financials!$C:$C,Financials!$A:$A,'Combined sheet'!$C593,Financials!$B:$B,'Combined sheet'!$D593)</f>
        <v>8235.77</v>
      </c>
      <c r="P593">
        <f>SUMIFS(Financials!$D:$D,Financials!$A:$A,'Combined sheet'!$C593,Financials!$B:$B,'Combined sheet'!$D593)</f>
        <v>972.35220000000004</v>
      </c>
      <c r="Q593">
        <f>SUMIFS(Financials!$E:$E,Financials!$A:$A,'Combined sheet'!$C593,Financials!$B:$B,'Combined sheet'!$D593)</f>
        <v>0.11</v>
      </c>
      <c r="R593" s="18">
        <f t="shared" si="86"/>
        <v>11896.702600000001</v>
      </c>
      <c r="S593" s="9">
        <f t="shared" si="87"/>
        <v>12544.937399999999</v>
      </c>
      <c r="T593">
        <f>VLOOKUP(Transactions!F593,Payments!A593:E1292,2,FALSE)</f>
        <v>4643.9115999999995</v>
      </c>
      <c r="U593" s="9">
        <f>VLOOKUP($D593,Payments!$A:$E,4,0)</f>
        <v>21381.546672</v>
      </c>
      <c r="V593" s="9">
        <f t="shared" si="88"/>
        <v>1583.8182720000004</v>
      </c>
      <c r="W593" s="17">
        <f t="shared" si="89"/>
        <v>7.4074074074074098E-2</v>
      </c>
      <c r="X593" t="str">
        <f>VLOOKUP($D593,Payments!$A:$E,5,0)</f>
        <v>Kutxa</v>
      </c>
      <c r="Y593" t="str">
        <f>VLOOKUP($X593,'Bank Type'!$A$1:$B$11,2,0)</f>
        <v>C</v>
      </c>
    </row>
    <row r="594" spans="1:25" x14ac:dyDescent="0.25">
      <c r="A594" t="str">
        <f t="shared" si="83"/>
        <v>CD-5CD-5-593</v>
      </c>
      <c r="B594" t="str">
        <f t="shared" si="84"/>
        <v>CD-5-593B-262</v>
      </c>
      <c r="C594" s="1" t="str">
        <f>Transactions!A594</f>
        <v>CD-5</v>
      </c>
      <c r="D594" t="str">
        <f>Transactions!F594</f>
        <v>CD-5-593</v>
      </c>
      <c r="E594" t="str">
        <f>VLOOKUP($D594,Payments!$A:$C,3,0)</f>
        <v>B-262</v>
      </c>
      <c r="F594" s="11" t="str">
        <f>Transactions!D594</f>
        <v>Sedan</v>
      </c>
      <c r="G594" s="11" t="str">
        <f>Transactions!E594</f>
        <v>Mercury</v>
      </c>
      <c r="H594" s="1">
        <f>Transactions!B594</f>
        <v>43382</v>
      </c>
      <c r="I594" s="10">
        <f t="shared" si="81"/>
        <v>10</v>
      </c>
      <c r="J594" s="1">
        <f>Transactions!C594</f>
        <v>43420</v>
      </c>
      <c r="K594">
        <f t="shared" si="82"/>
        <v>38</v>
      </c>
      <c r="L594" s="5">
        <f>Transactions!G594</f>
        <v>29133</v>
      </c>
      <c r="M594" s="2">
        <f>Transactions!H594</f>
        <v>0.1</v>
      </c>
      <c r="N594" s="2">
        <f t="shared" si="85"/>
        <v>26219.7</v>
      </c>
      <c r="O594">
        <f>SUMIFS(Financials!$C:$C,Financials!$A:$A,'Combined sheet'!$C594,Financials!$B:$B,'Combined sheet'!$D594)</f>
        <v>11361.87</v>
      </c>
      <c r="P594">
        <f>SUMIFS(Financials!$D:$D,Financials!$A:$A,'Combined sheet'!$C594,Financials!$B:$B,'Combined sheet'!$D594)</f>
        <v>1485.7829999999999</v>
      </c>
      <c r="Q594">
        <f>SUMIFS(Financials!$E:$E,Financials!$A:$A,'Combined sheet'!$C594,Financials!$B:$B,'Combined sheet'!$D594)</f>
        <v>0.13</v>
      </c>
      <c r="R594" s="18">
        <f t="shared" si="86"/>
        <v>16256.214</v>
      </c>
      <c r="S594" s="9">
        <f t="shared" si="87"/>
        <v>9963.4860000000008</v>
      </c>
      <c r="T594">
        <f>VLOOKUP(Transactions!F594,Payments!A594:E1293,2,FALSE)</f>
        <v>5506.1370000000006</v>
      </c>
      <c r="U594" s="9">
        <f>VLOOKUP($D594,Payments!$A:$E,4,0)</f>
        <v>22370.648040000004</v>
      </c>
      <c r="V594" s="9">
        <f t="shared" si="88"/>
        <v>1657.0850400000018</v>
      </c>
      <c r="W594" s="17">
        <f t="shared" si="89"/>
        <v>7.4074074074074139E-2</v>
      </c>
      <c r="X594" t="str">
        <f>VLOOKUP($D594,Payments!$A:$E,5,0)</f>
        <v>BBVA</v>
      </c>
      <c r="Y594" t="str">
        <f>VLOOKUP($X594,'Bank Type'!$A$1:$B$11,2,0)</f>
        <v>A</v>
      </c>
    </row>
    <row r="595" spans="1:25" x14ac:dyDescent="0.25">
      <c r="A595" t="str">
        <f t="shared" si="83"/>
        <v>CD-15CD-15-594</v>
      </c>
      <c r="B595" t="str">
        <f t="shared" si="84"/>
        <v>CD-15-594B-322</v>
      </c>
      <c r="C595" s="11" t="str">
        <f>Transactions!A595</f>
        <v>CD-15</v>
      </c>
      <c r="D595" t="str">
        <f>Transactions!F595</f>
        <v>CD-15-594</v>
      </c>
      <c r="E595" t="str">
        <f>VLOOKUP($D595,Payments!$A:$C,3,0)</f>
        <v>B-322</v>
      </c>
      <c r="F595" s="11" t="str">
        <f>Transactions!D595</f>
        <v>Wagon</v>
      </c>
      <c r="G595" s="11" t="str">
        <f>Transactions!E595</f>
        <v>Mitsubishi</v>
      </c>
      <c r="H595" s="1">
        <f>Transactions!B595</f>
        <v>43384</v>
      </c>
      <c r="I595" s="10">
        <f t="shared" si="81"/>
        <v>10</v>
      </c>
      <c r="J595" s="1">
        <f>Transactions!C595</f>
        <v>43452</v>
      </c>
      <c r="K595">
        <f t="shared" si="82"/>
        <v>68</v>
      </c>
      <c r="L595" s="5">
        <f>Transactions!G595</f>
        <v>29328</v>
      </c>
      <c r="M595" s="2">
        <f>Transactions!H595</f>
        <v>0.15</v>
      </c>
      <c r="N595" s="2">
        <f t="shared" si="85"/>
        <v>24928.799999999999</v>
      </c>
      <c r="O595">
        <f>SUMIFS(Financials!$C:$C,Financials!$A:$A,'Combined sheet'!$C595,Financials!$B:$B,'Combined sheet'!$D595)</f>
        <v>11144.64</v>
      </c>
      <c r="P595">
        <f>SUMIFS(Financials!$D:$D,Financials!$A:$A,'Combined sheet'!$C595,Financials!$B:$B,'Combined sheet'!$D595)</f>
        <v>1240.5744</v>
      </c>
      <c r="Q595">
        <f>SUMIFS(Financials!$E:$E,Financials!$A:$A,'Combined sheet'!$C595,Financials!$B:$B,'Combined sheet'!$D595)</f>
        <v>0.12</v>
      </c>
      <c r="R595" s="18">
        <f t="shared" si="86"/>
        <v>15376.670399999999</v>
      </c>
      <c r="S595" s="9">
        <f t="shared" si="87"/>
        <v>9552.1296000000002</v>
      </c>
      <c r="T595">
        <f>VLOOKUP(Transactions!F595,Payments!A595:E1294,2,FALSE)</f>
        <v>5484.3359999999993</v>
      </c>
      <c r="U595" s="9">
        <f>VLOOKUP($D595,Payments!$A:$E,4,0)</f>
        <v>20416.6872</v>
      </c>
      <c r="V595" s="9">
        <f t="shared" si="88"/>
        <v>972.22320000000036</v>
      </c>
      <c r="W595" s="17">
        <f t="shared" si="89"/>
        <v>4.7619047619047637E-2</v>
      </c>
      <c r="X595" t="str">
        <f>VLOOKUP($D595,Payments!$A:$E,5,0)</f>
        <v>Popular</v>
      </c>
      <c r="Y595" t="str">
        <f>VLOOKUP($X595,'Bank Type'!$A$1:$B$11,2,0)</f>
        <v>B</v>
      </c>
    </row>
    <row r="596" spans="1:25" x14ac:dyDescent="0.25">
      <c r="A596" t="str">
        <f t="shared" si="83"/>
        <v>CD-20CD-20-595</v>
      </c>
      <c r="B596" t="str">
        <f t="shared" si="84"/>
        <v>CD-20-595B-269</v>
      </c>
      <c r="C596" s="1" t="str">
        <f>Transactions!A596</f>
        <v>CD-20</v>
      </c>
      <c r="D596" t="str">
        <f>Transactions!F596</f>
        <v>CD-20-595</v>
      </c>
      <c r="E596" t="str">
        <f>VLOOKUP($D596,Payments!$A:$C,3,0)</f>
        <v>B-269</v>
      </c>
      <c r="F596" s="11" t="str">
        <f>Transactions!D596</f>
        <v>Convertible</v>
      </c>
      <c r="G596" s="11" t="str">
        <f>Transactions!E596</f>
        <v>Mercedes-benz</v>
      </c>
      <c r="H596" s="1">
        <f>Transactions!B596</f>
        <v>43428</v>
      </c>
      <c r="I596" s="10">
        <f t="shared" si="81"/>
        <v>11</v>
      </c>
      <c r="J596" s="1">
        <f>Transactions!C596</f>
        <v>43463</v>
      </c>
      <c r="K596">
        <f t="shared" si="82"/>
        <v>35</v>
      </c>
      <c r="L596" s="5">
        <f>Transactions!G596</f>
        <v>32855</v>
      </c>
      <c r="M596" s="2">
        <f>Transactions!H596</f>
        <v>0.17</v>
      </c>
      <c r="N596" s="2">
        <f t="shared" si="85"/>
        <v>27269.65</v>
      </c>
      <c r="O596">
        <f>SUMIFS(Financials!$C:$C,Financials!$A:$A,'Combined sheet'!$C596,Financials!$B:$B,'Combined sheet'!$D596)</f>
        <v>13142</v>
      </c>
      <c r="P596">
        <f>SUMIFS(Financials!$D:$D,Financials!$A:$A,'Combined sheet'!$C596,Financials!$B:$B,'Combined sheet'!$D596)</f>
        <v>1271.4884999999997</v>
      </c>
      <c r="Q596">
        <f>SUMIFS(Financials!$E:$E,Financials!$A:$A,'Combined sheet'!$C596,Financials!$B:$B,'Combined sheet'!$D596)</f>
        <v>0.1</v>
      </c>
      <c r="R596" s="18">
        <f t="shared" si="86"/>
        <v>17140.4535</v>
      </c>
      <c r="S596" s="9">
        <f t="shared" si="87"/>
        <v>10129.196500000002</v>
      </c>
      <c r="T596">
        <f>VLOOKUP(Transactions!F596,Payments!A596:E1295,2,FALSE)</f>
        <v>5453.93</v>
      </c>
      <c r="U596" s="9">
        <f>VLOOKUP($D596,Payments!$A:$E,4,0)</f>
        <v>23560.977599999998</v>
      </c>
      <c r="V596" s="9">
        <f t="shared" si="88"/>
        <v>1745.2575999999972</v>
      </c>
      <c r="W596" s="17">
        <f t="shared" si="89"/>
        <v>7.4074074074073959E-2</v>
      </c>
      <c r="X596" t="str">
        <f>VLOOKUP($D596,Payments!$A:$E,5,0)</f>
        <v>Laboral</v>
      </c>
      <c r="Y596" t="str">
        <f>VLOOKUP($X596,'Bank Type'!$A$1:$B$11,2,0)</f>
        <v>D</v>
      </c>
    </row>
    <row r="597" spans="1:25" x14ac:dyDescent="0.25">
      <c r="A597" t="str">
        <f t="shared" si="83"/>
        <v>CD-11CD-11-596</v>
      </c>
      <c r="B597" t="str">
        <f t="shared" si="84"/>
        <v>CD-11-596B-371</v>
      </c>
      <c r="C597" s="11" t="str">
        <f>Transactions!A597</f>
        <v>CD-11</v>
      </c>
      <c r="D597" t="str">
        <f>Transactions!F597</f>
        <v>CD-11-596</v>
      </c>
      <c r="E597" t="str">
        <f>VLOOKUP($D597,Payments!$A:$C,3,0)</f>
        <v>B-371</v>
      </c>
      <c r="F597" s="11" t="str">
        <f>Transactions!D597</f>
        <v>Hardtop</v>
      </c>
      <c r="G597" s="11" t="str">
        <f>Transactions!E597</f>
        <v>Saab</v>
      </c>
      <c r="H597" s="1">
        <f>Transactions!B597</f>
        <v>43403</v>
      </c>
      <c r="I597" s="10">
        <f t="shared" si="81"/>
        <v>10</v>
      </c>
      <c r="J597" s="1">
        <f>Transactions!C597</f>
        <v>43477</v>
      </c>
      <c r="K597">
        <f t="shared" si="82"/>
        <v>74</v>
      </c>
      <c r="L597" s="5">
        <f>Transactions!G597</f>
        <v>20525</v>
      </c>
      <c r="M597" s="2">
        <f>Transactions!H597</f>
        <v>0.15</v>
      </c>
      <c r="N597" s="2">
        <f t="shared" si="85"/>
        <v>17446.25</v>
      </c>
      <c r="O597">
        <f>SUMIFS(Financials!$C:$C,Financials!$A:$A,'Combined sheet'!$C597,Financials!$B:$B,'Combined sheet'!$D597)</f>
        <v>7594.25</v>
      </c>
      <c r="P597">
        <f>SUMIFS(Financials!$D:$D,Financials!$A:$A,'Combined sheet'!$C597,Financials!$B:$B,'Combined sheet'!$D597)</f>
        <v>591.12</v>
      </c>
      <c r="Q597">
        <f>SUMIFS(Financials!$E:$E,Financials!$A:$A,'Combined sheet'!$C597,Financials!$B:$B,'Combined sheet'!$D597)</f>
        <v>0.11</v>
      </c>
      <c r="R597" s="18">
        <f t="shared" si="86"/>
        <v>10104.4575</v>
      </c>
      <c r="S597" s="9">
        <f t="shared" si="87"/>
        <v>7341.7924999999996</v>
      </c>
      <c r="T597">
        <f>VLOOKUP(Transactions!F597,Payments!A597:E1296,2,FALSE)</f>
        <v>3314.7874999999999</v>
      </c>
      <c r="U597" s="9">
        <f>VLOOKUP($D597,Payments!$A:$E,4,0)</f>
        <v>15120.664875</v>
      </c>
      <c r="V597" s="9">
        <f t="shared" si="88"/>
        <v>989.20237500000076</v>
      </c>
      <c r="W597" s="17">
        <f t="shared" si="89"/>
        <v>6.54205607476636E-2</v>
      </c>
      <c r="X597" t="str">
        <f>VLOOKUP($D597,Payments!$A:$E,5,0)</f>
        <v>Bankia</v>
      </c>
      <c r="Y597" t="str">
        <f>VLOOKUP($X597,'Bank Type'!$A$1:$B$11,2,0)</f>
        <v>B</v>
      </c>
    </row>
    <row r="598" spans="1:25" x14ac:dyDescent="0.25">
      <c r="A598" t="str">
        <f t="shared" si="83"/>
        <v>CD-3CD-3-597</v>
      </c>
      <c r="B598" t="str">
        <f t="shared" si="84"/>
        <v>CD-3-597B-346</v>
      </c>
      <c r="C598" s="1" t="str">
        <f>Transactions!A598</f>
        <v>CD-3</v>
      </c>
      <c r="D598" t="str">
        <f>Transactions!F598</f>
        <v>CD-3-597</v>
      </c>
      <c r="E598" t="str">
        <f>VLOOKUP($D598,Payments!$A:$C,3,0)</f>
        <v>B-346</v>
      </c>
      <c r="F598" s="11" t="str">
        <f>Transactions!D598</f>
        <v>Sedan</v>
      </c>
      <c r="G598" s="11" t="str">
        <f>Transactions!E598</f>
        <v>Isuzu</v>
      </c>
      <c r="H598" s="1">
        <f>Transactions!B598</f>
        <v>43426</v>
      </c>
      <c r="I598" s="10">
        <f t="shared" si="81"/>
        <v>11</v>
      </c>
      <c r="J598" s="1">
        <f>Transactions!C598</f>
        <v>43494</v>
      </c>
      <c r="K598">
        <f t="shared" si="82"/>
        <v>68</v>
      </c>
      <c r="L598" s="5">
        <f>Transactions!G598</f>
        <v>17973</v>
      </c>
      <c r="M598" s="2">
        <f>Transactions!H598</f>
        <v>0.14000000000000001</v>
      </c>
      <c r="N598" s="2">
        <f t="shared" si="85"/>
        <v>15456.779999999999</v>
      </c>
      <c r="O598">
        <f>SUMIFS(Financials!$C:$C,Financials!$A:$A,'Combined sheet'!$C598,Financials!$B:$B,'Combined sheet'!$D598)</f>
        <v>5391.9</v>
      </c>
      <c r="P598">
        <f>SUMIFS(Financials!$D:$D,Financials!$A:$A,'Combined sheet'!$C598,Financials!$B:$B,'Combined sheet'!$D598)</f>
        <v>1006.4880000000002</v>
      </c>
      <c r="Q598">
        <f>SUMIFS(Financials!$E:$E,Financials!$A:$A,'Combined sheet'!$C598,Financials!$B:$B,'Combined sheet'!$D598)</f>
        <v>0.13</v>
      </c>
      <c r="R598" s="18">
        <f t="shared" si="86"/>
        <v>8407.7693999999992</v>
      </c>
      <c r="S598" s="9">
        <f t="shared" si="87"/>
        <v>7049.0105999999996</v>
      </c>
      <c r="T598">
        <f>VLOOKUP(Transactions!F598,Payments!A598:E1297,2,FALSE)</f>
        <v>3091.3560000000002</v>
      </c>
      <c r="U598" s="9">
        <f>VLOOKUP($D598,Payments!$A:$E,4,0)</f>
        <v>13231.003680000002</v>
      </c>
      <c r="V598" s="9">
        <f t="shared" si="88"/>
        <v>865.57968000000255</v>
      </c>
      <c r="W598" s="17">
        <f t="shared" si="89"/>
        <v>6.5420560747663739E-2</v>
      </c>
      <c r="X598" t="str">
        <f>VLOOKUP($D598,Payments!$A:$E,5,0)</f>
        <v>Sabadell</v>
      </c>
      <c r="Y598" t="str">
        <f>VLOOKUP($X598,'Bank Type'!$A$1:$B$11,2,0)</f>
        <v>A</v>
      </c>
    </row>
    <row r="599" spans="1:25" x14ac:dyDescent="0.25">
      <c r="A599" t="str">
        <f t="shared" si="83"/>
        <v>CD-16CD-16-598</v>
      </c>
      <c r="B599" t="str">
        <f t="shared" si="84"/>
        <v>CD-16-598B-277</v>
      </c>
      <c r="C599" s="11" t="str">
        <f>Transactions!A599</f>
        <v>CD-16</v>
      </c>
      <c r="D599" t="str">
        <f>Transactions!F599</f>
        <v>CD-16-598</v>
      </c>
      <c r="E599" t="str">
        <f>VLOOKUP($D599,Payments!$A:$C,3,0)</f>
        <v>B-277</v>
      </c>
      <c r="F599" s="11" t="str">
        <f>Transactions!D599</f>
        <v>Hardtop</v>
      </c>
      <c r="G599" s="11" t="str">
        <f>Transactions!E599</f>
        <v>Nissan</v>
      </c>
      <c r="H599" s="1">
        <f>Transactions!B599</f>
        <v>43381</v>
      </c>
      <c r="I599" s="10">
        <f t="shared" si="81"/>
        <v>10</v>
      </c>
      <c r="J599" s="1">
        <f>Transactions!C599</f>
        <v>43422</v>
      </c>
      <c r="K599">
        <f t="shared" si="82"/>
        <v>41</v>
      </c>
      <c r="L599" s="5">
        <f>Transactions!G599</f>
        <v>29171</v>
      </c>
      <c r="M599" s="2">
        <f>Transactions!H599</f>
        <v>0.14000000000000001</v>
      </c>
      <c r="N599" s="2">
        <f t="shared" si="85"/>
        <v>25087.059999999998</v>
      </c>
      <c r="O599">
        <f>SUMIFS(Financials!$C:$C,Financials!$A:$A,'Combined sheet'!$C599,Financials!$B:$B,'Combined sheet'!$D599)</f>
        <v>9334.7199999999993</v>
      </c>
      <c r="P599">
        <f>SUMIFS(Financials!$D:$D,Financials!$A:$A,'Combined sheet'!$C599,Financials!$B:$B,'Combined sheet'!$D599)</f>
        <v>1102.6638000000003</v>
      </c>
      <c r="Q599">
        <f>SUMIFS(Financials!$E:$E,Financials!$A:$A,'Combined sheet'!$C599,Financials!$B:$B,'Combined sheet'!$D599)</f>
        <v>0.11</v>
      </c>
      <c r="R599" s="18">
        <f t="shared" si="86"/>
        <v>13196.9604</v>
      </c>
      <c r="S599" s="9">
        <f t="shared" si="87"/>
        <v>11890.099599999998</v>
      </c>
      <c r="T599">
        <f>VLOOKUP(Transactions!F599,Payments!A599:E1298,2,FALSE)</f>
        <v>4515.6707999999999</v>
      </c>
      <c r="U599" s="9">
        <f>VLOOKUP($D599,Payments!$A:$E,4,0)</f>
        <v>22422.814228000003</v>
      </c>
      <c r="V599" s="9">
        <f t="shared" si="88"/>
        <v>1851.4250280000051</v>
      </c>
      <c r="W599" s="17">
        <f t="shared" si="89"/>
        <v>8.2568807339449754E-2</v>
      </c>
      <c r="X599" t="str">
        <f>VLOOKUP($D599,Payments!$A:$E,5,0)</f>
        <v>Bankinter</v>
      </c>
      <c r="Y599" t="str">
        <f>VLOOKUP($X599,'Bank Type'!$A$1:$B$11,2,0)</f>
        <v>C</v>
      </c>
    </row>
    <row r="600" spans="1:25" x14ac:dyDescent="0.25">
      <c r="A600" t="str">
        <f t="shared" si="83"/>
        <v>CD-18CD-18-599</v>
      </c>
      <c r="B600" t="str">
        <f t="shared" si="84"/>
        <v>CD-18-599B-305</v>
      </c>
      <c r="C600" s="1" t="str">
        <f>Transactions!A600</f>
        <v>CD-18</v>
      </c>
      <c r="D600" t="str">
        <f>Transactions!F600</f>
        <v>CD-18-599</v>
      </c>
      <c r="E600" t="str">
        <f>VLOOKUP($D600,Payments!$A:$C,3,0)</f>
        <v>B-305</v>
      </c>
      <c r="F600" s="11" t="str">
        <f>Transactions!D600</f>
        <v>Convertible</v>
      </c>
      <c r="G600" s="11" t="str">
        <f>Transactions!E600</f>
        <v>Mercedes-benz</v>
      </c>
      <c r="H600" s="1">
        <f>Transactions!B600</f>
        <v>43420</v>
      </c>
      <c r="I600" s="10">
        <f t="shared" si="81"/>
        <v>11</v>
      </c>
      <c r="J600" s="1">
        <f>Transactions!C600</f>
        <v>43497</v>
      </c>
      <c r="K600">
        <f t="shared" si="82"/>
        <v>77</v>
      </c>
      <c r="L600" s="5">
        <f>Transactions!G600</f>
        <v>21351</v>
      </c>
      <c r="M600" s="2">
        <f>Transactions!H600</f>
        <v>0.16</v>
      </c>
      <c r="N600" s="2">
        <f t="shared" si="85"/>
        <v>17934.84</v>
      </c>
      <c r="O600">
        <f>SUMIFS(Financials!$C:$C,Financials!$A:$A,'Combined sheet'!$C600,Financials!$B:$B,'Combined sheet'!$D600)</f>
        <v>8113.38</v>
      </c>
      <c r="P600">
        <f>SUMIFS(Financials!$D:$D,Financials!$A:$A,'Combined sheet'!$C600,Financials!$B:$B,'Combined sheet'!$D600)</f>
        <v>491.07299999999998</v>
      </c>
      <c r="Q600">
        <f>SUMIFS(Financials!$E:$E,Financials!$A:$A,'Combined sheet'!$C600,Financials!$B:$B,'Combined sheet'!$D600)</f>
        <v>0.12</v>
      </c>
      <c r="R600" s="18">
        <f t="shared" si="86"/>
        <v>10756.6338</v>
      </c>
      <c r="S600" s="9">
        <f t="shared" si="87"/>
        <v>7178.2061999999987</v>
      </c>
      <c r="T600">
        <f>VLOOKUP(Transactions!F600,Payments!A600:E1299,2,FALSE)</f>
        <v>4125.0132000000003</v>
      </c>
      <c r="U600" s="9">
        <f>VLOOKUP($D600,Payments!$A:$E,4,0)</f>
        <v>14776.514675999999</v>
      </c>
      <c r="V600" s="9">
        <f t="shared" si="88"/>
        <v>966.68787599999996</v>
      </c>
      <c r="W600" s="17">
        <f t="shared" si="89"/>
        <v>6.5420560747663559E-2</v>
      </c>
      <c r="X600" t="str">
        <f>VLOOKUP($D600,Payments!$A:$E,5,0)</f>
        <v>Kutxa</v>
      </c>
      <c r="Y600" t="str">
        <f>VLOOKUP($X600,'Bank Type'!$A$1:$B$11,2,0)</f>
        <v>C</v>
      </c>
    </row>
    <row r="601" spans="1:25" x14ac:dyDescent="0.25">
      <c r="A601" t="str">
        <f t="shared" si="83"/>
        <v>CD-4CD-4-600</v>
      </c>
      <c r="B601" t="str">
        <f t="shared" si="84"/>
        <v>CD-4-600B-303</v>
      </c>
      <c r="C601" s="11" t="str">
        <f>Transactions!A601</f>
        <v>CD-4</v>
      </c>
      <c r="D601" t="str">
        <f>Transactions!F601</f>
        <v>CD-4-600</v>
      </c>
      <c r="E601" t="str">
        <f>VLOOKUP($D601,Payments!$A:$C,3,0)</f>
        <v>B-303</v>
      </c>
      <c r="F601" s="11" t="str">
        <f>Transactions!D601</f>
        <v>Convertible</v>
      </c>
      <c r="G601" s="11" t="str">
        <f>Transactions!E601</f>
        <v>Audi</v>
      </c>
      <c r="H601" s="1">
        <f>Transactions!B601</f>
        <v>43450</v>
      </c>
      <c r="I601" s="10">
        <f t="shared" si="81"/>
        <v>12</v>
      </c>
      <c r="J601" s="1">
        <f>Transactions!C601</f>
        <v>43508</v>
      </c>
      <c r="K601">
        <f t="shared" si="82"/>
        <v>58</v>
      </c>
      <c r="L601" s="5">
        <f>Transactions!G601</f>
        <v>29087</v>
      </c>
      <c r="M601" s="2">
        <f>Transactions!H601</f>
        <v>0.08</v>
      </c>
      <c r="N601" s="2">
        <f t="shared" si="85"/>
        <v>26760.04</v>
      </c>
      <c r="O601">
        <f>SUMIFS(Financials!$C:$C,Financials!$A:$A,'Combined sheet'!$C601,Financials!$B:$B,'Combined sheet'!$D601)</f>
        <v>9889.58</v>
      </c>
      <c r="P601">
        <f>SUMIFS(Financials!$D:$D,Financials!$A:$A,'Combined sheet'!$C601,Financials!$B:$B,'Combined sheet'!$D601)</f>
        <v>1349.6368</v>
      </c>
      <c r="Q601">
        <f>SUMIFS(Financials!$E:$E,Financials!$A:$A,'Combined sheet'!$C601,Financials!$B:$B,'Combined sheet'!$D601)</f>
        <v>0.14000000000000001</v>
      </c>
      <c r="R601" s="18">
        <f t="shared" si="86"/>
        <v>14985.6224</v>
      </c>
      <c r="S601" s="9">
        <f t="shared" si="87"/>
        <v>11774.417599999999</v>
      </c>
      <c r="T601">
        <f>VLOOKUP(Transactions!F601,Payments!A601:E1300,2,FALSE)</f>
        <v>5352.0080000000007</v>
      </c>
      <c r="U601" s="9">
        <f>VLOOKUP($D601,Payments!$A:$E,4,0)</f>
        <v>23120.674559999999</v>
      </c>
      <c r="V601" s="9">
        <f t="shared" si="88"/>
        <v>1712.6425600000002</v>
      </c>
      <c r="W601" s="17">
        <f t="shared" si="89"/>
        <v>7.4074074074074084E-2</v>
      </c>
      <c r="X601" t="str">
        <f>VLOOKUP($D601,Payments!$A:$E,5,0)</f>
        <v>Bankia</v>
      </c>
      <c r="Y601" t="str">
        <f>VLOOKUP($X601,'Bank Type'!$A$1:$B$11,2,0)</f>
        <v>B</v>
      </c>
    </row>
    <row r="602" spans="1:25" x14ac:dyDescent="0.25">
      <c r="A602" t="str">
        <f t="shared" si="83"/>
        <v>CD-19CD-19-601</v>
      </c>
      <c r="B602" t="str">
        <f t="shared" si="84"/>
        <v>CD-19-601B-299</v>
      </c>
      <c r="C602" s="1" t="str">
        <f>Transactions!A602</f>
        <v>CD-19</v>
      </c>
      <c r="D602" t="str">
        <f>Transactions!F602</f>
        <v>CD-19-601</v>
      </c>
      <c r="E602" t="str">
        <f>VLOOKUP($D602,Payments!$A:$C,3,0)</f>
        <v>B-299</v>
      </c>
      <c r="F602" s="11" t="str">
        <f>Transactions!D602</f>
        <v>Sedan</v>
      </c>
      <c r="G602" s="11" t="str">
        <f>Transactions!E602</f>
        <v>Alfa-romero</v>
      </c>
      <c r="H602" s="1">
        <f>Transactions!B602</f>
        <v>43383</v>
      </c>
      <c r="I602" s="10">
        <f t="shared" si="81"/>
        <v>10</v>
      </c>
      <c r="J602" s="1">
        <f>Transactions!C602</f>
        <v>43418</v>
      </c>
      <c r="K602">
        <f t="shared" si="82"/>
        <v>35</v>
      </c>
      <c r="L602" s="5">
        <f>Transactions!G602</f>
        <v>27726</v>
      </c>
      <c r="M602" s="2">
        <f>Transactions!H602</f>
        <v>0.08</v>
      </c>
      <c r="N602" s="2">
        <f t="shared" si="85"/>
        <v>25507.919999999998</v>
      </c>
      <c r="O602">
        <f>SUMIFS(Financials!$C:$C,Financials!$A:$A,'Combined sheet'!$C602,Financials!$B:$B,'Combined sheet'!$D602)</f>
        <v>8595.06</v>
      </c>
      <c r="P602">
        <f>SUMIFS(Financials!$D:$D,Financials!$A:$A,'Combined sheet'!$C602,Financials!$B:$B,'Combined sheet'!$D602)</f>
        <v>1014.7716</v>
      </c>
      <c r="Q602">
        <f>SUMIFS(Financials!$E:$E,Financials!$A:$A,'Combined sheet'!$C602,Financials!$B:$B,'Combined sheet'!$D602)</f>
        <v>0.14000000000000001</v>
      </c>
      <c r="R602" s="18">
        <f t="shared" si="86"/>
        <v>13180.940399999999</v>
      </c>
      <c r="S602" s="9">
        <f t="shared" si="87"/>
        <v>12326.979600000001</v>
      </c>
      <c r="T602">
        <f>VLOOKUP(Transactions!F602,Payments!A602:E1301,2,FALSE)</f>
        <v>4846.5048000000006</v>
      </c>
      <c r="U602" s="9">
        <f>VLOOKUP($D602,Payments!$A:$E,4,0)</f>
        <v>22314.328416000004</v>
      </c>
      <c r="V602" s="9">
        <f t="shared" si="88"/>
        <v>1652.9132160000081</v>
      </c>
      <c r="W602" s="17">
        <f t="shared" si="89"/>
        <v>7.4074074074074431E-2</v>
      </c>
      <c r="X602" t="str">
        <f>VLOOKUP($D602,Payments!$A:$E,5,0)</f>
        <v>Popular</v>
      </c>
      <c r="Y602" t="str">
        <f>VLOOKUP($X602,'Bank Type'!$A$1:$B$11,2,0)</f>
        <v>B</v>
      </c>
    </row>
    <row r="603" spans="1:25" x14ac:dyDescent="0.25">
      <c r="A603" t="str">
        <f t="shared" si="83"/>
        <v>CD-2CD-2-602</v>
      </c>
      <c r="B603" t="str">
        <f t="shared" si="84"/>
        <v>CD-2-602B-313</v>
      </c>
      <c r="C603" s="11" t="str">
        <f>Transactions!A603</f>
        <v>CD-2</v>
      </c>
      <c r="D603" t="str">
        <f>Transactions!F603</f>
        <v>CD-2-602</v>
      </c>
      <c r="E603" t="str">
        <f>VLOOKUP($D603,Payments!$A:$C,3,0)</f>
        <v>B-313</v>
      </c>
      <c r="F603" s="11" t="str">
        <f>Transactions!D603</f>
        <v>Hardtop</v>
      </c>
      <c r="G603" s="11" t="str">
        <f>Transactions!E603</f>
        <v>Nissan</v>
      </c>
      <c r="H603" s="1">
        <f>Transactions!B603</f>
        <v>43411</v>
      </c>
      <c r="I603" s="10">
        <f t="shared" si="81"/>
        <v>11</v>
      </c>
      <c r="J603" s="1">
        <f>Transactions!C603</f>
        <v>43468</v>
      </c>
      <c r="K603">
        <f t="shared" si="82"/>
        <v>57</v>
      </c>
      <c r="L603" s="5">
        <f>Transactions!G603</f>
        <v>21280</v>
      </c>
      <c r="M603" s="2">
        <f>Transactions!H603</f>
        <v>0.09</v>
      </c>
      <c r="N603" s="2">
        <f t="shared" si="85"/>
        <v>19364.8</v>
      </c>
      <c r="O603">
        <f>SUMIFS(Financials!$C:$C,Financials!$A:$A,'Combined sheet'!$C603,Financials!$B:$B,'Combined sheet'!$D603)</f>
        <v>8086.4</v>
      </c>
      <c r="P603">
        <f>SUMIFS(Financials!$D:$D,Financials!$A:$A,'Combined sheet'!$C603,Financials!$B:$B,'Combined sheet'!$D603)</f>
        <v>563.91999999999996</v>
      </c>
      <c r="Q603">
        <f>SUMIFS(Financials!$E:$E,Financials!$A:$A,'Combined sheet'!$C603,Financials!$B:$B,'Combined sheet'!$D603)</f>
        <v>0.1</v>
      </c>
      <c r="R603" s="18">
        <f t="shared" si="86"/>
        <v>10586.8</v>
      </c>
      <c r="S603" s="9">
        <f t="shared" si="87"/>
        <v>8778</v>
      </c>
      <c r="T603">
        <f>VLOOKUP(Transactions!F603,Payments!A603:E1302,2,FALSE)</f>
        <v>4066.6079999999997</v>
      </c>
      <c r="U603" s="9">
        <f>VLOOKUP($D603,Payments!$A:$E,4,0)</f>
        <v>16063.1016</v>
      </c>
      <c r="V603" s="9">
        <f t="shared" si="88"/>
        <v>764.90960000000086</v>
      </c>
      <c r="W603" s="17">
        <f t="shared" si="89"/>
        <v>4.7619047619047672E-2</v>
      </c>
      <c r="X603" t="str">
        <f>VLOOKUP($D603,Payments!$A:$E,5,0)</f>
        <v>Sabadell</v>
      </c>
      <c r="Y603" t="str">
        <f>VLOOKUP($X603,'Bank Type'!$A$1:$B$11,2,0)</f>
        <v>A</v>
      </c>
    </row>
    <row r="604" spans="1:25" x14ac:dyDescent="0.25">
      <c r="A604" t="str">
        <f t="shared" si="83"/>
        <v>CD-8CD-8-603</v>
      </c>
      <c r="B604" t="str">
        <f t="shared" si="84"/>
        <v>CD-8-603B-265</v>
      </c>
      <c r="C604" s="1" t="str">
        <f>Transactions!A604</f>
        <v>CD-8</v>
      </c>
      <c r="D604" t="str">
        <f>Transactions!F604</f>
        <v>CD-8-603</v>
      </c>
      <c r="E604" t="str">
        <f>VLOOKUP($D604,Payments!$A:$C,3,0)</f>
        <v>B-265</v>
      </c>
      <c r="F604" s="11" t="str">
        <f>Transactions!D604</f>
        <v>Hardtop</v>
      </c>
      <c r="G604" s="11" t="str">
        <f>Transactions!E604</f>
        <v>Mazda</v>
      </c>
      <c r="H604" s="1">
        <f>Transactions!B604</f>
        <v>43394</v>
      </c>
      <c r="I604" s="10">
        <f t="shared" si="81"/>
        <v>10</v>
      </c>
      <c r="J604" s="1">
        <f>Transactions!C604</f>
        <v>43462</v>
      </c>
      <c r="K604">
        <f t="shared" si="82"/>
        <v>68</v>
      </c>
      <c r="L604" s="5">
        <f>Transactions!G604</f>
        <v>16716</v>
      </c>
      <c r="M604" s="2">
        <f>Transactions!H604</f>
        <v>0.08</v>
      </c>
      <c r="N604" s="2">
        <f t="shared" si="85"/>
        <v>15378.72</v>
      </c>
      <c r="O604">
        <f>SUMIFS(Financials!$C:$C,Financials!$A:$A,'Combined sheet'!$C604,Financials!$B:$B,'Combined sheet'!$D604)</f>
        <v>6686.4</v>
      </c>
      <c r="P604">
        <f>SUMIFS(Financials!$D:$D,Financials!$A:$A,'Combined sheet'!$C604,Financials!$B:$B,'Combined sheet'!$D604)</f>
        <v>521.53920000000016</v>
      </c>
      <c r="Q604">
        <f>SUMIFS(Financials!$E:$E,Financials!$A:$A,'Combined sheet'!$C604,Financials!$B:$B,'Combined sheet'!$D604)</f>
        <v>0.14000000000000001</v>
      </c>
      <c r="R604" s="18">
        <f t="shared" si="86"/>
        <v>9360.9599999999991</v>
      </c>
      <c r="S604" s="9">
        <f t="shared" si="87"/>
        <v>6017.7599999999993</v>
      </c>
      <c r="T604">
        <f>VLOOKUP(Transactions!F604,Payments!A604:E1303,2,FALSE)</f>
        <v>2921.9568000000004</v>
      </c>
      <c r="U604" s="9">
        <f>VLOOKUP($D604,Payments!$A:$E,4,0)</f>
        <v>13204.168992000003</v>
      </c>
      <c r="V604" s="9">
        <f t="shared" si="88"/>
        <v>747.4057920000032</v>
      </c>
      <c r="W604" s="17">
        <f t="shared" si="89"/>
        <v>5.6603773584905891E-2</v>
      </c>
      <c r="X604" t="str">
        <f>VLOOKUP($D604,Payments!$A:$E,5,0)</f>
        <v>BBVA</v>
      </c>
      <c r="Y604" t="str">
        <f>VLOOKUP($X604,'Bank Type'!$A$1:$B$11,2,0)</f>
        <v>A</v>
      </c>
    </row>
    <row r="605" spans="1:25" x14ac:dyDescent="0.25">
      <c r="A605" t="str">
        <f t="shared" si="83"/>
        <v>CD-1CD-1-604</v>
      </c>
      <c r="B605" t="str">
        <f t="shared" si="84"/>
        <v>CD-1-604B-276</v>
      </c>
      <c r="C605" s="11" t="str">
        <f>Transactions!A605</f>
        <v>CD-1</v>
      </c>
      <c r="D605" t="str">
        <f>Transactions!F605</f>
        <v>CD-1-604</v>
      </c>
      <c r="E605" t="str">
        <f>VLOOKUP($D605,Payments!$A:$C,3,0)</f>
        <v>B-276</v>
      </c>
      <c r="F605" s="11" t="str">
        <f>Transactions!D605</f>
        <v>Wagon</v>
      </c>
      <c r="G605" s="11" t="str">
        <f>Transactions!E605</f>
        <v>Isuzu</v>
      </c>
      <c r="H605" s="1">
        <f>Transactions!B605</f>
        <v>43412</v>
      </c>
      <c r="I605" s="10">
        <f t="shared" si="81"/>
        <v>11</v>
      </c>
      <c r="J605" s="1">
        <f>Transactions!C605</f>
        <v>43453</v>
      </c>
      <c r="K605">
        <f t="shared" si="82"/>
        <v>41</v>
      </c>
      <c r="L605" s="5">
        <f>Transactions!G605</f>
        <v>21425</v>
      </c>
      <c r="M605" s="2">
        <f>Transactions!H605</f>
        <v>0.16</v>
      </c>
      <c r="N605" s="2">
        <f t="shared" si="85"/>
        <v>17997</v>
      </c>
      <c r="O605">
        <f>SUMIFS(Financials!$C:$C,Financials!$A:$A,'Combined sheet'!$C605,Financials!$B:$B,'Combined sheet'!$D605)</f>
        <v>7713</v>
      </c>
      <c r="P605">
        <f>SUMIFS(Financials!$D:$D,Financials!$A:$A,'Combined sheet'!$C605,Financials!$B:$B,'Combined sheet'!$D605)</f>
        <v>617.04</v>
      </c>
      <c r="Q605">
        <f>SUMIFS(Financials!$E:$E,Financials!$A:$A,'Combined sheet'!$C605,Financials!$B:$B,'Combined sheet'!$D605)</f>
        <v>0.12</v>
      </c>
      <c r="R605" s="18">
        <f t="shared" si="86"/>
        <v>10489.68</v>
      </c>
      <c r="S605" s="9">
        <f t="shared" si="87"/>
        <v>7507.32</v>
      </c>
      <c r="T605">
        <f>VLOOKUP(Transactions!F605,Payments!A605:E1304,2,FALSE)</f>
        <v>3959.34</v>
      </c>
      <c r="U605" s="9">
        <f>VLOOKUP($D605,Payments!$A:$E,4,0)</f>
        <v>15020.296200000001</v>
      </c>
      <c r="V605" s="9">
        <f t="shared" si="88"/>
        <v>982.63620000000083</v>
      </c>
      <c r="W605" s="17">
        <f t="shared" si="89"/>
        <v>6.54205607476636E-2</v>
      </c>
      <c r="X605" t="str">
        <f>VLOOKUP($D605,Payments!$A:$E,5,0)</f>
        <v>Popular</v>
      </c>
      <c r="Y605" t="str">
        <f>VLOOKUP($X605,'Bank Type'!$A$1:$B$11,2,0)</f>
        <v>B</v>
      </c>
    </row>
    <row r="606" spans="1:25" x14ac:dyDescent="0.25">
      <c r="A606" t="str">
        <f t="shared" si="83"/>
        <v>CD-10CD-10-605</v>
      </c>
      <c r="B606" t="str">
        <f t="shared" si="84"/>
        <v>CD-10-605B-342</v>
      </c>
      <c r="C606" s="1" t="str">
        <f>Transactions!A606</f>
        <v>CD-10</v>
      </c>
      <c r="D606" t="str">
        <f>Transactions!F606</f>
        <v>CD-10-605</v>
      </c>
      <c r="E606" t="str">
        <f>VLOOKUP($D606,Payments!$A:$C,3,0)</f>
        <v>B-342</v>
      </c>
      <c r="F606" s="11" t="str">
        <f>Transactions!D606</f>
        <v>Wagon</v>
      </c>
      <c r="G606" s="11" t="str">
        <f>Transactions!E606</f>
        <v>Saab</v>
      </c>
      <c r="H606" s="1">
        <f>Transactions!B606</f>
        <v>43398</v>
      </c>
      <c r="I606" s="10">
        <f t="shared" si="81"/>
        <v>10</v>
      </c>
      <c r="J606" s="1">
        <f>Transactions!C606</f>
        <v>43454</v>
      </c>
      <c r="K606">
        <f t="shared" si="82"/>
        <v>56</v>
      </c>
      <c r="L606" s="5">
        <f>Transactions!G606</f>
        <v>25962</v>
      </c>
      <c r="M606" s="2">
        <f>Transactions!H606</f>
        <v>0.09</v>
      </c>
      <c r="N606" s="2">
        <f t="shared" si="85"/>
        <v>23625.42</v>
      </c>
      <c r="O606">
        <f>SUMIFS(Financials!$C:$C,Financials!$A:$A,'Combined sheet'!$C606,Financials!$B:$B,'Combined sheet'!$D606)</f>
        <v>8567.4599999999991</v>
      </c>
      <c r="P606">
        <f>SUMIFS(Financials!$D:$D,Financials!$A:$A,'Combined sheet'!$C606,Financials!$B:$B,'Combined sheet'!$D606)</f>
        <v>903.47760000000005</v>
      </c>
      <c r="Q606">
        <f>SUMIFS(Financials!$E:$E,Financials!$A:$A,'Combined sheet'!$C606,Financials!$B:$B,'Combined sheet'!$D606)</f>
        <v>0.11</v>
      </c>
      <c r="R606" s="18">
        <f t="shared" si="86"/>
        <v>12069.733799999998</v>
      </c>
      <c r="S606" s="9">
        <f t="shared" si="87"/>
        <v>11555.6862</v>
      </c>
      <c r="T606">
        <f>VLOOKUP(Transactions!F606,Payments!A606:E1305,2,FALSE)</f>
        <v>4961.3382000000011</v>
      </c>
      <c r="U606" s="9">
        <f>VLOOKUP($D606,Payments!$A:$E,4,0)</f>
        <v>19783.926708000003</v>
      </c>
      <c r="V606" s="9">
        <f t="shared" si="88"/>
        <v>1119.8449080000064</v>
      </c>
      <c r="W606" s="17">
        <f t="shared" si="89"/>
        <v>5.6603773584905974E-2</v>
      </c>
      <c r="X606" t="str">
        <f>VLOOKUP($D606,Payments!$A:$E,5,0)</f>
        <v>Santander</v>
      </c>
      <c r="Y606" t="str">
        <f>VLOOKUP($X606,'Bank Type'!$A$1:$B$11,2,0)</f>
        <v>B</v>
      </c>
    </row>
    <row r="607" spans="1:25" x14ac:dyDescent="0.25">
      <c r="A607" t="str">
        <f t="shared" si="83"/>
        <v>CD-18CD-18-606</v>
      </c>
      <c r="B607" t="str">
        <f t="shared" si="84"/>
        <v>CD-18-606B-372</v>
      </c>
      <c r="C607" s="11" t="str">
        <f>Transactions!A607</f>
        <v>CD-18</v>
      </c>
      <c r="D607" t="str">
        <f>Transactions!F607</f>
        <v>CD-18-606</v>
      </c>
      <c r="E607" t="str">
        <f>VLOOKUP($D607,Payments!$A:$C,3,0)</f>
        <v>B-372</v>
      </c>
      <c r="F607" s="11" t="str">
        <f>Transactions!D607</f>
        <v>Wagon</v>
      </c>
      <c r="G607" s="11" t="str">
        <f>Transactions!E607</f>
        <v>Chevrolet</v>
      </c>
      <c r="H607" s="1">
        <f>Transactions!B607</f>
        <v>43446</v>
      </c>
      <c r="I607" s="10">
        <f t="shared" si="81"/>
        <v>12</v>
      </c>
      <c r="J607" s="1">
        <f>Transactions!C607</f>
        <v>43508</v>
      </c>
      <c r="K607">
        <f t="shared" si="82"/>
        <v>62</v>
      </c>
      <c r="L607" s="5">
        <f>Transactions!G607</f>
        <v>26963</v>
      </c>
      <c r="M607" s="2">
        <f>Transactions!H607</f>
        <v>0.14000000000000001</v>
      </c>
      <c r="N607" s="2">
        <f t="shared" si="85"/>
        <v>23188.18</v>
      </c>
      <c r="O607">
        <f>SUMIFS(Financials!$C:$C,Financials!$A:$A,'Combined sheet'!$C607,Financials!$B:$B,'Combined sheet'!$D607)</f>
        <v>9976.31</v>
      </c>
      <c r="P607">
        <f>SUMIFS(Financials!$D:$D,Financials!$A:$A,'Combined sheet'!$C607,Financials!$B:$B,'Combined sheet'!$D607)</f>
        <v>924.83090000000016</v>
      </c>
      <c r="Q607">
        <f>SUMIFS(Financials!$E:$E,Financials!$A:$A,'Combined sheet'!$C607,Financials!$B:$B,'Combined sheet'!$D607)</f>
        <v>0.13</v>
      </c>
      <c r="R607" s="18">
        <f t="shared" si="86"/>
        <v>13915.604300000001</v>
      </c>
      <c r="S607" s="9">
        <f t="shared" si="87"/>
        <v>9272.5756999999994</v>
      </c>
      <c r="T607">
        <f>VLOOKUP(Transactions!F607,Payments!A607:E1306,2,FALSE)</f>
        <v>5101.3996000000006</v>
      </c>
      <c r="U607" s="9">
        <f>VLOOKUP($D607,Payments!$A:$E,4,0)</f>
        <v>19714.590636000001</v>
      </c>
      <c r="V607" s="9">
        <f t="shared" si="88"/>
        <v>1627.8102360000012</v>
      </c>
      <c r="W607" s="17">
        <f t="shared" si="89"/>
        <v>8.2568807339449601E-2</v>
      </c>
      <c r="X607" t="str">
        <f>VLOOKUP($D607,Payments!$A:$E,5,0)</f>
        <v>Kutxa</v>
      </c>
      <c r="Y607" t="str">
        <f>VLOOKUP($X607,'Bank Type'!$A$1:$B$11,2,0)</f>
        <v>C</v>
      </c>
    </row>
    <row r="608" spans="1:25" x14ac:dyDescent="0.25">
      <c r="A608" t="str">
        <f t="shared" si="83"/>
        <v>CD-11CD-11-607</v>
      </c>
      <c r="B608" t="str">
        <f t="shared" si="84"/>
        <v>CD-11-607B-390</v>
      </c>
      <c r="C608" s="1" t="str">
        <f>Transactions!A608</f>
        <v>CD-11</v>
      </c>
      <c r="D608" t="str">
        <f>Transactions!F608</f>
        <v>CD-11-607</v>
      </c>
      <c r="E608" t="str">
        <f>VLOOKUP($D608,Payments!$A:$C,3,0)</f>
        <v>B-390</v>
      </c>
      <c r="F608" s="11" t="str">
        <f>Transactions!D608</f>
        <v>Convertible</v>
      </c>
      <c r="G608" s="11" t="str">
        <f>Transactions!E608</f>
        <v>Volvo</v>
      </c>
      <c r="H608" s="1">
        <f>Transactions!B608</f>
        <v>43448</v>
      </c>
      <c r="I608" s="10">
        <f t="shared" si="81"/>
        <v>12</v>
      </c>
      <c r="J608" s="1">
        <f>Transactions!C608</f>
        <v>43513</v>
      </c>
      <c r="K608">
        <f t="shared" si="82"/>
        <v>65</v>
      </c>
      <c r="L608" s="5">
        <f>Transactions!G608</f>
        <v>26196</v>
      </c>
      <c r="M608" s="2">
        <f>Transactions!H608</f>
        <v>0.17</v>
      </c>
      <c r="N608" s="2">
        <f t="shared" si="85"/>
        <v>21742.68</v>
      </c>
      <c r="O608">
        <f>SUMIFS(Financials!$C:$C,Financials!$A:$A,'Combined sheet'!$C608,Financials!$B:$B,'Combined sheet'!$D608)</f>
        <v>9430.56</v>
      </c>
      <c r="P608">
        <f>SUMIFS(Financials!$D:$D,Financials!$A:$A,'Combined sheet'!$C608,Financials!$B:$B,'Combined sheet'!$D608)</f>
        <v>984.96960000000001</v>
      </c>
      <c r="Q608">
        <f>SUMIFS(Financials!$E:$E,Financials!$A:$A,'Combined sheet'!$C608,Financials!$B:$B,'Combined sheet'!$D608)</f>
        <v>0.15</v>
      </c>
      <c r="R608" s="18">
        <f t="shared" si="86"/>
        <v>13676.9316</v>
      </c>
      <c r="S608" s="9">
        <f t="shared" si="87"/>
        <v>8065.7484000000004</v>
      </c>
      <c r="T608">
        <f>VLOOKUP(Transactions!F608,Payments!A608:E1307,2,FALSE)</f>
        <v>5000.8163999999997</v>
      </c>
      <c r="U608" s="9">
        <f>VLOOKUP($D608,Payments!$A:$E,4,0)</f>
        <v>17578.95678</v>
      </c>
      <c r="V608" s="9">
        <f t="shared" si="88"/>
        <v>837.09317999999985</v>
      </c>
      <c r="W608" s="17">
        <f t="shared" si="89"/>
        <v>4.7619047619047609E-2</v>
      </c>
      <c r="X608" t="str">
        <f>VLOOKUP($D608,Payments!$A:$E,5,0)</f>
        <v>Sabadell</v>
      </c>
      <c r="Y608" t="str">
        <f>VLOOKUP($X608,'Bank Type'!$A$1:$B$11,2,0)</f>
        <v>A</v>
      </c>
    </row>
    <row r="609" spans="1:25" x14ac:dyDescent="0.25">
      <c r="A609" t="str">
        <f t="shared" si="83"/>
        <v>CD-18CD-18-608</v>
      </c>
      <c r="B609" t="str">
        <f t="shared" si="84"/>
        <v>CD-18-608B-353</v>
      </c>
      <c r="C609" s="11" t="str">
        <f>Transactions!A609</f>
        <v>CD-18</v>
      </c>
      <c r="D609" t="str">
        <f>Transactions!F609</f>
        <v>CD-18-608</v>
      </c>
      <c r="E609" t="str">
        <f>VLOOKUP($D609,Payments!$A:$C,3,0)</f>
        <v>B-353</v>
      </c>
      <c r="F609" s="11" t="str">
        <f>Transactions!D609</f>
        <v>Hatchback</v>
      </c>
      <c r="G609" s="11" t="str">
        <f>Transactions!E609</f>
        <v>BMW</v>
      </c>
      <c r="H609" s="1">
        <f>Transactions!B609</f>
        <v>43457</v>
      </c>
      <c r="I609" s="10">
        <f t="shared" si="81"/>
        <v>12</v>
      </c>
      <c r="J609" s="1">
        <f>Transactions!C609</f>
        <v>43491</v>
      </c>
      <c r="K609">
        <f t="shared" si="82"/>
        <v>34</v>
      </c>
      <c r="L609" s="5">
        <f>Transactions!G609</f>
        <v>20731</v>
      </c>
      <c r="M609" s="2">
        <f>Transactions!H609</f>
        <v>0.1</v>
      </c>
      <c r="N609" s="2">
        <f t="shared" si="85"/>
        <v>18657.900000000001</v>
      </c>
      <c r="O609">
        <f>SUMIFS(Financials!$C:$C,Financials!$A:$A,'Combined sheet'!$C609,Financials!$B:$B,'Combined sheet'!$D609)</f>
        <v>8292.4</v>
      </c>
      <c r="P609">
        <f>SUMIFS(Financials!$D:$D,Financials!$A:$A,'Combined sheet'!$C609,Financials!$B:$B,'Combined sheet'!$D609)</f>
        <v>725.58500000000015</v>
      </c>
      <c r="Q609">
        <f>SUMIFS(Financials!$E:$E,Financials!$A:$A,'Combined sheet'!$C609,Financials!$B:$B,'Combined sheet'!$D609)</f>
        <v>0.12</v>
      </c>
      <c r="R609" s="18">
        <f t="shared" si="86"/>
        <v>11256.933000000001</v>
      </c>
      <c r="S609" s="9">
        <f t="shared" si="87"/>
        <v>7400.9670000000006</v>
      </c>
      <c r="T609">
        <f>VLOOKUP(Transactions!F609,Payments!A609:E1308,2,FALSE)</f>
        <v>4104.7380000000003</v>
      </c>
      <c r="U609" s="9">
        <f>VLOOKUP($D609,Payments!$A:$E,4,0)</f>
        <v>15280.820100000001</v>
      </c>
      <c r="V609" s="9">
        <f t="shared" si="88"/>
        <v>727.65810000000056</v>
      </c>
      <c r="W609" s="17">
        <f t="shared" si="89"/>
        <v>4.7619047619047651E-2</v>
      </c>
      <c r="X609" t="str">
        <f>VLOOKUP($D609,Payments!$A:$E,5,0)</f>
        <v>Sabadell</v>
      </c>
      <c r="Y609" t="str">
        <f>VLOOKUP($X609,'Bank Type'!$A$1:$B$11,2,0)</f>
        <v>A</v>
      </c>
    </row>
    <row r="610" spans="1:25" x14ac:dyDescent="0.25">
      <c r="A610" t="str">
        <f t="shared" si="83"/>
        <v>CD-16CD-16-609</v>
      </c>
      <c r="B610" t="str">
        <f t="shared" si="84"/>
        <v>CD-16-609B-288</v>
      </c>
      <c r="C610" s="1" t="str">
        <f>Transactions!A610</f>
        <v>CD-16</v>
      </c>
      <c r="D610" t="str">
        <f>Transactions!F610</f>
        <v>CD-16-609</v>
      </c>
      <c r="E610" t="str">
        <f>VLOOKUP($D610,Payments!$A:$C,3,0)</f>
        <v>B-288</v>
      </c>
      <c r="F610" s="11" t="str">
        <f>Transactions!D610</f>
        <v>Convertible</v>
      </c>
      <c r="G610" s="11" t="str">
        <f>Transactions!E610</f>
        <v>Isuzu</v>
      </c>
      <c r="H610" s="1">
        <f>Transactions!B610</f>
        <v>43406</v>
      </c>
      <c r="I610" s="10">
        <f t="shared" si="81"/>
        <v>11</v>
      </c>
      <c r="J610" s="1">
        <f>Transactions!C610</f>
        <v>43479</v>
      </c>
      <c r="K610">
        <f t="shared" si="82"/>
        <v>73</v>
      </c>
      <c r="L610" s="5">
        <f>Transactions!G610</f>
        <v>18982</v>
      </c>
      <c r="M610" s="2">
        <f>Transactions!H610</f>
        <v>0.09</v>
      </c>
      <c r="N610" s="2">
        <f t="shared" si="85"/>
        <v>17273.62</v>
      </c>
      <c r="O610">
        <f>SUMIFS(Financials!$C:$C,Financials!$A:$A,'Combined sheet'!$C610,Financials!$B:$B,'Combined sheet'!$D610)</f>
        <v>5884.42</v>
      </c>
      <c r="P610">
        <f>SUMIFS(Financials!$D:$D,Financials!$A:$A,'Combined sheet'!$C610,Financials!$B:$B,'Combined sheet'!$D610)</f>
        <v>797.24399999999991</v>
      </c>
      <c r="Q610">
        <f>SUMIFS(Financials!$E:$E,Financials!$A:$A,'Combined sheet'!$C610,Financials!$B:$B,'Combined sheet'!$D610)</f>
        <v>0.12</v>
      </c>
      <c r="R610" s="18">
        <f t="shared" si="86"/>
        <v>8754.4984000000004</v>
      </c>
      <c r="S610" s="9">
        <f t="shared" si="87"/>
        <v>8519.1215999999986</v>
      </c>
      <c r="T610">
        <f>VLOOKUP(Transactions!F610,Payments!A610:E1309,2,FALSE)</f>
        <v>3972.9325999999996</v>
      </c>
      <c r="U610" s="9">
        <f>VLOOKUP($D610,Payments!$A:$E,4,0)</f>
        <v>13965.72177</v>
      </c>
      <c r="V610" s="9">
        <f t="shared" si="88"/>
        <v>665.03437000000122</v>
      </c>
      <c r="W610" s="17">
        <f t="shared" si="89"/>
        <v>4.7619047619047707E-2</v>
      </c>
      <c r="X610" t="str">
        <f>VLOOKUP($D610,Payments!$A:$E,5,0)</f>
        <v>Bankinter</v>
      </c>
      <c r="Y610" t="str">
        <f>VLOOKUP($X610,'Bank Type'!$A$1:$B$11,2,0)</f>
        <v>C</v>
      </c>
    </row>
    <row r="611" spans="1:25" x14ac:dyDescent="0.25">
      <c r="A611" t="str">
        <f t="shared" si="83"/>
        <v>CD-20CD-20-610</v>
      </c>
      <c r="B611" t="str">
        <f t="shared" si="84"/>
        <v>CD-20-610B-384</v>
      </c>
      <c r="C611" s="11" t="str">
        <f>Transactions!A611</f>
        <v>CD-20</v>
      </c>
      <c r="D611" t="str">
        <f>Transactions!F611</f>
        <v>CD-20-610</v>
      </c>
      <c r="E611" t="str">
        <f>VLOOKUP($D611,Payments!$A:$C,3,0)</f>
        <v>B-384</v>
      </c>
      <c r="F611" s="11" t="str">
        <f>Transactions!D611</f>
        <v>Sedan</v>
      </c>
      <c r="G611" s="11" t="str">
        <f>Transactions!E611</f>
        <v>Audi</v>
      </c>
      <c r="H611" s="1">
        <f>Transactions!B611</f>
        <v>43461</v>
      </c>
      <c r="I611" s="10">
        <f t="shared" si="81"/>
        <v>12</v>
      </c>
      <c r="J611" s="1">
        <f>Transactions!C611</f>
        <v>43491</v>
      </c>
      <c r="K611">
        <f t="shared" si="82"/>
        <v>30</v>
      </c>
      <c r="L611" s="5">
        <f>Transactions!G611</f>
        <v>33251</v>
      </c>
      <c r="M611" s="2">
        <f>Transactions!H611</f>
        <v>0.06</v>
      </c>
      <c r="N611" s="2">
        <f t="shared" si="85"/>
        <v>31255.94</v>
      </c>
      <c r="O611">
        <f>SUMIFS(Financials!$C:$C,Financials!$A:$A,'Combined sheet'!$C611,Financials!$B:$B,'Combined sheet'!$D611)</f>
        <v>9975.2999999999993</v>
      </c>
      <c r="P611">
        <f>SUMIFS(Financials!$D:$D,Financials!$A:$A,'Combined sheet'!$C611,Financials!$B:$B,'Combined sheet'!$D611)</f>
        <v>1702.4512</v>
      </c>
      <c r="Q611">
        <f>SUMIFS(Financials!$E:$E,Financials!$A:$A,'Combined sheet'!$C611,Financials!$B:$B,'Combined sheet'!$D611)</f>
        <v>0.15</v>
      </c>
      <c r="R611" s="18">
        <f t="shared" si="86"/>
        <v>16366.142199999998</v>
      </c>
      <c r="S611" s="9">
        <f t="shared" si="87"/>
        <v>14889.7978</v>
      </c>
      <c r="T611">
        <f>VLOOKUP(Transactions!F611,Payments!A611:E1310,2,FALSE)</f>
        <v>6563.7474000000002</v>
      </c>
      <c r="U611" s="9">
        <f>VLOOKUP($D611,Payments!$A:$E,4,0)</f>
        <v>26173.724156</v>
      </c>
      <c r="V611" s="9">
        <f t="shared" si="88"/>
        <v>1481.5315560000017</v>
      </c>
      <c r="W611" s="17">
        <f t="shared" si="89"/>
        <v>5.6603773584905724E-2</v>
      </c>
      <c r="X611" t="str">
        <f>VLOOKUP($D611,Payments!$A:$E,5,0)</f>
        <v>Santander</v>
      </c>
      <c r="Y611" t="str">
        <f>VLOOKUP($X611,'Bank Type'!$A$1:$B$11,2,0)</f>
        <v>B</v>
      </c>
    </row>
    <row r="612" spans="1:25" x14ac:dyDescent="0.25">
      <c r="A612" t="str">
        <f t="shared" si="83"/>
        <v>CD-3CD-3-611</v>
      </c>
      <c r="B612" t="str">
        <f t="shared" si="84"/>
        <v>CD-3-611B-253</v>
      </c>
      <c r="C612" s="1" t="str">
        <f>Transactions!A612</f>
        <v>CD-3</v>
      </c>
      <c r="D612" t="str">
        <f>Transactions!F612</f>
        <v>CD-3-611</v>
      </c>
      <c r="E612" t="str">
        <f>VLOOKUP($D612,Payments!$A:$C,3,0)</f>
        <v>B-253</v>
      </c>
      <c r="F612" s="11" t="str">
        <f>Transactions!D612</f>
        <v>Hardtop</v>
      </c>
      <c r="G612" s="11" t="str">
        <f>Transactions!E612</f>
        <v>Volkswagen</v>
      </c>
      <c r="H612" s="1">
        <f>Transactions!B612</f>
        <v>43423</v>
      </c>
      <c r="I612" s="10">
        <f t="shared" si="81"/>
        <v>11</v>
      </c>
      <c r="J612" s="1">
        <f>Transactions!C612</f>
        <v>43465</v>
      </c>
      <c r="K612">
        <f t="shared" si="82"/>
        <v>42</v>
      </c>
      <c r="L612" s="5">
        <f>Transactions!G612</f>
        <v>23962</v>
      </c>
      <c r="M612" s="2">
        <f>Transactions!H612</f>
        <v>0.1</v>
      </c>
      <c r="N612" s="2">
        <f t="shared" si="85"/>
        <v>21565.8</v>
      </c>
      <c r="O612">
        <f>SUMIFS(Financials!$C:$C,Financials!$A:$A,'Combined sheet'!$C612,Financials!$B:$B,'Combined sheet'!$D612)</f>
        <v>9105.56</v>
      </c>
      <c r="P612">
        <f>SUMIFS(Financials!$D:$D,Financials!$A:$A,'Combined sheet'!$C612,Financials!$B:$B,'Combined sheet'!$D612)</f>
        <v>1121.4216000000001</v>
      </c>
      <c r="Q612">
        <f>SUMIFS(Financials!$E:$E,Financials!$A:$A,'Combined sheet'!$C612,Financials!$B:$B,'Combined sheet'!$D612)</f>
        <v>0.15</v>
      </c>
      <c r="R612" s="18">
        <f t="shared" si="86"/>
        <v>13461.851599999998</v>
      </c>
      <c r="S612" s="9">
        <f t="shared" si="87"/>
        <v>8103.9484000000002</v>
      </c>
      <c r="T612">
        <f>VLOOKUP(Transactions!F612,Payments!A612:E1311,2,FALSE)</f>
        <v>4744.4759999999997</v>
      </c>
      <c r="U612" s="9">
        <f>VLOOKUP($D612,Payments!$A:$E,4,0)</f>
        <v>17662.390200000002</v>
      </c>
      <c r="V612" s="9">
        <f t="shared" si="88"/>
        <v>841.06620000000112</v>
      </c>
      <c r="W612" s="17">
        <f t="shared" si="89"/>
        <v>4.7619047619047679E-2</v>
      </c>
      <c r="X612" t="str">
        <f>VLOOKUP($D612,Payments!$A:$E,5,0)</f>
        <v>Caixa</v>
      </c>
      <c r="Y612" t="str">
        <f>VLOOKUP($X612,'Bank Type'!$A$1:$B$11,2,0)</f>
        <v>A</v>
      </c>
    </row>
    <row r="613" spans="1:25" x14ac:dyDescent="0.25">
      <c r="A613" t="str">
        <f t="shared" si="83"/>
        <v>CD-20CD-20-612</v>
      </c>
      <c r="B613" t="str">
        <f t="shared" si="84"/>
        <v>CD-20-612B-376</v>
      </c>
      <c r="C613" s="11" t="str">
        <f>Transactions!A613</f>
        <v>CD-20</v>
      </c>
      <c r="D613" t="str">
        <f>Transactions!F613</f>
        <v>CD-20-612</v>
      </c>
      <c r="E613" t="str">
        <f>VLOOKUP($D613,Payments!$A:$C,3,0)</f>
        <v>B-376</v>
      </c>
      <c r="F613" s="11" t="str">
        <f>Transactions!D613</f>
        <v>Sedan</v>
      </c>
      <c r="G613" s="11" t="str">
        <f>Transactions!E613</f>
        <v>Mercury</v>
      </c>
      <c r="H613" s="1">
        <f>Transactions!B613</f>
        <v>43409</v>
      </c>
      <c r="I613" s="10">
        <f t="shared" si="81"/>
        <v>11</v>
      </c>
      <c r="J613" s="1">
        <f>Transactions!C613</f>
        <v>43479</v>
      </c>
      <c r="K613">
        <f t="shared" si="82"/>
        <v>70</v>
      </c>
      <c r="L613" s="5">
        <f>Transactions!G613</f>
        <v>28423</v>
      </c>
      <c r="M613" s="2">
        <f>Transactions!H613</f>
        <v>7.0000000000000007E-2</v>
      </c>
      <c r="N613" s="2">
        <f t="shared" si="85"/>
        <v>26433.39</v>
      </c>
      <c r="O613">
        <f>SUMIFS(Financials!$C:$C,Financials!$A:$A,'Combined sheet'!$C613,Financials!$B:$B,'Combined sheet'!$D613)</f>
        <v>11084.97</v>
      </c>
      <c r="P613">
        <f>SUMIFS(Financials!$D:$D,Financials!$A:$A,'Combined sheet'!$C613,Financials!$B:$B,'Combined sheet'!$D613)</f>
        <v>1227.8735999999999</v>
      </c>
      <c r="Q613">
        <f>SUMIFS(Financials!$E:$E,Financials!$A:$A,'Combined sheet'!$C613,Financials!$B:$B,'Combined sheet'!$D613)</f>
        <v>0.15</v>
      </c>
      <c r="R613" s="18">
        <f t="shared" si="86"/>
        <v>16277.8521</v>
      </c>
      <c r="S613" s="9">
        <f t="shared" si="87"/>
        <v>10155.537899999999</v>
      </c>
      <c r="T613">
        <f>VLOOKUP(Transactions!F613,Payments!A613:E1312,2,FALSE)</f>
        <v>5551.0118999999995</v>
      </c>
      <c r="U613" s="9">
        <f>VLOOKUP($D613,Payments!$A:$E,4,0)</f>
        <v>21926.497005000001</v>
      </c>
      <c r="V613" s="9">
        <f t="shared" si="88"/>
        <v>1044.1189049999994</v>
      </c>
      <c r="W613" s="17">
        <f t="shared" si="89"/>
        <v>4.7619047619047589E-2</v>
      </c>
      <c r="X613" t="str">
        <f>VLOOKUP($D613,Payments!$A:$E,5,0)</f>
        <v>Bankinter</v>
      </c>
      <c r="Y613" t="str">
        <f>VLOOKUP($X613,'Bank Type'!$A$1:$B$11,2,0)</f>
        <v>C</v>
      </c>
    </row>
    <row r="614" spans="1:25" x14ac:dyDescent="0.25">
      <c r="A614" t="str">
        <f t="shared" si="83"/>
        <v>CD-2CD-2-613</v>
      </c>
      <c r="B614" t="str">
        <f t="shared" si="84"/>
        <v>CD-2-613B-271</v>
      </c>
      <c r="C614" s="1" t="str">
        <f>Transactions!A614</f>
        <v>CD-2</v>
      </c>
      <c r="D614" t="str">
        <f>Transactions!F614</f>
        <v>CD-2-613</v>
      </c>
      <c r="E614" t="str">
        <f>VLOOKUP($D614,Payments!$A:$C,3,0)</f>
        <v>B-271</v>
      </c>
      <c r="F614" s="11" t="str">
        <f>Transactions!D614</f>
        <v>Sedan</v>
      </c>
      <c r="G614" s="11" t="str">
        <f>Transactions!E614</f>
        <v>Porsche</v>
      </c>
      <c r="H614" s="1">
        <f>Transactions!B614</f>
        <v>43464</v>
      </c>
      <c r="I614" s="10">
        <f t="shared" si="81"/>
        <v>12</v>
      </c>
      <c r="J614" s="1">
        <f>Transactions!C614</f>
        <v>43525</v>
      </c>
      <c r="K614">
        <f t="shared" si="82"/>
        <v>61</v>
      </c>
      <c r="L614" s="5">
        <f>Transactions!G614</f>
        <v>24941</v>
      </c>
      <c r="M614" s="2">
        <f>Transactions!H614</f>
        <v>0.16</v>
      </c>
      <c r="N614" s="2">
        <f t="shared" si="85"/>
        <v>20950.439999999999</v>
      </c>
      <c r="O614">
        <f>SUMIFS(Financials!$C:$C,Financials!$A:$A,'Combined sheet'!$C614,Financials!$B:$B,'Combined sheet'!$D614)</f>
        <v>8230.5300000000007</v>
      </c>
      <c r="P614">
        <f>SUMIFS(Financials!$D:$D,Financials!$A:$A,'Combined sheet'!$C614,Financials!$B:$B,'Combined sheet'!$D614)</f>
        <v>1144.7918999999999</v>
      </c>
      <c r="Q614">
        <f>SUMIFS(Financials!$E:$E,Financials!$A:$A,'Combined sheet'!$C614,Financials!$B:$B,'Combined sheet'!$D614)</f>
        <v>0.12</v>
      </c>
      <c r="R614" s="18">
        <f t="shared" si="86"/>
        <v>11889.3747</v>
      </c>
      <c r="S614" s="9">
        <f t="shared" si="87"/>
        <v>9061.0652999999984</v>
      </c>
      <c r="T614">
        <f>VLOOKUP(Transactions!F614,Payments!A614:E1313,2,FALSE)</f>
        <v>4399.5923999999995</v>
      </c>
      <c r="U614" s="9">
        <f>VLOOKUP($D614,Payments!$A:$E,4,0)</f>
        <v>17874.915408000001</v>
      </c>
      <c r="V614" s="9">
        <f t="shared" si="88"/>
        <v>1324.0678079999998</v>
      </c>
      <c r="W614" s="17">
        <f t="shared" si="89"/>
        <v>7.4074074074074056E-2</v>
      </c>
      <c r="X614" t="str">
        <f>VLOOKUP($D614,Payments!$A:$E,5,0)</f>
        <v>Caixa</v>
      </c>
      <c r="Y614" t="str">
        <f>VLOOKUP($X614,'Bank Type'!$A$1:$B$11,2,0)</f>
        <v>A</v>
      </c>
    </row>
    <row r="615" spans="1:25" x14ac:dyDescent="0.25">
      <c r="A615" t="str">
        <f t="shared" si="83"/>
        <v>CD-1CD-1-614</v>
      </c>
      <c r="B615" t="str">
        <f t="shared" si="84"/>
        <v>CD-1-614B-320</v>
      </c>
      <c r="C615" s="11" t="str">
        <f>Transactions!A615</f>
        <v>CD-1</v>
      </c>
      <c r="D615" t="str">
        <f>Transactions!F615</f>
        <v>CD-1-614</v>
      </c>
      <c r="E615" t="str">
        <f>VLOOKUP($D615,Payments!$A:$C,3,0)</f>
        <v>B-320</v>
      </c>
      <c r="F615" s="11" t="str">
        <f>Transactions!D615</f>
        <v>Convertible</v>
      </c>
      <c r="G615" s="11" t="str">
        <f>Transactions!E615</f>
        <v>Dodge</v>
      </c>
      <c r="H615" s="1">
        <f>Transactions!B615</f>
        <v>43400</v>
      </c>
      <c r="I615" s="10">
        <f t="shared" si="81"/>
        <v>10</v>
      </c>
      <c r="J615" s="1">
        <f>Transactions!C615</f>
        <v>43460</v>
      </c>
      <c r="K615">
        <f t="shared" si="82"/>
        <v>60</v>
      </c>
      <c r="L615" s="5">
        <f>Transactions!G615</f>
        <v>32168</v>
      </c>
      <c r="M615" s="2">
        <f>Transactions!H615</f>
        <v>0.05</v>
      </c>
      <c r="N615" s="2">
        <f t="shared" si="85"/>
        <v>30559.599999999999</v>
      </c>
      <c r="O615">
        <f>SUMIFS(Financials!$C:$C,Financials!$A:$A,'Combined sheet'!$C615,Financials!$B:$B,'Combined sheet'!$D615)</f>
        <v>12867.2</v>
      </c>
      <c r="P615">
        <f>SUMIFS(Financials!$D:$D,Financials!$A:$A,'Combined sheet'!$C615,Financials!$B:$B,'Combined sheet'!$D615)</f>
        <v>1769.2399999999998</v>
      </c>
      <c r="Q615">
        <f>SUMIFS(Financials!$E:$E,Financials!$A:$A,'Combined sheet'!$C615,Financials!$B:$B,'Combined sheet'!$D615)</f>
        <v>0.1</v>
      </c>
      <c r="R615" s="18">
        <f t="shared" si="86"/>
        <v>17692.400000000001</v>
      </c>
      <c r="S615" s="9">
        <f t="shared" si="87"/>
        <v>12867.199999999997</v>
      </c>
      <c r="T615">
        <f>VLOOKUP(Transactions!F615,Payments!A615:E1314,2,FALSE)</f>
        <v>6723.1119999999992</v>
      </c>
      <c r="U615" s="9">
        <f>VLOOKUP($D615,Payments!$A:$E,4,0)</f>
        <v>25266.67728</v>
      </c>
      <c r="V615" s="9">
        <f t="shared" si="88"/>
        <v>1430.1892800000023</v>
      </c>
      <c r="W615" s="17">
        <f t="shared" si="89"/>
        <v>5.6603773584905752E-2</v>
      </c>
      <c r="X615" t="str">
        <f>VLOOKUP($D615,Payments!$A:$E,5,0)</f>
        <v>Bankia</v>
      </c>
      <c r="Y615" t="str">
        <f>VLOOKUP($X615,'Bank Type'!$A$1:$B$11,2,0)</f>
        <v>B</v>
      </c>
    </row>
    <row r="616" spans="1:25" x14ac:dyDescent="0.25">
      <c r="A616" t="str">
        <f t="shared" si="83"/>
        <v>CD-12CD-12-615</v>
      </c>
      <c r="B616" t="str">
        <f t="shared" si="84"/>
        <v>CD-12-615B-329</v>
      </c>
      <c r="C616" s="1" t="str">
        <f>Transactions!A616</f>
        <v>CD-12</v>
      </c>
      <c r="D616" t="str">
        <f>Transactions!F616</f>
        <v>CD-12-615</v>
      </c>
      <c r="E616" t="str">
        <f>VLOOKUP($D616,Payments!$A:$C,3,0)</f>
        <v>B-329</v>
      </c>
      <c r="F616" s="11" t="str">
        <f>Transactions!D616</f>
        <v>Wagon</v>
      </c>
      <c r="G616" s="11" t="str">
        <f>Transactions!E616</f>
        <v>Toyota</v>
      </c>
      <c r="H616" s="1">
        <f>Transactions!B616</f>
        <v>43404</v>
      </c>
      <c r="I616" s="10">
        <f t="shared" si="81"/>
        <v>10</v>
      </c>
      <c r="J616" s="1">
        <f>Transactions!C616</f>
        <v>43448</v>
      </c>
      <c r="K616">
        <f t="shared" si="82"/>
        <v>44</v>
      </c>
      <c r="L616" s="5">
        <f>Transactions!G616</f>
        <v>26149</v>
      </c>
      <c r="M616" s="2">
        <f>Transactions!H616</f>
        <v>0.12</v>
      </c>
      <c r="N616" s="2">
        <f t="shared" si="85"/>
        <v>23011.119999999999</v>
      </c>
      <c r="O616">
        <f>SUMIFS(Financials!$C:$C,Financials!$A:$A,'Combined sheet'!$C616,Financials!$B:$B,'Combined sheet'!$D616)</f>
        <v>9152.15</v>
      </c>
      <c r="P616">
        <f>SUMIFS(Financials!$D:$D,Financials!$A:$A,'Combined sheet'!$C616,Financials!$B:$B,'Combined sheet'!$D616)</f>
        <v>970.12789999999995</v>
      </c>
      <c r="Q616">
        <f>SUMIFS(Financials!$E:$E,Financials!$A:$A,'Combined sheet'!$C616,Financials!$B:$B,'Combined sheet'!$D616)</f>
        <v>0.14000000000000001</v>
      </c>
      <c r="R616" s="18">
        <f t="shared" si="86"/>
        <v>13343.834699999999</v>
      </c>
      <c r="S616" s="9">
        <f t="shared" si="87"/>
        <v>9667.2852999999996</v>
      </c>
      <c r="T616">
        <f>VLOOKUP(Transactions!F616,Payments!A616:E1315,2,FALSE)</f>
        <v>4142.0015999999996</v>
      </c>
      <c r="U616" s="9">
        <f>VLOOKUP($D616,Payments!$A:$E,4,0)</f>
        <v>20001.265503999999</v>
      </c>
      <c r="V616" s="9">
        <f t="shared" si="88"/>
        <v>1132.1471039999997</v>
      </c>
      <c r="W616" s="17">
        <f t="shared" si="89"/>
        <v>5.6603773584905648E-2</v>
      </c>
      <c r="X616" t="str">
        <f>VLOOKUP($D616,Payments!$A:$E,5,0)</f>
        <v>Caixa</v>
      </c>
      <c r="Y616" t="str">
        <f>VLOOKUP($X616,'Bank Type'!$A$1:$B$11,2,0)</f>
        <v>A</v>
      </c>
    </row>
    <row r="617" spans="1:25" x14ac:dyDescent="0.25">
      <c r="A617" t="str">
        <f t="shared" si="83"/>
        <v>CD-1CD-1-616</v>
      </c>
      <c r="B617" t="str">
        <f t="shared" si="84"/>
        <v>CD-1-616B-263</v>
      </c>
      <c r="C617" s="11" t="str">
        <f>Transactions!A617</f>
        <v>CD-1</v>
      </c>
      <c r="D617" t="str">
        <f>Transactions!F617</f>
        <v>CD-1-616</v>
      </c>
      <c r="E617" t="str">
        <f>VLOOKUP($D617,Payments!$A:$C,3,0)</f>
        <v>B-263</v>
      </c>
      <c r="F617" s="11" t="str">
        <f>Transactions!D617</f>
        <v>Hardtop</v>
      </c>
      <c r="G617" s="11" t="str">
        <f>Transactions!E617</f>
        <v>Subaru</v>
      </c>
      <c r="H617" s="1">
        <f>Transactions!B617</f>
        <v>43435</v>
      </c>
      <c r="I617" s="10">
        <f t="shared" si="81"/>
        <v>12</v>
      </c>
      <c r="J617" s="1">
        <f>Transactions!C617</f>
        <v>43505</v>
      </c>
      <c r="K617">
        <f t="shared" si="82"/>
        <v>70</v>
      </c>
      <c r="L617" s="5">
        <f>Transactions!G617</f>
        <v>18983</v>
      </c>
      <c r="M617" s="2">
        <f>Transactions!H617</f>
        <v>0.06</v>
      </c>
      <c r="N617" s="2">
        <f t="shared" si="85"/>
        <v>17844.02</v>
      </c>
      <c r="O617">
        <f>SUMIFS(Financials!$C:$C,Financials!$A:$A,'Combined sheet'!$C617,Financials!$B:$B,'Combined sheet'!$D617)</f>
        <v>7023.71</v>
      </c>
      <c r="P617">
        <f>SUMIFS(Financials!$D:$D,Financials!$A:$A,'Combined sheet'!$C617,Financials!$B:$B,'Combined sheet'!$D617)</f>
        <v>541.01549999999997</v>
      </c>
      <c r="Q617">
        <f>SUMIFS(Financials!$E:$E,Financials!$A:$A,'Combined sheet'!$C617,Financials!$B:$B,'Combined sheet'!$D617)</f>
        <v>0.13</v>
      </c>
      <c r="R617" s="18">
        <f t="shared" si="86"/>
        <v>9884.4481000000014</v>
      </c>
      <c r="S617" s="9">
        <f t="shared" si="87"/>
        <v>7959.5719000000017</v>
      </c>
      <c r="T617">
        <f>VLOOKUP(Transactions!F617,Payments!A617:E1316,2,FALSE)</f>
        <v>3747.2441999999996</v>
      </c>
      <c r="U617" s="9">
        <f>VLOOKUP($D617,Payments!$A:$E,4,0)</f>
        <v>14942.582348000002</v>
      </c>
      <c r="V617" s="9">
        <f t="shared" si="88"/>
        <v>845.80654800000048</v>
      </c>
      <c r="W617" s="17">
        <f t="shared" si="89"/>
        <v>5.6603773584905683E-2</v>
      </c>
      <c r="X617" t="str">
        <f>VLOOKUP($D617,Payments!$A:$E,5,0)</f>
        <v>Bankinter</v>
      </c>
      <c r="Y617" t="str">
        <f>VLOOKUP($X617,'Bank Type'!$A$1:$B$11,2,0)</f>
        <v>C</v>
      </c>
    </row>
    <row r="618" spans="1:25" x14ac:dyDescent="0.25">
      <c r="A618" t="str">
        <f t="shared" si="83"/>
        <v>CD-3CD-3-617</v>
      </c>
      <c r="B618" t="str">
        <f t="shared" si="84"/>
        <v>CD-3-617B-338</v>
      </c>
      <c r="C618" s="1" t="str">
        <f>Transactions!A618</f>
        <v>CD-3</v>
      </c>
      <c r="D618" t="str">
        <f>Transactions!F618</f>
        <v>CD-3-617</v>
      </c>
      <c r="E618" t="str">
        <f>VLOOKUP($D618,Payments!$A:$C,3,0)</f>
        <v>B-338</v>
      </c>
      <c r="F618" s="11" t="str">
        <f>Transactions!D618</f>
        <v>Wagon</v>
      </c>
      <c r="G618" s="11" t="str">
        <f>Transactions!E618</f>
        <v>Volkswagen</v>
      </c>
      <c r="H618" s="1">
        <f>Transactions!B618</f>
        <v>43407</v>
      </c>
      <c r="I618" s="10">
        <f t="shared" si="81"/>
        <v>11</v>
      </c>
      <c r="J618" s="1">
        <f>Transactions!C618</f>
        <v>43438</v>
      </c>
      <c r="K618">
        <f t="shared" si="82"/>
        <v>31</v>
      </c>
      <c r="L618" s="5">
        <f>Transactions!G618</f>
        <v>20346</v>
      </c>
      <c r="M618" s="2">
        <f>Transactions!H618</f>
        <v>7.0000000000000007E-2</v>
      </c>
      <c r="N618" s="2">
        <f t="shared" si="85"/>
        <v>18921.78</v>
      </c>
      <c r="O618">
        <f>SUMIFS(Financials!$C:$C,Financials!$A:$A,'Combined sheet'!$C618,Financials!$B:$B,'Combined sheet'!$D618)</f>
        <v>7121.1</v>
      </c>
      <c r="P618">
        <f>SUMIFS(Financials!$D:$D,Financials!$A:$A,'Combined sheet'!$C618,Financials!$B:$B,'Combined sheet'!$D618)</f>
        <v>944.05439999999987</v>
      </c>
      <c r="Q618">
        <f>SUMIFS(Financials!$E:$E,Financials!$A:$A,'Combined sheet'!$C618,Financials!$B:$B,'Combined sheet'!$D618)</f>
        <v>0.15</v>
      </c>
      <c r="R618" s="18">
        <f t="shared" si="86"/>
        <v>10903.421399999999</v>
      </c>
      <c r="S618" s="9">
        <f t="shared" si="87"/>
        <v>8018.3585999999996</v>
      </c>
      <c r="T618">
        <f>VLOOKUP(Transactions!F618,Payments!A618:E1317,2,FALSE)</f>
        <v>4162.7915999999996</v>
      </c>
      <c r="U618" s="9">
        <f>VLOOKUP($D618,Payments!$A:$E,4,0)</f>
        <v>15939.707472</v>
      </c>
      <c r="V618" s="9">
        <f t="shared" si="88"/>
        <v>1180.7190720000017</v>
      </c>
      <c r="W618" s="17">
        <f t="shared" si="89"/>
        <v>7.4074074074074181E-2</v>
      </c>
      <c r="X618" t="str">
        <f>VLOOKUP($D618,Payments!$A:$E,5,0)</f>
        <v>Caixa</v>
      </c>
      <c r="Y618" t="str">
        <f>VLOOKUP($X618,'Bank Type'!$A$1:$B$11,2,0)</f>
        <v>A</v>
      </c>
    </row>
    <row r="619" spans="1:25" x14ac:dyDescent="0.25">
      <c r="A619" t="str">
        <f t="shared" si="83"/>
        <v>CD-16CD-16-618</v>
      </c>
      <c r="B619" t="str">
        <f t="shared" si="84"/>
        <v>CD-16-618B-296</v>
      </c>
      <c r="C619" s="11" t="str">
        <f>Transactions!A619</f>
        <v>CD-16</v>
      </c>
      <c r="D619" t="str">
        <f>Transactions!F619</f>
        <v>CD-16-618</v>
      </c>
      <c r="E619" t="str">
        <f>VLOOKUP($D619,Payments!$A:$C,3,0)</f>
        <v>B-296</v>
      </c>
      <c r="F619" s="11" t="str">
        <f>Transactions!D619</f>
        <v>Hatchback</v>
      </c>
      <c r="G619" s="11" t="str">
        <f>Transactions!E619</f>
        <v>Isuzu</v>
      </c>
      <c r="H619" s="1">
        <f>Transactions!B619</f>
        <v>43390</v>
      </c>
      <c r="I619" s="10">
        <f t="shared" si="81"/>
        <v>10</v>
      </c>
      <c r="J619" s="1">
        <f>Transactions!C619</f>
        <v>43429</v>
      </c>
      <c r="K619">
        <f t="shared" si="82"/>
        <v>39</v>
      </c>
      <c r="L619" s="5">
        <f>Transactions!G619</f>
        <v>25228</v>
      </c>
      <c r="M619" s="2">
        <f>Transactions!H619</f>
        <v>0.05</v>
      </c>
      <c r="N619" s="2">
        <f t="shared" si="85"/>
        <v>23966.6</v>
      </c>
      <c r="O619">
        <f>SUMIFS(Financials!$C:$C,Financials!$A:$A,'Combined sheet'!$C619,Financials!$B:$B,'Combined sheet'!$D619)</f>
        <v>9082.08</v>
      </c>
      <c r="P619">
        <f>SUMIFS(Financials!$D:$D,Financials!$A:$A,'Combined sheet'!$C619,Financials!$B:$B,'Combined sheet'!$D619)</f>
        <v>893.07119999999998</v>
      </c>
      <c r="Q619">
        <f>SUMIFS(Financials!$E:$E,Financials!$A:$A,'Combined sheet'!$C619,Financials!$B:$B,'Combined sheet'!$D619)</f>
        <v>0.12</v>
      </c>
      <c r="R619" s="18">
        <f t="shared" si="86"/>
        <v>12851.1432</v>
      </c>
      <c r="S619" s="9">
        <f t="shared" si="87"/>
        <v>11115.456799999998</v>
      </c>
      <c r="T619">
        <f>VLOOKUP(Transactions!F619,Payments!A619:E1318,2,FALSE)</f>
        <v>4793.32</v>
      </c>
      <c r="U619" s="9">
        <f>VLOOKUP($D619,Payments!$A:$E,4,0)</f>
        <v>20131.944</v>
      </c>
      <c r="V619" s="9">
        <f t="shared" si="88"/>
        <v>958.66400000000067</v>
      </c>
      <c r="W619" s="17">
        <f t="shared" si="89"/>
        <v>4.7619047619047651E-2</v>
      </c>
      <c r="X619" t="str">
        <f>VLOOKUP($D619,Payments!$A:$E,5,0)</f>
        <v>Kutxa</v>
      </c>
      <c r="Y619" t="str">
        <f>VLOOKUP($X619,'Bank Type'!$A$1:$B$11,2,0)</f>
        <v>C</v>
      </c>
    </row>
    <row r="620" spans="1:25" x14ac:dyDescent="0.25">
      <c r="A620" t="str">
        <f t="shared" si="83"/>
        <v>CD-8CD-8-619</v>
      </c>
      <c r="B620" t="str">
        <f t="shared" si="84"/>
        <v>CD-8-619B-358</v>
      </c>
      <c r="C620" s="1" t="str">
        <f>Transactions!A620</f>
        <v>CD-8</v>
      </c>
      <c r="D620" t="str">
        <f>Transactions!F620</f>
        <v>CD-8-619</v>
      </c>
      <c r="E620" t="str">
        <f>VLOOKUP($D620,Payments!$A:$C,3,0)</f>
        <v>B-358</v>
      </c>
      <c r="F620" s="11" t="str">
        <f>Transactions!D620</f>
        <v>Sedan</v>
      </c>
      <c r="G620" s="11" t="str">
        <f>Transactions!E620</f>
        <v>Porsche</v>
      </c>
      <c r="H620" s="1">
        <f>Transactions!B620</f>
        <v>43389</v>
      </c>
      <c r="I620" s="10">
        <f t="shared" si="81"/>
        <v>10</v>
      </c>
      <c r="J620" s="1">
        <f>Transactions!C620</f>
        <v>43461</v>
      </c>
      <c r="K620">
        <f t="shared" si="82"/>
        <v>72</v>
      </c>
      <c r="L620" s="5">
        <f>Transactions!G620</f>
        <v>24791</v>
      </c>
      <c r="M620" s="2">
        <f>Transactions!H620</f>
        <v>0.11</v>
      </c>
      <c r="N620" s="2">
        <f t="shared" si="85"/>
        <v>22063.989999999998</v>
      </c>
      <c r="O620">
        <f>SUMIFS(Financials!$C:$C,Financials!$A:$A,'Combined sheet'!$C620,Financials!$B:$B,'Combined sheet'!$D620)</f>
        <v>9172.67</v>
      </c>
      <c r="P620">
        <f>SUMIFS(Financials!$D:$D,Financials!$A:$A,'Combined sheet'!$C620,Financials!$B:$B,'Combined sheet'!$D620)</f>
        <v>644.56600000000003</v>
      </c>
      <c r="Q620">
        <f>SUMIFS(Financials!$E:$E,Financials!$A:$A,'Combined sheet'!$C620,Financials!$B:$B,'Combined sheet'!$D620)</f>
        <v>0.15</v>
      </c>
      <c r="R620" s="18">
        <f t="shared" si="86"/>
        <v>13126.834500000001</v>
      </c>
      <c r="S620" s="9">
        <f t="shared" si="87"/>
        <v>8937.1554999999971</v>
      </c>
      <c r="T620">
        <f>VLOOKUP(Transactions!F620,Payments!A620:E1319,2,FALSE)</f>
        <v>4412.7980000000007</v>
      </c>
      <c r="U620" s="9">
        <f>VLOOKUP($D620,Payments!$A:$E,4,0)</f>
        <v>18886.775440000005</v>
      </c>
      <c r="V620" s="9">
        <f t="shared" si="88"/>
        <v>1235.5834400000094</v>
      </c>
      <c r="W620" s="17">
        <f t="shared" si="89"/>
        <v>6.5420560747664031E-2</v>
      </c>
      <c r="X620" t="str">
        <f>VLOOKUP($D620,Payments!$A:$E,5,0)</f>
        <v>Laboral</v>
      </c>
      <c r="Y620" t="str">
        <f>VLOOKUP($X620,'Bank Type'!$A$1:$B$11,2,0)</f>
        <v>D</v>
      </c>
    </row>
    <row r="621" spans="1:25" x14ac:dyDescent="0.25">
      <c r="A621" t="str">
        <f t="shared" si="83"/>
        <v>CD-1CD-1-620</v>
      </c>
      <c r="B621" t="str">
        <f t="shared" si="84"/>
        <v>CD-1-620B-267</v>
      </c>
      <c r="C621" s="11" t="str">
        <f>Transactions!A621</f>
        <v>CD-1</v>
      </c>
      <c r="D621" t="str">
        <f>Transactions!F621</f>
        <v>CD-1-620</v>
      </c>
      <c r="E621" t="str">
        <f>VLOOKUP($D621,Payments!$A:$C,3,0)</f>
        <v>B-267</v>
      </c>
      <c r="F621" s="11" t="str">
        <f>Transactions!D621</f>
        <v>Hardtop</v>
      </c>
      <c r="G621" s="11" t="str">
        <f>Transactions!E621</f>
        <v>Plymouth</v>
      </c>
      <c r="H621" s="1">
        <f>Transactions!B621</f>
        <v>43465</v>
      </c>
      <c r="I621" s="10">
        <f t="shared" si="81"/>
        <v>12</v>
      </c>
      <c r="J621" s="1">
        <f>Transactions!C621</f>
        <v>43506</v>
      </c>
      <c r="K621">
        <f t="shared" si="82"/>
        <v>41</v>
      </c>
      <c r="L621" s="5">
        <f>Transactions!G621</f>
        <v>31987</v>
      </c>
      <c r="M621" s="2">
        <f>Transactions!H621</f>
        <v>0.12</v>
      </c>
      <c r="N621" s="2">
        <f t="shared" si="85"/>
        <v>28148.560000000001</v>
      </c>
      <c r="O621">
        <f>SUMIFS(Financials!$C:$C,Financials!$A:$A,'Combined sheet'!$C621,Financials!$B:$B,'Combined sheet'!$D621)</f>
        <v>11195.45</v>
      </c>
      <c r="P621">
        <f>SUMIFS(Financials!$D:$D,Financials!$A:$A,'Combined sheet'!$C621,Financials!$B:$B,'Combined sheet'!$D621)</f>
        <v>1525.7799</v>
      </c>
      <c r="Q621">
        <f>SUMIFS(Financials!$E:$E,Financials!$A:$A,'Combined sheet'!$C621,Financials!$B:$B,'Combined sheet'!$D621)</f>
        <v>0.1</v>
      </c>
      <c r="R621" s="18">
        <f t="shared" si="86"/>
        <v>15536.0859</v>
      </c>
      <c r="S621" s="9">
        <f t="shared" si="87"/>
        <v>12612.474100000001</v>
      </c>
      <c r="T621">
        <f>VLOOKUP(Transactions!F621,Payments!A621:E1320,2,FALSE)</f>
        <v>5629.7120000000004</v>
      </c>
      <c r="U621" s="9">
        <f>VLOOKUP($D621,Payments!$A:$E,4,0)</f>
        <v>24545.544320000005</v>
      </c>
      <c r="V621" s="9">
        <f t="shared" si="88"/>
        <v>2026.6963200000027</v>
      </c>
      <c r="W621" s="17">
        <f t="shared" si="89"/>
        <v>8.2568807339449643E-2</v>
      </c>
      <c r="X621" t="str">
        <f>VLOOKUP($D621,Payments!$A:$E,5,0)</f>
        <v>Unicaja</v>
      </c>
      <c r="Y621" t="str">
        <f>VLOOKUP($X621,'Bank Type'!$A$1:$B$11,2,0)</f>
        <v>D</v>
      </c>
    </row>
    <row r="622" spans="1:25" x14ac:dyDescent="0.25">
      <c r="A622" t="str">
        <f t="shared" si="83"/>
        <v>CD-11CD-11-621</v>
      </c>
      <c r="B622" t="str">
        <f t="shared" si="84"/>
        <v>CD-11-621B-376</v>
      </c>
      <c r="C622" s="1" t="str">
        <f>Transactions!A622</f>
        <v>CD-11</v>
      </c>
      <c r="D622" t="str">
        <f>Transactions!F622</f>
        <v>CD-11-621</v>
      </c>
      <c r="E622" t="str">
        <f>VLOOKUP($D622,Payments!$A:$C,3,0)</f>
        <v>B-376</v>
      </c>
      <c r="F622" s="11" t="str">
        <f>Transactions!D622</f>
        <v>Wagon</v>
      </c>
      <c r="G622" s="11" t="str">
        <f>Transactions!E622</f>
        <v>Plymouth</v>
      </c>
      <c r="H622" s="1">
        <f>Transactions!B622</f>
        <v>43400</v>
      </c>
      <c r="I622" s="10">
        <f t="shared" si="81"/>
        <v>10</v>
      </c>
      <c r="J622" s="1">
        <f>Transactions!C622</f>
        <v>43434</v>
      </c>
      <c r="K622">
        <f t="shared" si="82"/>
        <v>34</v>
      </c>
      <c r="L622" s="5">
        <f>Transactions!G622</f>
        <v>18729</v>
      </c>
      <c r="M622" s="2">
        <f>Transactions!H622</f>
        <v>7.0000000000000007E-2</v>
      </c>
      <c r="N622" s="2">
        <f t="shared" si="85"/>
        <v>17417.97</v>
      </c>
      <c r="O622">
        <f>SUMIFS(Financials!$C:$C,Financials!$A:$A,'Combined sheet'!$C622,Financials!$B:$B,'Combined sheet'!$D622)</f>
        <v>5993.28</v>
      </c>
      <c r="P622">
        <f>SUMIFS(Financials!$D:$D,Financials!$A:$A,'Combined sheet'!$C622,Financials!$B:$B,'Combined sheet'!$D622)</f>
        <v>571.23450000000003</v>
      </c>
      <c r="Q622">
        <f>SUMIFS(Financials!$E:$E,Financials!$A:$A,'Combined sheet'!$C622,Financials!$B:$B,'Combined sheet'!$D622)</f>
        <v>0.1</v>
      </c>
      <c r="R622" s="18">
        <f t="shared" si="86"/>
        <v>8306.3114999999998</v>
      </c>
      <c r="S622" s="9">
        <f t="shared" si="87"/>
        <v>9111.6585000000014</v>
      </c>
      <c r="T622">
        <f>VLOOKUP(Transactions!F622,Payments!A622:E1321,2,FALSE)</f>
        <v>3309.4142999999995</v>
      </c>
      <c r="U622" s="9">
        <f>VLOOKUP($D622,Payments!$A:$E,4,0)</f>
        <v>15378.325712999998</v>
      </c>
      <c r="V622" s="9">
        <f t="shared" si="88"/>
        <v>1269.7700129999976</v>
      </c>
      <c r="W622" s="17">
        <f t="shared" si="89"/>
        <v>8.2568807339449393E-2</v>
      </c>
      <c r="X622" t="str">
        <f>VLOOKUP($D622,Payments!$A:$E,5,0)</f>
        <v>Bankia</v>
      </c>
      <c r="Y622" t="str">
        <f>VLOOKUP($X622,'Bank Type'!$A$1:$B$11,2,0)</f>
        <v>B</v>
      </c>
    </row>
    <row r="623" spans="1:25" x14ac:dyDescent="0.25">
      <c r="A623" t="str">
        <f t="shared" si="83"/>
        <v>CD-4CD-4-622</v>
      </c>
      <c r="B623" t="str">
        <f t="shared" si="84"/>
        <v>CD-4-622B-330</v>
      </c>
      <c r="C623" s="11" t="str">
        <f>Transactions!A623</f>
        <v>CD-4</v>
      </c>
      <c r="D623" t="str">
        <f>Transactions!F623</f>
        <v>CD-4-622</v>
      </c>
      <c r="E623" t="str">
        <f>VLOOKUP($D623,Payments!$A:$C,3,0)</f>
        <v>B-330</v>
      </c>
      <c r="F623" s="11" t="str">
        <f>Transactions!D623</f>
        <v>Hardtop</v>
      </c>
      <c r="G623" s="11" t="str">
        <f>Transactions!E623</f>
        <v>Isuzu</v>
      </c>
      <c r="H623" s="1">
        <f>Transactions!B623</f>
        <v>43391</v>
      </c>
      <c r="I623" s="10">
        <f t="shared" si="81"/>
        <v>10</v>
      </c>
      <c r="J623" s="1">
        <f>Transactions!C623</f>
        <v>43434</v>
      </c>
      <c r="K623">
        <f t="shared" si="82"/>
        <v>43</v>
      </c>
      <c r="L623" s="5">
        <f>Transactions!G623</f>
        <v>30918</v>
      </c>
      <c r="M623" s="2">
        <f>Transactions!H623</f>
        <v>0.13</v>
      </c>
      <c r="N623" s="2">
        <f t="shared" si="85"/>
        <v>26898.66</v>
      </c>
      <c r="O623">
        <f>SUMIFS(Financials!$C:$C,Financials!$A:$A,'Combined sheet'!$C623,Financials!$B:$B,'Combined sheet'!$D623)</f>
        <v>11439.66</v>
      </c>
      <c r="P623">
        <f>SUMIFS(Financials!$D:$D,Financials!$A:$A,'Combined sheet'!$C623,Financials!$B:$B,'Combined sheet'!$D623)</f>
        <v>927.54</v>
      </c>
      <c r="Q623">
        <f>SUMIFS(Financials!$E:$E,Financials!$A:$A,'Combined sheet'!$C623,Financials!$B:$B,'Combined sheet'!$D623)</f>
        <v>0.12</v>
      </c>
      <c r="R623" s="18">
        <f t="shared" si="86"/>
        <v>15595.039200000001</v>
      </c>
      <c r="S623" s="9">
        <f t="shared" si="87"/>
        <v>11303.620799999999</v>
      </c>
      <c r="T623">
        <f>VLOOKUP(Transactions!F623,Payments!A623:E1322,2,FALSE)</f>
        <v>5110.7453999999998</v>
      </c>
      <c r="U623" s="9">
        <f>VLOOKUP($D623,Payments!$A:$E,4,0)</f>
        <v>23530.947768000002</v>
      </c>
      <c r="V623" s="9">
        <f t="shared" si="88"/>
        <v>1743.0331680000018</v>
      </c>
      <c r="W623" s="17">
        <f t="shared" si="89"/>
        <v>7.4074074074074139E-2</v>
      </c>
      <c r="X623" t="str">
        <f>VLOOKUP($D623,Payments!$A:$E,5,0)</f>
        <v>Caixa</v>
      </c>
      <c r="Y623" t="str">
        <f>VLOOKUP($X623,'Bank Type'!$A$1:$B$11,2,0)</f>
        <v>A</v>
      </c>
    </row>
    <row r="624" spans="1:25" x14ac:dyDescent="0.25">
      <c r="A624" t="str">
        <f t="shared" si="83"/>
        <v>CD-14CD-14-623</v>
      </c>
      <c r="B624" t="str">
        <f t="shared" si="84"/>
        <v>CD-14-623B-327</v>
      </c>
      <c r="C624" s="1" t="str">
        <f>Transactions!A624</f>
        <v>CD-14</v>
      </c>
      <c r="D624" t="str">
        <f>Transactions!F624</f>
        <v>CD-14-623</v>
      </c>
      <c r="E624" t="str">
        <f>VLOOKUP($D624,Payments!$A:$C,3,0)</f>
        <v>B-327</v>
      </c>
      <c r="F624" s="11" t="str">
        <f>Transactions!D624</f>
        <v>Hatchback</v>
      </c>
      <c r="G624" s="11" t="str">
        <f>Transactions!E624</f>
        <v>Renault</v>
      </c>
      <c r="H624" s="1">
        <f>Transactions!B624</f>
        <v>43442</v>
      </c>
      <c r="I624" s="10">
        <f t="shared" si="81"/>
        <v>12</v>
      </c>
      <c r="J624" s="1">
        <f>Transactions!C624</f>
        <v>43503</v>
      </c>
      <c r="K624">
        <f t="shared" si="82"/>
        <v>61</v>
      </c>
      <c r="L624" s="5">
        <f>Transactions!G624</f>
        <v>33845</v>
      </c>
      <c r="M624" s="2">
        <f>Transactions!H624</f>
        <v>0.08</v>
      </c>
      <c r="N624" s="2">
        <f t="shared" si="85"/>
        <v>31137.4</v>
      </c>
      <c r="O624">
        <f>SUMIFS(Financials!$C:$C,Financials!$A:$A,'Combined sheet'!$C624,Financials!$B:$B,'Combined sheet'!$D624)</f>
        <v>13538</v>
      </c>
      <c r="P624">
        <f>SUMIFS(Financials!$D:$D,Financials!$A:$A,'Combined sheet'!$C624,Financials!$B:$B,'Combined sheet'!$D624)</f>
        <v>1759.94</v>
      </c>
      <c r="Q624">
        <f>SUMIFS(Financials!$E:$E,Financials!$A:$A,'Combined sheet'!$C624,Financials!$B:$B,'Combined sheet'!$D624)</f>
        <v>0.14000000000000001</v>
      </c>
      <c r="R624" s="18">
        <f t="shared" si="86"/>
        <v>19657.175999999999</v>
      </c>
      <c r="S624" s="9">
        <f t="shared" si="87"/>
        <v>11480.224</v>
      </c>
      <c r="T624">
        <f>VLOOKUP(Transactions!F624,Payments!A624:E1323,2,FALSE)</f>
        <v>5916.1059999999998</v>
      </c>
      <c r="U624" s="9">
        <f>VLOOKUP($D624,Payments!$A:$E,4,0)</f>
        <v>26986.784580000003</v>
      </c>
      <c r="V624" s="9">
        <f t="shared" si="88"/>
        <v>1765.4905800000015</v>
      </c>
      <c r="W624" s="17">
        <f t="shared" si="89"/>
        <v>6.54205607476636E-2</v>
      </c>
      <c r="X624" t="str">
        <f>VLOOKUP($D624,Payments!$A:$E,5,0)</f>
        <v>BBVA</v>
      </c>
      <c r="Y624" t="str">
        <f>VLOOKUP($X624,'Bank Type'!$A$1:$B$11,2,0)</f>
        <v>A</v>
      </c>
    </row>
    <row r="625" spans="1:25" x14ac:dyDescent="0.25">
      <c r="A625" t="str">
        <f t="shared" si="83"/>
        <v>CD-18CD-18-624</v>
      </c>
      <c r="B625" t="str">
        <f t="shared" si="84"/>
        <v>CD-18-624B-347</v>
      </c>
      <c r="C625" s="11" t="str">
        <f>Transactions!A625</f>
        <v>CD-18</v>
      </c>
      <c r="D625" t="str">
        <f>Transactions!F625</f>
        <v>CD-18-624</v>
      </c>
      <c r="E625" t="str">
        <f>VLOOKUP($D625,Payments!$A:$C,3,0)</f>
        <v>B-347</v>
      </c>
      <c r="F625" s="11" t="str">
        <f>Transactions!D625</f>
        <v>Hardtop</v>
      </c>
      <c r="G625" s="11" t="str">
        <f>Transactions!E625</f>
        <v>Plymouth</v>
      </c>
      <c r="H625" s="1">
        <f>Transactions!B625</f>
        <v>43406</v>
      </c>
      <c r="I625" s="10">
        <f t="shared" si="81"/>
        <v>11</v>
      </c>
      <c r="J625" s="1">
        <f>Transactions!C625</f>
        <v>43473</v>
      </c>
      <c r="K625">
        <f t="shared" si="82"/>
        <v>67</v>
      </c>
      <c r="L625" s="5">
        <f>Transactions!G625</f>
        <v>31320</v>
      </c>
      <c r="M625" s="2">
        <f>Transactions!H625</f>
        <v>7.0000000000000007E-2</v>
      </c>
      <c r="N625" s="2">
        <f t="shared" si="85"/>
        <v>29127.599999999999</v>
      </c>
      <c r="O625">
        <f>SUMIFS(Financials!$C:$C,Financials!$A:$A,'Combined sheet'!$C625,Financials!$B:$B,'Combined sheet'!$D625)</f>
        <v>12528</v>
      </c>
      <c r="P625">
        <f>SUMIFS(Financials!$D:$D,Financials!$A:$A,'Combined sheet'!$C625,Financials!$B:$B,'Combined sheet'!$D625)</f>
        <v>829.98</v>
      </c>
      <c r="Q625">
        <f>SUMIFS(Financials!$E:$E,Financials!$A:$A,'Combined sheet'!$C625,Financials!$B:$B,'Combined sheet'!$D625)</f>
        <v>0.15</v>
      </c>
      <c r="R625" s="18">
        <f t="shared" si="86"/>
        <v>17727.12</v>
      </c>
      <c r="S625" s="9">
        <f t="shared" si="87"/>
        <v>11400.48</v>
      </c>
      <c r="T625">
        <f>VLOOKUP(Transactions!F625,Payments!A625:E1324,2,FALSE)</f>
        <v>6699.347999999999</v>
      </c>
      <c r="U625" s="9">
        <f>VLOOKUP($D625,Payments!$A:$E,4,0)</f>
        <v>24222.512160000002</v>
      </c>
      <c r="V625" s="9">
        <f t="shared" si="88"/>
        <v>1794.2601600000016</v>
      </c>
      <c r="W625" s="17">
        <f t="shared" si="89"/>
        <v>7.4074074074074139E-2</v>
      </c>
      <c r="X625" t="str">
        <f>VLOOKUP($D625,Payments!$A:$E,5,0)</f>
        <v>Santander</v>
      </c>
      <c r="Y625" t="str">
        <f>VLOOKUP($X625,'Bank Type'!$A$1:$B$11,2,0)</f>
        <v>B</v>
      </c>
    </row>
    <row r="626" spans="1:25" x14ac:dyDescent="0.25">
      <c r="A626" t="str">
        <f t="shared" si="83"/>
        <v>CD-7CD-7-625</v>
      </c>
      <c r="B626" t="str">
        <f t="shared" si="84"/>
        <v>CD-7-625B-387</v>
      </c>
      <c r="C626" s="1" t="str">
        <f>Transactions!A626</f>
        <v>CD-7</v>
      </c>
      <c r="D626" t="str">
        <f>Transactions!F626</f>
        <v>CD-7-625</v>
      </c>
      <c r="E626" t="str">
        <f>VLOOKUP($D626,Payments!$A:$C,3,0)</f>
        <v>B-387</v>
      </c>
      <c r="F626" s="11" t="str">
        <f>Transactions!D626</f>
        <v>Sedan</v>
      </c>
      <c r="G626" s="11" t="str">
        <f>Transactions!E626</f>
        <v>Mazda</v>
      </c>
      <c r="H626" s="1">
        <f>Transactions!B626</f>
        <v>43393</v>
      </c>
      <c r="I626" s="10">
        <f t="shared" si="81"/>
        <v>10</v>
      </c>
      <c r="J626" s="1">
        <f>Transactions!C626</f>
        <v>43430</v>
      </c>
      <c r="K626">
        <f t="shared" si="82"/>
        <v>37</v>
      </c>
      <c r="L626" s="5">
        <f>Transactions!G626</f>
        <v>26056</v>
      </c>
      <c r="M626" s="2">
        <f>Transactions!H626</f>
        <v>0.11</v>
      </c>
      <c r="N626" s="2">
        <f t="shared" si="85"/>
        <v>23189.84</v>
      </c>
      <c r="O626">
        <f>SUMIFS(Financials!$C:$C,Financials!$A:$A,'Combined sheet'!$C626,Financials!$B:$B,'Combined sheet'!$D626)</f>
        <v>8598.48</v>
      </c>
      <c r="P626">
        <f>SUMIFS(Financials!$D:$D,Financials!$A:$A,'Combined sheet'!$C626,Financials!$B:$B,'Combined sheet'!$D626)</f>
        <v>1459.136</v>
      </c>
      <c r="Q626">
        <f>SUMIFS(Financials!$E:$E,Financials!$A:$A,'Combined sheet'!$C626,Financials!$B:$B,'Combined sheet'!$D626)</f>
        <v>0.11</v>
      </c>
      <c r="R626" s="18">
        <f t="shared" si="86"/>
        <v>12608.4984</v>
      </c>
      <c r="S626" s="9">
        <f t="shared" si="87"/>
        <v>10581.3416</v>
      </c>
      <c r="T626">
        <f>VLOOKUP(Transactions!F626,Payments!A626:E1325,2,FALSE)</f>
        <v>4869.8663999999999</v>
      </c>
      <c r="U626" s="9">
        <f>VLOOKUP($D626,Payments!$A:$E,4,0)</f>
        <v>19785.571488000001</v>
      </c>
      <c r="V626" s="9">
        <f t="shared" si="88"/>
        <v>1465.5978880000002</v>
      </c>
      <c r="W626" s="17">
        <f t="shared" si="89"/>
        <v>7.4074074074074084E-2</v>
      </c>
      <c r="X626" t="str">
        <f>VLOOKUP($D626,Payments!$A:$E,5,0)</f>
        <v>Bankinter</v>
      </c>
      <c r="Y626" t="str">
        <f>VLOOKUP($X626,'Bank Type'!$A$1:$B$11,2,0)</f>
        <v>C</v>
      </c>
    </row>
    <row r="627" spans="1:25" x14ac:dyDescent="0.25">
      <c r="A627" t="str">
        <f t="shared" si="83"/>
        <v>CD-17CD-17-626</v>
      </c>
      <c r="B627" t="str">
        <f t="shared" si="84"/>
        <v>CD-17-626B-386</v>
      </c>
      <c r="C627" s="11" t="str">
        <f>Transactions!A627</f>
        <v>CD-17</v>
      </c>
      <c r="D627" t="str">
        <f>Transactions!F627</f>
        <v>CD-17-626</v>
      </c>
      <c r="E627" t="str">
        <f>VLOOKUP($D627,Payments!$A:$C,3,0)</f>
        <v>B-386</v>
      </c>
      <c r="F627" s="11" t="str">
        <f>Transactions!D627</f>
        <v>Sedan</v>
      </c>
      <c r="G627" s="11" t="str">
        <f>Transactions!E627</f>
        <v>Mazda</v>
      </c>
      <c r="H627" s="1">
        <f>Transactions!B627</f>
        <v>43392</v>
      </c>
      <c r="I627" s="10">
        <f t="shared" si="81"/>
        <v>10</v>
      </c>
      <c r="J627" s="1">
        <f>Transactions!C627</f>
        <v>43449</v>
      </c>
      <c r="K627">
        <f t="shared" si="82"/>
        <v>57</v>
      </c>
      <c r="L627" s="5">
        <f>Transactions!G627</f>
        <v>19557</v>
      </c>
      <c r="M627" s="2">
        <f>Transactions!H627</f>
        <v>0.12</v>
      </c>
      <c r="N627" s="2">
        <f t="shared" si="85"/>
        <v>17210.16</v>
      </c>
      <c r="O627">
        <f>SUMIFS(Financials!$C:$C,Financials!$A:$A,'Combined sheet'!$C627,Financials!$B:$B,'Combined sheet'!$D627)</f>
        <v>7236.09</v>
      </c>
      <c r="P627">
        <f>SUMIFS(Financials!$D:$D,Financials!$A:$A,'Combined sheet'!$C627,Financials!$B:$B,'Combined sheet'!$D627)</f>
        <v>598.44420000000002</v>
      </c>
      <c r="Q627">
        <f>SUMIFS(Financials!$E:$E,Financials!$A:$A,'Combined sheet'!$C627,Financials!$B:$B,'Combined sheet'!$D627)</f>
        <v>0.12</v>
      </c>
      <c r="R627" s="18">
        <f t="shared" si="86"/>
        <v>9899.7533999999996</v>
      </c>
      <c r="S627" s="9">
        <f t="shared" si="87"/>
        <v>7310.4066000000003</v>
      </c>
      <c r="T627">
        <f>VLOOKUP(Transactions!F627,Payments!A627:E1326,2,FALSE)</f>
        <v>3442.0320000000002</v>
      </c>
      <c r="U627" s="9">
        <f>VLOOKUP($D627,Payments!$A:$E,4,0)</f>
        <v>14456.5344</v>
      </c>
      <c r="V627" s="9">
        <f t="shared" si="88"/>
        <v>688.40639999999985</v>
      </c>
      <c r="W627" s="17">
        <f t="shared" si="89"/>
        <v>4.7619047619047609E-2</v>
      </c>
      <c r="X627" t="str">
        <f>VLOOKUP($D627,Payments!$A:$E,5,0)</f>
        <v>Popular</v>
      </c>
      <c r="Y627" t="str">
        <f>VLOOKUP($X627,'Bank Type'!$A$1:$B$11,2,0)</f>
        <v>B</v>
      </c>
    </row>
    <row r="628" spans="1:25" x14ac:dyDescent="0.25">
      <c r="A628" t="str">
        <f t="shared" si="83"/>
        <v>CD-4CD-4-627</v>
      </c>
      <c r="B628" t="str">
        <f t="shared" si="84"/>
        <v>CD-4-627B-354</v>
      </c>
      <c r="C628" s="1" t="str">
        <f>Transactions!A628</f>
        <v>CD-4</v>
      </c>
      <c r="D628" t="str">
        <f>Transactions!F628</f>
        <v>CD-4-627</v>
      </c>
      <c r="E628" t="str">
        <f>VLOOKUP($D628,Payments!$A:$C,3,0)</f>
        <v>B-354</v>
      </c>
      <c r="F628" s="11" t="str">
        <f>Transactions!D628</f>
        <v>Sedan</v>
      </c>
      <c r="G628" s="11" t="str">
        <f>Transactions!E628</f>
        <v>Volvo</v>
      </c>
      <c r="H628" s="1">
        <f>Transactions!B628</f>
        <v>43434</v>
      </c>
      <c r="I628" s="10">
        <f t="shared" si="81"/>
        <v>11</v>
      </c>
      <c r="J628" s="1">
        <f>Transactions!C628</f>
        <v>43466</v>
      </c>
      <c r="K628">
        <f t="shared" si="82"/>
        <v>32</v>
      </c>
      <c r="L628" s="5">
        <f>Transactions!G628</f>
        <v>16177</v>
      </c>
      <c r="M628" s="2">
        <f>Transactions!H628</f>
        <v>0.1</v>
      </c>
      <c r="N628" s="2">
        <f t="shared" si="85"/>
        <v>14559.3</v>
      </c>
      <c r="O628">
        <f>SUMIFS(Financials!$C:$C,Financials!$A:$A,'Combined sheet'!$C628,Financials!$B:$B,'Combined sheet'!$D628)</f>
        <v>6309.03</v>
      </c>
      <c r="P628">
        <f>SUMIFS(Financials!$D:$D,Financials!$A:$A,'Combined sheet'!$C628,Financials!$B:$B,'Combined sheet'!$D628)</f>
        <v>742.52430000000004</v>
      </c>
      <c r="Q628">
        <f>SUMIFS(Financials!$E:$E,Financials!$A:$A,'Combined sheet'!$C628,Financials!$B:$B,'Combined sheet'!$D628)</f>
        <v>0.11</v>
      </c>
      <c r="R628" s="18">
        <f t="shared" si="86"/>
        <v>8653.077299999999</v>
      </c>
      <c r="S628" s="9">
        <f t="shared" si="87"/>
        <v>5906.2227000000003</v>
      </c>
      <c r="T628">
        <f>VLOOKUP(Transactions!F628,Payments!A628:E1327,2,FALSE)</f>
        <v>3348.6390000000001</v>
      </c>
      <c r="U628" s="9">
        <f>VLOOKUP($D628,Payments!$A:$E,4,0)</f>
        <v>11771.19405</v>
      </c>
      <c r="V628" s="9">
        <f t="shared" si="88"/>
        <v>560.53305</v>
      </c>
      <c r="W628" s="17">
        <f t="shared" si="89"/>
        <v>4.7619047619047616E-2</v>
      </c>
      <c r="X628" t="str">
        <f>VLOOKUP($D628,Payments!$A:$E,5,0)</f>
        <v>Sabadell</v>
      </c>
      <c r="Y628" t="str">
        <f>VLOOKUP($X628,'Bank Type'!$A$1:$B$11,2,0)</f>
        <v>A</v>
      </c>
    </row>
    <row r="629" spans="1:25" x14ac:dyDescent="0.25">
      <c r="A629" t="str">
        <f t="shared" si="83"/>
        <v>CD-6CD-6-628</v>
      </c>
      <c r="B629" t="str">
        <f t="shared" si="84"/>
        <v>CD-6-628B-353</v>
      </c>
      <c r="C629" s="11" t="str">
        <f>Transactions!A629</f>
        <v>CD-6</v>
      </c>
      <c r="D629" t="str">
        <f>Transactions!F629</f>
        <v>CD-6-628</v>
      </c>
      <c r="E629" t="str">
        <f>VLOOKUP($D629,Payments!$A:$C,3,0)</f>
        <v>B-353</v>
      </c>
      <c r="F629" s="11" t="str">
        <f>Transactions!D629</f>
        <v>Convertible</v>
      </c>
      <c r="G629" s="11" t="str">
        <f>Transactions!E629</f>
        <v>Volvo</v>
      </c>
      <c r="H629" s="1">
        <f>Transactions!B629</f>
        <v>43394</v>
      </c>
      <c r="I629" s="10">
        <f t="shared" si="81"/>
        <v>10</v>
      </c>
      <c r="J629" s="1">
        <f>Transactions!C629</f>
        <v>43435</v>
      </c>
      <c r="K629">
        <f t="shared" si="82"/>
        <v>41</v>
      </c>
      <c r="L629" s="5">
        <f>Transactions!G629</f>
        <v>30926</v>
      </c>
      <c r="M629" s="2">
        <f>Transactions!H629</f>
        <v>0.16</v>
      </c>
      <c r="N629" s="2">
        <f t="shared" si="85"/>
        <v>25977.84</v>
      </c>
      <c r="O629">
        <f>SUMIFS(Financials!$C:$C,Financials!$A:$A,'Combined sheet'!$C629,Financials!$B:$B,'Combined sheet'!$D629)</f>
        <v>10824.1</v>
      </c>
      <c r="P629">
        <f>SUMIFS(Financials!$D:$D,Financials!$A:$A,'Combined sheet'!$C629,Financials!$B:$B,'Combined sheet'!$D629)</f>
        <v>1060.7618</v>
      </c>
      <c r="Q629">
        <f>SUMIFS(Financials!$E:$E,Financials!$A:$A,'Combined sheet'!$C629,Financials!$B:$B,'Combined sheet'!$D629)</f>
        <v>0.1</v>
      </c>
      <c r="R629" s="18">
        <f t="shared" si="86"/>
        <v>14482.6458</v>
      </c>
      <c r="S629" s="9">
        <f t="shared" si="87"/>
        <v>11495.1942</v>
      </c>
      <c r="T629">
        <f>VLOOKUP(Transactions!F629,Payments!A629:E1328,2,FALSE)</f>
        <v>5455.3464000000004</v>
      </c>
      <c r="U629" s="9">
        <f>VLOOKUP($D629,Payments!$A:$E,4,0)</f>
        <v>22164.293088000002</v>
      </c>
      <c r="V629" s="9">
        <f t="shared" si="88"/>
        <v>1641.7994880000006</v>
      </c>
      <c r="W629" s="17">
        <f t="shared" si="89"/>
        <v>7.4074074074074098E-2</v>
      </c>
      <c r="X629" t="str">
        <f>VLOOKUP($D629,Payments!$A:$E,5,0)</f>
        <v>Santander</v>
      </c>
      <c r="Y629" t="str">
        <f>VLOOKUP($X629,'Bank Type'!$A$1:$B$11,2,0)</f>
        <v>B</v>
      </c>
    </row>
    <row r="630" spans="1:25" x14ac:dyDescent="0.25">
      <c r="A630" t="str">
        <f t="shared" si="83"/>
        <v>CD-6CD-6-629</v>
      </c>
      <c r="B630" t="str">
        <f t="shared" si="84"/>
        <v>CD-6-629B-269</v>
      </c>
      <c r="C630" s="1" t="str">
        <f>Transactions!A630</f>
        <v>CD-6</v>
      </c>
      <c r="D630" t="str">
        <f>Transactions!F630</f>
        <v>CD-6-629</v>
      </c>
      <c r="E630" t="str">
        <f>VLOOKUP($D630,Payments!$A:$C,3,0)</f>
        <v>B-269</v>
      </c>
      <c r="F630" s="11" t="str">
        <f>Transactions!D630</f>
        <v>Wagon</v>
      </c>
      <c r="G630" s="11" t="str">
        <f>Transactions!E630</f>
        <v>Mercedes-benz</v>
      </c>
      <c r="H630" s="1">
        <f>Transactions!B630</f>
        <v>43404</v>
      </c>
      <c r="I630" s="10">
        <f t="shared" si="81"/>
        <v>10</v>
      </c>
      <c r="J630" s="1">
        <f>Transactions!C630</f>
        <v>43465</v>
      </c>
      <c r="K630">
        <f t="shared" si="82"/>
        <v>61</v>
      </c>
      <c r="L630" s="5">
        <f>Transactions!G630</f>
        <v>31392</v>
      </c>
      <c r="M630" s="2">
        <f>Transactions!H630</f>
        <v>0.11</v>
      </c>
      <c r="N630" s="2">
        <f t="shared" si="85"/>
        <v>27938.880000000001</v>
      </c>
      <c r="O630">
        <f>SUMIFS(Financials!$C:$C,Financials!$A:$A,'Combined sheet'!$C630,Financials!$B:$B,'Combined sheet'!$D630)</f>
        <v>12556.8</v>
      </c>
      <c r="P630">
        <f>SUMIFS(Financials!$D:$D,Financials!$A:$A,'Combined sheet'!$C630,Financials!$B:$B,'Combined sheet'!$D630)</f>
        <v>769.10400000000004</v>
      </c>
      <c r="Q630">
        <f>SUMIFS(Financials!$E:$E,Financials!$A:$A,'Combined sheet'!$C630,Financials!$B:$B,'Combined sheet'!$D630)</f>
        <v>0.14000000000000001</v>
      </c>
      <c r="R630" s="18">
        <f t="shared" si="86"/>
        <v>17237.3472</v>
      </c>
      <c r="S630" s="9">
        <f t="shared" si="87"/>
        <v>10701.532800000001</v>
      </c>
      <c r="T630">
        <f>VLOOKUP(Transactions!F630,Payments!A630:E1329,2,FALSE)</f>
        <v>5587.7759999999998</v>
      </c>
      <c r="U630" s="9">
        <f>VLOOKUP($D630,Payments!$A:$E,4,0)</f>
        <v>23915.681280000001</v>
      </c>
      <c r="V630" s="9">
        <f t="shared" si="88"/>
        <v>1564.5772800000013</v>
      </c>
      <c r="W630" s="17">
        <f t="shared" si="89"/>
        <v>6.54205607476636E-2</v>
      </c>
      <c r="X630" t="str">
        <f>VLOOKUP($D630,Payments!$A:$E,5,0)</f>
        <v>Unicaja</v>
      </c>
      <c r="Y630" t="str">
        <f>VLOOKUP($X630,'Bank Type'!$A$1:$B$11,2,0)</f>
        <v>D</v>
      </c>
    </row>
    <row r="631" spans="1:25" x14ac:dyDescent="0.25">
      <c r="A631" t="str">
        <f t="shared" si="83"/>
        <v>CD-13CD-13-630</v>
      </c>
      <c r="B631" t="str">
        <f t="shared" si="84"/>
        <v>CD-13-630B-311</v>
      </c>
      <c r="C631" s="11" t="str">
        <f>Transactions!A631</f>
        <v>CD-13</v>
      </c>
      <c r="D631" t="str">
        <f>Transactions!F631</f>
        <v>CD-13-630</v>
      </c>
      <c r="E631" t="str">
        <f>VLOOKUP($D631,Payments!$A:$C,3,0)</f>
        <v>B-311</v>
      </c>
      <c r="F631" s="11" t="str">
        <f>Transactions!D631</f>
        <v>Wagon</v>
      </c>
      <c r="G631" s="11" t="str">
        <f>Transactions!E631</f>
        <v>Mitsubishi</v>
      </c>
      <c r="H631" s="1">
        <f>Transactions!B631</f>
        <v>43437</v>
      </c>
      <c r="I631" s="10">
        <f t="shared" si="81"/>
        <v>12</v>
      </c>
      <c r="J631" s="1">
        <f>Transactions!C631</f>
        <v>43481</v>
      </c>
      <c r="K631">
        <f t="shared" si="82"/>
        <v>44</v>
      </c>
      <c r="L631" s="5">
        <f>Transactions!G631</f>
        <v>22232</v>
      </c>
      <c r="M631" s="2">
        <f>Transactions!H631</f>
        <v>7.0000000000000007E-2</v>
      </c>
      <c r="N631" s="2">
        <f t="shared" si="85"/>
        <v>20675.759999999998</v>
      </c>
      <c r="O631">
        <f>SUMIFS(Financials!$C:$C,Financials!$A:$A,'Combined sheet'!$C631,Financials!$B:$B,'Combined sheet'!$D631)</f>
        <v>8670.48</v>
      </c>
      <c r="P631">
        <f>SUMIFS(Financials!$D:$D,Financials!$A:$A,'Combined sheet'!$C631,Financials!$B:$B,'Combined sheet'!$D631)</f>
        <v>960.42239999999993</v>
      </c>
      <c r="Q631">
        <f>SUMIFS(Financials!$E:$E,Financials!$A:$A,'Combined sheet'!$C631,Financials!$B:$B,'Combined sheet'!$D631)</f>
        <v>0.11</v>
      </c>
      <c r="R631" s="18">
        <f t="shared" si="86"/>
        <v>11905.235999999999</v>
      </c>
      <c r="S631" s="9">
        <f t="shared" si="87"/>
        <v>8770.5239999999994</v>
      </c>
      <c r="T631">
        <f>VLOOKUP(Transactions!F631,Payments!A631:E1330,2,FALSE)</f>
        <v>3928.3943999999992</v>
      </c>
      <c r="U631" s="9">
        <f>VLOOKUP($D631,Payments!$A:$E,4,0)</f>
        <v>17919.681192</v>
      </c>
      <c r="V631" s="9">
        <f t="shared" si="88"/>
        <v>1172.3155920000027</v>
      </c>
      <c r="W631" s="17">
        <f t="shared" si="89"/>
        <v>6.5420560747663697E-2</v>
      </c>
      <c r="X631" t="str">
        <f>VLOOKUP($D631,Payments!$A:$E,5,0)</f>
        <v>Kutxa</v>
      </c>
      <c r="Y631" t="str">
        <f>VLOOKUP($X631,'Bank Type'!$A$1:$B$11,2,0)</f>
        <v>C</v>
      </c>
    </row>
    <row r="632" spans="1:25" x14ac:dyDescent="0.25">
      <c r="A632" t="str">
        <f t="shared" si="83"/>
        <v>CD-15CD-15-631</v>
      </c>
      <c r="B632" t="str">
        <f t="shared" si="84"/>
        <v>CD-15-631B-371</v>
      </c>
      <c r="C632" s="1" t="str">
        <f>Transactions!A632</f>
        <v>CD-15</v>
      </c>
      <c r="D632" t="str">
        <f>Transactions!F632</f>
        <v>CD-15-631</v>
      </c>
      <c r="E632" t="str">
        <f>VLOOKUP($D632,Payments!$A:$C,3,0)</f>
        <v>B-371</v>
      </c>
      <c r="F632" s="11" t="str">
        <f>Transactions!D632</f>
        <v>Hardtop</v>
      </c>
      <c r="G632" s="11" t="str">
        <f>Transactions!E632</f>
        <v>Jaguar</v>
      </c>
      <c r="H632" s="1">
        <f>Transactions!B632</f>
        <v>43442</v>
      </c>
      <c r="I632" s="10">
        <f t="shared" si="81"/>
        <v>12</v>
      </c>
      <c r="J632" s="1">
        <f>Transactions!C632</f>
        <v>43514</v>
      </c>
      <c r="K632">
        <f t="shared" si="82"/>
        <v>72</v>
      </c>
      <c r="L632" s="5">
        <f>Transactions!G632</f>
        <v>26983</v>
      </c>
      <c r="M632" s="2">
        <f>Transactions!H632</f>
        <v>0.11</v>
      </c>
      <c r="N632" s="2">
        <f t="shared" si="85"/>
        <v>24014.87</v>
      </c>
      <c r="O632">
        <f>SUMIFS(Financials!$C:$C,Financials!$A:$A,'Combined sheet'!$C632,Financials!$B:$B,'Combined sheet'!$D632)</f>
        <v>10793.2</v>
      </c>
      <c r="P632">
        <f>SUMIFS(Financials!$D:$D,Financials!$A:$A,'Combined sheet'!$C632,Financials!$B:$B,'Combined sheet'!$D632)</f>
        <v>1189.9502999999997</v>
      </c>
      <c r="Q632">
        <f>SUMIFS(Financials!$E:$E,Financials!$A:$A,'Combined sheet'!$C632,Financials!$B:$B,'Combined sheet'!$D632)</f>
        <v>0.1</v>
      </c>
      <c r="R632" s="18">
        <f t="shared" si="86"/>
        <v>14384.637300000002</v>
      </c>
      <c r="S632" s="9">
        <f t="shared" si="87"/>
        <v>9630.2326999999968</v>
      </c>
      <c r="T632">
        <f>VLOOKUP(Transactions!F632,Payments!A632:E1331,2,FALSE)</f>
        <v>4322.6765999999998</v>
      </c>
      <c r="U632" s="9">
        <f>VLOOKUP($D632,Payments!$A:$E,4,0)</f>
        <v>21267.568872</v>
      </c>
      <c r="V632" s="9">
        <f t="shared" si="88"/>
        <v>1575.3754719999997</v>
      </c>
      <c r="W632" s="17">
        <f t="shared" si="89"/>
        <v>7.4074074074074056E-2</v>
      </c>
      <c r="X632" t="str">
        <f>VLOOKUP($D632,Payments!$A:$E,5,0)</f>
        <v>Santander</v>
      </c>
      <c r="Y632" t="str">
        <f>VLOOKUP($X632,'Bank Type'!$A$1:$B$11,2,0)</f>
        <v>B</v>
      </c>
    </row>
    <row r="633" spans="1:25" x14ac:dyDescent="0.25">
      <c r="A633" t="str">
        <f t="shared" si="83"/>
        <v>CD-15CD-15-632</v>
      </c>
      <c r="B633" t="str">
        <f t="shared" si="84"/>
        <v>CD-15-632B-350</v>
      </c>
      <c r="C633" s="11" t="str">
        <f>Transactions!A633</f>
        <v>CD-15</v>
      </c>
      <c r="D633" t="str">
        <f>Transactions!F633</f>
        <v>CD-15-632</v>
      </c>
      <c r="E633" t="str">
        <f>VLOOKUP($D633,Payments!$A:$C,3,0)</f>
        <v>B-350</v>
      </c>
      <c r="F633" s="11" t="str">
        <f>Transactions!D633</f>
        <v>Hardtop</v>
      </c>
      <c r="G633" s="11" t="str">
        <f>Transactions!E633</f>
        <v>BMW</v>
      </c>
      <c r="H633" s="1">
        <f>Transactions!B633</f>
        <v>43465</v>
      </c>
      <c r="I633" s="10">
        <f t="shared" si="81"/>
        <v>12</v>
      </c>
      <c r="J633" s="1">
        <f>Transactions!C633</f>
        <v>43531</v>
      </c>
      <c r="K633">
        <f t="shared" si="82"/>
        <v>66</v>
      </c>
      <c r="L633" s="5">
        <f>Transactions!G633</f>
        <v>26270</v>
      </c>
      <c r="M633" s="2">
        <f>Transactions!H633</f>
        <v>0.16</v>
      </c>
      <c r="N633" s="2">
        <f t="shared" si="85"/>
        <v>22066.799999999999</v>
      </c>
      <c r="O633">
        <f>SUMIFS(Financials!$C:$C,Financials!$A:$A,'Combined sheet'!$C633,Financials!$B:$B,'Combined sheet'!$D633)</f>
        <v>7881</v>
      </c>
      <c r="P633">
        <f>SUMIFS(Financials!$D:$D,Financials!$A:$A,'Combined sheet'!$C633,Financials!$B:$B,'Combined sheet'!$D633)</f>
        <v>1134.864</v>
      </c>
      <c r="Q633">
        <f>SUMIFS(Financials!$E:$E,Financials!$A:$A,'Combined sheet'!$C633,Financials!$B:$B,'Combined sheet'!$D633)</f>
        <v>0.1</v>
      </c>
      <c r="R633" s="18">
        <f t="shared" si="86"/>
        <v>11222.544</v>
      </c>
      <c r="S633" s="9">
        <f t="shared" si="87"/>
        <v>10844.255999999999</v>
      </c>
      <c r="T633">
        <f>VLOOKUP(Transactions!F633,Payments!A633:E1332,2,FALSE)</f>
        <v>4854.6959999999999</v>
      </c>
      <c r="U633" s="9">
        <f>VLOOKUP($D633,Payments!$A:$E,4,0)</f>
        <v>18416.951280000001</v>
      </c>
      <c r="V633" s="9">
        <f t="shared" si="88"/>
        <v>1204.8472800000018</v>
      </c>
      <c r="W633" s="17">
        <f t="shared" si="89"/>
        <v>6.5420560747663642E-2</v>
      </c>
      <c r="X633" t="str">
        <f>VLOOKUP($D633,Payments!$A:$E,5,0)</f>
        <v>BBVA</v>
      </c>
      <c r="Y633" t="str">
        <f>VLOOKUP($X633,'Bank Type'!$A$1:$B$11,2,0)</f>
        <v>A</v>
      </c>
    </row>
    <row r="634" spans="1:25" x14ac:dyDescent="0.25">
      <c r="A634" t="str">
        <f t="shared" si="83"/>
        <v>CD-8CD-8-633</v>
      </c>
      <c r="B634" t="str">
        <f t="shared" si="84"/>
        <v>CD-8-633B-324</v>
      </c>
      <c r="C634" s="1" t="str">
        <f>Transactions!A634</f>
        <v>CD-8</v>
      </c>
      <c r="D634" t="str">
        <f>Transactions!F634</f>
        <v>CD-8-633</v>
      </c>
      <c r="E634" t="str">
        <f>VLOOKUP($D634,Payments!$A:$C,3,0)</f>
        <v>B-324</v>
      </c>
      <c r="F634" s="11" t="str">
        <f>Transactions!D634</f>
        <v>Hatchback</v>
      </c>
      <c r="G634" s="11" t="str">
        <f>Transactions!E634</f>
        <v>Honda</v>
      </c>
      <c r="H634" s="1">
        <f>Transactions!B634</f>
        <v>43407</v>
      </c>
      <c r="I634" s="10">
        <f t="shared" si="81"/>
        <v>11</v>
      </c>
      <c r="J634" s="1">
        <f>Transactions!C634</f>
        <v>43445</v>
      </c>
      <c r="K634">
        <f t="shared" si="82"/>
        <v>38</v>
      </c>
      <c r="L634" s="5">
        <f>Transactions!G634</f>
        <v>27458</v>
      </c>
      <c r="M634" s="2">
        <f>Transactions!H634</f>
        <v>7.0000000000000007E-2</v>
      </c>
      <c r="N634" s="2">
        <f t="shared" si="85"/>
        <v>25535.94</v>
      </c>
      <c r="O634">
        <f>SUMIFS(Financials!$C:$C,Financials!$A:$A,'Combined sheet'!$C634,Financials!$B:$B,'Combined sheet'!$D634)</f>
        <v>8786.56</v>
      </c>
      <c r="P634">
        <f>SUMIFS(Financials!$D:$D,Financials!$A:$A,'Combined sheet'!$C634,Financials!$B:$B,'Combined sheet'!$D634)</f>
        <v>1172.4565999999998</v>
      </c>
      <c r="Q634">
        <f>SUMIFS(Financials!$E:$E,Financials!$A:$A,'Combined sheet'!$C634,Financials!$B:$B,'Combined sheet'!$D634)</f>
        <v>0.13</v>
      </c>
      <c r="R634" s="18">
        <f t="shared" si="86"/>
        <v>13278.6888</v>
      </c>
      <c r="S634" s="9">
        <f t="shared" si="87"/>
        <v>12257.251199999999</v>
      </c>
      <c r="T634">
        <f>VLOOKUP(Transactions!F634,Payments!A634:E1333,2,FALSE)</f>
        <v>5617.9067999999997</v>
      </c>
      <c r="U634" s="9">
        <f>VLOOKUP($D634,Payments!$A:$E,4,0)</f>
        <v>21312.295523999997</v>
      </c>
      <c r="V634" s="9">
        <f t="shared" si="88"/>
        <v>1394.2623239999994</v>
      </c>
      <c r="W634" s="17">
        <f t="shared" si="89"/>
        <v>6.5420560747663531E-2</v>
      </c>
      <c r="X634" t="str">
        <f>VLOOKUP($D634,Payments!$A:$E,5,0)</f>
        <v>Sabadell</v>
      </c>
      <c r="Y634" t="str">
        <f>VLOOKUP($X634,'Bank Type'!$A$1:$B$11,2,0)</f>
        <v>A</v>
      </c>
    </row>
    <row r="635" spans="1:25" x14ac:dyDescent="0.25">
      <c r="A635" t="str">
        <f t="shared" si="83"/>
        <v>CD-8CD-8-634</v>
      </c>
      <c r="B635" t="str">
        <f t="shared" si="84"/>
        <v>CD-8-634B-291</v>
      </c>
      <c r="C635" s="11" t="str">
        <f>Transactions!A635</f>
        <v>CD-8</v>
      </c>
      <c r="D635" t="str">
        <f>Transactions!F635</f>
        <v>CD-8-634</v>
      </c>
      <c r="E635" t="str">
        <f>VLOOKUP($D635,Payments!$A:$C,3,0)</f>
        <v>B-291</v>
      </c>
      <c r="F635" s="11" t="str">
        <f>Transactions!D635</f>
        <v>Hatchback</v>
      </c>
      <c r="G635" s="11" t="str">
        <f>Transactions!E635</f>
        <v>Jaguar</v>
      </c>
      <c r="H635" s="1">
        <f>Transactions!B635</f>
        <v>43403</v>
      </c>
      <c r="I635" s="10">
        <f t="shared" si="81"/>
        <v>10</v>
      </c>
      <c r="J635" s="1">
        <f>Transactions!C635</f>
        <v>43438</v>
      </c>
      <c r="K635">
        <f t="shared" si="82"/>
        <v>35</v>
      </c>
      <c r="L635" s="5">
        <f>Transactions!G635</f>
        <v>18348</v>
      </c>
      <c r="M635" s="2">
        <f>Transactions!H635</f>
        <v>0.05</v>
      </c>
      <c r="N635" s="2">
        <f t="shared" si="85"/>
        <v>17430.599999999999</v>
      </c>
      <c r="O635">
        <f>SUMIFS(Financials!$C:$C,Financials!$A:$A,'Combined sheet'!$C635,Financials!$B:$B,'Combined sheet'!$D635)</f>
        <v>6421.8</v>
      </c>
      <c r="P635">
        <f>SUMIFS(Financials!$D:$D,Financials!$A:$A,'Combined sheet'!$C635,Financials!$B:$B,'Combined sheet'!$D635)</f>
        <v>550.44000000000005</v>
      </c>
      <c r="Q635">
        <f>SUMIFS(Financials!$E:$E,Financials!$A:$A,'Combined sheet'!$C635,Financials!$B:$B,'Combined sheet'!$D635)</f>
        <v>0.15</v>
      </c>
      <c r="R635" s="18">
        <f t="shared" si="86"/>
        <v>9586.83</v>
      </c>
      <c r="S635" s="9">
        <f t="shared" si="87"/>
        <v>7843.7699999999986</v>
      </c>
      <c r="T635">
        <f>VLOOKUP(Transactions!F635,Payments!A635:E1334,2,FALSE)</f>
        <v>3834.7319999999995</v>
      </c>
      <c r="U635" s="9">
        <f>VLOOKUP($D635,Payments!$A:$E,4,0)</f>
        <v>14411.620079999999</v>
      </c>
      <c r="V635" s="9">
        <f t="shared" si="88"/>
        <v>815.75208000000021</v>
      </c>
      <c r="W635" s="17">
        <f t="shared" si="89"/>
        <v>5.6603773584905683E-2</v>
      </c>
      <c r="X635" t="str">
        <f>VLOOKUP($D635,Payments!$A:$E,5,0)</f>
        <v>BBVA</v>
      </c>
      <c r="Y635" t="str">
        <f>VLOOKUP($X635,'Bank Type'!$A$1:$B$11,2,0)</f>
        <v>A</v>
      </c>
    </row>
    <row r="636" spans="1:25" x14ac:dyDescent="0.25">
      <c r="A636" t="str">
        <f t="shared" si="83"/>
        <v>CD-5CD-5-635</v>
      </c>
      <c r="B636" t="str">
        <f t="shared" si="84"/>
        <v>CD-5-635B-394</v>
      </c>
      <c r="C636" s="1" t="str">
        <f>Transactions!A636</f>
        <v>CD-5</v>
      </c>
      <c r="D636" t="str">
        <f>Transactions!F636</f>
        <v>CD-5-635</v>
      </c>
      <c r="E636" t="str">
        <f>VLOOKUP($D636,Payments!$A:$C,3,0)</f>
        <v>B-394</v>
      </c>
      <c r="F636" s="11" t="str">
        <f>Transactions!D636</f>
        <v>Wagon</v>
      </c>
      <c r="G636" s="11" t="str">
        <f>Transactions!E636</f>
        <v>Alfa-romero</v>
      </c>
      <c r="H636" s="1">
        <f>Transactions!B636</f>
        <v>43464</v>
      </c>
      <c r="I636" s="10">
        <f t="shared" si="81"/>
        <v>12</v>
      </c>
      <c r="J636" s="1">
        <f>Transactions!C636</f>
        <v>43516</v>
      </c>
      <c r="K636">
        <f t="shared" si="82"/>
        <v>52</v>
      </c>
      <c r="L636" s="5">
        <f>Transactions!G636</f>
        <v>26688</v>
      </c>
      <c r="M636" s="2">
        <f>Transactions!H636</f>
        <v>0.11</v>
      </c>
      <c r="N636" s="2">
        <f t="shared" si="85"/>
        <v>23752.32</v>
      </c>
      <c r="O636">
        <f>SUMIFS(Financials!$C:$C,Financials!$A:$A,'Combined sheet'!$C636,Financials!$B:$B,'Combined sheet'!$D636)</f>
        <v>10675.2</v>
      </c>
      <c r="P636">
        <f>SUMIFS(Financials!$D:$D,Financials!$A:$A,'Combined sheet'!$C636,Financials!$B:$B,'Combined sheet'!$D636)</f>
        <v>653.85599999999988</v>
      </c>
      <c r="Q636">
        <f>SUMIFS(Financials!$E:$E,Financials!$A:$A,'Combined sheet'!$C636,Financials!$B:$B,'Combined sheet'!$D636)</f>
        <v>0.11</v>
      </c>
      <c r="R636" s="18">
        <f t="shared" si="86"/>
        <v>13941.8112</v>
      </c>
      <c r="S636" s="9">
        <f t="shared" si="87"/>
        <v>9810.5087999999996</v>
      </c>
      <c r="T636">
        <f>VLOOKUP(Transactions!F636,Payments!A636:E1335,2,FALSE)</f>
        <v>4987.9871999999996</v>
      </c>
      <c r="U636" s="9">
        <f>VLOOKUP($D636,Payments!$A:$E,4,0)</f>
        <v>20077.836096000003</v>
      </c>
      <c r="V636" s="9">
        <f t="shared" si="88"/>
        <v>1313.5032960000026</v>
      </c>
      <c r="W636" s="17">
        <f t="shared" si="89"/>
        <v>6.542056074766367E-2</v>
      </c>
      <c r="X636" t="str">
        <f>VLOOKUP($D636,Payments!$A:$E,5,0)</f>
        <v>Kutxa</v>
      </c>
      <c r="Y636" t="str">
        <f>VLOOKUP($X636,'Bank Type'!$A$1:$B$11,2,0)</f>
        <v>C</v>
      </c>
    </row>
    <row r="637" spans="1:25" x14ac:dyDescent="0.25">
      <c r="A637" t="str">
        <f t="shared" si="83"/>
        <v>CD-14CD-14-636</v>
      </c>
      <c r="B637" t="str">
        <f t="shared" si="84"/>
        <v>CD-14-636B-361</v>
      </c>
      <c r="C637" s="11" t="str">
        <f>Transactions!A637</f>
        <v>CD-14</v>
      </c>
      <c r="D637" t="str">
        <f>Transactions!F637</f>
        <v>CD-14-636</v>
      </c>
      <c r="E637" t="str">
        <f>VLOOKUP($D637,Payments!$A:$C,3,0)</f>
        <v>B-361</v>
      </c>
      <c r="F637" s="11" t="str">
        <f>Transactions!D637</f>
        <v>Wagon</v>
      </c>
      <c r="G637" s="11" t="str">
        <f>Transactions!E637</f>
        <v>Peugeot</v>
      </c>
      <c r="H637" s="1">
        <f>Transactions!B637</f>
        <v>43431</v>
      </c>
      <c r="I637" s="10">
        <f t="shared" si="81"/>
        <v>11</v>
      </c>
      <c r="J637" s="1">
        <f>Transactions!C637</f>
        <v>43467</v>
      </c>
      <c r="K637">
        <f t="shared" si="82"/>
        <v>36</v>
      </c>
      <c r="L637" s="5">
        <f>Transactions!G637</f>
        <v>24473</v>
      </c>
      <c r="M637" s="2">
        <f>Transactions!H637</f>
        <v>0.16</v>
      </c>
      <c r="N637" s="2">
        <f t="shared" si="85"/>
        <v>20557.32</v>
      </c>
      <c r="O637">
        <f>SUMIFS(Financials!$C:$C,Financials!$A:$A,'Combined sheet'!$C637,Financials!$B:$B,'Combined sheet'!$D637)</f>
        <v>9789.2000000000007</v>
      </c>
      <c r="P637">
        <f>SUMIFS(Financials!$D:$D,Financials!$A:$A,'Combined sheet'!$C637,Financials!$B:$B,'Combined sheet'!$D637)</f>
        <v>753.76839999999993</v>
      </c>
      <c r="Q637">
        <f>SUMIFS(Financials!$E:$E,Financials!$A:$A,'Combined sheet'!$C637,Financials!$B:$B,'Combined sheet'!$D637)</f>
        <v>0.14000000000000001</v>
      </c>
      <c r="R637" s="18">
        <f t="shared" si="86"/>
        <v>13420.993200000001</v>
      </c>
      <c r="S637" s="9">
        <f t="shared" si="87"/>
        <v>7136.326799999998</v>
      </c>
      <c r="T637">
        <f>VLOOKUP(Transactions!F637,Payments!A637:E1336,2,FALSE)</f>
        <v>4317.0371999999998</v>
      </c>
      <c r="U637" s="9">
        <f>VLOOKUP($D637,Payments!$A:$E,4,0)</f>
        <v>17214.699768000002</v>
      </c>
      <c r="V637" s="9">
        <f t="shared" si="88"/>
        <v>974.41696800000136</v>
      </c>
      <c r="W637" s="17">
        <f t="shared" si="89"/>
        <v>5.6603773584905731E-2</v>
      </c>
      <c r="X637" t="str">
        <f>VLOOKUP($D637,Payments!$A:$E,5,0)</f>
        <v>Popular</v>
      </c>
      <c r="Y637" t="str">
        <f>VLOOKUP($X637,'Bank Type'!$A$1:$B$11,2,0)</f>
        <v>B</v>
      </c>
    </row>
    <row r="638" spans="1:25" x14ac:dyDescent="0.25">
      <c r="A638" t="str">
        <f t="shared" si="83"/>
        <v>CD-18CD-18-637</v>
      </c>
      <c r="B638" t="str">
        <f t="shared" si="84"/>
        <v>CD-18-637B-392</v>
      </c>
      <c r="C638" s="1" t="str">
        <f>Transactions!A638</f>
        <v>CD-18</v>
      </c>
      <c r="D638" t="str">
        <f>Transactions!F638</f>
        <v>CD-18-637</v>
      </c>
      <c r="E638" t="str">
        <f>VLOOKUP($D638,Payments!$A:$C,3,0)</f>
        <v>B-392</v>
      </c>
      <c r="F638" s="11" t="str">
        <f>Transactions!D638</f>
        <v>Convertible</v>
      </c>
      <c r="G638" s="11" t="str">
        <f>Transactions!E638</f>
        <v>Chevrolet</v>
      </c>
      <c r="H638" s="1">
        <f>Transactions!B638</f>
        <v>43450</v>
      </c>
      <c r="I638" s="10">
        <f t="shared" si="81"/>
        <v>12</v>
      </c>
      <c r="J638" s="1">
        <f>Transactions!C638</f>
        <v>43529</v>
      </c>
      <c r="K638">
        <f t="shared" si="82"/>
        <v>79</v>
      </c>
      <c r="L638" s="5">
        <f>Transactions!G638</f>
        <v>24489</v>
      </c>
      <c r="M638" s="2">
        <f>Transactions!H638</f>
        <v>0.06</v>
      </c>
      <c r="N638" s="2">
        <f t="shared" si="85"/>
        <v>23019.66</v>
      </c>
      <c r="O638">
        <f>SUMIFS(Financials!$C:$C,Financials!$A:$A,'Combined sheet'!$C638,Financials!$B:$B,'Combined sheet'!$D638)</f>
        <v>7591.59</v>
      </c>
      <c r="P638">
        <f>SUMIFS(Financials!$D:$D,Financials!$A:$A,'Combined sheet'!$C638,Financials!$B:$B,'Combined sheet'!$D638)</f>
        <v>1234.2456</v>
      </c>
      <c r="Q638">
        <f>SUMIFS(Financials!$E:$E,Financials!$A:$A,'Combined sheet'!$C638,Financials!$B:$B,'Combined sheet'!$D638)</f>
        <v>0.12</v>
      </c>
      <c r="R638" s="18">
        <f t="shared" si="86"/>
        <v>11588.194800000001</v>
      </c>
      <c r="S638" s="9">
        <f t="shared" si="87"/>
        <v>11431.465199999999</v>
      </c>
      <c r="T638">
        <f>VLOOKUP(Transactions!F638,Payments!A638:E1337,2,FALSE)</f>
        <v>4373.7353999999996</v>
      </c>
      <c r="U638" s="9">
        <f>VLOOKUP($D638,Payments!$A:$E,4,0)</f>
        <v>19764.680076000001</v>
      </c>
      <c r="V638" s="9">
        <f t="shared" si="88"/>
        <v>1118.7554760000021</v>
      </c>
      <c r="W638" s="17">
        <f t="shared" si="89"/>
        <v>5.6603773584905766E-2</v>
      </c>
      <c r="X638" t="str">
        <f>VLOOKUP($D638,Payments!$A:$E,5,0)</f>
        <v>Sabadell</v>
      </c>
      <c r="Y638" t="str">
        <f>VLOOKUP($X638,'Bank Type'!$A$1:$B$11,2,0)</f>
        <v>A</v>
      </c>
    </row>
    <row r="639" spans="1:25" x14ac:dyDescent="0.25">
      <c r="A639" t="str">
        <f t="shared" si="83"/>
        <v>CD-4CD-4-638</v>
      </c>
      <c r="B639" t="str">
        <f t="shared" si="84"/>
        <v>CD-4-638B-282</v>
      </c>
      <c r="C639" s="11" t="str">
        <f>Transactions!A639</f>
        <v>CD-4</v>
      </c>
      <c r="D639" t="str">
        <f>Transactions!F639</f>
        <v>CD-4-638</v>
      </c>
      <c r="E639" t="str">
        <f>VLOOKUP($D639,Payments!$A:$C,3,0)</f>
        <v>B-282</v>
      </c>
      <c r="F639" s="11" t="str">
        <f>Transactions!D639</f>
        <v>Wagon</v>
      </c>
      <c r="G639" s="11" t="str">
        <f>Transactions!E639</f>
        <v>Dodge</v>
      </c>
      <c r="H639" s="1">
        <f>Transactions!B639</f>
        <v>43446</v>
      </c>
      <c r="I639" s="10">
        <f t="shared" si="81"/>
        <v>12</v>
      </c>
      <c r="J639" s="1">
        <f>Transactions!C639</f>
        <v>43518</v>
      </c>
      <c r="K639">
        <f t="shared" si="82"/>
        <v>72</v>
      </c>
      <c r="L639" s="5">
        <f>Transactions!G639</f>
        <v>25180</v>
      </c>
      <c r="M639" s="2">
        <f>Transactions!H639</f>
        <v>0.09</v>
      </c>
      <c r="N639" s="2">
        <f t="shared" si="85"/>
        <v>22913.8</v>
      </c>
      <c r="O639">
        <f>SUMIFS(Financials!$C:$C,Financials!$A:$A,'Combined sheet'!$C639,Financials!$B:$B,'Combined sheet'!$D639)</f>
        <v>9568.4</v>
      </c>
      <c r="P639">
        <f>SUMIFS(Financials!$D:$D,Financials!$A:$A,'Combined sheet'!$C639,Financials!$B:$B,'Combined sheet'!$D639)</f>
        <v>1201.086</v>
      </c>
      <c r="Q639">
        <f>SUMIFS(Financials!$E:$E,Financials!$A:$A,'Combined sheet'!$C639,Financials!$B:$B,'Combined sheet'!$D639)</f>
        <v>0.11</v>
      </c>
      <c r="R639" s="18">
        <f t="shared" si="86"/>
        <v>13290.003999999999</v>
      </c>
      <c r="S639" s="9">
        <f t="shared" si="87"/>
        <v>9623.7960000000003</v>
      </c>
      <c r="T639">
        <f>VLOOKUP(Transactions!F639,Payments!A639:E1338,2,FALSE)</f>
        <v>4582.76</v>
      </c>
      <c r="U639" s="9">
        <f>VLOOKUP($D639,Payments!$A:$E,4,0)</f>
        <v>19980.833600000002</v>
      </c>
      <c r="V639" s="9">
        <f t="shared" si="88"/>
        <v>1649.7936000000009</v>
      </c>
      <c r="W639" s="17">
        <f t="shared" si="89"/>
        <v>8.2568807339449574E-2</v>
      </c>
      <c r="X639" t="str">
        <f>VLOOKUP($D639,Payments!$A:$E,5,0)</f>
        <v>Caixa</v>
      </c>
      <c r="Y639" t="str">
        <f>VLOOKUP($X639,'Bank Type'!$A$1:$B$11,2,0)</f>
        <v>A</v>
      </c>
    </row>
    <row r="640" spans="1:25" x14ac:dyDescent="0.25">
      <c r="A640" t="str">
        <f t="shared" si="83"/>
        <v>CD-5CD-5-639</v>
      </c>
      <c r="B640" t="str">
        <f t="shared" si="84"/>
        <v>CD-5-639B-275</v>
      </c>
      <c r="C640" s="1" t="str">
        <f>Transactions!A640</f>
        <v>CD-5</v>
      </c>
      <c r="D640" t="str">
        <f>Transactions!F640</f>
        <v>CD-5-639</v>
      </c>
      <c r="E640" t="str">
        <f>VLOOKUP($D640,Payments!$A:$C,3,0)</f>
        <v>B-275</v>
      </c>
      <c r="F640" s="11" t="str">
        <f>Transactions!D640</f>
        <v>Sedan</v>
      </c>
      <c r="G640" s="11" t="str">
        <f>Transactions!E640</f>
        <v>Saab</v>
      </c>
      <c r="H640" s="1">
        <f>Transactions!B640</f>
        <v>43450</v>
      </c>
      <c r="I640" s="10">
        <f t="shared" si="81"/>
        <v>12</v>
      </c>
      <c r="J640" s="1">
        <f>Transactions!C640</f>
        <v>43481</v>
      </c>
      <c r="K640">
        <f t="shared" si="82"/>
        <v>31</v>
      </c>
      <c r="L640" s="5">
        <f>Transactions!G640</f>
        <v>27416</v>
      </c>
      <c r="M640" s="2">
        <f>Transactions!H640</f>
        <v>0.09</v>
      </c>
      <c r="N640" s="2">
        <f t="shared" si="85"/>
        <v>24948.560000000001</v>
      </c>
      <c r="O640">
        <f>SUMIFS(Financials!$C:$C,Financials!$A:$A,'Combined sheet'!$C640,Financials!$B:$B,'Combined sheet'!$D640)</f>
        <v>10143.92</v>
      </c>
      <c r="P640">
        <f>SUMIFS(Financials!$D:$D,Financials!$A:$A,'Combined sheet'!$C640,Financials!$B:$B,'Combined sheet'!$D640)</f>
        <v>1332.4176</v>
      </c>
      <c r="Q640">
        <f>SUMIFS(Financials!$E:$E,Financials!$A:$A,'Combined sheet'!$C640,Financials!$B:$B,'Combined sheet'!$D640)</f>
        <v>0.15</v>
      </c>
      <c r="R640" s="18">
        <f t="shared" si="86"/>
        <v>15218.6216</v>
      </c>
      <c r="S640" s="9">
        <f t="shared" si="87"/>
        <v>9729.9384000000009</v>
      </c>
      <c r="T640">
        <f>VLOOKUP(Transactions!F640,Payments!A640:E1339,2,FALSE)</f>
        <v>5488.6832000000004</v>
      </c>
      <c r="U640" s="9">
        <f>VLOOKUP($D640,Payments!$A:$E,4,0)</f>
        <v>20432.870640000001</v>
      </c>
      <c r="V640" s="9">
        <f t="shared" si="88"/>
        <v>972.99383999999918</v>
      </c>
      <c r="W640" s="17">
        <f t="shared" si="89"/>
        <v>4.7619047619047575E-2</v>
      </c>
      <c r="X640" t="str">
        <f>VLOOKUP($D640,Payments!$A:$E,5,0)</f>
        <v>Kutxa</v>
      </c>
      <c r="Y640" t="str">
        <f>VLOOKUP($X640,'Bank Type'!$A$1:$B$11,2,0)</f>
        <v>C</v>
      </c>
    </row>
    <row r="641" spans="1:25" x14ac:dyDescent="0.25">
      <c r="A641" t="str">
        <f t="shared" si="83"/>
        <v>CD-3CD-3-640</v>
      </c>
      <c r="B641" t="str">
        <f t="shared" si="84"/>
        <v>CD-3-640B-262</v>
      </c>
      <c r="C641" s="11" t="str">
        <f>Transactions!A641</f>
        <v>CD-3</v>
      </c>
      <c r="D641" t="str">
        <f>Transactions!F641</f>
        <v>CD-3-640</v>
      </c>
      <c r="E641" t="str">
        <f>VLOOKUP($D641,Payments!$A:$C,3,0)</f>
        <v>B-262</v>
      </c>
      <c r="F641" s="11" t="str">
        <f>Transactions!D641</f>
        <v>Convertible</v>
      </c>
      <c r="G641" s="11" t="str">
        <f>Transactions!E641</f>
        <v>Toyota</v>
      </c>
      <c r="H641" s="1">
        <f>Transactions!B641</f>
        <v>43381</v>
      </c>
      <c r="I641" s="10">
        <f t="shared" si="81"/>
        <v>10</v>
      </c>
      <c r="J641" s="1">
        <f>Transactions!C641</f>
        <v>43442</v>
      </c>
      <c r="K641">
        <f t="shared" si="82"/>
        <v>61</v>
      </c>
      <c r="L641" s="5">
        <f>Transactions!G641</f>
        <v>25543</v>
      </c>
      <c r="M641" s="2">
        <f>Transactions!H641</f>
        <v>0.17</v>
      </c>
      <c r="N641" s="2">
        <f t="shared" si="85"/>
        <v>21200.69</v>
      </c>
      <c r="O641">
        <f>SUMIFS(Financials!$C:$C,Financials!$A:$A,'Combined sheet'!$C641,Financials!$B:$B,'Combined sheet'!$D641)</f>
        <v>9961.77</v>
      </c>
      <c r="P641">
        <f>SUMIFS(Financials!$D:$D,Financials!$A:$A,'Combined sheet'!$C641,Financials!$B:$B,'Combined sheet'!$D641)</f>
        <v>1011.5027999999999</v>
      </c>
      <c r="Q641">
        <f>SUMIFS(Financials!$E:$E,Financials!$A:$A,'Combined sheet'!$C641,Financials!$B:$B,'Combined sheet'!$D641)</f>
        <v>0.14000000000000001</v>
      </c>
      <c r="R641" s="18">
        <f t="shared" si="86"/>
        <v>13941.369400000001</v>
      </c>
      <c r="S641" s="9">
        <f t="shared" si="87"/>
        <v>7259.3205999999973</v>
      </c>
      <c r="T641">
        <f>VLOOKUP(Transactions!F641,Payments!A641:E1340,2,FALSE)</f>
        <v>4452.1449000000002</v>
      </c>
      <c r="U641" s="9">
        <f>VLOOKUP($D641,Payments!$A:$E,4,0)</f>
        <v>17920.943256999999</v>
      </c>
      <c r="V641" s="9">
        <f t="shared" si="88"/>
        <v>1172.3981569999996</v>
      </c>
      <c r="W641" s="17">
        <f t="shared" si="89"/>
        <v>6.5420560747663531E-2</v>
      </c>
      <c r="X641" t="str">
        <f>VLOOKUP($D641,Payments!$A:$E,5,0)</f>
        <v>Sabadell</v>
      </c>
      <c r="Y641" t="str">
        <f>VLOOKUP($X641,'Bank Type'!$A$1:$B$11,2,0)</f>
        <v>A</v>
      </c>
    </row>
    <row r="642" spans="1:25" x14ac:dyDescent="0.25">
      <c r="A642" t="str">
        <f t="shared" si="83"/>
        <v>CD-2CD-2-641</v>
      </c>
      <c r="B642" t="str">
        <f t="shared" si="84"/>
        <v>CD-2-641B-314</v>
      </c>
      <c r="C642" s="1" t="str">
        <f>Transactions!A642</f>
        <v>CD-2</v>
      </c>
      <c r="D642" t="str">
        <f>Transactions!F642</f>
        <v>CD-2-641</v>
      </c>
      <c r="E642" t="str">
        <f>VLOOKUP($D642,Payments!$A:$C,3,0)</f>
        <v>B-314</v>
      </c>
      <c r="F642" s="11" t="str">
        <f>Transactions!D642</f>
        <v>Sedan</v>
      </c>
      <c r="G642" s="11" t="str">
        <f>Transactions!E642</f>
        <v>Audi</v>
      </c>
      <c r="H642" s="1">
        <f>Transactions!B642</f>
        <v>43405</v>
      </c>
      <c r="I642" s="10">
        <f t="shared" ref="I642:I701" si="90">MONTH(H642)</f>
        <v>11</v>
      </c>
      <c r="J642" s="1">
        <f>Transactions!C642</f>
        <v>43453</v>
      </c>
      <c r="K642">
        <f t="shared" ref="K642:K701" si="91">J642-H642</f>
        <v>48</v>
      </c>
      <c r="L642" s="5">
        <f>Transactions!G642</f>
        <v>30000</v>
      </c>
      <c r="M642" s="2">
        <f>Transactions!H642</f>
        <v>0.09</v>
      </c>
      <c r="N642" s="2">
        <f t="shared" si="85"/>
        <v>27300</v>
      </c>
      <c r="O642">
        <f>SUMIFS(Financials!$C:$C,Financials!$A:$A,'Combined sheet'!$C642,Financials!$B:$B,'Combined sheet'!$D642)</f>
        <v>9900</v>
      </c>
      <c r="P642">
        <f>SUMIFS(Financials!$D:$D,Financials!$A:$A,'Combined sheet'!$C642,Financials!$B:$B,'Combined sheet'!$D642)</f>
        <v>1392</v>
      </c>
      <c r="Q642">
        <f>SUMIFS(Financials!$E:$E,Financials!$A:$A,'Combined sheet'!$C642,Financials!$B:$B,'Combined sheet'!$D642)</f>
        <v>0.14000000000000001</v>
      </c>
      <c r="R642" s="18">
        <f t="shared" si="86"/>
        <v>15114</v>
      </c>
      <c r="S642" s="9">
        <f t="shared" si="87"/>
        <v>12186</v>
      </c>
      <c r="T642">
        <f>VLOOKUP(Transactions!F642,Payments!A642:E1341,2,FALSE)</f>
        <v>4914</v>
      </c>
      <c r="U642" s="9">
        <f>VLOOKUP($D642,Payments!$A:$E,4,0)</f>
        <v>24176.880000000001</v>
      </c>
      <c r="V642" s="9">
        <f t="shared" si="88"/>
        <v>1790.880000000001</v>
      </c>
      <c r="W642" s="17">
        <f t="shared" si="89"/>
        <v>7.4074074074074112E-2</v>
      </c>
      <c r="X642" t="str">
        <f>VLOOKUP($D642,Payments!$A:$E,5,0)</f>
        <v>Santander</v>
      </c>
      <c r="Y642" t="str">
        <f>VLOOKUP($X642,'Bank Type'!$A$1:$B$11,2,0)</f>
        <v>B</v>
      </c>
    </row>
    <row r="643" spans="1:25" x14ac:dyDescent="0.25">
      <c r="A643" t="str">
        <f t="shared" ref="A643:A701" si="92">C643&amp;D643</f>
        <v>CD-10CD-10-642</v>
      </c>
      <c r="B643" t="str">
        <f t="shared" ref="B643:B701" si="93">D643&amp;E643</f>
        <v>CD-10-642B-374</v>
      </c>
      <c r="C643" s="11" t="str">
        <f>Transactions!A643</f>
        <v>CD-10</v>
      </c>
      <c r="D643" t="str">
        <f>Transactions!F643</f>
        <v>CD-10-642</v>
      </c>
      <c r="E643" t="str">
        <f>VLOOKUP($D643,Payments!$A:$C,3,0)</f>
        <v>B-374</v>
      </c>
      <c r="F643" s="11" t="str">
        <f>Transactions!D643</f>
        <v>Convertible</v>
      </c>
      <c r="G643" s="11" t="str">
        <f>Transactions!E643</f>
        <v>Isuzu</v>
      </c>
      <c r="H643" s="1">
        <f>Transactions!B643</f>
        <v>43404</v>
      </c>
      <c r="I643" s="10">
        <f t="shared" si="90"/>
        <v>10</v>
      </c>
      <c r="J643" s="1">
        <f>Transactions!C643</f>
        <v>43444</v>
      </c>
      <c r="K643">
        <f t="shared" si="91"/>
        <v>40</v>
      </c>
      <c r="L643" s="5">
        <f>Transactions!G643</f>
        <v>28971</v>
      </c>
      <c r="M643" s="2">
        <f>Transactions!H643</f>
        <v>0.14000000000000001</v>
      </c>
      <c r="N643" s="2">
        <f t="shared" ref="N643:N701" si="94">L643-L643*M643</f>
        <v>24915.059999999998</v>
      </c>
      <c r="O643">
        <f>SUMIFS(Financials!$C:$C,Financials!$A:$A,'Combined sheet'!$C643,Financials!$B:$B,'Combined sheet'!$D643)</f>
        <v>9270.7199999999993</v>
      </c>
      <c r="P643">
        <f>SUMIFS(Financials!$D:$D,Financials!$A:$A,'Combined sheet'!$C643,Financials!$B:$B,'Combined sheet'!$D643)</f>
        <v>1251.5472000000002</v>
      </c>
      <c r="Q643">
        <f>SUMIFS(Financials!$E:$E,Financials!$A:$A,'Combined sheet'!$C643,Financials!$B:$B,'Combined sheet'!$D643)</f>
        <v>0.13</v>
      </c>
      <c r="R643" s="18">
        <f t="shared" ref="R643:R701" si="95">O643+P643+Q643*N643</f>
        <v>13761.225</v>
      </c>
      <c r="S643" s="9">
        <f t="shared" ref="S643:S701" si="96">N643-O643-P643-Q643*N643</f>
        <v>11153.834999999997</v>
      </c>
      <c r="T643">
        <f>VLOOKUP(Transactions!F643,Payments!A643:E1342,2,FALSE)</f>
        <v>5730.4638000000004</v>
      </c>
      <c r="U643" s="9">
        <f>VLOOKUP($D643,Payments!$A:$E,4,0)</f>
        <v>20719.363896000003</v>
      </c>
      <c r="V643" s="9">
        <f t="shared" ref="V643:V701" si="97">U643-(N643-T643)</f>
        <v>1534.7676960000063</v>
      </c>
      <c r="W643" s="17">
        <f t="shared" ref="W643:W701" si="98">V643/U643</f>
        <v>7.4074074074074361E-2</v>
      </c>
      <c r="X643" t="str">
        <f>VLOOKUP($D643,Payments!$A:$E,5,0)</f>
        <v>Bankia</v>
      </c>
      <c r="Y643" t="str">
        <f>VLOOKUP($X643,'Bank Type'!$A$1:$B$11,2,0)</f>
        <v>B</v>
      </c>
    </row>
    <row r="644" spans="1:25" x14ac:dyDescent="0.25">
      <c r="A644" t="str">
        <f t="shared" si="92"/>
        <v>CD-8CD-8-643</v>
      </c>
      <c r="B644" t="str">
        <f t="shared" si="93"/>
        <v>CD-8-643B-400</v>
      </c>
      <c r="C644" s="1" t="str">
        <f>Transactions!A644</f>
        <v>CD-8</v>
      </c>
      <c r="D644" t="str">
        <f>Transactions!F644</f>
        <v>CD-8-643</v>
      </c>
      <c r="E644" t="str">
        <f>VLOOKUP($D644,Payments!$A:$C,3,0)</f>
        <v>B-400</v>
      </c>
      <c r="F644" s="11" t="str">
        <f>Transactions!D644</f>
        <v>Wagon</v>
      </c>
      <c r="G644" s="11" t="str">
        <f>Transactions!E644</f>
        <v>Alfa-romero</v>
      </c>
      <c r="H644" s="1">
        <f>Transactions!B644</f>
        <v>43382</v>
      </c>
      <c r="I644" s="10">
        <f t="shared" si="90"/>
        <v>10</v>
      </c>
      <c r="J644" s="1">
        <f>Transactions!C644</f>
        <v>43439</v>
      </c>
      <c r="K644">
        <f t="shared" si="91"/>
        <v>57</v>
      </c>
      <c r="L644" s="5">
        <f>Transactions!G644</f>
        <v>28986</v>
      </c>
      <c r="M644" s="2">
        <f>Transactions!H644</f>
        <v>0.16</v>
      </c>
      <c r="N644" s="2">
        <f t="shared" si="94"/>
        <v>24348.239999999998</v>
      </c>
      <c r="O644">
        <f>SUMIFS(Financials!$C:$C,Financials!$A:$A,'Combined sheet'!$C644,Financials!$B:$B,'Combined sheet'!$D644)</f>
        <v>8985.66</v>
      </c>
      <c r="P644">
        <f>SUMIFS(Financials!$D:$D,Financials!$A:$A,'Combined sheet'!$C644,Financials!$B:$B,'Combined sheet'!$D644)</f>
        <v>1229.0063999999998</v>
      </c>
      <c r="Q644">
        <f>SUMIFS(Financials!$E:$E,Financials!$A:$A,'Combined sheet'!$C644,Financials!$B:$B,'Combined sheet'!$D644)</f>
        <v>0.12</v>
      </c>
      <c r="R644" s="18">
        <f t="shared" si="95"/>
        <v>13136.4552</v>
      </c>
      <c r="S644" s="9">
        <f t="shared" si="96"/>
        <v>11211.784799999998</v>
      </c>
      <c r="T644">
        <f>VLOOKUP(Transactions!F644,Payments!A644:E1343,2,FALSE)</f>
        <v>4869.6479999999992</v>
      </c>
      <c r="U644" s="9">
        <f>VLOOKUP($D644,Payments!$A:$E,4,0)</f>
        <v>21036.879359999999</v>
      </c>
      <c r="V644" s="9">
        <f t="shared" si="97"/>
        <v>1558.2873600000021</v>
      </c>
      <c r="W644" s="17">
        <f t="shared" si="98"/>
        <v>7.4074074074074181E-2</v>
      </c>
      <c r="X644" t="str">
        <f>VLOOKUP($D644,Payments!$A:$E,5,0)</f>
        <v>Sabadell</v>
      </c>
      <c r="Y644" t="str">
        <f>VLOOKUP($X644,'Bank Type'!$A$1:$B$11,2,0)</f>
        <v>A</v>
      </c>
    </row>
    <row r="645" spans="1:25" x14ac:dyDescent="0.25">
      <c r="A645" t="str">
        <f t="shared" si="92"/>
        <v>CD-11CD-11-644</v>
      </c>
      <c r="B645" t="str">
        <f t="shared" si="93"/>
        <v>CD-11-644B-277</v>
      </c>
      <c r="C645" s="11" t="str">
        <f>Transactions!A645</f>
        <v>CD-11</v>
      </c>
      <c r="D645" t="str">
        <f>Transactions!F645</f>
        <v>CD-11-644</v>
      </c>
      <c r="E645" t="str">
        <f>VLOOKUP($D645,Payments!$A:$C,3,0)</f>
        <v>B-277</v>
      </c>
      <c r="F645" s="11" t="str">
        <f>Transactions!D645</f>
        <v>Sedan</v>
      </c>
      <c r="G645" s="11" t="str">
        <f>Transactions!E645</f>
        <v>Subaru</v>
      </c>
      <c r="H645" s="1">
        <f>Transactions!B645</f>
        <v>43412</v>
      </c>
      <c r="I645" s="10">
        <f t="shared" si="90"/>
        <v>11</v>
      </c>
      <c r="J645" s="1">
        <f>Transactions!C645</f>
        <v>43448</v>
      </c>
      <c r="K645">
        <f t="shared" si="91"/>
        <v>36</v>
      </c>
      <c r="L645" s="5">
        <f>Transactions!G645</f>
        <v>34727</v>
      </c>
      <c r="M645" s="2">
        <f>Transactions!H645</f>
        <v>0.08</v>
      </c>
      <c r="N645" s="2">
        <f t="shared" si="94"/>
        <v>31948.84</v>
      </c>
      <c r="O645">
        <f>SUMIFS(Financials!$C:$C,Financials!$A:$A,'Combined sheet'!$C645,Financials!$B:$B,'Combined sheet'!$D645)</f>
        <v>10765.37</v>
      </c>
      <c r="P645">
        <f>SUMIFS(Financials!$D:$D,Financials!$A:$A,'Combined sheet'!$C645,Financials!$B:$B,'Combined sheet'!$D645)</f>
        <v>1694.6776</v>
      </c>
      <c r="Q645">
        <f>SUMIFS(Financials!$E:$E,Financials!$A:$A,'Combined sheet'!$C645,Financials!$B:$B,'Combined sheet'!$D645)</f>
        <v>0.1</v>
      </c>
      <c r="R645" s="18">
        <f t="shared" si="95"/>
        <v>15654.931600000002</v>
      </c>
      <c r="S645" s="9">
        <f t="shared" si="96"/>
        <v>16293.908400000002</v>
      </c>
      <c r="T645">
        <f>VLOOKUP(Transactions!F645,Payments!A645:E1344,2,FALSE)</f>
        <v>6070.2795999999998</v>
      </c>
      <c r="U645" s="9">
        <f>VLOOKUP($D645,Payments!$A:$E,4,0)</f>
        <v>27948.845232000003</v>
      </c>
      <c r="V645" s="9">
        <f t="shared" si="97"/>
        <v>2070.2848320000012</v>
      </c>
      <c r="W645" s="17">
        <f t="shared" si="98"/>
        <v>7.4074074074074112E-2</v>
      </c>
      <c r="X645" t="str">
        <f>VLOOKUP($D645,Payments!$A:$E,5,0)</f>
        <v>Popular</v>
      </c>
      <c r="Y645" t="str">
        <f>VLOOKUP($X645,'Bank Type'!$A$1:$B$11,2,0)</f>
        <v>B</v>
      </c>
    </row>
    <row r="646" spans="1:25" x14ac:dyDescent="0.25">
      <c r="A646" t="str">
        <f t="shared" si="92"/>
        <v>CD-7CD-7-645</v>
      </c>
      <c r="B646" t="str">
        <f t="shared" si="93"/>
        <v>CD-7-645B-371</v>
      </c>
      <c r="C646" s="1" t="str">
        <f>Transactions!A646</f>
        <v>CD-7</v>
      </c>
      <c r="D646" t="str">
        <f>Transactions!F646</f>
        <v>CD-7-645</v>
      </c>
      <c r="E646" t="str">
        <f>VLOOKUP($D646,Payments!$A:$C,3,0)</f>
        <v>B-371</v>
      </c>
      <c r="F646" s="11" t="str">
        <f>Transactions!D646</f>
        <v>Sedan</v>
      </c>
      <c r="G646" s="11" t="str">
        <f>Transactions!E646</f>
        <v>Isuzu</v>
      </c>
      <c r="H646" s="1">
        <f>Transactions!B646</f>
        <v>43388</v>
      </c>
      <c r="I646" s="10">
        <f t="shared" si="90"/>
        <v>10</v>
      </c>
      <c r="J646" s="1">
        <f>Transactions!C646</f>
        <v>43433</v>
      </c>
      <c r="K646">
        <f t="shared" si="91"/>
        <v>45</v>
      </c>
      <c r="L646" s="5">
        <f>Transactions!G646</f>
        <v>25821</v>
      </c>
      <c r="M646" s="2">
        <f>Transactions!H646</f>
        <v>0.09</v>
      </c>
      <c r="N646" s="2">
        <f t="shared" si="94"/>
        <v>23497.11</v>
      </c>
      <c r="O646">
        <f>SUMIFS(Financials!$C:$C,Financials!$A:$A,'Combined sheet'!$C646,Financials!$B:$B,'Combined sheet'!$D646)</f>
        <v>8004.51</v>
      </c>
      <c r="P646">
        <f>SUMIFS(Financials!$D:$D,Financials!$A:$A,'Combined sheet'!$C646,Financials!$B:$B,'Combined sheet'!$D646)</f>
        <v>1394.3339999999998</v>
      </c>
      <c r="Q646">
        <f>SUMIFS(Financials!$E:$E,Financials!$A:$A,'Combined sheet'!$C646,Financials!$B:$B,'Combined sheet'!$D646)</f>
        <v>0.15</v>
      </c>
      <c r="R646" s="18">
        <f t="shared" si="95"/>
        <v>12923.410500000002</v>
      </c>
      <c r="S646" s="9">
        <f t="shared" si="96"/>
        <v>10573.699499999999</v>
      </c>
      <c r="T646">
        <f>VLOOKUP(Transactions!F646,Payments!A646:E1345,2,FALSE)</f>
        <v>4699.4220000000005</v>
      </c>
      <c r="U646" s="9">
        <f>VLOOKUP($D646,Payments!$A:$E,4,0)</f>
        <v>20489.479920000005</v>
      </c>
      <c r="V646" s="9">
        <f t="shared" si="97"/>
        <v>1691.7919200000033</v>
      </c>
      <c r="W646" s="17">
        <f t="shared" si="98"/>
        <v>8.2568807339449685E-2</v>
      </c>
      <c r="X646" t="str">
        <f>VLOOKUP($D646,Payments!$A:$E,5,0)</f>
        <v>Bankia</v>
      </c>
      <c r="Y646" t="str">
        <f>VLOOKUP($X646,'Bank Type'!$A$1:$B$11,2,0)</f>
        <v>B</v>
      </c>
    </row>
    <row r="647" spans="1:25" x14ac:dyDescent="0.25">
      <c r="A647" t="str">
        <f t="shared" si="92"/>
        <v>CD-19CD-19-646</v>
      </c>
      <c r="B647" t="str">
        <f t="shared" si="93"/>
        <v>CD-19-646B-401</v>
      </c>
      <c r="C647" s="11" t="str">
        <f>Transactions!A647</f>
        <v>CD-19</v>
      </c>
      <c r="D647" t="str">
        <f>Transactions!F647</f>
        <v>CD-19-646</v>
      </c>
      <c r="E647" t="str">
        <f>VLOOKUP($D647,Payments!$A:$C,3,0)</f>
        <v>B-401</v>
      </c>
      <c r="F647" s="11" t="str">
        <f>Transactions!D647</f>
        <v>Sedan</v>
      </c>
      <c r="G647" s="11" t="str">
        <f>Transactions!E647</f>
        <v>Jaguar</v>
      </c>
      <c r="H647" s="1">
        <f>Transactions!B647</f>
        <v>43459</v>
      </c>
      <c r="I647" s="10">
        <f t="shared" si="90"/>
        <v>12</v>
      </c>
      <c r="J647" s="1">
        <f>Transactions!C647</f>
        <v>43522</v>
      </c>
      <c r="K647">
        <f t="shared" si="91"/>
        <v>63</v>
      </c>
      <c r="L647" s="5">
        <f>Transactions!G647</f>
        <v>33220</v>
      </c>
      <c r="M647" s="2">
        <f>Transactions!H647</f>
        <v>0.06</v>
      </c>
      <c r="N647" s="2">
        <f t="shared" si="94"/>
        <v>31226.799999999999</v>
      </c>
      <c r="O647">
        <f>SUMIFS(Financials!$C:$C,Financials!$A:$A,'Combined sheet'!$C647,Financials!$B:$B,'Combined sheet'!$D647)</f>
        <v>11627</v>
      </c>
      <c r="P647">
        <f>SUMIFS(Financials!$D:$D,Financials!$A:$A,'Combined sheet'!$C647,Financials!$B:$B,'Combined sheet'!$D647)</f>
        <v>1371.9860000000001</v>
      </c>
      <c r="Q647">
        <f>SUMIFS(Financials!$E:$E,Financials!$A:$A,'Combined sheet'!$C647,Financials!$B:$B,'Combined sheet'!$D647)</f>
        <v>0.14000000000000001</v>
      </c>
      <c r="R647" s="18">
        <f t="shared" si="95"/>
        <v>17370.738000000001</v>
      </c>
      <c r="S647" s="9">
        <f t="shared" si="96"/>
        <v>13856.061999999998</v>
      </c>
      <c r="T647">
        <f>VLOOKUP(Transactions!F647,Payments!A647:E1346,2,FALSE)</f>
        <v>5620.8240000000005</v>
      </c>
      <c r="U647" s="9">
        <f>VLOOKUP($D647,Payments!$A:$E,4,0)</f>
        <v>27910.51384</v>
      </c>
      <c r="V647" s="9">
        <f t="shared" si="97"/>
        <v>2304.5378400000009</v>
      </c>
      <c r="W647" s="17">
        <f t="shared" si="98"/>
        <v>8.2568807339449574E-2</v>
      </c>
      <c r="X647" t="str">
        <f>VLOOKUP($D647,Payments!$A:$E,5,0)</f>
        <v>Sabadell</v>
      </c>
      <c r="Y647" t="str">
        <f>VLOOKUP($X647,'Bank Type'!$A$1:$B$11,2,0)</f>
        <v>A</v>
      </c>
    </row>
    <row r="648" spans="1:25" x14ac:dyDescent="0.25">
      <c r="A648" t="str">
        <f t="shared" si="92"/>
        <v>CD-15CD-15-647</v>
      </c>
      <c r="B648" t="str">
        <f t="shared" si="93"/>
        <v>CD-15-647B-400</v>
      </c>
      <c r="C648" s="1" t="str">
        <f>Transactions!A648</f>
        <v>CD-15</v>
      </c>
      <c r="D648" t="str">
        <f>Transactions!F648</f>
        <v>CD-15-647</v>
      </c>
      <c r="E648" t="str">
        <f>VLOOKUP($D648,Payments!$A:$C,3,0)</f>
        <v>B-400</v>
      </c>
      <c r="F648" s="11" t="str">
        <f>Transactions!D648</f>
        <v>Sedan</v>
      </c>
      <c r="G648" s="11" t="str">
        <f>Transactions!E648</f>
        <v>Volkswagen</v>
      </c>
      <c r="H648" s="1">
        <f>Transactions!B648</f>
        <v>43420</v>
      </c>
      <c r="I648" s="10">
        <f t="shared" si="90"/>
        <v>11</v>
      </c>
      <c r="J648" s="1">
        <f>Transactions!C648</f>
        <v>43478</v>
      </c>
      <c r="K648">
        <f t="shared" si="91"/>
        <v>58</v>
      </c>
      <c r="L648" s="5">
        <f>Transactions!G648</f>
        <v>26065</v>
      </c>
      <c r="M648" s="2">
        <f>Transactions!H648</f>
        <v>0.16</v>
      </c>
      <c r="N648" s="2">
        <f t="shared" si="94"/>
        <v>21894.6</v>
      </c>
      <c r="O648">
        <f>SUMIFS(Financials!$C:$C,Financials!$A:$A,'Combined sheet'!$C648,Financials!$B:$B,'Combined sheet'!$D648)</f>
        <v>10426</v>
      </c>
      <c r="P648">
        <f>SUMIFS(Financials!$D:$D,Financials!$A:$A,'Combined sheet'!$C648,Financials!$B:$B,'Combined sheet'!$D648)</f>
        <v>1032.174</v>
      </c>
      <c r="Q648">
        <f>SUMIFS(Financials!$E:$E,Financials!$A:$A,'Combined sheet'!$C648,Financials!$B:$B,'Combined sheet'!$D648)</f>
        <v>0.11</v>
      </c>
      <c r="R648" s="18">
        <f t="shared" si="95"/>
        <v>13866.579999999998</v>
      </c>
      <c r="S648" s="9">
        <f t="shared" si="96"/>
        <v>8028.0199999999995</v>
      </c>
      <c r="T648">
        <f>VLOOKUP(Transactions!F648,Payments!A648:E1347,2,FALSE)</f>
        <v>4597.866</v>
      </c>
      <c r="U648" s="9">
        <f>VLOOKUP($D648,Payments!$A:$E,4,0)</f>
        <v>18334.538039999996</v>
      </c>
      <c r="V648" s="9">
        <f t="shared" si="97"/>
        <v>1037.8040399999991</v>
      </c>
      <c r="W648" s="17">
        <f t="shared" si="98"/>
        <v>5.660377358490562E-2</v>
      </c>
      <c r="X648" t="str">
        <f>VLOOKUP($D648,Payments!$A:$E,5,0)</f>
        <v>Sabadell</v>
      </c>
      <c r="Y648" t="str">
        <f>VLOOKUP($X648,'Bank Type'!$A$1:$B$11,2,0)</f>
        <v>A</v>
      </c>
    </row>
    <row r="649" spans="1:25" x14ac:dyDescent="0.25">
      <c r="A649" t="str">
        <f t="shared" si="92"/>
        <v>CD-6CD-6-648</v>
      </c>
      <c r="B649" t="str">
        <f t="shared" si="93"/>
        <v>CD-6-648B-354</v>
      </c>
      <c r="C649" s="11" t="str">
        <f>Transactions!A649</f>
        <v>CD-6</v>
      </c>
      <c r="D649" t="str">
        <f>Transactions!F649</f>
        <v>CD-6-648</v>
      </c>
      <c r="E649" t="str">
        <f>VLOOKUP($D649,Payments!$A:$C,3,0)</f>
        <v>B-354</v>
      </c>
      <c r="F649" s="11" t="str">
        <f>Transactions!D649</f>
        <v>Hardtop</v>
      </c>
      <c r="G649" s="11" t="str">
        <f>Transactions!E649</f>
        <v>Mazda</v>
      </c>
      <c r="H649" s="1">
        <f>Transactions!B649</f>
        <v>43379</v>
      </c>
      <c r="I649" s="10">
        <f t="shared" si="90"/>
        <v>10</v>
      </c>
      <c r="J649" s="1">
        <f>Transactions!C649</f>
        <v>43413</v>
      </c>
      <c r="K649">
        <f t="shared" si="91"/>
        <v>34</v>
      </c>
      <c r="L649" s="5">
        <f>Transactions!G649</f>
        <v>30394</v>
      </c>
      <c r="M649" s="2">
        <f>Transactions!H649</f>
        <v>0.13</v>
      </c>
      <c r="N649" s="2">
        <f t="shared" si="94"/>
        <v>26442.78</v>
      </c>
      <c r="O649">
        <f>SUMIFS(Financials!$C:$C,Financials!$A:$A,'Combined sheet'!$C649,Financials!$B:$B,'Combined sheet'!$D649)</f>
        <v>11549.72</v>
      </c>
      <c r="P649">
        <f>SUMIFS(Financials!$D:$D,Financials!$A:$A,'Combined sheet'!$C649,Financials!$B:$B,'Combined sheet'!$D649)</f>
        <v>1042.5142000000001</v>
      </c>
      <c r="Q649">
        <f>SUMIFS(Financials!$E:$E,Financials!$A:$A,'Combined sheet'!$C649,Financials!$B:$B,'Combined sheet'!$D649)</f>
        <v>0.12</v>
      </c>
      <c r="R649" s="18">
        <f t="shared" si="95"/>
        <v>15765.367799999998</v>
      </c>
      <c r="S649" s="9">
        <f t="shared" si="96"/>
        <v>10677.412200000001</v>
      </c>
      <c r="T649">
        <f>VLOOKUP(Transactions!F649,Payments!A649:E1348,2,FALSE)</f>
        <v>5024.1281999999992</v>
      </c>
      <c r="U649" s="9">
        <f>VLOOKUP($D649,Payments!$A:$E,4,0)</f>
        <v>23346.330462000002</v>
      </c>
      <c r="V649" s="9">
        <f t="shared" si="97"/>
        <v>1927.6786620000021</v>
      </c>
      <c r="W649" s="17">
        <f t="shared" si="98"/>
        <v>8.2568807339449629E-2</v>
      </c>
      <c r="X649" t="str">
        <f>VLOOKUP($D649,Payments!$A:$E,5,0)</f>
        <v>Sabadell</v>
      </c>
      <c r="Y649" t="str">
        <f>VLOOKUP($X649,'Bank Type'!$A$1:$B$11,2,0)</f>
        <v>A</v>
      </c>
    </row>
    <row r="650" spans="1:25" x14ac:dyDescent="0.25">
      <c r="A650" t="str">
        <f t="shared" si="92"/>
        <v>CD-13CD-13-649</v>
      </c>
      <c r="B650" t="str">
        <f t="shared" si="93"/>
        <v>CD-13-649B-305</v>
      </c>
      <c r="C650" s="1" t="str">
        <f>Transactions!A650</f>
        <v>CD-13</v>
      </c>
      <c r="D650" t="str">
        <f>Transactions!F650</f>
        <v>CD-13-649</v>
      </c>
      <c r="E650" t="str">
        <f>VLOOKUP($D650,Payments!$A:$C,3,0)</f>
        <v>B-305</v>
      </c>
      <c r="F650" s="11" t="str">
        <f>Transactions!D650</f>
        <v>Hatchback</v>
      </c>
      <c r="G650" s="11" t="str">
        <f>Transactions!E650</f>
        <v>Audi</v>
      </c>
      <c r="H650" s="1">
        <f>Transactions!B650</f>
        <v>43430</v>
      </c>
      <c r="I650" s="10">
        <f t="shared" si="90"/>
        <v>11</v>
      </c>
      <c r="J650" s="1">
        <f>Transactions!C650</f>
        <v>43486</v>
      </c>
      <c r="K650">
        <f t="shared" si="91"/>
        <v>56</v>
      </c>
      <c r="L650" s="5">
        <f>Transactions!G650</f>
        <v>28176</v>
      </c>
      <c r="M650" s="2">
        <f>Transactions!H650</f>
        <v>7.0000000000000007E-2</v>
      </c>
      <c r="N650" s="2">
        <f t="shared" si="94"/>
        <v>26203.68</v>
      </c>
      <c r="O650">
        <f>SUMIFS(Financials!$C:$C,Financials!$A:$A,'Combined sheet'!$C650,Financials!$B:$B,'Combined sheet'!$D650)</f>
        <v>10425.120000000001</v>
      </c>
      <c r="P650">
        <f>SUMIFS(Financials!$D:$D,Financials!$A:$A,'Combined sheet'!$C650,Financials!$B:$B,'Combined sheet'!$D650)</f>
        <v>1577.8559999999995</v>
      </c>
      <c r="Q650">
        <f>SUMIFS(Financials!$E:$E,Financials!$A:$A,'Combined sheet'!$C650,Financials!$B:$B,'Combined sheet'!$D650)</f>
        <v>0.14000000000000001</v>
      </c>
      <c r="R650" s="18">
        <f t="shared" si="95"/>
        <v>15671.4912</v>
      </c>
      <c r="S650" s="9">
        <f t="shared" si="96"/>
        <v>10532.1888</v>
      </c>
      <c r="T650">
        <f>VLOOKUP(Transactions!F650,Payments!A650:E1349,2,FALSE)</f>
        <v>6026.8463999999985</v>
      </c>
      <c r="U650" s="9">
        <f>VLOOKUP($D650,Payments!$A:$E,4,0)</f>
        <v>21589.211951999998</v>
      </c>
      <c r="V650" s="9">
        <f t="shared" si="97"/>
        <v>1412.3783519999961</v>
      </c>
      <c r="W650" s="17">
        <f t="shared" si="98"/>
        <v>6.5420560747663378E-2</v>
      </c>
      <c r="X650" t="str">
        <f>VLOOKUP($D650,Payments!$A:$E,5,0)</f>
        <v>Bankia</v>
      </c>
      <c r="Y650" t="str">
        <f>VLOOKUP($X650,'Bank Type'!$A$1:$B$11,2,0)</f>
        <v>B</v>
      </c>
    </row>
    <row r="651" spans="1:25" x14ac:dyDescent="0.25">
      <c r="A651" t="str">
        <f t="shared" si="92"/>
        <v>CD-13CD-13-650</v>
      </c>
      <c r="B651" t="str">
        <f t="shared" si="93"/>
        <v>CD-13-650B-344</v>
      </c>
      <c r="C651" s="11" t="str">
        <f>Transactions!A651</f>
        <v>CD-13</v>
      </c>
      <c r="D651" t="str">
        <f>Transactions!F651</f>
        <v>CD-13-650</v>
      </c>
      <c r="E651" t="str">
        <f>VLOOKUP($D651,Payments!$A:$C,3,0)</f>
        <v>B-344</v>
      </c>
      <c r="F651" s="11" t="str">
        <f>Transactions!D651</f>
        <v>Hatchback</v>
      </c>
      <c r="G651" s="11" t="str">
        <f>Transactions!E651</f>
        <v>Subaru</v>
      </c>
      <c r="H651" s="1">
        <f>Transactions!B651</f>
        <v>43461</v>
      </c>
      <c r="I651" s="10">
        <f t="shared" si="90"/>
        <v>12</v>
      </c>
      <c r="J651" s="1">
        <f>Transactions!C651</f>
        <v>43493</v>
      </c>
      <c r="K651">
        <f t="shared" si="91"/>
        <v>32</v>
      </c>
      <c r="L651" s="5">
        <f>Transactions!G651</f>
        <v>32366</v>
      </c>
      <c r="M651" s="2">
        <f>Transactions!H651</f>
        <v>0.15</v>
      </c>
      <c r="N651" s="2">
        <f t="shared" si="94"/>
        <v>27511.1</v>
      </c>
      <c r="O651">
        <f>SUMIFS(Financials!$C:$C,Financials!$A:$A,'Combined sheet'!$C651,Financials!$B:$B,'Combined sheet'!$D651)</f>
        <v>12299.08</v>
      </c>
      <c r="P651">
        <f>SUMIFS(Financials!$D:$D,Financials!$A:$A,'Combined sheet'!$C651,Financials!$B:$B,'Combined sheet'!$D651)</f>
        <v>1369.0817999999999</v>
      </c>
      <c r="Q651">
        <f>SUMIFS(Financials!$E:$E,Financials!$A:$A,'Combined sheet'!$C651,Financials!$B:$B,'Combined sheet'!$D651)</f>
        <v>0.11</v>
      </c>
      <c r="R651" s="18">
        <f t="shared" si="95"/>
        <v>16694.382799999999</v>
      </c>
      <c r="S651" s="9">
        <f t="shared" si="96"/>
        <v>10816.717199999999</v>
      </c>
      <c r="T651">
        <f>VLOOKUP(Transactions!F651,Payments!A651:E1350,2,FALSE)</f>
        <v>4951.9979999999996</v>
      </c>
      <c r="U651" s="9">
        <f>VLOOKUP($D651,Payments!$A:$E,4,0)</f>
        <v>23912.648120000002</v>
      </c>
      <c r="V651" s="9">
        <f t="shared" si="97"/>
        <v>1353.5461200000027</v>
      </c>
      <c r="W651" s="17">
        <f t="shared" si="98"/>
        <v>5.6603773584905773E-2</v>
      </c>
      <c r="X651" t="str">
        <f>VLOOKUP($D651,Payments!$A:$E,5,0)</f>
        <v>Sabadell</v>
      </c>
      <c r="Y651" t="str">
        <f>VLOOKUP($X651,'Bank Type'!$A$1:$B$11,2,0)</f>
        <v>A</v>
      </c>
    </row>
    <row r="652" spans="1:25" x14ac:dyDescent="0.25">
      <c r="A652" t="str">
        <f t="shared" si="92"/>
        <v>CD-20CD-20-651</v>
      </c>
      <c r="B652" t="str">
        <f t="shared" si="93"/>
        <v>CD-20-651B-358</v>
      </c>
      <c r="C652" s="1" t="str">
        <f>Transactions!A652</f>
        <v>CD-20</v>
      </c>
      <c r="D652" t="str">
        <f>Transactions!F652</f>
        <v>CD-20-651</v>
      </c>
      <c r="E652" t="str">
        <f>VLOOKUP($D652,Payments!$A:$C,3,0)</f>
        <v>B-358</v>
      </c>
      <c r="F652" s="11" t="str">
        <f>Transactions!D652</f>
        <v>Hardtop</v>
      </c>
      <c r="G652" s="11" t="str">
        <f>Transactions!E652</f>
        <v>BMW</v>
      </c>
      <c r="H652" s="1">
        <f>Transactions!B652</f>
        <v>43411</v>
      </c>
      <c r="I652" s="10">
        <f t="shared" si="90"/>
        <v>11</v>
      </c>
      <c r="J652" s="1">
        <f>Transactions!C652</f>
        <v>43471</v>
      </c>
      <c r="K652">
        <f t="shared" si="91"/>
        <v>60</v>
      </c>
      <c r="L652" s="5">
        <f>Transactions!G652</f>
        <v>30507</v>
      </c>
      <c r="M652" s="2">
        <f>Transactions!H652</f>
        <v>0.17</v>
      </c>
      <c r="N652" s="2">
        <f t="shared" si="94"/>
        <v>25320.809999999998</v>
      </c>
      <c r="O652">
        <f>SUMIFS(Financials!$C:$C,Financials!$A:$A,'Combined sheet'!$C652,Financials!$B:$B,'Combined sheet'!$D652)</f>
        <v>11592.66</v>
      </c>
      <c r="P652">
        <f>SUMIFS(Financials!$D:$D,Financials!$A:$A,'Combined sheet'!$C652,Financials!$B:$B,'Combined sheet'!$D652)</f>
        <v>1098.2519999999997</v>
      </c>
      <c r="Q652">
        <f>SUMIFS(Financials!$E:$E,Financials!$A:$A,'Combined sheet'!$C652,Financials!$B:$B,'Combined sheet'!$D652)</f>
        <v>0.15</v>
      </c>
      <c r="R652" s="18">
        <f t="shared" si="95"/>
        <v>16489.033499999998</v>
      </c>
      <c r="S652" s="9">
        <f t="shared" si="96"/>
        <v>8831.7764999999981</v>
      </c>
      <c r="T652">
        <f>VLOOKUP(Transactions!F652,Payments!A652:E1351,2,FALSE)</f>
        <v>5064.1619999999994</v>
      </c>
      <c r="U652" s="9">
        <f>VLOOKUP($D652,Payments!$A:$E,4,0)</f>
        <v>21674.613359999999</v>
      </c>
      <c r="V652" s="9">
        <f t="shared" si="97"/>
        <v>1417.965360000002</v>
      </c>
      <c r="W652" s="17">
        <f t="shared" si="98"/>
        <v>6.5420560747663642E-2</v>
      </c>
      <c r="X652" t="str">
        <f>VLOOKUP($D652,Payments!$A:$E,5,0)</f>
        <v>Caixa</v>
      </c>
      <c r="Y652" t="str">
        <f>VLOOKUP($X652,'Bank Type'!$A$1:$B$11,2,0)</f>
        <v>A</v>
      </c>
    </row>
    <row r="653" spans="1:25" x14ac:dyDescent="0.25">
      <c r="A653" t="str">
        <f t="shared" si="92"/>
        <v>CD-16CD-16-652</v>
      </c>
      <c r="B653" t="str">
        <f t="shared" si="93"/>
        <v>CD-16-652B-302</v>
      </c>
      <c r="C653" s="11" t="str">
        <f>Transactions!A653</f>
        <v>CD-16</v>
      </c>
      <c r="D653" t="str">
        <f>Transactions!F653</f>
        <v>CD-16-652</v>
      </c>
      <c r="E653" t="str">
        <f>VLOOKUP($D653,Payments!$A:$C,3,0)</f>
        <v>B-302</v>
      </c>
      <c r="F653" s="11" t="str">
        <f>Transactions!D653</f>
        <v>Convertible</v>
      </c>
      <c r="G653" s="11" t="str">
        <f>Transactions!E653</f>
        <v>Renault</v>
      </c>
      <c r="H653" s="1">
        <f>Transactions!B653</f>
        <v>43387</v>
      </c>
      <c r="I653" s="10">
        <f t="shared" si="90"/>
        <v>10</v>
      </c>
      <c r="J653" s="1">
        <f>Transactions!C653</f>
        <v>43466</v>
      </c>
      <c r="K653">
        <f t="shared" si="91"/>
        <v>79</v>
      </c>
      <c r="L653" s="5">
        <f>Transactions!G653</f>
        <v>30221</v>
      </c>
      <c r="M653" s="2">
        <f>Transactions!H653</f>
        <v>0.05</v>
      </c>
      <c r="N653" s="2">
        <f t="shared" si="94"/>
        <v>28709.95</v>
      </c>
      <c r="O653">
        <f>SUMIFS(Financials!$C:$C,Financials!$A:$A,'Combined sheet'!$C653,Financials!$B:$B,'Combined sheet'!$D653)</f>
        <v>12088.4</v>
      </c>
      <c r="P653">
        <f>SUMIFS(Financials!$D:$D,Financials!$A:$A,'Combined sheet'!$C653,Financials!$B:$B,'Combined sheet'!$D653)</f>
        <v>1329.7239999999997</v>
      </c>
      <c r="Q653">
        <f>SUMIFS(Financials!$E:$E,Financials!$A:$A,'Combined sheet'!$C653,Financials!$B:$B,'Combined sheet'!$D653)</f>
        <v>0.13</v>
      </c>
      <c r="R653" s="18">
        <f t="shared" si="95"/>
        <v>17150.4175</v>
      </c>
      <c r="S653" s="9">
        <f t="shared" si="96"/>
        <v>11559.532500000003</v>
      </c>
      <c r="T653">
        <f>VLOOKUP(Transactions!F653,Payments!A653:E1352,2,FALSE)</f>
        <v>5741.99</v>
      </c>
      <c r="U653" s="9">
        <f>VLOOKUP($D653,Payments!$A:$E,4,0)</f>
        <v>24575.717199999999</v>
      </c>
      <c r="V653" s="9">
        <f t="shared" si="97"/>
        <v>1607.7572</v>
      </c>
      <c r="W653" s="17">
        <f t="shared" si="98"/>
        <v>6.5420560747663559E-2</v>
      </c>
      <c r="X653" t="str">
        <f>VLOOKUP($D653,Payments!$A:$E,5,0)</f>
        <v>Unicaja</v>
      </c>
      <c r="Y653" t="str">
        <f>VLOOKUP($X653,'Bank Type'!$A$1:$B$11,2,0)</f>
        <v>D</v>
      </c>
    </row>
    <row r="654" spans="1:25" x14ac:dyDescent="0.25">
      <c r="A654" t="str">
        <f t="shared" si="92"/>
        <v>CD-13CD-13-653</v>
      </c>
      <c r="B654" t="str">
        <f t="shared" si="93"/>
        <v>CD-13-653B-255</v>
      </c>
      <c r="C654" s="1" t="str">
        <f>Transactions!A654</f>
        <v>CD-13</v>
      </c>
      <c r="D654" t="str">
        <f>Transactions!F654</f>
        <v>CD-13-653</v>
      </c>
      <c r="E654" t="str">
        <f>VLOOKUP($D654,Payments!$A:$C,3,0)</f>
        <v>B-255</v>
      </c>
      <c r="F654" s="11" t="str">
        <f>Transactions!D654</f>
        <v>Hatchback</v>
      </c>
      <c r="G654" s="11" t="str">
        <f>Transactions!E654</f>
        <v>Plymouth</v>
      </c>
      <c r="H654" s="1">
        <f>Transactions!B654</f>
        <v>43388</v>
      </c>
      <c r="I654" s="10">
        <f t="shared" si="90"/>
        <v>10</v>
      </c>
      <c r="J654" s="1">
        <f>Transactions!C654</f>
        <v>43462</v>
      </c>
      <c r="K654">
        <f t="shared" si="91"/>
        <v>74</v>
      </c>
      <c r="L654" s="5">
        <f>Transactions!G654</f>
        <v>32939</v>
      </c>
      <c r="M654" s="2">
        <f>Transactions!H654</f>
        <v>0.11</v>
      </c>
      <c r="N654" s="2">
        <f t="shared" si="94"/>
        <v>29315.71</v>
      </c>
      <c r="O654">
        <f>SUMIFS(Financials!$C:$C,Financials!$A:$A,'Combined sheet'!$C654,Financials!$B:$B,'Combined sheet'!$D654)</f>
        <v>10540.48</v>
      </c>
      <c r="P654">
        <f>SUMIFS(Financials!$D:$D,Financials!$A:$A,'Combined sheet'!$C654,Financials!$B:$B,'Combined sheet'!$D654)</f>
        <v>1314.2660999999998</v>
      </c>
      <c r="Q654">
        <f>SUMIFS(Financials!$E:$E,Financials!$A:$A,'Combined sheet'!$C654,Financials!$B:$B,'Combined sheet'!$D654)</f>
        <v>0.14000000000000001</v>
      </c>
      <c r="R654" s="18">
        <f t="shared" si="95"/>
        <v>15958.945500000002</v>
      </c>
      <c r="S654" s="9">
        <f t="shared" si="96"/>
        <v>13356.764499999997</v>
      </c>
      <c r="T654">
        <f>VLOOKUP(Transactions!F654,Payments!A654:E1353,2,FALSE)</f>
        <v>6449.4561999999996</v>
      </c>
      <c r="U654" s="9">
        <f>VLOOKUP($D654,Payments!$A:$E,4,0)</f>
        <v>24238.229027999998</v>
      </c>
      <c r="V654" s="9">
        <f t="shared" si="97"/>
        <v>1371.9752279999993</v>
      </c>
      <c r="W654" s="17">
        <f t="shared" si="98"/>
        <v>5.6603773584905641E-2</v>
      </c>
      <c r="X654" t="str">
        <f>VLOOKUP($D654,Payments!$A:$E,5,0)</f>
        <v>Laboral</v>
      </c>
      <c r="Y654" t="str">
        <f>VLOOKUP($X654,'Bank Type'!$A$1:$B$11,2,0)</f>
        <v>D</v>
      </c>
    </row>
    <row r="655" spans="1:25" x14ac:dyDescent="0.25">
      <c r="A655" t="str">
        <f t="shared" si="92"/>
        <v>CD-12CD-12-654</v>
      </c>
      <c r="B655" t="str">
        <f t="shared" si="93"/>
        <v>CD-12-654B-348</v>
      </c>
      <c r="C655" s="11" t="str">
        <f>Transactions!A655</f>
        <v>CD-12</v>
      </c>
      <c r="D655" t="str">
        <f>Transactions!F655</f>
        <v>CD-12-654</v>
      </c>
      <c r="E655" t="str">
        <f>VLOOKUP($D655,Payments!$A:$C,3,0)</f>
        <v>B-348</v>
      </c>
      <c r="F655" s="11" t="str">
        <f>Transactions!D655</f>
        <v>Sedan</v>
      </c>
      <c r="G655" s="11" t="str">
        <f>Transactions!E655</f>
        <v>Mazda</v>
      </c>
      <c r="H655" s="1">
        <f>Transactions!B655</f>
        <v>43400</v>
      </c>
      <c r="I655" s="10">
        <f t="shared" si="90"/>
        <v>10</v>
      </c>
      <c r="J655" s="1">
        <f>Transactions!C655</f>
        <v>43477</v>
      </c>
      <c r="K655">
        <f t="shared" si="91"/>
        <v>77</v>
      </c>
      <c r="L655" s="5">
        <f>Transactions!G655</f>
        <v>32012</v>
      </c>
      <c r="M655" s="2">
        <f>Transactions!H655</f>
        <v>0.08</v>
      </c>
      <c r="N655" s="2">
        <f t="shared" si="94"/>
        <v>29451.040000000001</v>
      </c>
      <c r="O655">
        <f>SUMIFS(Financials!$C:$C,Financials!$A:$A,'Combined sheet'!$C655,Financials!$B:$B,'Combined sheet'!$D655)</f>
        <v>9603.6</v>
      </c>
      <c r="P655">
        <f>SUMIFS(Financials!$D:$D,Financials!$A:$A,'Combined sheet'!$C655,Financials!$B:$B,'Combined sheet'!$D655)</f>
        <v>1984.7440000000001</v>
      </c>
      <c r="Q655">
        <f>SUMIFS(Financials!$E:$E,Financials!$A:$A,'Combined sheet'!$C655,Financials!$B:$B,'Combined sheet'!$D655)</f>
        <v>0.14000000000000001</v>
      </c>
      <c r="R655" s="18">
        <f t="shared" si="95"/>
        <v>15711.489600000001</v>
      </c>
      <c r="S655" s="9">
        <f t="shared" si="96"/>
        <v>13739.550400000004</v>
      </c>
      <c r="T655">
        <f>VLOOKUP(Transactions!F655,Payments!A655:E1354,2,FALSE)</f>
        <v>5595.6976000000004</v>
      </c>
      <c r="U655" s="9">
        <f>VLOOKUP($D655,Payments!$A:$E,4,0)</f>
        <v>25048.109520000002</v>
      </c>
      <c r="V655" s="9">
        <f t="shared" si="97"/>
        <v>1192.7671200000004</v>
      </c>
      <c r="W655" s="17">
        <f t="shared" si="98"/>
        <v>4.761904761904763E-2</v>
      </c>
      <c r="X655" t="str">
        <f>VLOOKUP($D655,Payments!$A:$E,5,0)</f>
        <v>Santander</v>
      </c>
      <c r="Y655" t="str">
        <f>VLOOKUP($X655,'Bank Type'!$A$1:$B$11,2,0)</f>
        <v>B</v>
      </c>
    </row>
    <row r="656" spans="1:25" x14ac:dyDescent="0.25">
      <c r="A656" t="str">
        <f t="shared" si="92"/>
        <v>CD-20CD-20-655</v>
      </c>
      <c r="B656" t="str">
        <f t="shared" si="93"/>
        <v>CD-20-655B-354</v>
      </c>
      <c r="C656" s="1" t="str">
        <f>Transactions!A656</f>
        <v>CD-20</v>
      </c>
      <c r="D656" t="str">
        <f>Transactions!F656</f>
        <v>CD-20-655</v>
      </c>
      <c r="E656" t="str">
        <f>VLOOKUP($D656,Payments!$A:$C,3,0)</f>
        <v>B-354</v>
      </c>
      <c r="F656" s="11" t="str">
        <f>Transactions!D656</f>
        <v>Hardtop</v>
      </c>
      <c r="G656" s="11" t="str">
        <f>Transactions!E656</f>
        <v>BMW</v>
      </c>
      <c r="H656" s="1">
        <f>Transactions!B656</f>
        <v>43434</v>
      </c>
      <c r="I656" s="10">
        <f t="shared" si="90"/>
        <v>11</v>
      </c>
      <c r="J656" s="1">
        <f>Transactions!C656</f>
        <v>43468</v>
      </c>
      <c r="K656">
        <f t="shared" si="91"/>
        <v>34</v>
      </c>
      <c r="L656" s="5">
        <f>Transactions!G656</f>
        <v>23543</v>
      </c>
      <c r="M656" s="2">
        <f>Transactions!H656</f>
        <v>0.05</v>
      </c>
      <c r="N656" s="2">
        <f t="shared" si="94"/>
        <v>22365.85</v>
      </c>
      <c r="O656">
        <f>SUMIFS(Financials!$C:$C,Financials!$A:$A,'Combined sheet'!$C656,Financials!$B:$B,'Combined sheet'!$D656)</f>
        <v>8004.62</v>
      </c>
      <c r="P656">
        <f>SUMIFS(Financials!$D:$D,Financials!$A:$A,'Combined sheet'!$C656,Financials!$B:$B,'Combined sheet'!$D656)</f>
        <v>1436.1229999999998</v>
      </c>
      <c r="Q656">
        <f>SUMIFS(Financials!$E:$E,Financials!$A:$A,'Combined sheet'!$C656,Financials!$B:$B,'Combined sheet'!$D656)</f>
        <v>0.15</v>
      </c>
      <c r="R656" s="18">
        <f t="shared" si="95"/>
        <v>12795.620500000001</v>
      </c>
      <c r="S656" s="9">
        <f t="shared" si="96"/>
        <v>9570.2295000000013</v>
      </c>
      <c r="T656">
        <f>VLOOKUP(Transactions!F656,Payments!A656:E1355,2,FALSE)</f>
        <v>4696.8284999999996</v>
      </c>
      <c r="U656" s="9">
        <f>VLOOKUP($D656,Payments!$A:$E,4,0)</f>
        <v>18729.162789999998</v>
      </c>
      <c r="V656" s="9">
        <f t="shared" si="97"/>
        <v>1060.1412899999996</v>
      </c>
      <c r="W656" s="17">
        <f t="shared" si="98"/>
        <v>5.6603773584905641E-2</v>
      </c>
      <c r="X656" t="str">
        <f>VLOOKUP($D656,Payments!$A:$E,5,0)</f>
        <v>Popular</v>
      </c>
      <c r="Y656" t="str">
        <f>VLOOKUP($X656,'Bank Type'!$A$1:$B$11,2,0)</f>
        <v>B</v>
      </c>
    </row>
    <row r="657" spans="1:25" x14ac:dyDescent="0.25">
      <c r="A657" t="str">
        <f t="shared" si="92"/>
        <v>CD-17CD-17-656</v>
      </c>
      <c r="B657" t="str">
        <f t="shared" si="93"/>
        <v>CD-17-656B-345</v>
      </c>
      <c r="C657" s="11" t="str">
        <f>Transactions!A657</f>
        <v>CD-17</v>
      </c>
      <c r="D657" t="str">
        <f>Transactions!F657</f>
        <v>CD-17-656</v>
      </c>
      <c r="E657" t="str">
        <f>VLOOKUP($D657,Payments!$A:$C,3,0)</f>
        <v>B-345</v>
      </c>
      <c r="F657" s="11" t="str">
        <f>Transactions!D657</f>
        <v>Sedan</v>
      </c>
      <c r="G657" s="11" t="str">
        <f>Transactions!E657</f>
        <v>Mazda</v>
      </c>
      <c r="H657" s="1">
        <f>Transactions!B657</f>
        <v>43463</v>
      </c>
      <c r="I657" s="10">
        <f t="shared" si="90"/>
        <v>12</v>
      </c>
      <c r="J657" s="1">
        <f>Transactions!C657</f>
        <v>43502</v>
      </c>
      <c r="K657">
        <f t="shared" si="91"/>
        <v>39</v>
      </c>
      <c r="L657" s="5">
        <f>Transactions!G657</f>
        <v>33166</v>
      </c>
      <c r="M657" s="2">
        <f>Transactions!H657</f>
        <v>0.15</v>
      </c>
      <c r="N657" s="2">
        <f t="shared" si="94"/>
        <v>28191.1</v>
      </c>
      <c r="O657">
        <f>SUMIFS(Financials!$C:$C,Financials!$A:$A,'Combined sheet'!$C657,Financials!$B:$B,'Combined sheet'!$D657)</f>
        <v>12603.08</v>
      </c>
      <c r="P657">
        <f>SUMIFS(Financials!$D:$D,Financials!$A:$A,'Combined sheet'!$C657,Financials!$B:$B,'Combined sheet'!$D657)</f>
        <v>1091.1614</v>
      </c>
      <c r="Q657">
        <f>SUMIFS(Financials!$E:$E,Financials!$A:$A,'Combined sheet'!$C657,Financials!$B:$B,'Combined sheet'!$D657)</f>
        <v>0.11</v>
      </c>
      <c r="R657" s="18">
        <f t="shared" si="95"/>
        <v>16795.2624</v>
      </c>
      <c r="S657" s="9">
        <f t="shared" si="96"/>
        <v>11395.837599999999</v>
      </c>
      <c r="T657">
        <f>VLOOKUP(Transactions!F657,Payments!A657:E1356,2,FALSE)</f>
        <v>5356.3090000000002</v>
      </c>
      <c r="U657" s="9">
        <f>VLOOKUP($D657,Payments!$A:$E,4,0)</f>
        <v>24889.922189999997</v>
      </c>
      <c r="V657" s="9">
        <f t="shared" si="97"/>
        <v>2055.1311900000001</v>
      </c>
      <c r="W657" s="17">
        <f t="shared" si="98"/>
        <v>8.2568807339449546E-2</v>
      </c>
      <c r="X657" t="str">
        <f>VLOOKUP($D657,Payments!$A:$E,5,0)</f>
        <v>Sabadell</v>
      </c>
      <c r="Y657" t="str">
        <f>VLOOKUP($X657,'Bank Type'!$A$1:$B$11,2,0)</f>
        <v>A</v>
      </c>
    </row>
    <row r="658" spans="1:25" x14ac:dyDescent="0.25">
      <c r="A658" t="str">
        <f t="shared" si="92"/>
        <v>CD-10CD-10-657</v>
      </c>
      <c r="B658" t="str">
        <f t="shared" si="93"/>
        <v>CD-10-657B-394</v>
      </c>
      <c r="C658" s="1" t="str">
        <f>Transactions!A658</f>
        <v>CD-10</v>
      </c>
      <c r="D658" t="str">
        <f>Transactions!F658</f>
        <v>CD-10-657</v>
      </c>
      <c r="E658" t="str">
        <f>VLOOKUP($D658,Payments!$A:$C,3,0)</f>
        <v>B-394</v>
      </c>
      <c r="F658" s="11" t="str">
        <f>Transactions!D658</f>
        <v>Wagon</v>
      </c>
      <c r="G658" s="11" t="str">
        <f>Transactions!E658</f>
        <v>Volvo</v>
      </c>
      <c r="H658" s="1">
        <f>Transactions!B658</f>
        <v>43384</v>
      </c>
      <c r="I658" s="10">
        <f t="shared" si="90"/>
        <v>10</v>
      </c>
      <c r="J658" s="1">
        <f>Transactions!C658</f>
        <v>43444</v>
      </c>
      <c r="K658">
        <f t="shared" si="91"/>
        <v>60</v>
      </c>
      <c r="L658" s="5">
        <f>Transactions!G658</f>
        <v>30379</v>
      </c>
      <c r="M658" s="2">
        <f>Transactions!H658</f>
        <v>0.17</v>
      </c>
      <c r="N658" s="2">
        <f t="shared" si="94"/>
        <v>25214.57</v>
      </c>
      <c r="O658">
        <f>SUMIFS(Financials!$C:$C,Financials!$A:$A,'Combined sheet'!$C658,Financials!$B:$B,'Combined sheet'!$D658)</f>
        <v>12151.6</v>
      </c>
      <c r="P658">
        <f>SUMIFS(Financials!$D:$D,Financials!$A:$A,'Combined sheet'!$C658,Financials!$B:$B,'Combined sheet'!$D658)</f>
        <v>914.40789999999993</v>
      </c>
      <c r="Q658">
        <f>SUMIFS(Financials!$E:$E,Financials!$A:$A,'Combined sheet'!$C658,Financials!$B:$B,'Combined sheet'!$D658)</f>
        <v>0.11</v>
      </c>
      <c r="R658" s="18">
        <f t="shared" si="95"/>
        <v>15839.6106</v>
      </c>
      <c r="S658" s="9">
        <f t="shared" si="96"/>
        <v>9374.9593999999997</v>
      </c>
      <c r="T658">
        <f>VLOOKUP(Transactions!F658,Payments!A658:E1357,2,FALSE)</f>
        <v>5547.2054000000007</v>
      </c>
      <c r="U658" s="9">
        <f>VLOOKUP($D658,Payments!$A:$E,4,0)</f>
        <v>21240.753768000002</v>
      </c>
      <c r="V658" s="9">
        <f t="shared" si="97"/>
        <v>1573.3891680000015</v>
      </c>
      <c r="W658" s="17">
        <f t="shared" si="98"/>
        <v>7.4074074074074139E-2</v>
      </c>
      <c r="X658" t="str">
        <f>VLOOKUP($D658,Payments!$A:$E,5,0)</f>
        <v>Popular</v>
      </c>
      <c r="Y658" t="str">
        <f>VLOOKUP($X658,'Bank Type'!$A$1:$B$11,2,0)</f>
        <v>B</v>
      </c>
    </row>
    <row r="659" spans="1:25" x14ac:dyDescent="0.25">
      <c r="A659" t="str">
        <f t="shared" si="92"/>
        <v>CD-5CD-5-658</v>
      </c>
      <c r="B659" t="str">
        <f t="shared" si="93"/>
        <v>CD-5-658B-252</v>
      </c>
      <c r="C659" s="11" t="str">
        <f>Transactions!A659</f>
        <v>CD-5</v>
      </c>
      <c r="D659" t="str">
        <f>Transactions!F659</f>
        <v>CD-5-658</v>
      </c>
      <c r="E659" t="str">
        <f>VLOOKUP($D659,Payments!$A:$C,3,0)</f>
        <v>B-252</v>
      </c>
      <c r="F659" s="11" t="str">
        <f>Transactions!D659</f>
        <v>Convertible</v>
      </c>
      <c r="G659" s="11" t="str">
        <f>Transactions!E659</f>
        <v>Toyota</v>
      </c>
      <c r="H659" s="1">
        <f>Transactions!B659</f>
        <v>43435</v>
      </c>
      <c r="I659" s="10">
        <f t="shared" si="90"/>
        <v>12</v>
      </c>
      <c r="J659" s="1">
        <f>Transactions!C659</f>
        <v>43470</v>
      </c>
      <c r="K659">
        <f t="shared" si="91"/>
        <v>35</v>
      </c>
      <c r="L659" s="5">
        <f>Transactions!G659</f>
        <v>26717</v>
      </c>
      <c r="M659" s="2">
        <f>Transactions!H659</f>
        <v>0.15</v>
      </c>
      <c r="N659" s="2">
        <f t="shared" si="94"/>
        <v>22709.45</v>
      </c>
      <c r="O659">
        <f>SUMIFS(Financials!$C:$C,Financials!$A:$A,'Combined sheet'!$C659,Financials!$B:$B,'Combined sheet'!$D659)</f>
        <v>9083.7800000000007</v>
      </c>
      <c r="P659">
        <f>SUMIFS(Financials!$D:$D,Financials!$A:$A,'Combined sheet'!$C659,Financials!$B:$B,'Combined sheet'!$D659)</f>
        <v>1090.0536</v>
      </c>
      <c r="Q659">
        <f>SUMIFS(Financials!$E:$E,Financials!$A:$A,'Combined sheet'!$C659,Financials!$B:$B,'Combined sheet'!$D659)</f>
        <v>0.14000000000000001</v>
      </c>
      <c r="R659" s="18">
        <f t="shared" si="95"/>
        <v>13353.1566</v>
      </c>
      <c r="S659" s="9">
        <f t="shared" si="96"/>
        <v>9356.2934000000005</v>
      </c>
      <c r="T659">
        <f>VLOOKUP(Transactions!F659,Payments!A659:E1358,2,FALSE)</f>
        <v>4541.8900000000003</v>
      </c>
      <c r="U659" s="9">
        <f>VLOOKUP($D659,Payments!$A:$E,4,0)</f>
        <v>19620.964800000002</v>
      </c>
      <c r="V659" s="9">
        <f t="shared" si="97"/>
        <v>1453.4048000000003</v>
      </c>
      <c r="W659" s="17">
        <f t="shared" si="98"/>
        <v>7.4074074074074084E-2</v>
      </c>
      <c r="X659" t="str">
        <f>VLOOKUP($D659,Payments!$A:$E,5,0)</f>
        <v>Laboral</v>
      </c>
      <c r="Y659" t="str">
        <f>VLOOKUP($X659,'Bank Type'!$A$1:$B$11,2,0)</f>
        <v>D</v>
      </c>
    </row>
    <row r="660" spans="1:25" x14ac:dyDescent="0.25">
      <c r="A660" t="str">
        <f t="shared" si="92"/>
        <v>CD-10CD-10-659</v>
      </c>
      <c r="B660" t="str">
        <f t="shared" si="93"/>
        <v>CD-10-659B-248</v>
      </c>
      <c r="C660" s="1" t="str">
        <f>Transactions!A660</f>
        <v>CD-10</v>
      </c>
      <c r="D660" t="str">
        <f>Transactions!F660</f>
        <v>CD-10-659</v>
      </c>
      <c r="E660" t="str">
        <f>VLOOKUP($D660,Payments!$A:$C,3,0)</f>
        <v>B-248</v>
      </c>
      <c r="F660" s="11" t="str">
        <f>Transactions!D660</f>
        <v>Hatchback</v>
      </c>
      <c r="G660" s="11" t="str">
        <f>Transactions!E660</f>
        <v>Porsche</v>
      </c>
      <c r="H660" s="1">
        <f>Transactions!B660</f>
        <v>43378</v>
      </c>
      <c r="I660" s="10">
        <f t="shared" si="90"/>
        <v>10</v>
      </c>
      <c r="J660" s="1">
        <f>Transactions!C660</f>
        <v>43420</v>
      </c>
      <c r="K660">
        <f t="shared" si="91"/>
        <v>42</v>
      </c>
      <c r="L660" s="5">
        <f>Transactions!G660</f>
        <v>18018</v>
      </c>
      <c r="M660" s="2">
        <f>Transactions!H660</f>
        <v>0.09</v>
      </c>
      <c r="N660" s="2">
        <f t="shared" si="94"/>
        <v>16396.38</v>
      </c>
      <c r="O660">
        <f>SUMIFS(Financials!$C:$C,Financials!$A:$A,'Combined sheet'!$C660,Financials!$B:$B,'Combined sheet'!$D660)</f>
        <v>6666.66</v>
      </c>
      <c r="P660">
        <f>SUMIFS(Financials!$D:$D,Financials!$A:$A,'Combined sheet'!$C660,Financials!$B:$B,'Combined sheet'!$D660)</f>
        <v>972.97200000000009</v>
      </c>
      <c r="Q660">
        <f>SUMIFS(Financials!$E:$E,Financials!$A:$A,'Combined sheet'!$C660,Financials!$B:$B,'Combined sheet'!$D660)</f>
        <v>0.14000000000000001</v>
      </c>
      <c r="R660" s="18">
        <f t="shared" si="95"/>
        <v>9935.1252000000004</v>
      </c>
      <c r="S660" s="9">
        <f t="shared" si="96"/>
        <v>6461.2548000000006</v>
      </c>
      <c r="T660">
        <f>VLOOKUP(Transactions!F660,Payments!A660:E1359,2,FALSE)</f>
        <v>3279.2760000000003</v>
      </c>
      <c r="U660" s="9">
        <f>VLOOKUP($D660,Payments!$A:$E,4,0)</f>
        <v>13904.130240000002</v>
      </c>
      <c r="V660" s="9">
        <f t="shared" si="97"/>
        <v>787.02624000000105</v>
      </c>
      <c r="W660" s="17">
        <f t="shared" si="98"/>
        <v>5.6603773584905724E-2</v>
      </c>
      <c r="X660" t="str">
        <f>VLOOKUP($D660,Payments!$A:$E,5,0)</f>
        <v>Caixa</v>
      </c>
      <c r="Y660" t="str">
        <f>VLOOKUP($X660,'Bank Type'!$A$1:$B$11,2,0)</f>
        <v>A</v>
      </c>
    </row>
    <row r="661" spans="1:25" x14ac:dyDescent="0.25">
      <c r="A661" t="str">
        <f t="shared" si="92"/>
        <v>CD-11CD-11-660</v>
      </c>
      <c r="B661" t="str">
        <f t="shared" si="93"/>
        <v>CD-11-660B-393</v>
      </c>
      <c r="C661" s="11" t="str">
        <f>Transactions!A661</f>
        <v>CD-11</v>
      </c>
      <c r="D661" t="str">
        <f>Transactions!F661</f>
        <v>CD-11-660</v>
      </c>
      <c r="E661" t="str">
        <f>VLOOKUP($D661,Payments!$A:$C,3,0)</f>
        <v>B-393</v>
      </c>
      <c r="F661" s="11" t="str">
        <f>Transactions!D661</f>
        <v>Wagon</v>
      </c>
      <c r="G661" s="11" t="str">
        <f>Transactions!E661</f>
        <v>Mitsubishi</v>
      </c>
      <c r="H661" s="1">
        <f>Transactions!B661</f>
        <v>43447</v>
      </c>
      <c r="I661" s="10">
        <f t="shared" si="90"/>
        <v>12</v>
      </c>
      <c r="J661" s="1">
        <f>Transactions!C661</f>
        <v>43494</v>
      </c>
      <c r="K661">
        <f t="shared" si="91"/>
        <v>47</v>
      </c>
      <c r="L661" s="5">
        <f>Transactions!G661</f>
        <v>25572</v>
      </c>
      <c r="M661" s="2">
        <f>Transactions!H661</f>
        <v>0.14000000000000001</v>
      </c>
      <c r="N661" s="2">
        <f t="shared" si="94"/>
        <v>21991.919999999998</v>
      </c>
      <c r="O661">
        <f>SUMIFS(Financials!$C:$C,Financials!$A:$A,'Combined sheet'!$C661,Financials!$B:$B,'Combined sheet'!$D661)</f>
        <v>9205.92</v>
      </c>
      <c r="P661">
        <f>SUMIFS(Financials!$D:$D,Financials!$A:$A,'Combined sheet'!$C661,Financials!$B:$B,'Combined sheet'!$D661)</f>
        <v>767.15999999999985</v>
      </c>
      <c r="Q661">
        <f>SUMIFS(Financials!$E:$E,Financials!$A:$A,'Combined sheet'!$C661,Financials!$B:$B,'Combined sheet'!$D661)</f>
        <v>0.13</v>
      </c>
      <c r="R661" s="18">
        <f t="shared" si="95"/>
        <v>12832.0296</v>
      </c>
      <c r="S661" s="9">
        <f t="shared" si="96"/>
        <v>9159.8903999999984</v>
      </c>
      <c r="T661">
        <f>VLOOKUP(Transactions!F661,Payments!A661:E1360,2,FALSE)</f>
        <v>5058.1415999999999</v>
      </c>
      <c r="U661" s="9">
        <f>VLOOKUP($D661,Payments!$A:$E,4,0)</f>
        <v>18457.818456000001</v>
      </c>
      <c r="V661" s="9">
        <f t="shared" si="97"/>
        <v>1524.0400560000016</v>
      </c>
      <c r="W661" s="17">
        <f t="shared" si="98"/>
        <v>8.2568807339449629E-2</v>
      </c>
      <c r="X661" t="str">
        <f>VLOOKUP($D661,Payments!$A:$E,5,0)</f>
        <v>Kutxa</v>
      </c>
      <c r="Y661" t="str">
        <f>VLOOKUP($X661,'Bank Type'!$A$1:$B$11,2,0)</f>
        <v>C</v>
      </c>
    </row>
    <row r="662" spans="1:25" x14ac:dyDescent="0.25">
      <c r="A662" t="str">
        <f t="shared" si="92"/>
        <v>CD-2CD-2-661</v>
      </c>
      <c r="B662" t="str">
        <f t="shared" si="93"/>
        <v>CD-2-661B-357</v>
      </c>
      <c r="C662" s="1" t="str">
        <f>Transactions!A662</f>
        <v>CD-2</v>
      </c>
      <c r="D662" t="str">
        <f>Transactions!F662</f>
        <v>CD-2-661</v>
      </c>
      <c r="E662" t="str">
        <f>VLOOKUP($D662,Payments!$A:$C,3,0)</f>
        <v>B-357</v>
      </c>
      <c r="F662" s="11" t="str">
        <f>Transactions!D662</f>
        <v>Sedan</v>
      </c>
      <c r="G662" s="11" t="str">
        <f>Transactions!E662</f>
        <v>Volkswagen</v>
      </c>
      <c r="H662" s="1">
        <f>Transactions!B662</f>
        <v>43456</v>
      </c>
      <c r="I662" s="10">
        <f t="shared" si="90"/>
        <v>12</v>
      </c>
      <c r="J662" s="1">
        <f>Transactions!C662</f>
        <v>43515</v>
      </c>
      <c r="K662">
        <f t="shared" si="91"/>
        <v>59</v>
      </c>
      <c r="L662" s="5">
        <f>Transactions!G662</f>
        <v>26394</v>
      </c>
      <c r="M662" s="2">
        <f>Transactions!H662</f>
        <v>0.17</v>
      </c>
      <c r="N662" s="2">
        <f t="shared" si="94"/>
        <v>21907.02</v>
      </c>
      <c r="O662">
        <f>SUMIFS(Financials!$C:$C,Financials!$A:$A,'Combined sheet'!$C662,Financials!$B:$B,'Combined sheet'!$D662)</f>
        <v>9501.84</v>
      </c>
      <c r="P662">
        <f>SUMIFS(Financials!$D:$D,Financials!$A:$A,'Combined sheet'!$C662,Financials!$B:$B,'Combined sheet'!$D662)</f>
        <v>744.31079999999997</v>
      </c>
      <c r="Q662">
        <f>SUMIFS(Financials!$E:$E,Financials!$A:$A,'Combined sheet'!$C662,Financials!$B:$B,'Combined sheet'!$D662)</f>
        <v>0.1</v>
      </c>
      <c r="R662" s="18">
        <f t="shared" si="95"/>
        <v>12436.852800000001</v>
      </c>
      <c r="S662" s="9">
        <f t="shared" si="96"/>
        <v>9470.1671999999999</v>
      </c>
      <c r="T662">
        <f>VLOOKUP(Transactions!F662,Payments!A662:E1361,2,FALSE)</f>
        <v>4162.3338000000003</v>
      </c>
      <c r="U662" s="9">
        <f>VLOOKUP($D662,Payments!$A:$E,4,0)</f>
        <v>18986.814234000001</v>
      </c>
      <c r="V662" s="9">
        <f t="shared" si="97"/>
        <v>1242.1280340000012</v>
      </c>
      <c r="W662" s="17">
        <f t="shared" si="98"/>
        <v>6.5420560747663614E-2</v>
      </c>
      <c r="X662" t="str">
        <f>VLOOKUP($D662,Payments!$A:$E,5,0)</f>
        <v>Unicaja</v>
      </c>
      <c r="Y662" t="str">
        <f>VLOOKUP($X662,'Bank Type'!$A$1:$B$11,2,0)</f>
        <v>D</v>
      </c>
    </row>
    <row r="663" spans="1:25" x14ac:dyDescent="0.25">
      <c r="A663" t="str">
        <f t="shared" si="92"/>
        <v>CD-5CD-5-662</v>
      </c>
      <c r="B663" t="str">
        <f t="shared" si="93"/>
        <v>CD-5-662B-266</v>
      </c>
      <c r="C663" s="11" t="str">
        <f>Transactions!A663</f>
        <v>CD-5</v>
      </c>
      <c r="D663" t="str">
        <f>Transactions!F663</f>
        <v>CD-5-662</v>
      </c>
      <c r="E663" t="str">
        <f>VLOOKUP($D663,Payments!$A:$C,3,0)</f>
        <v>B-266</v>
      </c>
      <c r="F663" s="11" t="str">
        <f>Transactions!D663</f>
        <v>Sedan</v>
      </c>
      <c r="G663" s="11" t="str">
        <f>Transactions!E663</f>
        <v>Renault</v>
      </c>
      <c r="H663" s="1">
        <f>Transactions!B663</f>
        <v>43394</v>
      </c>
      <c r="I663" s="10">
        <f t="shared" si="90"/>
        <v>10</v>
      </c>
      <c r="J663" s="1">
        <f>Transactions!C663</f>
        <v>43451</v>
      </c>
      <c r="K663">
        <f t="shared" si="91"/>
        <v>57</v>
      </c>
      <c r="L663" s="5">
        <f>Transactions!G663</f>
        <v>33768</v>
      </c>
      <c r="M663" s="2">
        <f>Transactions!H663</f>
        <v>0.12</v>
      </c>
      <c r="N663" s="2">
        <f t="shared" si="94"/>
        <v>29715.84</v>
      </c>
      <c r="O663">
        <f>SUMIFS(Financials!$C:$C,Financials!$A:$A,'Combined sheet'!$C663,Financials!$B:$B,'Combined sheet'!$D663)</f>
        <v>11143.44</v>
      </c>
      <c r="P663">
        <f>SUMIFS(Financials!$D:$D,Financials!$A:$A,'Combined sheet'!$C663,Financials!$B:$B,'Combined sheet'!$D663)</f>
        <v>1671.5160000000001</v>
      </c>
      <c r="Q663">
        <f>SUMIFS(Financials!$E:$E,Financials!$A:$A,'Combined sheet'!$C663,Financials!$B:$B,'Combined sheet'!$D663)</f>
        <v>0.14000000000000001</v>
      </c>
      <c r="R663" s="18">
        <f t="shared" si="95"/>
        <v>16975.173600000002</v>
      </c>
      <c r="S663" s="9">
        <f t="shared" si="96"/>
        <v>12740.666400000002</v>
      </c>
      <c r="T663">
        <f>VLOOKUP(Transactions!F663,Payments!A663:E1362,2,FALSE)</f>
        <v>6537.4848000000002</v>
      </c>
      <c r="U663" s="9">
        <f>VLOOKUP($D663,Payments!$A:$E,4,0)</f>
        <v>24800.840064</v>
      </c>
      <c r="V663" s="9">
        <f t="shared" si="97"/>
        <v>1622.4848640000018</v>
      </c>
      <c r="W663" s="17">
        <f t="shared" si="98"/>
        <v>6.5420560747663628E-2</v>
      </c>
      <c r="X663" t="str">
        <f>VLOOKUP($D663,Payments!$A:$E,5,0)</f>
        <v>Laboral</v>
      </c>
      <c r="Y663" t="str">
        <f>VLOOKUP($X663,'Bank Type'!$A$1:$B$11,2,0)</f>
        <v>D</v>
      </c>
    </row>
    <row r="664" spans="1:25" x14ac:dyDescent="0.25">
      <c r="A664" t="str">
        <f t="shared" si="92"/>
        <v>CD-11CD-11-663</v>
      </c>
      <c r="B664" t="str">
        <f t="shared" si="93"/>
        <v>CD-11-663B-345</v>
      </c>
      <c r="C664" s="1" t="str">
        <f>Transactions!A664</f>
        <v>CD-11</v>
      </c>
      <c r="D664" t="str">
        <f>Transactions!F664</f>
        <v>CD-11-663</v>
      </c>
      <c r="E664" t="str">
        <f>VLOOKUP($D664,Payments!$A:$C,3,0)</f>
        <v>B-345</v>
      </c>
      <c r="F664" s="11" t="str">
        <f>Transactions!D664</f>
        <v>Sedan</v>
      </c>
      <c r="G664" s="11" t="str">
        <f>Transactions!E664</f>
        <v>Toyota</v>
      </c>
      <c r="H664" s="1">
        <f>Transactions!B664</f>
        <v>43408</v>
      </c>
      <c r="I664" s="10">
        <f t="shared" si="90"/>
        <v>11</v>
      </c>
      <c r="J664" s="1">
        <f>Transactions!C664</f>
        <v>43483</v>
      </c>
      <c r="K664">
        <f t="shared" si="91"/>
        <v>75</v>
      </c>
      <c r="L664" s="5">
        <f>Transactions!G664</f>
        <v>28818</v>
      </c>
      <c r="M664" s="2">
        <f>Transactions!H664</f>
        <v>0.05</v>
      </c>
      <c r="N664" s="2">
        <f t="shared" si="94"/>
        <v>27377.1</v>
      </c>
      <c r="O664">
        <f>SUMIFS(Financials!$C:$C,Financials!$A:$A,'Combined sheet'!$C664,Financials!$B:$B,'Combined sheet'!$D664)</f>
        <v>10950.84</v>
      </c>
      <c r="P664">
        <f>SUMIFS(Financials!$D:$D,Financials!$A:$A,'Combined sheet'!$C664,Financials!$B:$B,'Combined sheet'!$D664)</f>
        <v>821.31299999999987</v>
      </c>
      <c r="Q664">
        <f>SUMIFS(Financials!$E:$E,Financials!$A:$A,'Combined sheet'!$C664,Financials!$B:$B,'Combined sheet'!$D664)</f>
        <v>0.12</v>
      </c>
      <c r="R664" s="18">
        <f t="shared" si="95"/>
        <v>15057.404999999999</v>
      </c>
      <c r="S664" s="9">
        <f t="shared" si="96"/>
        <v>12319.695</v>
      </c>
      <c r="T664">
        <f>VLOOKUP(Transactions!F664,Payments!A664:E1363,2,FALSE)</f>
        <v>5201.6489999999994</v>
      </c>
      <c r="U664" s="9">
        <f>VLOOKUP($D664,Payments!$A:$E,4,0)</f>
        <v>23949.487080000003</v>
      </c>
      <c r="V664" s="9">
        <f t="shared" si="97"/>
        <v>1774.0360800000017</v>
      </c>
      <c r="W664" s="17">
        <f t="shared" si="98"/>
        <v>7.4074074074074139E-2</v>
      </c>
      <c r="X664" t="str">
        <f>VLOOKUP($D664,Payments!$A:$E,5,0)</f>
        <v>Kutxa</v>
      </c>
      <c r="Y664" t="str">
        <f>VLOOKUP($X664,'Bank Type'!$A$1:$B$11,2,0)</f>
        <v>C</v>
      </c>
    </row>
    <row r="665" spans="1:25" x14ac:dyDescent="0.25">
      <c r="A665" t="str">
        <f t="shared" si="92"/>
        <v>CD-3CD-3-664</v>
      </c>
      <c r="B665" t="str">
        <f t="shared" si="93"/>
        <v>CD-3-664B-333</v>
      </c>
      <c r="C665" s="11" t="str">
        <f>Transactions!A665</f>
        <v>CD-3</v>
      </c>
      <c r="D665" t="str">
        <f>Transactions!F665</f>
        <v>CD-3-664</v>
      </c>
      <c r="E665" t="str">
        <f>VLOOKUP($D665,Payments!$A:$C,3,0)</f>
        <v>B-333</v>
      </c>
      <c r="F665" s="11" t="str">
        <f>Transactions!D665</f>
        <v>Hatchback</v>
      </c>
      <c r="G665" s="11" t="str">
        <f>Transactions!E665</f>
        <v>Renault</v>
      </c>
      <c r="H665" s="1">
        <f>Transactions!B665</f>
        <v>43400</v>
      </c>
      <c r="I665" s="10">
        <f t="shared" si="90"/>
        <v>10</v>
      </c>
      <c r="J665" s="1">
        <f>Transactions!C665</f>
        <v>43469</v>
      </c>
      <c r="K665">
        <f t="shared" si="91"/>
        <v>69</v>
      </c>
      <c r="L665" s="5">
        <f>Transactions!G665</f>
        <v>17462</v>
      </c>
      <c r="M665" s="2">
        <f>Transactions!H665</f>
        <v>0.11</v>
      </c>
      <c r="N665" s="2">
        <f t="shared" si="94"/>
        <v>15541.18</v>
      </c>
      <c r="O665">
        <f>SUMIFS(Financials!$C:$C,Financials!$A:$A,'Combined sheet'!$C665,Financials!$B:$B,'Combined sheet'!$D665)</f>
        <v>5937.08</v>
      </c>
      <c r="P665">
        <f>SUMIFS(Financials!$D:$D,Financials!$A:$A,'Combined sheet'!$C665,Financials!$B:$B,'Combined sheet'!$D665)</f>
        <v>864.36900000000014</v>
      </c>
      <c r="Q665">
        <f>SUMIFS(Financials!$E:$E,Financials!$A:$A,'Combined sheet'!$C665,Financials!$B:$B,'Combined sheet'!$D665)</f>
        <v>0.11</v>
      </c>
      <c r="R665" s="18">
        <f t="shared" si="95"/>
        <v>8510.9788000000008</v>
      </c>
      <c r="S665" s="9">
        <f t="shared" si="96"/>
        <v>7030.2011999999995</v>
      </c>
      <c r="T665">
        <f>VLOOKUP(Transactions!F665,Payments!A665:E1364,2,FALSE)</f>
        <v>3108.2359999999999</v>
      </c>
      <c r="U665" s="9">
        <f>VLOOKUP($D665,Payments!$A:$E,4,0)</f>
        <v>13303.25008</v>
      </c>
      <c r="V665" s="9">
        <f t="shared" si="97"/>
        <v>870.30608000000029</v>
      </c>
      <c r="W665" s="17">
        <f t="shared" si="98"/>
        <v>6.5420560747663573E-2</v>
      </c>
      <c r="X665" t="str">
        <f>VLOOKUP($D665,Payments!$A:$E,5,0)</f>
        <v>Caixa</v>
      </c>
      <c r="Y665" t="str">
        <f>VLOOKUP($X665,'Bank Type'!$A$1:$B$11,2,0)</f>
        <v>A</v>
      </c>
    </row>
    <row r="666" spans="1:25" x14ac:dyDescent="0.25">
      <c r="A666" t="str">
        <f t="shared" si="92"/>
        <v>CD-15CD-15-665</v>
      </c>
      <c r="B666" t="str">
        <f t="shared" si="93"/>
        <v>CD-15-665B-390</v>
      </c>
      <c r="C666" s="1" t="str">
        <f>Transactions!A666</f>
        <v>CD-15</v>
      </c>
      <c r="D666" t="str">
        <f>Transactions!F666</f>
        <v>CD-15-665</v>
      </c>
      <c r="E666" t="str">
        <f>VLOOKUP($D666,Payments!$A:$C,3,0)</f>
        <v>B-390</v>
      </c>
      <c r="F666" s="11" t="str">
        <f>Transactions!D666</f>
        <v>Hardtop</v>
      </c>
      <c r="G666" s="11" t="str">
        <f>Transactions!E666</f>
        <v>Isuzu</v>
      </c>
      <c r="H666" s="1">
        <f>Transactions!B666</f>
        <v>43449</v>
      </c>
      <c r="I666" s="10">
        <f t="shared" si="90"/>
        <v>12</v>
      </c>
      <c r="J666" s="1">
        <f>Transactions!C666</f>
        <v>43484</v>
      </c>
      <c r="K666">
        <f t="shared" si="91"/>
        <v>35</v>
      </c>
      <c r="L666" s="5">
        <f>Transactions!G666</f>
        <v>34196</v>
      </c>
      <c r="M666" s="2">
        <f>Transactions!H666</f>
        <v>0.06</v>
      </c>
      <c r="N666" s="2">
        <f t="shared" si="94"/>
        <v>32144.240000000002</v>
      </c>
      <c r="O666">
        <f>SUMIFS(Financials!$C:$C,Financials!$A:$A,'Combined sheet'!$C666,Financials!$B:$B,'Combined sheet'!$D666)</f>
        <v>12652.52</v>
      </c>
      <c r="P666">
        <f>SUMIFS(Financials!$D:$D,Financials!$A:$A,'Combined sheet'!$C666,Financials!$B:$B,'Combined sheet'!$D666)</f>
        <v>1169.5031999999999</v>
      </c>
      <c r="Q666">
        <f>SUMIFS(Financials!$E:$E,Financials!$A:$A,'Combined sheet'!$C666,Financials!$B:$B,'Combined sheet'!$D666)</f>
        <v>0.14000000000000001</v>
      </c>
      <c r="R666" s="18">
        <f t="shared" si="95"/>
        <v>18322.216800000002</v>
      </c>
      <c r="S666" s="9">
        <f t="shared" si="96"/>
        <v>13822.023200000001</v>
      </c>
      <c r="T666">
        <f>VLOOKUP(Transactions!F666,Payments!A666:E1365,2,FALSE)</f>
        <v>6428.847999999999</v>
      </c>
      <c r="U666" s="9">
        <f>VLOOKUP($D666,Payments!$A:$E,4,0)</f>
        <v>27001.161599999999</v>
      </c>
      <c r="V666" s="9">
        <f t="shared" si="97"/>
        <v>1285.769599999996</v>
      </c>
      <c r="W666" s="17">
        <f t="shared" si="98"/>
        <v>4.7619047619047471E-2</v>
      </c>
      <c r="X666" t="str">
        <f>VLOOKUP($D666,Payments!$A:$E,5,0)</f>
        <v>Caixa</v>
      </c>
      <c r="Y666" t="str">
        <f>VLOOKUP($X666,'Bank Type'!$A$1:$B$11,2,0)</f>
        <v>A</v>
      </c>
    </row>
    <row r="667" spans="1:25" x14ac:dyDescent="0.25">
      <c r="A667" t="str">
        <f t="shared" si="92"/>
        <v>CD-13CD-13-666</v>
      </c>
      <c r="B667" t="str">
        <f t="shared" si="93"/>
        <v>CD-13-666B-287</v>
      </c>
      <c r="C667" s="11" t="str">
        <f>Transactions!A667</f>
        <v>CD-13</v>
      </c>
      <c r="D667" t="str">
        <f>Transactions!F667</f>
        <v>CD-13-666</v>
      </c>
      <c r="E667" t="str">
        <f>VLOOKUP($D667,Payments!$A:$C,3,0)</f>
        <v>B-287</v>
      </c>
      <c r="F667" s="11" t="str">
        <f>Transactions!D667</f>
        <v>Hatchback</v>
      </c>
      <c r="G667" s="11" t="str">
        <f>Transactions!E667</f>
        <v>Peugeot</v>
      </c>
      <c r="H667" s="1">
        <f>Transactions!B667</f>
        <v>43445</v>
      </c>
      <c r="I667" s="10">
        <f t="shared" si="90"/>
        <v>12</v>
      </c>
      <c r="J667" s="1">
        <f>Transactions!C667</f>
        <v>43482</v>
      </c>
      <c r="K667">
        <f t="shared" si="91"/>
        <v>37</v>
      </c>
      <c r="L667" s="5">
        <f>Transactions!G667</f>
        <v>29797</v>
      </c>
      <c r="M667" s="2">
        <f>Transactions!H667</f>
        <v>7.0000000000000007E-2</v>
      </c>
      <c r="N667" s="2">
        <f t="shared" si="94"/>
        <v>27711.21</v>
      </c>
      <c r="O667">
        <f>SUMIFS(Financials!$C:$C,Financials!$A:$A,'Combined sheet'!$C667,Financials!$B:$B,'Combined sheet'!$D667)</f>
        <v>11322.86</v>
      </c>
      <c r="P667">
        <f>SUMIFS(Financials!$D:$D,Financials!$A:$A,'Combined sheet'!$C667,Financials!$B:$B,'Combined sheet'!$D667)</f>
        <v>1638.835</v>
      </c>
      <c r="Q667">
        <f>SUMIFS(Financials!$E:$E,Financials!$A:$A,'Combined sheet'!$C667,Financials!$B:$B,'Combined sheet'!$D667)</f>
        <v>0.15</v>
      </c>
      <c r="R667" s="18">
        <f t="shared" si="95"/>
        <v>17118.376499999998</v>
      </c>
      <c r="S667" s="9">
        <f t="shared" si="96"/>
        <v>10592.833500000001</v>
      </c>
      <c r="T667">
        <f>VLOOKUP(Transactions!F667,Payments!A667:E1366,2,FALSE)</f>
        <v>5542.2419999999993</v>
      </c>
      <c r="U667" s="9">
        <f>VLOOKUP($D667,Payments!$A:$E,4,0)</f>
        <v>23942.485440000004</v>
      </c>
      <c r="V667" s="9">
        <f t="shared" si="97"/>
        <v>1773.5174400000033</v>
      </c>
      <c r="W667" s="17">
        <f t="shared" si="98"/>
        <v>7.4074074074074195E-2</v>
      </c>
      <c r="X667" t="str">
        <f>VLOOKUP($D667,Payments!$A:$E,5,0)</f>
        <v>Popular</v>
      </c>
      <c r="Y667" t="str">
        <f>VLOOKUP($X667,'Bank Type'!$A$1:$B$11,2,0)</f>
        <v>B</v>
      </c>
    </row>
    <row r="668" spans="1:25" x14ac:dyDescent="0.25">
      <c r="A668" t="str">
        <f t="shared" si="92"/>
        <v>CD-10CD-10-667</v>
      </c>
      <c r="B668" t="str">
        <f t="shared" si="93"/>
        <v>CD-10-667B-287</v>
      </c>
      <c r="C668" s="1" t="str">
        <f>Transactions!A668</f>
        <v>CD-10</v>
      </c>
      <c r="D668" t="str">
        <f>Transactions!F668</f>
        <v>CD-10-667</v>
      </c>
      <c r="E668" t="str">
        <f>VLOOKUP($D668,Payments!$A:$C,3,0)</f>
        <v>B-287</v>
      </c>
      <c r="F668" s="11" t="str">
        <f>Transactions!D668</f>
        <v>Convertible</v>
      </c>
      <c r="G668" s="11" t="str">
        <f>Transactions!E668</f>
        <v>Jaguar</v>
      </c>
      <c r="H668" s="1">
        <f>Transactions!B668</f>
        <v>43422</v>
      </c>
      <c r="I668" s="10">
        <f t="shared" si="90"/>
        <v>11</v>
      </c>
      <c r="J668" s="1">
        <f>Transactions!C668</f>
        <v>43493</v>
      </c>
      <c r="K668">
        <f t="shared" si="91"/>
        <v>71</v>
      </c>
      <c r="L668" s="5">
        <f>Transactions!G668</f>
        <v>27361</v>
      </c>
      <c r="M668" s="2">
        <f>Transactions!H668</f>
        <v>0.1</v>
      </c>
      <c r="N668" s="2">
        <f t="shared" si="94"/>
        <v>24624.9</v>
      </c>
      <c r="O668">
        <f>SUMIFS(Financials!$C:$C,Financials!$A:$A,'Combined sheet'!$C668,Financials!$B:$B,'Combined sheet'!$D668)</f>
        <v>8208.2999999999993</v>
      </c>
      <c r="P668">
        <f>SUMIFS(Financials!$D:$D,Financials!$A:$A,'Combined sheet'!$C668,Financials!$B:$B,'Combined sheet'!$D668)</f>
        <v>984.99600000000009</v>
      </c>
      <c r="Q668">
        <f>SUMIFS(Financials!$E:$E,Financials!$A:$A,'Combined sheet'!$C668,Financials!$B:$B,'Combined sheet'!$D668)</f>
        <v>0.12</v>
      </c>
      <c r="R668" s="18">
        <f t="shared" si="95"/>
        <v>12148.284</v>
      </c>
      <c r="S668" s="9">
        <f t="shared" si="96"/>
        <v>12476.616000000002</v>
      </c>
      <c r="T668">
        <f>VLOOKUP(Transactions!F668,Payments!A668:E1367,2,FALSE)</f>
        <v>5171.2290000000003</v>
      </c>
      <c r="U668" s="9">
        <f>VLOOKUP($D668,Payments!$A:$E,4,0)</f>
        <v>21204.501390000005</v>
      </c>
      <c r="V668" s="9">
        <f t="shared" si="97"/>
        <v>1750.8303900000028</v>
      </c>
      <c r="W668" s="17">
        <f t="shared" si="98"/>
        <v>8.2568807339449657E-2</v>
      </c>
      <c r="X668" t="str">
        <f>VLOOKUP($D668,Payments!$A:$E,5,0)</f>
        <v>Sabadell</v>
      </c>
      <c r="Y668" t="str">
        <f>VLOOKUP($X668,'Bank Type'!$A$1:$B$11,2,0)</f>
        <v>A</v>
      </c>
    </row>
    <row r="669" spans="1:25" x14ac:dyDescent="0.25">
      <c r="A669" t="str">
        <f t="shared" si="92"/>
        <v>CD-9CD-9-668</v>
      </c>
      <c r="B669" t="str">
        <f t="shared" si="93"/>
        <v>CD-9-668B-289</v>
      </c>
      <c r="C669" s="11" t="str">
        <f>Transactions!A669</f>
        <v>CD-9</v>
      </c>
      <c r="D669" t="str">
        <f>Transactions!F669</f>
        <v>CD-9-668</v>
      </c>
      <c r="E669" t="str">
        <f>VLOOKUP($D669,Payments!$A:$C,3,0)</f>
        <v>B-289</v>
      </c>
      <c r="F669" s="11" t="str">
        <f>Transactions!D669</f>
        <v>Sedan</v>
      </c>
      <c r="G669" s="11" t="str">
        <f>Transactions!E669</f>
        <v>Renault</v>
      </c>
      <c r="H669" s="1">
        <f>Transactions!B669</f>
        <v>43442</v>
      </c>
      <c r="I669" s="10">
        <f t="shared" si="90"/>
        <v>12</v>
      </c>
      <c r="J669" s="1">
        <f>Transactions!C669</f>
        <v>43499</v>
      </c>
      <c r="K669">
        <f t="shared" si="91"/>
        <v>57</v>
      </c>
      <c r="L669" s="5">
        <f>Transactions!G669</f>
        <v>31752</v>
      </c>
      <c r="M669" s="2">
        <f>Transactions!H669</f>
        <v>0.17</v>
      </c>
      <c r="N669" s="2">
        <f t="shared" si="94"/>
        <v>26354.16</v>
      </c>
      <c r="O669">
        <f>SUMIFS(Financials!$C:$C,Financials!$A:$A,'Combined sheet'!$C669,Financials!$B:$B,'Combined sheet'!$D669)</f>
        <v>11430.72</v>
      </c>
      <c r="P669">
        <f>SUMIFS(Financials!$D:$D,Financials!$A:$A,'Combined sheet'!$C669,Financials!$B:$B,'Combined sheet'!$D669)</f>
        <v>1193.8751999999999</v>
      </c>
      <c r="Q669">
        <f>SUMIFS(Financials!$E:$E,Financials!$A:$A,'Combined sheet'!$C669,Financials!$B:$B,'Combined sheet'!$D669)</f>
        <v>0.12</v>
      </c>
      <c r="R669" s="18">
        <f t="shared" si="95"/>
        <v>15787.0944</v>
      </c>
      <c r="S669" s="9">
        <f t="shared" si="96"/>
        <v>10567.0656</v>
      </c>
      <c r="T669">
        <f>VLOOKUP(Transactions!F669,Payments!A669:E1368,2,FALSE)</f>
        <v>5007.2903999999999</v>
      </c>
      <c r="U669" s="9">
        <f>VLOOKUP($D669,Payments!$A:$E,4,0)</f>
        <v>23054.619168000001</v>
      </c>
      <c r="V669" s="9">
        <f t="shared" si="97"/>
        <v>1707.7495680000029</v>
      </c>
      <c r="W669" s="17">
        <f t="shared" si="98"/>
        <v>7.4074074074074195E-2</v>
      </c>
      <c r="X669" t="str">
        <f>VLOOKUP($D669,Payments!$A:$E,5,0)</f>
        <v>BBVA</v>
      </c>
      <c r="Y669" t="str">
        <f>VLOOKUP($X669,'Bank Type'!$A$1:$B$11,2,0)</f>
        <v>A</v>
      </c>
    </row>
    <row r="670" spans="1:25" x14ac:dyDescent="0.25">
      <c r="A670" t="str">
        <f t="shared" si="92"/>
        <v>CD-4CD-4-669</v>
      </c>
      <c r="B670" t="str">
        <f t="shared" si="93"/>
        <v>CD-4-669B-355</v>
      </c>
      <c r="C670" s="1" t="str">
        <f>Transactions!A670</f>
        <v>CD-4</v>
      </c>
      <c r="D670" t="str">
        <f>Transactions!F670</f>
        <v>CD-4-669</v>
      </c>
      <c r="E670" t="str">
        <f>VLOOKUP($D670,Payments!$A:$C,3,0)</f>
        <v>B-355</v>
      </c>
      <c r="F670" s="11" t="str">
        <f>Transactions!D670</f>
        <v>Convertible</v>
      </c>
      <c r="G670" s="11" t="str">
        <f>Transactions!E670</f>
        <v>Dodge</v>
      </c>
      <c r="H670" s="1">
        <f>Transactions!B670</f>
        <v>43443</v>
      </c>
      <c r="I670" s="10">
        <f t="shared" si="90"/>
        <v>12</v>
      </c>
      <c r="J670" s="1">
        <f>Transactions!C670</f>
        <v>43505</v>
      </c>
      <c r="K670">
        <f t="shared" si="91"/>
        <v>62</v>
      </c>
      <c r="L670" s="5">
        <f>Transactions!G670</f>
        <v>25475</v>
      </c>
      <c r="M670" s="2">
        <f>Transactions!H670</f>
        <v>0.13</v>
      </c>
      <c r="N670" s="2">
        <f t="shared" si="94"/>
        <v>22163.25</v>
      </c>
      <c r="O670">
        <f>SUMIFS(Financials!$C:$C,Financials!$A:$A,'Combined sheet'!$C670,Financials!$B:$B,'Combined sheet'!$D670)</f>
        <v>10190</v>
      </c>
      <c r="P670">
        <f>SUMIFS(Financials!$D:$D,Financials!$A:$A,'Combined sheet'!$C670,Financials!$B:$B,'Combined sheet'!$D670)</f>
        <v>598.66250000000002</v>
      </c>
      <c r="Q670">
        <f>SUMIFS(Financials!$E:$E,Financials!$A:$A,'Combined sheet'!$C670,Financials!$B:$B,'Combined sheet'!$D670)</f>
        <v>0.13</v>
      </c>
      <c r="R670" s="18">
        <f t="shared" si="95"/>
        <v>13669.885</v>
      </c>
      <c r="S670" s="9">
        <f t="shared" si="96"/>
        <v>8493.3649999999998</v>
      </c>
      <c r="T670">
        <f>VLOOKUP(Transactions!F670,Payments!A670:E1369,2,FALSE)</f>
        <v>4432.6499999999996</v>
      </c>
      <c r="U670" s="9">
        <f>VLOOKUP($D670,Payments!$A:$E,4,0)</f>
        <v>18617.13</v>
      </c>
      <c r="V670" s="9">
        <f t="shared" si="97"/>
        <v>886.53000000000247</v>
      </c>
      <c r="W670" s="17">
        <f t="shared" si="98"/>
        <v>4.7619047619047748E-2</v>
      </c>
      <c r="X670" t="str">
        <f>VLOOKUP($D670,Payments!$A:$E,5,0)</f>
        <v>Bankia</v>
      </c>
      <c r="Y670" t="str">
        <f>VLOOKUP($X670,'Bank Type'!$A$1:$B$11,2,0)</f>
        <v>B</v>
      </c>
    </row>
    <row r="671" spans="1:25" x14ac:dyDescent="0.25">
      <c r="A671" t="str">
        <f t="shared" si="92"/>
        <v>CD-4CD-4-670</v>
      </c>
      <c r="B671" t="str">
        <f t="shared" si="93"/>
        <v>CD-4-670B-266</v>
      </c>
      <c r="C671" s="11" t="str">
        <f>Transactions!A671</f>
        <v>CD-4</v>
      </c>
      <c r="D671" t="str">
        <f>Transactions!F671</f>
        <v>CD-4-670</v>
      </c>
      <c r="E671" t="str">
        <f>VLOOKUP($D671,Payments!$A:$C,3,0)</f>
        <v>B-266</v>
      </c>
      <c r="F671" s="11" t="str">
        <f>Transactions!D671</f>
        <v>Hatchback</v>
      </c>
      <c r="G671" s="11" t="str">
        <f>Transactions!E671</f>
        <v>Jaguar</v>
      </c>
      <c r="H671" s="1">
        <f>Transactions!B671</f>
        <v>43414</v>
      </c>
      <c r="I671" s="10">
        <f t="shared" si="90"/>
        <v>11</v>
      </c>
      <c r="J671" s="1">
        <f>Transactions!C671</f>
        <v>43471</v>
      </c>
      <c r="K671">
        <f t="shared" si="91"/>
        <v>57</v>
      </c>
      <c r="L671" s="5">
        <f>Transactions!G671</f>
        <v>32606</v>
      </c>
      <c r="M671" s="2">
        <f>Transactions!H671</f>
        <v>0.12</v>
      </c>
      <c r="N671" s="2">
        <f t="shared" si="94"/>
        <v>28693.279999999999</v>
      </c>
      <c r="O671">
        <f>SUMIFS(Financials!$C:$C,Financials!$A:$A,'Combined sheet'!$C671,Financials!$B:$B,'Combined sheet'!$D671)</f>
        <v>11412.1</v>
      </c>
      <c r="P671">
        <f>SUMIFS(Financials!$D:$D,Financials!$A:$A,'Combined sheet'!$C671,Financials!$B:$B,'Combined sheet'!$D671)</f>
        <v>1555.3062</v>
      </c>
      <c r="Q671">
        <f>SUMIFS(Financials!$E:$E,Financials!$A:$A,'Combined sheet'!$C671,Financials!$B:$B,'Combined sheet'!$D671)</f>
        <v>0.15</v>
      </c>
      <c r="R671" s="18">
        <f t="shared" si="95"/>
        <v>17271.3982</v>
      </c>
      <c r="S671" s="9">
        <f t="shared" si="96"/>
        <v>11421.881800000003</v>
      </c>
      <c r="T671">
        <f>VLOOKUP(Transactions!F671,Payments!A671:E1370,2,FALSE)</f>
        <v>6312.5215999999991</v>
      </c>
      <c r="U671" s="9">
        <f>VLOOKUP($D671,Payments!$A:$E,4,0)</f>
        <v>24171.219072</v>
      </c>
      <c r="V671" s="9">
        <f t="shared" si="97"/>
        <v>1790.4606720000011</v>
      </c>
      <c r="W671" s="17">
        <f t="shared" si="98"/>
        <v>7.4074074074074125E-2</v>
      </c>
      <c r="X671" t="str">
        <f>VLOOKUP($D671,Payments!$A:$E,5,0)</f>
        <v>BBVA</v>
      </c>
      <c r="Y671" t="str">
        <f>VLOOKUP($X671,'Bank Type'!$A$1:$B$11,2,0)</f>
        <v>A</v>
      </c>
    </row>
    <row r="672" spans="1:25" x14ac:dyDescent="0.25">
      <c r="A672" t="str">
        <f t="shared" si="92"/>
        <v>CD-16CD-16-671</v>
      </c>
      <c r="B672" t="str">
        <f t="shared" si="93"/>
        <v>CD-16-671B-318</v>
      </c>
      <c r="C672" s="1" t="str">
        <f>Transactions!A672</f>
        <v>CD-16</v>
      </c>
      <c r="D672" t="str">
        <f>Transactions!F672</f>
        <v>CD-16-671</v>
      </c>
      <c r="E672" t="str">
        <f>VLOOKUP($D672,Payments!$A:$C,3,0)</f>
        <v>B-318</v>
      </c>
      <c r="F672" s="11" t="str">
        <f>Transactions!D672</f>
        <v>Hardtop</v>
      </c>
      <c r="G672" s="11" t="str">
        <f>Transactions!E672</f>
        <v>Audi</v>
      </c>
      <c r="H672" s="1">
        <f>Transactions!B672</f>
        <v>43440</v>
      </c>
      <c r="I672" s="10">
        <f t="shared" si="90"/>
        <v>12</v>
      </c>
      <c r="J672" s="1">
        <f>Transactions!C672</f>
        <v>43482</v>
      </c>
      <c r="K672">
        <f t="shared" si="91"/>
        <v>42</v>
      </c>
      <c r="L672" s="5">
        <f>Transactions!G672</f>
        <v>24095</v>
      </c>
      <c r="M672" s="2">
        <f>Transactions!H672</f>
        <v>0.05</v>
      </c>
      <c r="N672" s="2">
        <f t="shared" si="94"/>
        <v>22890.25</v>
      </c>
      <c r="O672">
        <f>SUMIFS(Financials!$C:$C,Financials!$A:$A,'Combined sheet'!$C672,Financials!$B:$B,'Combined sheet'!$D672)</f>
        <v>9638</v>
      </c>
      <c r="P672">
        <f>SUMIFS(Financials!$D:$D,Financials!$A:$A,'Combined sheet'!$C672,Financials!$B:$B,'Combined sheet'!$D672)</f>
        <v>927.65750000000003</v>
      </c>
      <c r="Q672">
        <f>SUMIFS(Financials!$E:$E,Financials!$A:$A,'Combined sheet'!$C672,Financials!$B:$B,'Combined sheet'!$D672)</f>
        <v>0.13</v>
      </c>
      <c r="R672" s="18">
        <f t="shared" si="95"/>
        <v>13541.39</v>
      </c>
      <c r="S672" s="9">
        <f t="shared" si="96"/>
        <v>9348.86</v>
      </c>
      <c r="T672">
        <f>VLOOKUP(Transactions!F672,Payments!A672:E1371,2,FALSE)</f>
        <v>4120.2449999999999</v>
      </c>
      <c r="U672" s="9">
        <f>VLOOKUP($D672,Payments!$A:$E,4,0)</f>
        <v>19708.505250000002</v>
      </c>
      <c r="V672" s="9">
        <f t="shared" si="97"/>
        <v>938.50025000000096</v>
      </c>
      <c r="W672" s="17">
        <f t="shared" si="98"/>
        <v>4.7619047619047665E-2</v>
      </c>
      <c r="X672" t="str">
        <f>VLOOKUP($D672,Payments!$A:$E,5,0)</f>
        <v>Bankinter</v>
      </c>
      <c r="Y672" t="str">
        <f>VLOOKUP($X672,'Bank Type'!$A$1:$B$11,2,0)</f>
        <v>C</v>
      </c>
    </row>
    <row r="673" spans="1:25" x14ac:dyDescent="0.25">
      <c r="A673" t="str">
        <f t="shared" si="92"/>
        <v>CD-13CD-13-672</v>
      </c>
      <c r="B673" t="str">
        <f t="shared" si="93"/>
        <v>CD-13-672B-288</v>
      </c>
      <c r="C673" s="11" t="str">
        <f>Transactions!A673</f>
        <v>CD-13</v>
      </c>
      <c r="D673" t="str">
        <f>Transactions!F673</f>
        <v>CD-13-672</v>
      </c>
      <c r="E673" t="str">
        <f>VLOOKUP($D673,Payments!$A:$C,3,0)</f>
        <v>B-288</v>
      </c>
      <c r="F673" s="11" t="str">
        <f>Transactions!D673</f>
        <v>Convertible</v>
      </c>
      <c r="G673" s="11" t="str">
        <f>Transactions!E673</f>
        <v>Toyota</v>
      </c>
      <c r="H673" s="1">
        <f>Transactions!B673</f>
        <v>43461</v>
      </c>
      <c r="I673" s="10">
        <f t="shared" si="90"/>
        <v>12</v>
      </c>
      <c r="J673" s="1">
        <f>Transactions!C673</f>
        <v>43508</v>
      </c>
      <c r="K673">
        <f t="shared" si="91"/>
        <v>47</v>
      </c>
      <c r="L673" s="5">
        <f>Transactions!G673</f>
        <v>19308</v>
      </c>
      <c r="M673" s="2">
        <f>Transactions!H673</f>
        <v>0.13</v>
      </c>
      <c r="N673" s="2">
        <f t="shared" si="94"/>
        <v>16797.96</v>
      </c>
      <c r="O673">
        <f>SUMIFS(Financials!$C:$C,Financials!$A:$A,'Combined sheet'!$C673,Financials!$B:$B,'Combined sheet'!$D673)</f>
        <v>6178.56</v>
      </c>
      <c r="P673">
        <f>SUMIFS(Financials!$D:$D,Financials!$A:$A,'Combined sheet'!$C673,Financials!$B:$B,'Combined sheet'!$D673)</f>
        <v>743.35799999999983</v>
      </c>
      <c r="Q673">
        <f>SUMIFS(Financials!$E:$E,Financials!$A:$A,'Combined sheet'!$C673,Financials!$B:$B,'Combined sheet'!$D673)</f>
        <v>0.13</v>
      </c>
      <c r="R673" s="18">
        <f t="shared" si="95"/>
        <v>9105.6527999999998</v>
      </c>
      <c r="S673" s="9">
        <f t="shared" si="96"/>
        <v>7692.3071999999975</v>
      </c>
      <c r="T673">
        <f>VLOOKUP(Transactions!F673,Payments!A673:E1372,2,FALSE)</f>
        <v>3695.5511999999999</v>
      </c>
      <c r="U673" s="9">
        <f>VLOOKUP($D673,Payments!$A:$E,4,0)</f>
        <v>14150.601504</v>
      </c>
      <c r="V673" s="9">
        <f t="shared" si="97"/>
        <v>1048.192704000001</v>
      </c>
      <c r="W673" s="17">
        <f t="shared" si="98"/>
        <v>7.4074074074074139E-2</v>
      </c>
      <c r="X673" t="str">
        <f>VLOOKUP($D673,Payments!$A:$E,5,0)</f>
        <v>Unicaja</v>
      </c>
      <c r="Y673" t="str">
        <f>VLOOKUP($X673,'Bank Type'!$A$1:$B$11,2,0)</f>
        <v>D</v>
      </c>
    </row>
    <row r="674" spans="1:25" x14ac:dyDescent="0.25">
      <c r="A674" t="str">
        <f t="shared" si="92"/>
        <v>CD-11CD-11-673</v>
      </c>
      <c r="B674" t="str">
        <f t="shared" si="93"/>
        <v>CD-11-673B-275</v>
      </c>
      <c r="C674" s="1" t="str">
        <f>Transactions!A674</f>
        <v>CD-11</v>
      </c>
      <c r="D674" t="str">
        <f>Transactions!F674</f>
        <v>CD-11-673</v>
      </c>
      <c r="E674" t="str">
        <f>VLOOKUP($D674,Payments!$A:$C,3,0)</f>
        <v>B-275</v>
      </c>
      <c r="F674" s="11" t="str">
        <f>Transactions!D674</f>
        <v>Wagon</v>
      </c>
      <c r="G674" s="11" t="str">
        <f>Transactions!E674</f>
        <v>Renault</v>
      </c>
      <c r="H674" s="1">
        <f>Transactions!B674</f>
        <v>43413</v>
      </c>
      <c r="I674" s="10">
        <f t="shared" si="90"/>
        <v>11</v>
      </c>
      <c r="J674" s="1">
        <f>Transactions!C674</f>
        <v>43445</v>
      </c>
      <c r="K674">
        <f t="shared" si="91"/>
        <v>32</v>
      </c>
      <c r="L674" s="5">
        <f>Transactions!G674</f>
        <v>32590</v>
      </c>
      <c r="M674" s="2">
        <f>Transactions!H674</f>
        <v>0.15</v>
      </c>
      <c r="N674" s="2">
        <f t="shared" si="94"/>
        <v>27701.5</v>
      </c>
      <c r="O674">
        <f>SUMIFS(Financials!$C:$C,Financials!$A:$A,'Combined sheet'!$C674,Financials!$B:$B,'Combined sheet'!$D674)</f>
        <v>13036</v>
      </c>
      <c r="P674">
        <f>SUMIFS(Financials!$D:$D,Financials!$A:$A,'Combined sheet'!$C674,Financials!$B:$B,'Combined sheet'!$D674)</f>
        <v>1173.24</v>
      </c>
      <c r="Q674">
        <f>SUMIFS(Financials!$E:$E,Financials!$A:$A,'Combined sheet'!$C674,Financials!$B:$B,'Combined sheet'!$D674)</f>
        <v>0.14000000000000001</v>
      </c>
      <c r="R674" s="18">
        <f t="shared" si="95"/>
        <v>18087.45</v>
      </c>
      <c r="S674" s="9">
        <f t="shared" si="96"/>
        <v>9614.0499999999993</v>
      </c>
      <c r="T674">
        <f>VLOOKUP(Transactions!F674,Payments!A674:E1373,2,FALSE)</f>
        <v>5263.2849999999999</v>
      </c>
      <c r="U674" s="9">
        <f>VLOOKUP($D674,Payments!$A:$E,4,0)</f>
        <v>24008.890050000002</v>
      </c>
      <c r="V674" s="9">
        <f t="shared" si="97"/>
        <v>1570.6750500000016</v>
      </c>
      <c r="W674" s="17">
        <f t="shared" si="98"/>
        <v>6.5420560747663614E-2</v>
      </c>
      <c r="X674" t="str">
        <f>VLOOKUP($D674,Payments!$A:$E,5,0)</f>
        <v>Kutxa</v>
      </c>
      <c r="Y674" t="str">
        <f>VLOOKUP($X674,'Bank Type'!$A$1:$B$11,2,0)</f>
        <v>C</v>
      </c>
    </row>
    <row r="675" spans="1:25" x14ac:dyDescent="0.25">
      <c r="A675" t="str">
        <f t="shared" si="92"/>
        <v>CD-12CD-12-674</v>
      </c>
      <c r="B675" t="str">
        <f t="shared" si="93"/>
        <v>CD-12-674B-276</v>
      </c>
      <c r="C675" s="11" t="str">
        <f>Transactions!A675</f>
        <v>CD-12</v>
      </c>
      <c r="D675" t="str">
        <f>Transactions!F675</f>
        <v>CD-12-674</v>
      </c>
      <c r="E675" t="str">
        <f>VLOOKUP($D675,Payments!$A:$C,3,0)</f>
        <v>B-276</v>
      </c>
      <c r="F675" s="11" t="str">
        <f>Transactions!D675</f>
        <v>Convertible</v>
      </c>
      <c r="G675" s="11" t="str">
        <f>Transactions!E675</f>
        <v>Porsche</v>
      </c>
      <c r="H675" s="1">
        <f>Transactions!B675</f>
        <v>43442</v>
      </c>
      <c r="I675" s="10">
        <f t="shared" si="90"/>
        <v>12</v>
      </c>
      <c r="J675" s="1">
        <f>Transactions!C675</f>
        <v>43514</v>
      </c>
      <c r="K675">
        <f t="shared" si="91"/>
        <v>72</v>
      </c>
      <c r="L675" s="5">
        <f>Transactions!G675</f>
        <v>34761</v>
      </c>
      <c r="M675" s="2">
        <f>Transactions!H675</f>
        <v>0.11</v>
      </c>
      <c r="N675" s="2">
        <f t="shared" si="94"/>
        <v>30937.29</v>
      </c>
      <c r="O675">
        <f>SUMIFS(Financials!$C:$C,Financials!$A:$A,'Combined sheet'!$C675,Financials!$B:$B,'Combined sheet'!$D675)</f>
        <v>12513.96</v>
      </c>
      <c r="P675">
        <f>SUMIFS(Financials!$D:$D,Financials!$A:$A,'Combined sheet'!$C675,Financials!$B:$B,'Combined sheet'!$D675)</f>
        <v>1289.6331</v>
      </c>
      <c r="Q675">
        <f>SUMIFS(Financials!$E:$E,Financials!$A:$A,'Combined sheet'!$C675,Financials!$B:$B,'Combined sheet'!$D675)</f>
        <v>0.12</v>
      </c>
      <c r="R675" s="18">
        <f t="shared" si="95"/>
        <v>17516.067899999998</v>
      </c>
      <c r="S675" s="9">
        <f t="shared" si="96"/>
        <v>13421.222100000003</v>
      </c>
      <c r="T675">
        <f>VLOOKUP(Transactions!F675,Payments!A675:E1374,2,FALSE)</f>
        <v>6806.2038000000002</v>
      </c>
      <c r="U675" s="9">
        <f>VLOOKUP($D675,Payments!$A:$E,4,0)</f>
        <v>26061.573096000004</v>
      </c>
      <c r="V675" s="9">
        <f t="shared" si="97"/>
        <v>1930.4868960000022</v>
      </c>
      <c r="W675" s="17">
        <f t="shared" si="98"/>
        <v>7.4074074074074153E-2</v>
      </c>
      <c r="X675" t="str">
        <f>VLOOKUP($D675,Payments!$A:$E,5,0)</f>
        <v>Sabadell</v>
      </c>
      <c r="Y675" t="str">
        <f>VLOOKUP($X675,'Bank Type'!$A$1:$B$11,2,0)</f>
        <v>A</v>
      </c>
    </row>
    <row r="676" spans="1:25" x14ac:dyDescent="0.25">
      <c r="A676" t="str">
        <f t="shared" si="92"/>
        <v>CD-17CD-17-675</v>
      </c>
      <c r="B676" t="str">
        <f t="shared" si="93"/>
        <v>CD-17-675B-246</v>
      </c>
      <c r="C676" s="1" t="str">
        <f>Transactions!A676</f>
        <v>CD-17</v>
      </c>
      <c r="D676" t="str">
        <f>Transactions!F676</f>
        <v>CD-17-675</v>
      </c>
      <c r="E676" t="str">
        <f>VLOOKUP($D676,Payments!$A:$C,3,0)</f>
        <v>B-246</v>
      </c>
      <c r="F676" s="11" t="str">
        <f>Transactions!D676</f>
        <v>Sedan</v>
      </c>
      <c r="G676" s="11" t="str">
        <f>Transactions!E676</f>
        <v>Mazda</v>
      </c>
      <c r="H676" s="1">
        <f>Transactions!B676</f>
        <v>43400</v>
      </c>
      <c r="I676" s="10">
        <f t="shared" si="90"/>
        <v>10</v>
      </c>
      <c r="J676" s="1">
        <f>Transactions!C676</f>
        <v>43465</v>
      </c>
      <c r="K676">
        <f t="shared" si="91"/>
        <v>65</v>
      </c>
      <c r="L676" s="5">
        <f>Transactions!G676</f>
        <v>34004</v>
      </c>
      <c r="M676" s="2">
        <f>Transactions!H676</f>
        <v>0.08</v>
      </c>
      <c r="N676" s="2">
        <f t="shared" si="94"/>
        <v>31283.68</v>
      </c>
      <c r="O676">
        <f>SUMIFS(Financials!$C:$C,Financials!$A:$A,'Combined sheet'!$C676,Financials!$B:$B,'Combined sheet'!$D676)</f>
        <v>12241.44</v>
      </c>
      <c r="P676">
        <f>SUMIFS(Financials!$D:$D,Financials!$A:$A,'Combined sheet'!$C676,Financials!$B:$B,'Combined sheet'!$D676)</f>
        <v>1142.5343999999998</v>
      </c>
      <c r="Q676">
        <f>SUMIFS(Financials!$E:$E,Financials!$A:$A,'Combined sheet'!$C676,Financials!$B:$B,'Combined sheet'!$D676)</f>
        <v>0.12</v>
      </c>
      <c r="R676" s="18">
        <f t="shared" si="95"/>
        <v>17138.016</v>
      </c>
      <c r="S676" s="9">
        <f t="shared" si="96"/>
        <v>14145.663999999997</v>
      </c>
      <c r="T676">
        <f>VLOOKUP(Transactions!F676,Payments!A676:E1375,2,FALSE)</f>
        <v>7195.2464</v>
      </c>
      <c r="U676" s="9">
        <f>VLOOKUP($D676,Payments!$A:$E,4,0)</f>
        <v>25533.739616000003</v>
      </c>
      <c r="V676" s="9">
        <f t="shared" si="97"/>
        <v>1445.3060160000023</v>
      </c>
      <c r="W676" s="17">
        <f t="shared" si="98"/>
        <v>5.6603773584905745E-2</v>
      </c>
      <c r="X676" t="str">
        <f>VLOOKUP($D676,Payments!$A:$E,5,0)</f>
        <v>Laboral</v>
      </c>
      <c r="Y676" t="str">
        <f>VLOOKUP($X676,'Bank Type'!$A$1:$B$11,2,0)</f>
        <v>D</v>
      </c>
    </row>
    <row r="677" spans="1:25" x14ac:dyDescent="0.25">
      <c r="A677" t="str">
        <f t="shared" si="92"/>
        <v>CD-8CD-8-676</v>
      </c>
      <c r="B677" t="str">
        <f t="shared" si="93"/>
        <v>CD-8-676B-375</v>
      </c>
      <c r="C677" s="11" t="str">
        <f>Transactions!A677</f>
        <v>CD-8</v>
      </c>
      <c r="D677" t="str">
        <f>Transactions!F677</f>
        <v>CD-8-676</v>
      </c>
      <c r="E677" t="str">
        <f>VLOOKUP($D677,Payments!$A:$C,3,0)</f>
        <v>B-375</v>
      </c>
      <c r="F677" s="11" t="str">
        <f>Transactions!D677</f>
        <v>Hatchback</v>
      </c>
      <c r="G677" s="11" t="str">
        <f>Transactions!E677</f>
        <v>Mazda</v>
      </c>
      <c r="H677" s="1">
        <f>Transactions!B677</f>
        <v>43408</v>
      </c>
      <c r="I677" s="10">
        <f t="shared" si="90"/>
        <v>11</v>
      </c>
      <c r="J677" s="1">
        <f>Transactions!C677</f>
        <v>43440</v>
      </c>
      <c r="K677">
        <f t="shared" si="91"/>
        <v>32</v>
      </c>
      <c r="L677" s="5">
        <f>Transactions!G677</f>
        <v>26298</v>
      </c>
      <c r="M677" s="2">
        <f>Transactions!H677</f>
        <v>0.1</v>
      </c>
      <c r="N677" s="2">
        <f t="shared" si="94"/>
        <v>23668.2</v>
      </c>
      <c r="O677">
        <f>SUMIFS(Financials!$C:$C,Financials!$A:$A,'Combined sheet'!$C677,Financials!$B:$B,'Combined sheet'!$D677)</f>
        <v>10519.2</v>
      </c>
      <c r="P677">
        <f>SUMIFS(Financials!$D:$D,Financials!$A:$A,'Combined sheet'!$C677,Financials!$B:$B,'Combined sheet'!$D677)</f>
        <v>657.45</v>
      </c>
      <c r="Q677">
        <f>SUMIFS(Financials!$E:$E,Financials!$A:$A,'Combined sheet'!$C677,Financials!$B:$B,'Combined sheet'!$D677)</f>
        <v>0.15</v>
      </c>
      <c r="R677" s="18">
        <f t="shared" si="95"/>
        <v>14726.880000000001</v>
      </c>
      <c r="S677" s="9">
        <f t="shared" si="96"/>
        <v>8941.32</v>
      </c>
      <c r="T677">
        <f>VLOOKUP(Transactions!F677,Payments!A677:E1376,2,FALSE)</f>
        <v>5443.6859999999997</v>
      </c>
      <c r="U677" s="9">
        <f>VLOOKUP($D677,Payments!$A:$E,4,0)</f>
        <v>19682.475120000003</v>
      </c>
      <c r="V677" s="9">
        <f t="shared" si="97"/>
        <v>1457.9611199999999</v>
      </c>
      <c r="W677" s="17">
        <f t="shared" si="98"/>
        <v>7.4074074074074056E-2</v>
      </c>
      <c r="X677" t="str">
        <f>VLOOKUP($D677,Payments!$A:$E,5,0)</f>
        <v>Caixa</v>
      </c>
      <c r="Y677" t="str">
        <f>VLOOKUP($X677,'Bank Type'!$A$1:$B$11,2,0)</f>
        <v>A</v>
      </c>
    </row>
    <row r="678" spans="1:25" x14ac:dyDescent="0.25">
      <c r="A678" t="str">
        <f t="shared" si="92"/>
        <v>CD-9CD-9-677</v>
      </c>
      <c r="B678" t="str">
        <f t="shared" si="93"/>
        <v>CD-9-677B-369</v>
      </c>
      <c r="C678" s="1" t="str">
        <f>Transactions!A678</f>
        <v>CD-9</v>
      </c>
      <c r="D678" t="str">
        <f>Transactions!F678</f>
        <v>CD-9-677</v>
      </c>
      <c r="E678" t="str">
        <f>VLOOKUP($D678,Payments!$A:$C,3,0)</f>
        <v>B-369</v>
      </c>
      <c r="F678" s="11" t="str">
        <f>Transactions!D678</f>
        <v>Hardtop</v>
      </c>
      <c r="G678" s="11" t="str">
        <f>Transactions!E678</f>
        <v>Plymouth</v>
      </c>
      <c r="H678" s="1">
        <f>Transactions!B678</f>
        <v>43407</v>
      </c>
      <c r="I678" s="10">
        <f t="shared" si="90"/>
        <v>11</v>
      </c>
      <c r="J678" s="1">
        <f>Transactions!C678</f>
        <v>43453</v>
      </c>
      <c r="K678">
        <f t="shared" si="91"/>
        <v>46</v>
      </c>
      <c r="L678" s="5">
        <f>Transactions!G678</f>
        <v>30839</v>
      </c>
      <c r="M678" s="2">
        <f>Transactions!H678</f>
        <v>0.12</v>
      </c>
      <c r="N678" s="2">
        <f t="shared" si="94"/>
        <v>27138.32</v>
      </c>
      <c r="O678">
        <f>SUMIFS(Financials!$C:$C,Financials!$A:$A,'Combined sheet'!$C678,Financials!$B:$B,'Combined sheet'!$D678)</f>
        <v>12027.21</v>
      </c>
      <c r="P678">
        <f>SUMIFS(Financials!$D:$D,Financials!$A:$A,'Combined sheet'!$C678,Financials!$B:$B,'Combined sheet'!$D678)</f>
        <v>1057.7777000000001</v>
      </c>
      <c r="Q678">
        <f>SUMIFS(Financials!$E:$E,Financials!$A:$A,'Combined sheet'!$C678,Financials!$B:$B,'Combined sheet'!$D678)</f>
        <v>0.1</v>
      </c>
      <c r="R678" s="18">
        <f t="shared" si="95"/>
        <v>15798.8197</v>
      </c>
      <c r="S678" s="9">
        <f t="shared" si="96"/>
        <v>11339.5003</v>
      </c>
      <c r="T678">
        <f>VLOOKUP(Transactions!F678,Payments!A678:E1377,2,FALSE)</f>
        <v>4884.8976000000002</v>
      </c>
      <c r="U678" s="9">
        <f>VLOOKUP($D678,Payments!$A:$E,4,0)</f>
        <v>24033.696191999999</v>
      </c>
      <c r="V678" s="9">
        <f t="shared" si="97"/>
        <v>1780.273792</v>
      </c>
      <c r="W678" s="17">
        <f t="shared" si="98"/>
        <v>7.407407407407407E-2</v>
      </c>
      <c r="X678" t="str">
        <f>VLOOKUP($D678,Payments!$A:$E,5,0)</f>
        <v>Bankinter</v>
      </c>
      <c r="Y678" t="str">
        <f>VLOOKUP($X678,'Bank Type'!$A$1:$B$11,2,0)</f>
        <v>C</v>
      </c>
    </row>
    <row r="679" spans="1:25" x14ac:dyDescent="0.25">
      <c r="A679" t="str">
        <f t="shared" si="92"/>
        <v>CD-3CD-3-678</v>
      </c>
      <c r="B679" t="str">
        <f t="shared" si="93"/>
        <v>CD-3-678B-343</v>
      </c>
      <c r="C679" s="11" t="str">
        <f>Transactions!A679</f>
        <v>CD-3</v>
      </c>
      <c r="D679" t="str">
        <f>Transactions!F679</f>
        <v>CD-3-678</v>
      </c>
      <c r="E679" t="str">
        <f>VLOOKUP($D679,Payments!$A:$C,3,0)</f>
        <v>B-343</v>
      </c>
      <c r="F679" s="11" t="str">
        <f>Transactions!D679</f>
        <v>Hardtop</v>
      </c>
      <c r="G679" s="11" t="str">
        <f>Transactions!E679</f>
        <v>Subaru</v>
      </c>
      <c r="H679" s="1">
        <f>Transactions!B679</f>
        <v>43403</v>
      </c>
      <c r="I679" s="10">
        <f t="shared" si="90"/>
        <v>10</v>
      </c>
      <c r="J679" s="1">
        <f>Transactions!C679</f>
        <v>43478</v>
      </c>
      <c r="K679">
        <f t="shared" si="91"/>
        <v>75</v>
      </c>
      <c r="L679" s="5">
        <f>Transactions!G679</f>
        <v>32860</v>
      </c>
      <c r="M679" s="2">
        <f>Transactions!H679</f>
        <v>0.14000000000000001</v>
      </c>
      <c r="N679" s="2">
        <f t="shared" si="94"/>
        <v>28259.599999999999</v>
      </c>
      <c r="O679">
        <f>SUMIFS(Financials!$C:$C,Financials!$A:$A,'Combined sheet'!$C679,Financials!$B:$B,'Combined sheet'!$D679)</f>
        <v>11829.6</v>
      </c>
      <c r="P679">
        <f>SUMIFS(Financials!$D:$D,Financials!$A:$A,'Combined sheet'!$C679,Financials!$B:$B,'Combined sheet'!$D679)</f>
        <v>1478.7</v>
      </c>
      <c r="Q679">
        <f>SUMIFS(Financials!$E:$E,Financials!$A:$A,'Combined sheet'!$C679,Financials!$B:$B,'Combined sheet'!$D679)</f>
        <v>0.15</v>
      </c>
      <c r="R679" s="18">
        <f t="shared" si="95"/>
        <v>17547.240000000002</v>
      </c>
      <c r="S679" s="9">
        <f t="shared" si="96"/>
        <v>10712.36</v>
      </c>
      <c r="T679">
        <f>VLOOKUP(Transactions!F679,Payments!A679:E1378,2,FALSE)</f>
        <v>5934.5159999999996</v>
      </c>
      <c r="U679" s="9">
        <f>VLOOKUP($D679,Payments!$A:$E,4,0)</f>
        <v>24111.09072</v>
      </c>
      <c r="V679" s="9">
        <f t="shared" si="97"/>
        <v>1786.0067200000012</v>
      </c>
      <c r="W679" s="17">
        <f t="shared" si="98"/>
        <v>7.4074074074074125E-2</v>
      </c>
      <c r="X679" t="str">
        <f>VLOOKUP($D679,Payments!$A:$E,5,0)</f>
        <v>Popular</v>
      </c>
      <c r="Y679" t="str">
        <f>VLOOKUP($X679,'Bank Type'!$A$1:$B$11,2,0)</f>
        <v>B</v>
      </c>
    </row>
    <row r="680" spans="1:25" x14ac:dyDescent="0.25">
      <c r="A680" t="str">
        <f t="shared" si="92"/>
        <v>CD-8CD-8-679</v>
      </c>
      <c r="B680" t="str">
        <f t="shared" si="93"/>
        <v>CD-8-679B-311</v>
      </c>
      <c r="C680" s="1" t="str">
        <f>Transactions!A680</f>
        <v>CD-8</v>
      </c>
      <c r="D680" t="str">
        <f>Transactions!F680</f>
        <v>CD-8-679</v>
      </c>
      <c r="E680" t="str">
        <f>VLOOKUP($D680,Payments!$A:$C,3,0)</f>
        <v>B-311</v>
      </c>
      <c r="F680" s="11" t="str">
        <f>Transactions!D680</f>
        <v>Hatchback</v>
      </c>
      <c r="G680" s="11" t="str">
        <f>Transactions!E680</f>
        <v>Mercury</v>
      </c>
      <c r="H680" s="1">
        <f>Transactions!B680</f>
        <v>43390</v>
      </c>
      <c r="I680" s="10">
        <f t="shared" si="90"/>
        <v>10</v>
      </c>
      <c r="J680" s="1">
        <f>Transactions!C680</f>
        <v>43433</v>
      </c>
      <c r="K680">
        <f t="shared" si="91"/>
        <v>43</v>
      </c>
      <c r="L680" s="5">
        <f>Transactions!G680</f>
        <v>33809</v>
      </c>
      <c r="M680" s="2">
        <f>Transactions!H680</f>
        <v>0.08</v>
      </c>
      <c r="N680" s="2">
        <f t="shared" si="94"/>
        <v>31104.28</v>
      </c>
      <c r="O680">
        <f>SUMIFS(Financials!$C:$C,Financials!$A:$A,'Combined sheet'!$C680,Financials!$B:$B,'Combined sheet'!$D680)</f>
        <v>12847.42</v>
      </c>
      <c r="P680">
        <f>SUMIFS(Financials!$D:$D,Financials!$A:$A,'Combined sheet'!$C680,Financials!$B:$B,'Combined sheet'!$D680)</f>
        <v>1095.4116000000001</v>
      </c>
      <c r="Q680">
        <f>SUMIFS(Financials!$E:$E,Financials!$A:$A,'Combined sheet'!$C680,Financials!$B:$B,'Combined sheet'!$D680)</f>
        <v>0.15</v>
      </c>
      <c r="R680" s="18">
        <f t="shared" si="95"/>
        <v>18608.473599999998</v>
      </c>
      <c r="S680" s="9">
        <f t="shared" si="96"/>
        <v>12495.806400000001</v>
      </c>
      <c r="T680">
        <f>VLOOKUP(Transactions!F680,Payments!A680:E1379,2,FALSE)</f>
        <v>7153.9844000000003</v>
      </c>
      <c r="U680" s="9">
        <f>VLOOKUP($D680,Payments!$A:$E,4,0)</f>
        <v>26105.822204000004</v>
      </c>
      <c r="V680" s="9">
        <f t="shared" si="97"/>
        <v>2155.526604000006</v>
      </c>
      <c r="W680" s="17">
        <f t="shared" si="98"/>
        <v>8.2568807339449768E-2</v>
      </c>
      <c r="X680" t="str">
        <f>VLOOKUP($D680,Payments!$A:$E,5,0)</f>
        <v>Bankinter</v>
      </c>
      <c r="Y680" t="str">
        <f>VLOOKUP($X680,'Bank Type'!$A$1:$B$11,2,0)</f>
        <v>C</v>
      </c>
    </row>
    <row r="681" spans="1:25" x14ac:dyDescent="0.25">
      <c r="A681" t="str">
        <f t="shared" si="92"/>
        <v>CD-2CD-2-680</v>
      </c>
      <c r="B681" t="str">
        <f t="shared" si="93"/>
        <v>CD-2-680B-332</v>
      </c>
      <c r="C681" s="11" t="str">
        <f>Transactions!A681</f>
        <v>CD-2</v>
      </c>
      <c r="D681" t="str">
        <f>Transactions!F681</f>
        <v>CD-2-680</v>
      </c>
      <c r="E681" t="str">
        <f>VLOOKUP($D681,Payments!$A:$C,3,0)</f>
        <v>B-332</v>
      </c>
      <c r="F681" s="11" t="str">
        <f>Transactions!D681</f>
        <v>Hatchback</v>
      </c>
      <c r="G681" s="11" t="str">
        <f>Transactions!E681</f>
        <v>Saab</v>
      </c>
      <c r="H681" s="1">
        <f>Transactions!B681</f>
        <v>43387</v>
      </c>
      <c r="I681" s="10">
        <f t="shared" si="90"/>
        <v>10</v>
      </c>
      <c r="J681" s="1">
        <f>Transactions!C681</f>
        <v>43436</v>
      </c>
      <c r="K681">
        <f t="shared" si="91"/>
        <v>49</v>
      </c>
      <c r="L681" s="5">
        <f>Transactions!G681</f>
        <v>19538</v>
      </c>
      <c r="M681" s="2">
        <f>Transactions!H681</f>
        <v>0.17</v>
      </c>
      <c r="N681" s="2">
        <f t="shared" si="94"/>
        <v>16216.54</v>
      </c>
      <c r="O681">
        <f>SUMIFS(Financials!$C:$C,Financials!$A:$A,'Combined sheet'!$C681,Financials!$B:$B,'Combined sheet'!$D681)</f>
        <v>7229.06</v>
      </c>
      <c r="P681">
        <f>SUMIFS(Financials!$D:$D,Financials!$A:$A,'Combined sheet'!$C681,Financials!$B:$B,'Combined sheet'!$D681)</f>
        <v>539.24879999999996</v>
      </c>
      <c r="Q681">
        <f>SUMIFS(Financials!$E:$E,Financials!$A:$A,'Combined sheet'!$C681,Financials!$B:$B,'Combined sheet'!$D681)</f>
        <v>0.15</v>
      </c>
      <c r="R681" s="18">
        <f t="shared" si="95"/>
        <v>10200.7898</v>
      </c>
      <c r="S681" s="9">
        <f t="shared" si="96"/>
        <v>6015.7502000000004</v>
      </c>
      <c r="T681">
        <f>VLOOKUP(Transactions!F681,Payments!A681:E1380,2,FALSE)</f>
        <v>3081.1426000000001</v>
      </c>
      <c r="U681" s="9">
        <f>VLOOKUP($D681,Payments!$A:$E,4,0)</f>
        <v>14186.229191999999</v>
      </c>
      <c r="V681" s="9">
        <f t="shared" si="97"/>
        <v>1050.8317919999972</v>
      </c>
      <c r="W681" s="17">
        <f t="shared" si="98"/>
        <v>7.407407407407389E-2</v>
      </c>
      <c r="X681" t="str">
        <f>VLOOKUP($D681,Payments!$A:$E,5,0)</f>
        <v>BBVA</v>
      </c>
      <c r="Y681" t="str">
        <f>VLOOKUP($X681,'Bank Type'!$A$1:$B$11,2,0)</f>
        <v>A</v>
      </c>
    </row>
    <row r="682" spans="1:25" x14ac:dyDescent="0.25">
      <c r="A682" t="str">
        <f t="shared" si="92"/>
        <v>CD-12CD-12-681</v>
      </c>
      <c r="B682" t="str">
        <f t="shared" si="93"/>
        <v>CD-12-681B-388</v>
      </c>
      <c r="C682" s="1" t="str">
        <f>Transactions!A682</f>
        <v>CD-12</v>
      </c>
      <c r="D682" t="str">
        <f>Transactions!F682</f>
        <v>CD-12-681</v>
      </c>
      <c r="E682" t="str">
        <f>VLOOKUP($D682,Payments!$A:$C,3,0)</f>
        <v>B-388</v>
      </c>
      <c r="F682" s="11" t="str">
        <f>Transactions!D682</f>
        <v>Convertible</v>
      </c>
      <c r="G682" s="11" t="str">
        <f>Transactions!E682</f>
        <v>Mercedes-benz</v>
      </c>
      <c r="H682" s="1">
        <f>Transactions!B682</f>
        <v>43409</v>
      </c>
      <c r="I682" s="10">
        <f t="shared" si="90"/>
        <v>11</v>
      </c>
      <c r="J682" s="1">
        <f>Transactions!C682</f>
        <v>43456</v>
      </c>
      <c r="K682">
        <f t="shared" si="91"/>
        <v>47</v>
      </c>
      <c r="L682" s="5">
        <f>Transactions!G682</f>
        <v>19325</v>
      </c>
      <c r="M682" s="2">
        <f>Transactions!H682</f>
        <v>0.09</v>
      </c>
      <c r="N682" s="2">
        <f t="shared" si="94"/>
        <v>17585.75</v>
      </c>
      <c r="O682">
        <f>SUMIFS(Financials!$C:$C,Financials!$A:$A,'Combined sheet'!$C682,Financials!$B:$B,'Combined sheet'!$D682)</f>
        <v>5990.75</v>
      </c>
      <c r="P682">
        <f>SUMIFS(Financials!$D:$D,Financials!$A:$A,'Combined sheet'!$C682,Financials!$B:$B,'Combined sheet'!$D682)</f>
        <v>695.7</v>
      </c>
      <c r="Q682">
        <f>SUMIFS(Financials!$E:$E,Financials!$A:$A,'Combined sheet'!$C682,Financials!$B:$B,'Combined sheet'!$D682)</f>
        <v>0.13</v>
      </c>
      <c r="R682" s="18">
        <f t="shared" si="95"/>
        <v>8972.5974999999999</v>
      </c>
      <c r="S682" s="9">
        <f t="shared" si="96"/>
        <v>8613.1525000000001</v>
      </c>
      <c r="T682">
        <f>VLOOKUP(Transactions!F682,Payments!A682:E1381,2,FALSE)</f>
        <v>3693.0075000000002</v>
      </c>
      <c r="U682" s="9">
        <f>VLOOKUP($D682,Payments!$A:$E,4,0)</f>
        <v>14726.307050000001</v>
      </c>
      <c r="V682" s="9">
        <f t="shared" si="97"/>
        <v>833.56455000000096</v>
      </c>
      <c r="W682" s="17">
        <f t="shared" si="98"/>
        <v>5.6603773584905724E-2</v>
      </c>
      <c r="X682" t="str">
        <f>VLOOKUP($D682,Payments!$A:$E,5,0)</f>
        <v>Sabadell</v>
      </c>
      <c r="Y682" t="str">
        <f>VLOOKUP($X682,'Bank Type'!$A$1:$B$11,2,0)</f>
        <v>A</v>
      </c>
    </row>
    <row r="683" spans="1:25" x14ac:dyDescent="0.25">
      <c r="A683" t="str">
        <f t="shared" si="92"/>
        <v>CD-4CD-4-682</v>
      </c>
      <c r="B683" t="str">
        <f t="shared" si="93"/>
        <v>CD-4-682B-299</v>
      </c>
      <c r="C683" s="11" t="str">
        <f>Transactions!A683</f>
        <v>CD-4</v>
      </c>
      <c r="D683" t="str">
        <f>Transactions!F683</f>
        <v>CD-4-682</v>
      </c>
      <c r="E683" t="str">
        <f>VLOOKUP($D683,Payments!$A:$C,3,0)</f>
        <v>B-299</v>
      </c>
      <c r="F683" s="11" t="str">
        <f>Transactions!D683</f>
        <v>Hatchback</v>
      </c>
      <c r="G683" s="11" t="str">
        <f>Transactions!E683</f>
        <v>Nissan</v>
      </c>
      <c r="H683" s="1">
        <f>Transactions!B683</f>
        <v>43461</v>
      </c>
      <c r="I683" s="10">
        <f t="shared" si="90"/>
        <v>12</v>
      </c>
      <c r="J683" s="1">
        <f>Transactions!C683</f>
        <v>43536</v>
      </c>
      <c r="K683">
        <f t="shared" si="91"/>
        <v>75</v>
      </c>
      <c r="L683" s="5">
        <f>Transactions!G683</f>
        <v>32558</v>
      </c>
      <c r="M683" s="2">
        <f>Transactions!H683</f>
        <v>0.14000000000000001</v>
      </c>
      <c r="N683" s="2">
        <f t="shared" si="94"/>
        <v>27999.879999999997</v>
      </c>
      <c r="O683">
        <f>SUMIFS(Financials!$C:$C,Financials!$A:$A,'Combined sheet'!$C683,Financials!$B:$B,'Combined sheet'!$D683)</f>
        <v>10744.14</v>
      </c>
      <c r="P683">
        <f>SUMIFS(Financials!$D:$D,Financials!$A:$A,'Combined sheet'!$C683,Financials!$B:$B,'Combined sheet'!$D683)</f>
        <v>1207.9018000000001</v>
      </c>
      <c r="Q683">
        <f>SUMIFS(Financials!$E:$E,Financials!$A:$A,'Combined sheet'!$C683,Financials!$B:$B,'Combined sheet'!$D683)</f>
        <v>0.11</v>
      </c>
      <c r="R683" s="18">
        <f t="shared" si="95"/>
        <v>15032.028599999998</v>
      </c>
      <c r="S683" s="9">
        <f t="shared" si="96"/>
        <v>12967.8514</v>
      </c>
      <c r="T683">
        <f>VLOOKUP(Transactions!F683,Payments!A683:E1382,2,FALSE)</f>
        <v>5599.9759999999997</v>
      </c>
      <c r="U683" s="9">
        <f>VLOOKUP($D683,Payments!$A:$E,4,0)</f>
        <v>24191.896320000003</v>
      </c>
      <c r="V683" s="9">
        <f t="shared" si="97"/>
        <v>1791.9923200000048</v>
      </c>
      <c r="W683" s="17">
        <f t="shared" si="98"/>
        <v>7.4074074074074264E-2</v>
      </c>
      <c r="X683" t="str">
        <f>VLOOKUP($D683,Payments!$A:$E,5,0)</f>
        <v>BBVA</v>
      </c>
      <c r="Y683" t="str">
        <f>VLOOKUP($X683,'Bank Type'!$A$1:$B$11,2,0)</f>
        <v>A</v>
      </c>
    </row>
    <row r="684" spans="1:25" x14ac:dyDescent="0.25">
      <c r="A684" t="str">
        <f t="shared" si="92"/>
        <v>CD-4CD-4-683</v>
      </c>
      <c r="B684" t="str">
        <f t="shared" si="93"/>
        <v>CD-4-683B-393</v>
      </c>
      <c r="C684" s="1" t="str">
        <f>Transactions!A684</f>
        <v>CD-4</v>
      </c>
      <c r="D684" t="str">
        <f>Transactions!F684</f>
        <v>CD-4-683</v>
      </c>
      <c r="E684" t="str">
        <f>VLOOKUP($D684,Payments!$A:$C,3,0)</f>
        <v>B-393</v>
      </c>
      <c r="F684" s="11" t="str">
        <f>Transactions!D684</f>
        <v>Sedan</v>
      </c>
      <c r="G684" s="11" t="str">
        <f>Transactions!E684</f>
        <v>Chevrolet</v>
      </c>
      <c r="H684" s="1">
        <f>Transactions!B684</f>
        <v>43425</v>
      </c>
      <c r="I684" s="10">
        <f t="shared" si="90"/>
        <v>11</v>
      </c>
      <c r="J684" s="1">
        <f>Transactions!C684</f>
        <v>43458</v>
      </c>
      <c r="K684">
        <f t="shared" si="91"/>
        <v>33</v>
      </c>
      <c r="L684" s="5">
        <f>Transactions!G684</f>
        <v>20131</v>
      </c>
      <c r="M684" s="2">
        <f>Transactions!H684</f>
        <v>0.14000000000000001</v>
      </c>
      <c r="N684" s="2">
        <f t="shared" si="94"/>
        <v>17312.66</v>
      </c>
      <c r="O684">
        <f>SUMIFS(Financials!$C:$C,Financials!$A:$A,'Combined sheet'!$C684,Financials!$B:$B,'Combined sheet'!$D684)</f>
        <v>6643.23</v>
      </c>
      <c r="P684">
        <f>SUMIFS(Financials!$D:$D,Financials!$A:$A,'Combined sheet'!$C684,Financials!$B:$B,'Combined sheet'!$D684)</f>
        <v>640.16579999999999</v>
      </c>
      <c r="Q684">
        <f>SUMIFS(Financials!$E:$E,Financials!$A:$A,'Combined sheet'!$C684,Financials!$B:$B,'Combined sheet'!$D684)</f>
        <v>0.12</v>
      </c>
      <c r="R684" s="18">
        <f t="shared" si="95"/>
        <v>9360.9149999999991</v>
      </c>
      <c r="S684" s="9">
        <f t="shared" si="96"/>
        <v>7951.7449999999999</v>
      </c>
      <c r="T684">
        <f>VLOOKUP(Transactions!F684,Payments!A684:E1383,2,FALSE)</f>
        <v>3462.5320000000002</v>
      </c>
      <c r="U684" s="9">
        <f>VLOOKUP($D684,Payments!$A:$E,4,0)</f>
        <v>14958.138240000002</v>
      </c>
      <c r="V684" s="9">
        <f t="shared" si="97"/>
        <v>1108.0102400000014</v>
      </c>
      <c r="W684" s="17">
        <f t="shared" si="98"/>
        <v>7.4074074074074153E-2</v>
      </c>
      <c r="X684" t="str">
        <f>VLOOKUP($D684,Payments!$A:$E,5,0)</f>
        <v>Kutxa</v>
      </c>
      <c r="Y684" t="str">
        <f>VLOOKUP($X684,'Bank Type'!$A$1:$B$11,2,0)</f>
        <v>C</v>
      </c>
    </row>
    <row r="685" spans="1:25" x14ac:dyDescent="0.25">
      <c r="A685" t="str">
        <f t="shared" si="92"/>
        <v>CD-4CD-4-684</v>
      </c>
      <c r="B685" t="str">
        <f t="shared" si="93"/>
        <v>CD-4-684B-376</v>
      </c>
      <c r="C685" s="11" t="str">
        <f>Transactions!A685</f>
        <v>CD-4</v>
      </c>
      <c r="D685" t="str">
        <f>Transactions!F685</f>
        <v>CD-4-684</v>
      </c>
      <c r="E685" t="str">
        <f>VLOOKUP($D685,Payments!$A:$C,3,0)</f>
        <v>B-376</v>
      </c>
      <c r="F685" s="11" t="str">
        <f>Transactions!D685</f>
        <v>Convertible</v>
      </c>
      <c r="G685" s="11" t="str">
        <f>Transactions!E685</f>
        <v>Mazda</v>
      </c>
      <c r="H685" s="1">
        <f>Transactions!B685</f>
        <v>43461</v>
      </c>
      <c r="I685" s="10">
        <f t="shared" si="90"/>
        <v>12</v>
      </c>
      <c r="J685" s="1">
        <f>Transactions!C685</f>
        <v>43532</v>
      </c>
      <c r="K685">
        <f t="shared" si="91"/>
        <v>71</v>
      </c>
      <c r="L685" s="5">
        <f>Transactions!G685</f>
        <v>29010</v>
      </c>
      <c r="M685" s="2">
        <f>Transactions!H685</f>
        <v>7.0000000000000007E-2</v>
      </c>
      <c r="N685" s="2">
        <f t="shared" si="94"/>
        <v>26979.3</v>
      </c>
      <c r="O685">
        <f>SUMIFS(Financials!$C:$C,Financials!$A:$A,'Combined sheet'!$C685,Financials!$B:$B,'Combined sheet'!$D685)</f>
        <v>11313.9</v>
      </c>
      <c r="P685">
        <f>SUMIFS(Financials!$D:$D,Financials!$A:$A,'Combined sheet'!$C685,Financials!$B:$B,'Combined sheet'!$D685)</f>
        <v>1253.232</v>
      </c>
      <c r="Q685">
        <f>SUMIFS(Financials!$E:$E,Financials!$A:$A,'Combined sheet'!$C685,Financials!$B:$B,'Combined sheet'!$D685)</f>
        <v>0.1</v>
      </c>
      <c r="R685" s="18">
        <f t="shared" si="95"/>
        <v>15265.062</v>
      </c>
      <c r="S685" s="9">
        <f t="shared" si="96"/>
        <v>11714.237999999999</v>
      </c>
      <c r="T685">
        <f>VLOOKUP(Transactions!F685,Payments!A685:E1384,2,FALSE)</f>
        <v>4856.2739999999994</v>
      </c>
      <c r="U685" s="9">
        <f>VLOOKUP($D685,Payments!$A:$E,4,0)</f>
        <v>24114.09834</v>
      </c>
      <c r="V685" s="9">
        <f t="shared" si="97"/>
        <v>1991.0723400000024</v>
      </c>
      <c r="W685" s="17">
        <f t="shared" si="98"/>
        <v>8.2568807339449643E-2</v>
      </c>
      <c r="X685" t="str">
        <f>VLOOKUP($D685,Payments!$A:$E,5,0)</f>
        <v>Santander</v>
      </c>
      <c r="Y685" t="str">
        <f>VLOOKUP($X685,'Bank Type'!$A$1:$B$11,2,0)</f>
        <v>B</v>
      </c>
    </row>
    <row r="686" spans="1:25" x14ac:dyDescent="0.25">
      <c r="A686" t="str">
        <f t="shared" si="92"/>
        <v>CD-8CD-8-685</v>
      </c>
      <c r="B686" t="str">
        <f t="shared" si="93"/>
        <v>CD-8-685B-311</v>
      </c>
      <c r="C686" s="1" t="str">
        <f>Transactions!A686</f>
        <v>CD-8</v>
      </c>
      <c r="D686" t="str">
        <f>Transactions!F686</f>
        <v>CD-8-685</v>
      </c>
      <c r="E686" t="str">
        <f>VLOOKUP($D686,Payments!$A:$C,3,0)</f>
        <v>B-311</v>
      </c>
      <c r="F686" s="11" t="str">
        <f>Transactions!D686</f>
        <v>Convertible</v>
      </c>
      <c r="G686" s="11" t="str">
        <f>Transactions!E686</f>
        <v>Mazda</v>
      </c>
      <c r="H686" s="1">
        <f>Transactions!B686</f>
        <v>43388</v>
      </c>
      <c r="I686" s="10">
        <f t="shared" si="90"/>
        <v>10</v>
      </c>
      <c r="J686" s="1">
        <f>Transactions!C686</f>
        <v>43455</v>
      </c>
      <c r="K686">
        <f t="shared" si="91"/>
        <v>67</v>
      </c>
      <c r="L686" s="5">
        <f>Transactions!G686</f>
        <v>21917</v>
      </c>
      <c r="M686" s="2">
        <f>Transactions!H686</f>
        <v>0.16</v>
      </c>
      <c r="N686" s="2">
        <f t="shared" si="94"/>
        <v>18410.28</v>
      </c>
      <c r="O686">
        <f>SUMIFS(Financials!$C:$C,Financials!$A:$A,'Combined sheet'!$C686,Financials!$B:$B,'Combined sheet'!$D686)</f>
        <v>8328.4599999999991</v>
      </c>
      <c r="P686">
        <f>SUMIFS(Financials!$D:$D,Financials!$A:$A,'Combined sheet'!$C686,Financials!$B:$B,'Combined sheet'!$D686)</f>
        <v>705.72739999999988</v>
      </c>
      <c r="Q686">
        <f>SUMIFS(Financials!$E:$E,Financials!$A:$A,'Combined sheet'!$C686,Financials!$B:$B,'Combined sheet'!$D686)</f>
        <v>0.14000000000000001</v>
      </c>
      <c r="R686" s="18">
        <f t="shared" si="95"/>
        <v>11611.6266</v>
      </c>
      <c r="S686" s="9">
        <f t="shared" si="96"/>
        <v>6798.6533999999992</v>
      </c>
      <c r="T686">
        <f>VLOOKUP(Transactions!F686,Payments!A686:E1385,2,FALSE)</f>
        <v>4050.2615999999998</v>
      </c>
      <c r="U686" s="9">
        <f>VLOOKUP($D686,Payments!$A:$E,4,0)</f>
        <v>15508.819872</v>
      </c>
      <c r="V686" s="9">
        <f t="shared" si="97"/>
        <v>1148.801472000001</v>
      </c>
      <c r="W686" s="17">
        <f t="shared" si="98"/>
        <v>7.4074074074074139E-2</v>
      </c>
      <c r="X686" t="str">
        <f>VLOOKUP($D686,Payments!$A:$E,5,0)</f>
        <v>Kutxa</v>
      </c>
      <c r="Y686" t="str">
        <f>VLOOKUP($X686,'Bank Type'!$A$1:$B$11,2,0)</f>
        <v>C</v>
      </c>
    </row>
    <row r="687" spans="1:25" x14ac:dyDescent="0.25">
      <c r="A687" t="str">
        <f t="shared" si="92"/>
        <v>CD-11CD-11-686</v>
      </c>
      <c r="B687" t="str">
        <f t="shared" si="93"/>
        <v>CD-11-686B-257</v>
      </c>
      <c r="C687" s="11" t="str">
        <f>Transactions!A687</f>
        <v>CD-11</v>
      </c>
      <c r="D687" t="str">
        <f>Transactions!F687</f>
        <v>CD-11-686</v>
      </c>
      <c r="E687" t="str">
        <f>VLOOKUP($D687,Payments!$A:$C,3,0)</f>
        <v>B-257</v>
      </c>
      <c r="F687" s="11" t="str">
        <f>Transactions!D687</f>
        <v>Hatchback</v>
      </c>
      <c r="G687" s="11" t="str">
        <f>Transactions!E687</f>
        <v>Volkswagen</v>
      </c>
      <c r="H687" s="1">
        <f>Transactions!B687</f>
        <v>43464</v>
      </c>
      <c r="I687" s="10">
        <f t="shared" si="90"/>
        <v>12</v>
      </c>
      <c r="J687" s="1">
        <f>Transactions!C687</f>
        <v>43494</v>
      </c>
      <c r="K687">
        <f t="shared" si="91"/>
        <v>30</v>
      </c>
      <c r="L687" s="5">
        <f>Transactions!G687</f>
        <v>23466</v>
      </c>
      <c r="M687" s="2">
        <f>Transactions!H687</f>
        <v>0.09</v>
      </c>
      <c r="N687" s="2">
        <f t="shared" si="94"/>
        <v>21354.06</v>
      </c>
      <c r="O687">
        <f>SUMIFS(Financials!$C:$C,Financials!$A:$A,'Combined sheet'!$C687,Financials!$B:$B,'Combined sheet'!$D687)</f>
        <v>7509.12</v>
      </c>
      <c r="P687">
        <f>SUMIFS(Financials!$D:$D,Financials!$A:$A,'Combined sheet'!$C687,Financials!$B:$B,'Combined sheet'!$D687)</f>
        <v>1384.4940000000001</v>
      </c>
      <c r="Q687">
        <f>SUMIFS(Financials!$E:$E,Financials!$A:$A,'Combined sheet'!$C687,Financials!$B:$B,'Combined sheet'!$D687)</f>
        <v>0.15</v>
      </c>
      <c r="R687" s="18">
        <f t="shared" si="95"/>
        <v>12096.723</v>
      </c>
      <c r="S687" s="9">
        <f t="shared" si="96"/>
        <v>9257.3370000000014</v>
      </c>
      <c r="T687">
        <f>VLOOKUP(Transactions!F687,Payments!A687:E1386,2,FALSE)</f>
        <v>4697.8932000000004</v>
      </c>
      <c r="U687" s="9">
        <f>VLOOKUP($D687,Payments!$A:$E,4,0)</f>
        <v>17488.975139999999</v>
      </c>
      <c r="V687" s="9">
        <f t="shared" si="97"/>
        <v>832.80833999999959</v>
      </c>
      <c r="W687" s="17">
        <f t="shared" si="98"/>
        <v>4.7619047619047603E-2</v>
      </c>
      <c r="X687" t="str">
        <f>VLOOKUP($D687,Payments!$A:$E,5,0)</f>
        <v>Sabadell</v>
      </c>
      <c r="Y687" t="str">
        <f>VLOOKUP($X687,'Bank Type'!$A$1:$B$11,2,0)</f>
        <v>A</v>
      </c>
    </row>
    <row r="688" spans="1:25" x14ac:dyDescent="0.25">
      <c r="A688" t="str">
        <f t="shared" si="92"/>
        <v>CD-9CD-9-687</v>
      </c>
      <c r="B688" t="str">
        <f t="shared" si="93"/>
        <v>CD-9-687B-346</v>
      </c>
      <c r="C688" s="1" t="str">
        <f>Transactions!A688</f>
        <v>CD-9</v>
      </c>
      <c r="D688" t="str">
        <f>Transactions!F688</f>
        <v>CD-9-687</v>
      </c>
      <c r="E688" t="str">
        <f>VLOOKUP($D688,Payments!$A:$C,3,0)</f>
        <v>B-346</v>
      </c>
      <c r="F688" s="11" t="str">
        <f>Transactions!D688</f>
        <v>Sedan</v>
      </c>
      <c r="G688" s="11" t="str">
        <f>Transactions!E688</f>
        <v>Saab</v>
      </c>
      <c r="H688" s="1">
        <f>Transactions!B688</f>
        <v>43390</v>
      </c>
      <c r="I688" s="10">
        <f t="shared" si="90"/>
        <v>10</v>
      </c>
      <c r="J688" s="1">
        <f>Transactions!C688</f>
        <v>43456</v>
      </c>
      <c r="K688">
        <f t="shared" si="91"/>
        <v>66</v>
      </c>
      <c r="L688" s="5">
        <f>Transactions!G688</f>
        <v>30383</v>
      </c>
      <c r="M688" s="2">
        <f>Transactions!H688</f>
        <v>0.14000000000000001</v>
      </c>
      <c r="N688" s="2">
        <f t="shared" si="94"/>
        <v>26129.379999999997</v>
      </c>
      <c r="O688">
        <f>SUMIFS(Financials!$C:$C,Financials!$A:$A,'Combined sheet'!$C688,Financials!$B:$B,'Combined sheet'!$D688)</f>
        <v>12153.2</v>
      </c>
      <c r="P688">
        <f>SUMIFS(Financials!$D:$D,Financials!$A:$A,'Combined sheet'!$C688,Financials!$B:$B,'Combined sheet'!$D688)</f>
        <v>978.33260000000007</v>
      </c>
      <c r="Q688">
        <f>SUMIFS(Financials!$E:$E,Financials!$A:$A,'Combined sheet'!$C688,Financials!$B:$B,'Combined sheet'!$D688)</f>
        <v>0.12</v>
      </c>
      <c r="R688" s="18">
        <f t="shared" si="95"/>
        <v>16267.058199999999</v>
      </c>
      <c r="S688" s="9">
        <f t="shared" si="96"/>
        <v>9862.3217999999979</v>
      </c>
      <c r="T688">
        <f>VLOOKUP(Transactions!F688,Payments!A688:E1387,2,FALSE)</f>
        <v>4964.5822000000007</v>
      </c>
      <c r="U688" s="9">
        <f>VLOOKUP($D688,Payments!$A:$E,4,0)</f>
        <v>23069.629602000001</v>
      </c>
      <c r="V688" s="9">
        <f t="shared" si="97"/>
        <v>1904.8318020000042</v>
      </c>
      <c r="W688" s="17">
        <f t="shared" si="98"/>
        <v>8.2568807339449726E-2</v>
      </c>
      <c r="X688" t="str">
        <f>VLOOKUP($D688,Payments!$A:$E,5,0)</f>
        <v>Bankia</v>
      </c>
      <c r="Y688" t="str">
        <f>VLOOKUP($X688,'Bank Type'!$A$1:$B$11,2,0)</f>
        <v>B</v>
      </c>
    </row>
    <row r="689" spans="1:25" x14ac:dyDescent="0.25">
      <c r="A689" t="str">
        <f t="shared" si="92"/>
        <v>CD-13CD-13-688</v>
      </c>
      <c r="B689" t="str">
        <f t="shared" si="93"/>
        <v>CD-13-688B-246</v>
      </c>
      <c r="C689" s="11" t="str">
        <f>Transactions!A689</f>
        <v>CD-13</v>
      </c>
      <c r="D689" t="str">
        <f>Transactions!F689</f>
        <v>CD-13-688</v>
      </c>
      <c r="E689" t="str">
        <f>VLOOKUP($D689,Payments!$A:$C,3,0)</f>
        <v>B-246</v>
      </c>
      <c r="F689" s="11" t="str">
        <f>Transactions!D689</f>
        <v>Wagon</v>
      </c>
      <c r="G689" s="11" t="str">
        <f>Transactions!E689</f>
        <v>Alfa-romero</v>
      </c>
      <c r="H689" s="1">
        <f>Transactions!B689</f>
        <v>43390</v>
      </c>
      <c r="I689" s="10">
        <f t="shared" si="90"/>
        <v>10</v>
      </c>
      <c r="J689" s="1">
        <f>Transactions!C689</f>
        <v>43466</v>
      </c>
      <c r="K689">
        <f t="shared" si="91"/>
        <v>76</v>
      </c>
      <c r="L689" s="5">
        <f>Transactions!G689</f>
        <v>29507</v>
      </c>
      <c r="M689" s="2">
        <f>Transactions!H689</f>
        <v>0.08</v>
      </c>
      <c r="N689" s="2">
        <f t="shared" si="94"/>
        <v>27146.44</v>
      </c>
      <c r="O689">
        <f>SUMIFS(Financials!$C:$C,Financials!$A:$A,'Combined sheet'!$C689,Financials!$B:$B,'Combined sheet'!$D689)</f>
        <v>10622.52</v>
      </c>
      <c r="P689">
        <f>SUMIFS(Financials!$D:$D,Financials!$A:$A,'Combined sheet'!$C689,Financials!$B:$B,'Combined sheet'!$D689)</f>
        <v>1652.3920000000001</v>
      </c>
      <c r="Q689">
        <f>SUMIFS(Financials!$E:$E,Financials!$A:$A,'Combined sheet'!$C689,Financials!$B:$B,'Combined sheet'!$D689)</f>
        <v>0.11</v>
      </c>
      <c r="R689" s="18">
        <f t="shared" si="95"/>
        <v>15261.020400000001</v>
      </c>
      <c r="S689" s="9">
        <f t="shared" si="96"/>
        <v>11885.419599999997</v>
      </c>
      <c r="T689">
        <f>VLOOKUP(Transactions!F689,Payments!A689:E1388,2,FALSE)</f>
        <v>5972.2168000000001</v>
      </c>
      <c r="U689" s="9">
        <f>VLOOKUP($D689,Payments!$A:$E,4,0)</f>
        <v>22868.161056000001</v>
      </c>
      <c r="V689" s="9">
        <f t="shared" si="97"/>
        <v>1693.9378560000005</v>
      </c>
      <c r="W689" s="17">
        <f t="shared" si="98"/>
        <v>7.4074074074074098E-2</v>
      </c>
      <c r="X689" t="str">
        <f>VLOOKUP($D689,Payments!$A:$E,5,0)</f>
        <v>Laboral</v>
      </c>
      <c r="Y689" t="str">
        <f>VLOOKUP($X689,'Bank Type'!$A$1:$B$11,2,0)</f>
        <v>D</v>
      </c>
    </row>
    <row r="690" spans="1:25" x14ac:dyDescent="0.25">
      <c r="A690" t="str">
        <f t="shared" si="92"/>
        <v>CD-9CD-9-689</v>
      </c>
      <c r="B690" t="str">
        <f t="shared" si="93"/>
        <v>CD-9-689B-291</v>
      </c>
      <c r="C690" s="1" t="str">
        <f>Transactions!A690</f>
        <v>CD-9</v>
      </c>
      <c r="D690" t="str">
        <f>Transactions!F690</f>
        <v>CD-9-689</v>
      </c>
      <c r="E690" t="str">
        <f>VLOOKUP($D690,Payments!$A:$C,3,0)</f>
        <v>B-291</v>
      </c>
      <c r="F690" s="11" t="str">
        <f>Transactions!D690</f>
        <v>Hatchback</v>
      </c>
      <c r="G690" s="11" t="str">
        <f>Transactions!E690</f>
        <v>Mitsubishi</v>
      </c>
      <c r="H690" s="1">
        <f>Transactions!B690</f>
        <v>43381</v>
      </c>
      <c r="I690" s="10">
        <f t="shared" si="90"/>
        <v>10</v>
      </c>
      <c r="J690" s="1">
        <f>Transactions!C690</f>
        <v>43437</v>
      </c>
      <c r="K690">
        <f t="shared" si="91"/>
        <v>56</v>
      </c>
      <c r="L690" s="5">
        <f>Transactions!G690</f>
        <v>21411</v>
      </c>
      <c r="M690" s="2">
        <f>Transactions!H690</f>
        <v>7.0000000000000007E-2</v>
      </c>
      <c r="N690" s="2">
        <f t="shared" si="94"/>
        <v>19912.23</v>
      </c>
      <c r="O690">
        <f>SUMIFS(Financials!$C:$C,Financials!$A:$A,'Combined sheet'!$C690,Financials!$B:$B,'Combined sheet'!$D690)</f>
        <v>6637.41</v>
      </c>
      <c r="P690">
        <f>SUMIFS(Financials!$D:$D,Financials!$A:$A,'Combined sheet'!$C690,Financials!$B:$B,'Combined sheet'!$D690)</f>
        <v>929.23739999999987</v>
      </c>
      <c r="Q690">
        <f>SUMIFS(Financials!$E:$E,Financials!$A:$A,'Combined sheet'!$C690,Financials!$B:$B,'Combined sheet'!$D690)</f>
        <v>0.11</v>
      </c>
      <c r="R690" s="18">
        <f t="shared" si="95"/>
        <v>9756.9926999999989</v>
      </c>
      <c r="S690" s="9">
        <f t="shared" si="96"/>
        <v>10155.237300000001</v>
      </c>
      <c r="T690">
        <f>VLOOKUP(Transactions!F690,Payments!A690:E1389,2,FALSE)</f>
        <v>3982.4459999999999</v>
      </c>
      <c r="U690" s="9">
        <f>VLOOKUP($D690,Payments!$A:$E,4,0)</f>
        <v>16885.571039999999</v>
      </c>
      <c r="V690" s="9">
        <f t="shared" si="97"/>
        <v>955.78703999999925</v>
      </c>
      <c r="W690" s="17">
        <f t="shared" si="98"/>
        <v>5.660377358490562E-2</v>
      </c>
      <c r="X690" t="str">
        <f>VLOOKUP($D690,Payments!$A:$E,5,0)</f>
        <v>Popular</v>
      </c>
      <c r="Y690" t="str">
        <f>VLOOKUP($X690,'Bank Type'!$A$1:$B$11,2,0)</f>
        <v>B</v>
      </c>
    </row>
    <row r="691" spans="1:25" x14ac:dyDescent="0.25">
      <c r="A691" t="str">
        <f t="shared" si="92"/>
        <v>CD-15CD-15-690</v>
      </c>
      <c r="B691" t="str">
        <f t="shared" si="93"/>
        <v>CD-15-690B-274</v>
      </c>
      <c r="C691" s="11" t="str">
        <f>Transactions!A691</f>
        <v>CD-15</v>
      </c>
      <c r="D691" t="str">
        <f>Transactions!F691</f>
        <v>CD-15-690</v>
      </c>
      <c r="E691" t="str">
        <f>VLOOKUP($D691,Payments!$A:$C,3,0)</f>
        <v>B-274</v>
      </c>
      <c r="F691" s="11" t="str">
        <f>Transactions!D691</f>
        <v>Convertible</v>
      </c>
      <c r="G691" s="11" t="str">
        <f>Transactions!E691</f>
        <v>Nissan</v>
      </c>
      <c r="H691" s="1">
        <f>Transactions!B691</f>
        <v>43407</v>
      </c>
      <c r="I691" s="10">
        <f t="shared" si="90"/>
        <v>11</v>
      </c>
      <c r="J691" s="1">
        <f>Transactions!C691</f>
        <v>43438</v>
      </c>
      <c r="K691">
        <f t="shared" si="91"/>
        <v>31</v>
      </c>
      <c r="L691" s="5">
        <f>Transactions!G691</f>
        <v>27263</v>
      </c>
      <c r="M691" s="2">
        <f>Transactions!H691</f>
        <v>7.0000000000000007E-2</v>
      </c>
      <c r="N691" s="2">
        <f t="shared" si="94"/>
        <v>25354.59</v>
      </c>
      <c r="O691">
        <f>SUMIFS(Financials!$C:$C,Financials!$A:$A,'Combined sheet'!$C691,Financials!$B:$B,'Combined sheet'!$D691)</f>
        <v>10905.2</v>
      </c>
      <c r="P691">
        <f>SUMIFS(Financials!$D:$D,Financials!$A:$A,'Combined sheet'!$C691,Financials!$B:$B,'Combined sheet'!$D691)</f>
        <v>722.46949999999981</v>
      </c>
      <c r="Q691">
        <f>SUMIFS(Financials!$E:$E,Financials!$A:$A,'Combined sheet'!$C691,Financials!$B:$B,'Combined sheet'!$D691)</f>
        <v>0.11</v>
      </c>
      <c r="R691" s="18">
        <f t="shared" si="95"/>
        <v>14416.6744</v>
      </c>
      <c r="S691" s="9">
        <f t="shared" si="96"/>
        <v>10937.9156</v>
      </c>
      <c r="T691">
        <f>VLOOKUP(Transactions!F691,Payments!A691:E1390,2,FALSE)</f>
        <v>5578.0097999999998</v>
      </c>
      <c r="U691" s="9">
        <f>VLOOKUP($D691,Payments!$A:$E,4,0)</f>
        <v>21160.940813999998</v>
      </c>
      <c r="V691" s="9">
        <f t="shared" si="97"/>
        <v>1384.3606139999974</v>
      </c>
      <c r="W691" s="17">
        <f t="shared" si="98"/>
        <v>6.5420560747663434E-2</v>
      </c>
      <c r="X691" t="str">
        <f>VLOOKUP($D691,Payments!$A:$E,5,0)</f>
        <v>BBVA</v>
      </c>
      <c r="Y691" t="str">
        <f>VLOOKUP($X691,'Bank Type'!$A$1:$B$11,2,0)</f>
        <v>A</v>
      </c>
    </row>
    <row r="692" spans="1:25" x14ac:dyDescent="0.25">
      <c r="A692" t="str">
        <f t="shared" si="92"/>
        <v>CD-19CD-19-691</v>
      </c>
      <c r="B692" t="str">
        <f t="shared" si="93"/>
        <v>CD-19-691B-285</v>
      </c>
      <c r="C692" s="1" t="str">
        <f>Transactions!A692</f>
        <v>CD-19</v>
      </c>
      <c r="D692" t="str">
        <f>Transactions!F692</f>
        <v>CD-19-691</v>
      </c>
      <c r="E692" t="str">
        <f>VLOOKUP($D692,Payments!$A:$C,3,0)</f>
        <v>B-285</v>
      </c>
      <c r="F692" s="11" t="str">
        <f>Transactions!D692</f>
        <v>Hatchback</v>
      </c>
      <c r="G692" s="11" t="str">
        <f>Transactions!E692</f>
        <v>Porsche</v>
      </c>
      <c r="H692" s="1">
        <f>Transactions!B692</f>
        <v>43430</v>
      </c>
      <c r="I692" s="10">
        <f t="shared" si="90"/>
        <v>11</v>
      </c>
      <c r="J692" s="1">
        <f>Transactions!C692</f>
        <v>43463</v>
      </c>
      <c r="K692">
        <f t="shared" si="91"/>
        <v>33</v>
      </c>
      <c r="L692" s="5">
        <f>Transactions!G692</f>
        <v>20116</v>
      </c>
      <c r="M692" s="2">
        <f>Transactions!H692</f>
        <v>0.14000000000000001</v>
      </c>
      <c r="N692" s="2">
        <f t="shared" si="94"/>
        <v>17299.759999999998</v>
      </c>
      <c r="O692">
        <f>SUMIFS(Financials!$C:$C,Financials!$A:$A,'Combined sheet'!$C692,Financials!$B:$B,'Combined sheet'!$D692)</f>
        <v>6638.28</v>
      </c>
      <c r="P692">
        <f>SUMIFS(Financials!$D:$D,Financials!$A:$A,'Combined sheet'!$C692,Financials!$B:$B,'Combined sheet'!$D692)</f>
        <v>852.91840000000002</v>
      </c>
      <c r="Q692">
        <f>SUMIFS(Financials!$E:$E,Financials!$A:$A,'Combined sheet'!$C692,Financials!$B:$B,'Combined sheet'!$D692)</f>
        <v>0.13</v>
      </c>
      <c r="R692" s="18">
        <f t="shared" si="95"/>
        <v>9740.1671999999999</v>
      </c>
      <c r="S692" s="9">
        <f t="shared" si="96"/>
        <v>7559.5927999999994</v>
      </c>
      <c r="T692">
        <f>VLOOKUP(Transactions!F692,Payments!A692:E1391,2,FALSE)</f>
        <v>3805.9471999999996</v>
      </c>
      <c r="U692" s="9">
        <f>VLOOKUP($D692,Payments!$A:$E,4,0)</f>
        <v>14438.379696</v>
      </c>
      <c r="V692" s="9">
        <f t="shared" si="97"/>
        <v>944.56689600000027</v>
      </c>
      <c r="W692" s="17">
        <f t="shared" si="98"/>
        <v>6.5420560747663573E-2</v>
      </c>
      <c r="X692" t="str">
        <f>VLOOKUP($D692,Payments!$A:$E,5,0)</f>
        <v>Santander</v>
      </c>
      <c r="Y692" t="str">
        <f>VLOOKUP($X692,'Bank Type'!$A$1:$B$11,2,0)</f>
        <v>B</v>
      </c>
    </row>
    <row r="693" spans="1:25" x14ac:dyDescent="0.25">
      <c r="A693" t="str">
        <f t="shared" si="92"/>
        <v>CD-17CD-17-692</v>
      </c>
      <c r="B693" t="str">
        <f t="shared" si="93"/>
        <v>CD-17-692B-327</v>
      </c>
      <c r="C693" s="11" t="str">
        <f>Transactions!A693</f>
        <v>CD-17</v>
      </c>
      <c r="D693" t="str">
        <f>Transactions!F693</f>
        <v>CD-17-692</v>
      </c>
      <c r="E693" t="str">
        <f>VLOOKUP($D693,Payments!$A:$C,3,0)</f>
        <v>B-327</v>
      </c>
      <c r="F693" s="11" t="str">
        <f>Transactions!D693</f>
        <v>Convertible</v>
      </c>
      <c r="G693" s="11" t="str">
        <f>Transactions!E693</f>
        <v>Isuzu</v>
      </c>
      <c r="H693" s="1">
        <f>Transactions!B693</f>
        <v>43378</v>
      </c>
      <c r="I693" s="10">
        <f t="shared" si="90"/>
        <v>10</v>
      </c>
      <c r="J693" s="1">
        <f>Transactions!C693</f>
        <v>43441</v>
      </c>
      <c r="K693">
        <f t="shared" si="91"/>
        <v>63</v>
      </c>
      <c r="L693" s="5">
        <f>Transactions!G693</f>
        <v>34656</v>
      </c>
      <c r="M693" s="2">
        <f>Transactions!H693</f>
        <v>0.1</v>
      </c>
      <c r="N693" s="2">
        <f t="shared" si="94"/>
        <v>31190.400000000001</v>
      </c>
      <c r="O693">
        <f>SUMIFS(Financials!$C:$C,Financials!$A:$A,'Combined sheet'!$C693,Financials!$B:$B,'Combined sheet'!$D693)</f>
        <v>13169.28</v>
      </c>
      <c r="P693">
        <f>SUMIFS(Financials!$D:$D,Financials!$A:$A,'Combined sheet'!$C693,Financials!$B:$B,'Combined sheet'!$D693)</f>
        <v>1802.1120000000001</v>
      </c>
      <c r="Q693">
        <f>SUMIFS(Financials!$E:$E,Financials!$A:$A,'Combined sheet'!$C693,Financials!$B:$B,'Combined sheet'!$D693)</f>
        <v>0.11</v>
      </c>
      <c r="R693" s="18">
        <f t="shared" si="95"/>
        <v>18402.335999999999</v>
      </c>
      <c r="S693" s="9">
        <f t="shared" si="96"/>
        <v>12788.064000000002</v>
      </c>
      <c r="T693">
        <f>VLOOKUP(Transactions!F693,Payments!A693:E1392,2,FALSE)</f>
        <v>6549.9840000000004</v>
      </c>
      <c r="U693" s="9">
        <f>VLOOKUP($D693,Payments!$A:$E,4,0)</f>
        <v>26118.840960000001</v>
      </c>
      <c r="V693" s="9">
        <f t="shared" si="97"/>
        <v>1478.4249600000003</v>
      </c>
      <c r="W693" s="17">
        <f t="shared" si="98"/>
        <v>5.6603773584905669E-2</v>
      </c>
      <c r="X693" t="str">
        <f>VLOOKUP($D693,Payments!$A:$E,5,0)</f>
        <v>Caixa</v>
      </c>
      <c r="Y693" t="str">
        <f>VLOOKUP($X693,'Bank Type'!$A$1:$B$11,2,0)</f>
        <v>A</v>
      </c>
    </row>
    <row r="694" spans="1:25" x14ac:dyDescent="0.25">
      <c r="A694" t="str">
        <f t="shared" si="92"/>
        <v>CD-2CD-2-693</v>
      </c>
      <c r="B694" t="str">
        <f t="shared" si="93"/>
        <v>CD-2-693B-296</v>
      </c>
      <c r="C694" s="1" t="str">
        <f>Transactions!A694</f>
        <v>CD-2</v>
      </c>
      <c r="D694" t="str">
        <f>Transactions!F694</f>
        <v>CD-2-693</v>
      </c>
      <c r="E694" t="str">
        <f>VLOOKUP($D694,Payments!$A:$C,3,0)</f>
        <v>B-296</v>
      </c>
      <c r="F694" s="11" t="str">
        <f>Transactions!D694</f>
        <v>Hardtop</v>
      </c>
      <c r="G694" s="11" t="str">
        <f>Transactions!E694</f>
        <v>Peugeot</v>
      </c>
      <c r="H694" s="1">
        <f>Transactions!B694</f>
        <v>43454</v>
      </c>
      <c r="I694" s="10">
        <f t="shared" si="90"/>
        <v>12</v>
      </c>
      <c r="J694" s="1">
        <f>Transactions!C694</f>
        <v>43490</v>
      </c>
      <c r="K694">
        <f t="shared" si="91"/>
        <v>36</v>
      </c>
      <c r="L694" s="5">
        <f>Transactions!G694</f>
        <v>19250</v>
      </c>
      <c r="M694" s="2">
        <f>Transactions!H694</f>
        <v>0.06</v>
      </c>
      <c r="N694" s="2">
        <f t="shared" si="94"/>
        <v>18095</v>
      </c>
      <c r="O694">
        <f>SUMIFS(Financials!$C:$C,Financials!$A:$A,'Combined sheet'!$C694,Financials!$B:$B,'Combined sheet'!$D694)</f>
        <v>6545</v>
      </c>
      <c r="P694">
        <f>SUMIFS(Financials!$D:$D,Financials!$A:$A,'Combined sheet'!$C694,Financials!$B:$B,'Combined sheet'!$D694)</f>
        <v>924</v>
      </c>
      <c r="Q694">
        <f>SUMIFS(Financials!$E:$E,Financials!$A:$A,'Combined sheet'!$C694,Financials!$B:$B,'Combined sheet'!$D694)</f>
        <v>0.13</v>
      </c>
      <c r="R694" s="18">
        <f t="shared" si="95"/>
        <v>9821.35</v>
      </c>
      <c r="S694" s="9">
        <f t="shared" si="96"/>
        <v>8273.65</v>
      </c>
      <c r="T694">
        <f>VLOOKUP(Transactions!F694,Payments!A694:E1393,2,FALSE)</f>
        <v>3799.95</v>
      </c>
      <c r="U694" s="9">
        <f>VLOOKUP($D694,Payments!$A:$E,4,0)</f>
        <v>15295.7035</v>
      </c>
      <c r="V694" s="9">
        <f t="shared" si="97"/>
        <v>1000.6535000000003</v>
      </c>
      <c r="W694" s="17">
        <f t="shared" si="98"/>
        <v>6.5420560747663573E-2</v>
      </c>
      <c r="X694" t="str">
        <f>VLOOKUP($D694,Payments!$A:$E,5,0)</f>
        <v>Popular</v>
      </c>
      <c r="Y694" t="str">
        <f>VLOOKUP($X694,'Bank Type'!$A$1:$B$11,2,0)</f>
        <v>B</v>
      </c>
    </row>
    <row r="695" spans="1:25" x14ac:dyDescent="0.25">
      <c r="A695" t="str">
        <f t="shared" si="92"/>
        <v>CD-5CD-5-694</v>
      </c>
      <c r="B695" t="str">
        <f t="shared" si="93"/>
        <v>CD-5-694B-245</v>
      </c>
      <c r="C695" s="11" t="str">
        <f>Transactions!A695</f>
        <v>CD-5</v>
      </c>
      <c r="D695" t="str">
        <f>Transactions!F695</f>
        <v>CD-5-694</v>
      </c>
      <c r="E695" t="str">
        <f>VLOOKUP($D695,Payments!$A:$C,3,0)</f>
        <v>B-245</v>
      </c>
      <c r="F695" s="11" t="str">
        <f>Transactions!D695</f>
        <v>Hardtop</v>
      </c>
      <c r="G695" s="11" t="str">
        <f>Transactions!E695</f>
        <v>Nissan</v>
      </c>
      <c r="H695" s="1">
        <f>Transactions!B695</f>
        <v>43394</v>
      </c>
      <c r="I695" s="10">
        <f t="shared" si="90"/>
        <v>10</v>
      </c>
      <c r="J695" s="1">
        <f>Transactions!C695</f>
        <v>43434</v>
      </c>
      <c r="K695">
        <f t="shared" si="91"/>
        <v>40</v>
      </c>
      <c r="L695" s="5">
        <f>Transactions!G695</f>
        <v>27813</v>
      </c>
      <c r="M695" s="2">
        <f>Transactions!H695</f>
        <v>0.09</v>
      </c>
      <c r="N695" s="2">
        <f t="shared" si="94"/>
        <v>25309.83</v>
      </c>
      <c r="O695">
        <f>SUMIFS(Financials!$C:$C,Financials!$A:$A,'Combined sheet'!$C695,Financials!$B:$B,'Combined sheet'!$D695)</f>
        <v>11125.2</v>
      </c>
      <c r="P695">
        <f>SUMIFS(Financials!$D:$D,Financials!$A:$A,'Combined sheet'!$C695,Financials!$B:$B,'Combined sheet'!$D695)</f>
        <v>1134.7704000000001</v>
      </c>
      <c r="Q695">
        <f>SUMIFS(Financials!$E:$E,Financials!$A:$A,'Combined sheet'!$C695,Financials!$B:$B,'Combined sheet'!$D695)</f>
        <v>0.11</v>
      </c>
      <c r="R695" s="18">
        <f t="shared" si="95"/>
        <v>15044.0517</v>
      </c>
      <c r="S695" s="9">
        <f t="shared" si="96"/>
        <v>10265.778300000002</v>
      </c>
      <c r="T695">
        <f>VLOOKUP(Transactions!F695,Payments!A695:E1394,2,FALSE)</f>
        <v>5315.0643000000009</v>
      </c>
      <c r="U695" s="9">
        <f>VLOOKUP($D695,Payments!$A:$E,4,0)</f>
        <v>21394.399299000001</v>
      </c>
      <c r="V695" s="9">
        <f t="shared" si="97"/>
        <v>1399.6335990000007</v>
      </c>
      <c r="W695" s="17">
        <f t="shared" si="98"/>
        <v>6.5420560747663586E-2</v>
      </c>
      <c r="X695" t="str">
        <f>VLOOKUP($D695,Payments!$A:$E,5,0)</f>
        <v>Caixa</v>
      </c>
      <c r="Y695" t="str">
        <f>VLOOKUP($X695,'Bank Type'!$A$1:$B$11,2,0)</f>
        <v>A</v>
      </c>
    </row>
    <row r="696" spans="1:25" x14ac:dyDescent="0.25">
      <c r="A696" t="str">
        <f t="shared" si="92"/>
        <v>CD-8CD-8-695</v>
      </c>
      <c r="B696" t="str">
        <f t="shared" si="93"/>
        <v>CD-8-695B-314</v>
      </c>
      <c r="C696" s="1" t="str">
        <f>Transactions!A696</f>
        <v>CD-8</v>
      </c>
      <c r="D696" t="str">
        <f>Transactions!F696</f>
        <v>CD-8-695</v>
      </c>
      <c r="E696" t="str">
        <f>VLOOKUP($D696,Payments!$A:$C,3,0)</f>
        <v>B-314</v>
      </c>
      <c r="F696" s="11" t="str">
        <f>Transactions!D696</f>
        <v>Hardtop</v>
      </c>
      <c r="G696" s="11" t="str">
        <f>Transactions!E696</f>
        <v>Volvo</v>
      </c>
      <c r="H696" s="1">
        <f>Transactions!B696</f>
        <v>43401</v>
      </c>
      <c r="I696" s="10">
        <f t="shared" si="90"/>
        <v>10</v>
      </c>
      <c r="J696" s="1">
        <f>Transactions!C696</f>
        <v>43431</v>
      </c>
      <c r="K696">
        <f t="shared" si="91"/>
        <v>30</v>
      </c>
      <c r="L696" s="5">
        <f>Transactions!G696</f>
        <v>28204</v>
      </c>
      <c r="M696" s="2">
        <f>Transactions!H696</f>
        <v>0.17</v>
      </c>
      <c r="N696" s="2">
        <f t="shared" si="94"/>
        <v>23409.32</v>
      </c>
      <c r="O696">
        <f>SUMIFS(Financials!$C:$C,Financials!$A:$A,'Combined sheet'!$C696,Financials!$B:$B,'Combined sheet'!$D696)</f>
        <v>9589.36</v>
      </c>
      <c r="P696">
        <f>SUMIFS(Financials!$D:$D,Financials!$A:$A,'Combined sheet'!$C696,Financials!$B:$B,'Combined sheet'!$D696)</f>
        <v>690.99799999999993</v>
      </c>
      <c r="Q696">
        <f>SUMIFS(Financials!$E:$E,Financials!$A:$A,'Combined sheet'!$C696,Financials!$B:$B,'Combined sheet'!$D696)</f>
        <v>0.15</v>
      </c>
      <c r="R696" s="18">
        <f t="shared" si="95"/>
        <v>13791.755999999999</v>
      </c>
      <c r="S696" s="9">
        <f t="shared" si="96"/>
        <v>9617.5640000000003</v>
      </c>
      <c r="T696">
        <f>VLOOKUP(Transactions!F696,Payments!A696:E1395,2,FALSE)</f>
        <v>5150.0504000000001</v>
      </c>
      <c r="U696" s="9">
        <f>VLOOKUP($D696,Payments!$A:$E,4,0)</f>
        <v>19720.011168000001</v>
      </c>
      <c r="V696" s="9">
        <f t="shared" si="97"/>
        <v>1460.7415680000013</v>
      </c>
      <c r="W696" s="17">
        <f t="shared" si="98"/>
        <v>7.4074074074074139E-2</v>
      </c>
      <c r="X696" t="str">
        <f>VLOOKUP($D696,Payments!$A:$E,5,0)</f>
        <v>Sabadell</v>
      </c>
      <c r="Y696" t="str">
        <f>VLOOKUP($X696,'Bank Type'!$A$1:$B$11,2,0)</f>
        <v>A</v>
      </c>
    </row>
    <row r="697" spans="1:25" x14ac:dyDescent="0.25">
      <c r="A697" t="str">
        <f t="shared" si="92"/>
        <v>CD-16CD-16-696</v>
      </c>
      <c r="B697" t="str">
        <f t="shared" si="93"/>
        <v>CD-16-696B-376</v>
      </c>
      <c r="C697" s="11" t="str">
        <f>Transactions!A697</f>
        <v>CD-16</v>
      </c>
      <c r="D697" t="str">
        <f>Transactions!F697</f>
        <v>CD-16-696</v>
      </c>
      <c r="E697" t="str">
        <f>VLOOKUP($D697,Payments!$A:$C,3,0)</f>
        <v>B-376</v>
      </c>
      <c r="F697" s="11" t="str">
        <f>Transactions!D697</f>
        <v>Wagon</v>
      </c>
      <c r="G697" s="11" t="str">
        <f>Transactions!E697</f>
        <v>Chevrolet</v>
      </c>
      <c r="H697" s="1">
        <f>Transactions!B697</f>
        <v>43453</v>
      </c>
      <c r="I697" s="10">
        <f t="shared" si="90"/>
        <v>12</v>
      </c>
      <c r="J697" s="1">
        <f>Transactions!C697</f>
        <v>43525</v>
      </c>
      <c r="K697">
        <f t="shared" si="91"/>
        <v>72</v>
      </c>
      <c r="L697" s="5">
        <f>Transactions!G697</f>
        <v>19242</v>
      </c>
      <c r="M697" s="2">
        <f>Transactions!H697</f>
        <v>0.14000000000000001</v>
      </c>
      <c r="N697" s="2">
        <f t="shared" si="94"/>
        <v>16548.12</v>
      </c>
      <c r="O697">
        <f>SUMIFS(Financials!$C:$C,Financials!$A:$A,'Combined sheet'!$C697,Financials!$B:$B,'Combined sheet'!$D697)</f>
        <v>6542.28</v>
      </c>
      <c r="P697">
        <f>SUMIFS(Financials!$D:$D,Financials!$A:$A,'Combined sheet'!$C697,Financials!$B:$B,'Combined sheet'!$D697)</f>
        <v>1000.5839999999999</v>
      </c>
      <c r="Q697">
        <f>SUMIFS(Financials!$E:$E,Financials!$A:$A,'Combined sheet'!$C697,Financials!$B:$B,'Combined sheet'!$D697)</f>
        <v>0.14000000000000001</v>
      </c>
      <c r="R697" s="18">
        <f t="shared" si="95"/>
        <v>9859.6008000000002</v>
      </c>
      <c r="S697" s="9">
        <f t="shared" si="96"/>
        <v>6688.5191999999988</v>
      </c>
      <c r="T697">
        <f>VLOOKUP(Transactions!F697,Payments!A697:E1396,2,FALSE)</f>
        <v>3475.1051999999995</v>
      </c>
      <c r="U697" s="9">
        <f>VLOOKUP($D697,Payments!$A:$E,4,0)</f>
        <v>13857.395688000001</v>
      </c>
      <c r="V697" s="9">
        <f t="shared" si="97"/>
        <v>784.38088800000151</v>
      </c>
      <c r="W697" s="17">
        <f t="shared" si="98"/>
        <v>5.6603773584905766E-2</v>
      </c>
      <c r="X697" t="str">
        <f>VLOOKUP($D697,Payments!$A:$E,5,0)</f>
        <v>Unicaja</v>
      </c>
      <c r="Y697" t="str">
        <f>VLOOKUP($X697,'Bank Type'!$A$1:$B$11,2,0)</f>
        <v>D</v>
      </c>
    </row>
    <row r="698" spans="1:25" x14ac:dyDescent="0.25">
      <c r="A698" t="str">
        <f t="shared" si="92"/>
        <v>CD-1CD-1-697</v>
      </c>
      <c r="B698" t="str">
        <f t="shared" si="93"/>
        <v>CD-1-697B-259</v>
      </c>
      <c r="C698" s="1" t="str">
        <f>Transactions!A698</f>
        <v>CD-1</v>
      </c>
      <c r="D698" t="str">
        <f>Transactions!F698</f>
        <v>CD-1-697</v>
      </c>
      <c r="E698" t="str">
        <f>VLOOKUP($D698,Payments!$A:$C,3,0)</f>
        <v>B-259</v>
      </c>
      <c r="F698" s="11" t="str">
        <f>Transactions!D698</f>
        <v>Convertible</v>
      </c>
      <c r="G698" s="11" t="str">
        <f>Transactions!E698</f>
        <v>Saab</v>
      </c>
      <c r="H698" s="1">
        <f>Transactions!B698</f>
        <v>43385</v>
      </c>
      <c r="I698" s="10">
        <f t="shared" si="90"/>
        <v>10</v>
      </c>
      <c r="J698" s="1">
        <f>Transactions!C698</f>
        <v>43448</v>
      </c>
      <c r="K698">
        <f t="shared" si="91"/>
        <v>63</v>
      </c>
      <c r="L698" s="5">
        <f>Transactions!G698</f>
        <v>22432</v>
      </c>
      <c r="M698" s="2">
        <f>Transactions!H698</f>
        <v>0.11</v>
      </c>
      <c r="N698" s="2">
        <f t="shared" si="94"/>
        <v>19964.48</v>
      </c>
      <c r="O698">
        <f>SUMIFS(Financials!$C:$C,Financials!$A:$A,'Combined sheet'!$C698,Financials!$B:$B,'Combined sheet'!$D698)</f>
        <v>8524.16</v>
      </c>
      <c r="P698">
        <f>SUMIFS(Financials!$D:$D,Financials!$A:$A,'Combined sheet'!$C698,Financials!$B:$B,'Combined sheet'!$D698)</f>
        <v>800.8223999999999</v>
      </c>
      <c r="Q698">
        <f>SUMIFS(Financials!$E:$E,Financials!$A:$A,'Combined sheet'!$C698,Financials!$B:$B,'Combined sheet'!$D698)</f>
        <v>0.1</v>
      </c>
      <c r="R698" s="18">
        <f t="shared" si="95"/>
        <v>11321.430399999999</v>
      </c>
      <c r="S698" s="9">
        <f t="shared" si="96"/>
        <v>8643.0496000000003</v>
      </c>
      <c r="T698">
        <f>VLOOKUP(Transactions!F698,Payments!A698:E1397,2,FALSE)</f>
        <v>3992.8959999999997</v>
      </c>
      <c r="U698" s="9">
        <f>VLOOKUP($D698,Payments!$A:$E,4,0)</f>
        <v>17409.026559999998</v>
      </c>
      <c r="V698" s="9">
        <f t="shared" si="97"/>
        <v>1437.4425599999995</v>
      </c>
      <c r="W698" s="17">
        <f t="shared" si="98"/>
        <v>8.2568807339449518E-2</v>
      </c>
      <c r="X698" t="str">
        <f>VLOOKUP($D698,Payments!$A:$E,5,0)</f>
        <v>Bankinter</v>
      </c>
      <c r="Y698" t="str">
        <f>VLOOKUP($X698,'Bank Type'!$A$1:$B$11,2,0)</f>
        <v>C</v>
      </c>
    </row>
    <row r="699" spans="1:25" x14ac:dyDescent="0.25">
      <c r="A699" t="str">
        <f t="shared" si="92"/>
        <v>CD-13CD-13-698</v>
      </c>
      <c r="B699" t="str">
        <f t="shared" si="93"/>
        <v>CD-13-698B-368</v>
      </c>
      <c r="C699" s="11" t="str">
        <f>Transactions!A699</f>
        <v>CD-13</v>
      </c>
      <c r="D699" t="str">
        <f>Transactions!F699</f>
        <v>CD-13-698</v>
      </c>
      <c r="E699" t="str">
        <f>VLOOKUP($D699,Payments!$A:$C,3,0)</f>
        <v>B-368</v>
      </c>
      <c r="F699" s="11" t="str">
        <f>Transactions!D699</f>
        <v>Hatchback</v>
      </c>
      <c r="G699" s="11" t="str">
        <f>Transactions!E699</f>
        <v>Isuzu</v>
      </c>
      <c r="H699" s="1">
        <f>Transactions!B699</f>
        <v>43376</v>
      </c>
      <c r="I699" s="10">
        <f t="shared" si="90"/>
        <v>10</v>
      </c>
      <c r="J699" s="1">
        <f>Transactions!C699</f>
        <v>43419</v>
      </c>
      <c r="K699">
        <f t="shared" si="91"/>
        <v>43</v>
      </c>
      <c r="L699" s="5">
        <f>Transactions!G699</f>
        <v>17202</v>
      </c>
      <c r="M699" s="2">
        <f>Transactions!H699</f>
        <v>0.09</v>
      </c>
      <c r="N699" s="2">
        <f t="shared" si="94"/>
        <v>15653.82</v>
      </c>
      <c r="O699">
        <f>SUMIFS(Financials!$C:$C,Financials!$A:$A,'Combined sheet'!$C699,Financials!$B:$B,'Combined sheet'!$D699)</f>
        <v>6536.76</v>
      </c>
      <c r="P699">
        <f>SUMIFS(Financials!$D:$D,Financials!$A:$A,'Combined sheet'!$C699,Financials!$B:$B,'Combined sheet'!$D699)</f>
        <v>820.53539999999998</v>
      </c>
      <c r="Q699">
        <f>SUMIFS(Financials!$E:$E,Financials!$A:$A,'Combined sheet'!$C699,Financials!$B:$B,'Combined sheet'!$D699)</f>
        <v>0.1</v>
      </c>
      <c r="R699" s="18">
        <f t="shared" si="95"/>
        <v>8922.6774000000005</v>
      </c>
      <c r="S699" s="9">
        <f t="shared" si="96"/>
        <v>6731.1425999999992</v>
      </c>
      <c r="T699">
        <f>VLOOKUP(Transactions!F699,Payments!A699:E1398,2,FALSE)</f>
        <v>3600.3786</v>
      </c>
      <c r="U699" s="9">
        <f>VLOOKUP($D699,Payments!$A:$E,4,0)</f>
        <v>13138.251126000001</v>
      </c>
      <c r="V699" s="9">
        <f t="shared" si="97"/>
        <v>1084.8097260000013</v>
      </c>
      <c r="W699" s="17">
        <f t="shared" si="98"/>
        <v>8.2568807339449629E-2</v>
      </c>
      <c r="X699" t="str">
        <f>VLOOKUP($D699,Payments!$A:$E,5,0)</f>
        <v>Sabadell</v>
      </c>
      <c r="Y699" t="str">
        <f>VLOOKUP($X699,'Bank Type'!$A$1:$B$11,2,0)</f>
        <v>A</v>
      </c>
    </row>
    <row r="700" spans="1:25" x14ac:dyDescent="0.25">
      <c r="A700" t="str">
        <f t="shared" si="92"/>
        <v>CD-4CD-4-699</v>
      </c>
      <c r="B700" t="str">
        <f t="shared" si="93"/>
        <v>CD-4-699B-258</v>
      </c>
      <c r="C700" s="1" t="str">
        <f>Transactions!A700</f>
        <v>CD-4</v>
      </c>
      <c r="D700" t="str">
        <f>Transactions!F700</f>
        <v>CD-4-699</v>
      </c>
      <c r="E700" t="str">
        <f>VLOOKUP($D700,Payments!$A:$C,3,0)</f>
        <v>B-258</v>
      </c>
      <c r="F700" s="11" t="str">
        <f>Transactions!D700</f>
        <v>Hardtop</v>
      </c>
      <c r="G700" s="11" t="str">
        <f>Transactions!E700</f>
        <v>Porsche</v>
      </c>
      <c r="H700" s="1">
        <f>Transactions!B700</f>
        <v>43387</v>
      </c>
      <c r="I700" s="10">
        <f t="shared" si="90"/>
        <v>10</v>
      </c>
      <c r="J700" s="1">
        <f>Transactions!C700</f>
        <v>43453</v>
      </c>
      <c r="K700">
        <f t="shared" si="91"/>
        <v>66</v>
      </c>
      <c r="L700" s="5">
        <f>Transactions!G700</f>
        <v>20706</v>
      </c>
      <c r="M700" s="2">
        <f>Transactions!H700</f>
        <v>0.17</v>
      </c>
      <c r="N700" s="2">
        <f t="shared" si="94"/>
        <v>17185.98</v>
      </c>
      <c r="O700">
        <f>SUMIFS(Financials!$C:$C,Financials!$A:$A,'Combined sheet'!$C700,Financials!$B:$B,'Combined sheet'!$D700)</f>
        <v>8282.4</v>
      </c>
      <c r="P700">
        <f>SUMIFS(Financials!$D:$D,Financials!$A:$A,'Combined sheet'!$C700,Financials!$B:$B,'Combined sheet'!$D700)</f>
        <v>623.25059999999996</v>
      </c>
      <c r="Q700">
        <f>SUMIFS(Financials!$E:$E,Financials!$A:$A,'Combined sheet'!$C700,Financials!$B:$B,'Combined sheet'!$D700)</f>
        <v>0.13</v>
      </c>
      <c r="R700" s="18">
        <f t="shared" si="95"/>
        <v>11139.828</v>
      </c>
      <c r="S700" s="9">
        <f t="shared" si="96"/>
        <v>6046.152</v>
      </c>
      <c r="T700">
        <f>VLOOKUP(Transactions!F700,Payments!A700:E1399,2,FALSE)</f>
        <v>3952.7754</v>
      </c>
      <c r="U700" s="9">
        <f>VLOOKUP($D700,Payments!$A:$E,4,0)</f>
        <v>14291.860968000001</v>
      </c>
      <c r="V700" s="9">
        <f t="shared" si="97"/>
        <v>1058.6563680000017</v>
      </c>
      <c r="W700" s="17">
        <f t="shared" si="98"/>
        <v>7.4074074074074195E-2</v>
      </c>
      <c r="X700" t="str">
        <f>VLOOKUP($D700,Payments!$A:$E,5,0)</f>
        <v>Santander</v>
      </c>
      <c r="Y700" t="str">
        <f>VLOOKUP($X700,'Bank Type'!$A$1:$B$11,2,0)</f>
        <v>B</v>
      </c>
    </row>
    <row r="701" spans="1:25" x14ac:dyDescent="0.25">
      <c r="A701" t="str">
        <f t="shared" si="92"/>
        <v>CD-10CD-10-700</v>
      </c>
      <c r="B701" t="str">
        <f t="shared" si="93"/>
        <v>CD-10-700B-379</v>
      </c>
      <c r="C701" s="11" t="str">
        <f>Transactions!A701</f>
        <v>CD-10</v>
      </c>
      <c r="D701" t="str">
        <f>Transactions!F701</f>
        <v>CD-10-700</v>
      </c>
      <c r="E701" t="str">
        <f>VLOOKUP($D701,Payments!$A:$C,3,0)</f>
        <v>B-379</v>
      </c>
      <c r="F701" s="11" t="str">
        <f>Transactions!D701</f>
        <v>Wagon</v>
      </c>
      <c r="G701" s="11" t="str">
        <f>Transactions!E701</f>
        <v>Dodge</v>
      </c>
      <c r="H701" s="1">
        <f>Transactions!B701</f>
        <v>43435</v>
      </c>
      <c r="I701" s="10">
        <f t="shared" si="90"/>
        <v>12</v>
      </c>
      <c r="J701" s="1">
        <f>Transactions!C701</f>
        <v>43492</v>
      </c>
      <c r="K701">
        <f t="shared" si="91"/>
        <v>57</v>
      </c>
      <c r="L701" s="5">
        <f>Transactions!G701</f>
        <v>32703</v>
      </c>
      <c r="M701" s="2">
        <f>Transactions!H701</f>
        <v>0.15</v>
      </c>
      <c r="N701" s="2">
        <f t="shared" si="94"/>
        <v>27797.55</v>
      </c>
      <c r="O701">
        <f>SUMIFS(Financials!$C:$C,Financials!$A:$A,'Combined sheet'!$C701,Financials!$B:$B,'Combined sheet'!$D701)</f>
        <v>12427.14</v>
      </c>
      <c r="P701">
        <f>SUMIFS(Financials!$D:$D,Financials!$A:$A,'Combined sheet'!$C701,Financials!$B:$B,'Combined sheet'!$D701)</f>
        <v>1229.6328000000001</v>
      </c>
      <c r="Q701">
        <f>SUMIFS(Financials!$E:$E,Financials!$A:$A,'Combined sheet'!$C701,Financials!$B:$B,'Combined sheet'!$D701)</f>
        <v>0.13</v>
      </c>
      <c r="R701" s="18">
        <f t="shared" si="95"/>
        <v>17270.454299999998</v>
      </c>
      <c r="S701" s="9">
        <f t="shared" si="96"/>
        <v>10527.0957</v>
      </c>
      <c r="T701">
        <f>VLOOKUP(Transactions!F701,Payments!A701:E1400,2,FALSE)</f>
        <v>6393.4364999999998</v>
      </c>
      <c r="U701" s="9">
        <f>VLOOKUP($D701,Payments!$A:$E,4,0)</f>
        <v>22688.36031</v>
      </c>
      <c r="V701" s="9">
        <f t="shared" si="97"/>
        <v>1284.2468100000006</v>
      </c>
      <c r="W701" s="17">
        <f t="shared" si="98"/>
        <v>5.6603773584905683E-2</v>
      </c>
      <c r="X701" t="str">
        <f>VLOOKUP($D701,Payments!$A:$E,5,0)</f>
        <v>Caixa</v>
      </c>
      <c r="Y701" t="str">
        <f>VLOOKUP($X701,'Bank Type'!$A$1:$B$11,2,0)</f>
        <v>A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B3" sqref="A3:B10"/>
    </sheetView>
  </sheetViews>
  <sheetFormatPr defaultRowHeight="15" x14ac:dyDescent="0.25"/>
  <cols>
    <col min="1" max="1" width="12.5703125" customWidth="1"/>
    <col min="2" max="2" width="21.5703125" customWidth="1"/>
  </cols>
  <sheetData>
    <row r="3" spans="1:2" x14ac:dyDescent="0.25">
      <c r="A3" s="19" t="s">
        <v>944</v>
      </c>
      <c r="B3" t="s">
        <v>948</v>
      </c>
    </row>
    <row r="4" spans="1:2" x14ac:dyDescent="0.25">
      <c r="A4" s="20" t="s">
        <v>64</v>
      </c>
      <c r="B4" s="9">
        <v>60.172413793103445</v>
      </c>
    </row>
    <row r="5" spans="1:2" x14ac:dyDescent="0.25">
      <c r="A5" s="20" t="s">
        <v>71</v>
      </c>
      <c r="B5" s="9">
        <v>58.697674418604649</v>
      </c>
    </row>
    <row r="6" spans="1:2" x14ac:dyDescent="0.25">
      <c r="A6" s="20" t="s">
        <v>56</v>
      </c>
      <c r="B6" s="9">
        <v>57.162162162162161</v>
      </c>
    </row>
    <row r="7" spans="1:2" x14ac:dyDescent="0.25">
      <c r="A7" s="20" t="s">
        <v>58</v>
      </c>
      <c r="B7" s="9">
        <v>56.46153846153846</v>
      </c>
    </row>
    <row r="8" spans="1:2" x14ac:dyDescent="0.25">
      <c r="A8" s="20" t="s">
        <v>98</v>
      </c>
      <c r="B8" s="9">
        <v>56.25</v>
      </c>
    </row>
    <row r="9" spans="1:2" x14ac:dyDescent="0.25">
      <c r="A9" s="20" t="s">
        <v>945</v>
      </c>
      <c r="B9" s="9">
        <v>57.638297872340424</v>
      </c>
    </row>
    <row r="13" spans="1:2" x14ac:dyDescent="0.25">
      <c r="A13" s="19" t="s">
        <v>944</v>
      </c>
      <c r="B13" t="s">
        <v>948</v>
      </c>
    </row>
    <row r="14" spans="1:2" x14ac:dyDescent="0.25">
      <c r="A14" s="20" t="s">
        <v>77</v>
      </c>
      <c r="B14" s="9">
        <v>47.59375</v>
      </c>
    </row>
    <row r="15" spans="1:2" x14ac:dyDescent="0.25">
      <c r="A15" s="20" t="s">
        <v>139</v>
      </c>
      <c r="B15" s="9">
        <v>51.684210526315788</v>
      </c>
    </row>
    <row r="16" spans="1:2" x14ac:dyDescent="0.25">
      <c r="A16" s="20" t="s">
        <v>112</v>
      </c>
      <c r="B16" s="9">
        <v>52.59375</v>
      </c>
    </row>
    <row r="17" spans="1:2" x14ac:dyDescent="0.25">
      <c r="A17" s="20" t="s">
        <v>84</v>
      </c>
      <c r="B17" s="9">
        <v>52.4</v>
      </c>
    </row>
    <row r="18" spans="1:2" x14ac:dyDescent="0.25">
      <c r="A18" s="20" t="s">
        <v>104</v>
      </c>
      <c r="B18" s="9">
        <v>52.692307692307693</v>
      </c>
    </row>
    <row r="19" spans="1:2" x14ac:dyDescent="0.25">
      <c r="A19" s="20" t="s">
        <v>945</v>
      </c>
      <c r="B19" s="9">
        <v>51.414473684210527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2"/>
  <sheetViews>
    <sheetView workbookViewId="0">
      <selection activeCell="H1" sqref="H1"/>
    </sheetView>
  </sheetViews>
  <sheetFormatPr defaultRowHeight="15" x14ac:dyDescent="0.25"/>
  <cols>
    <col min="1" max="1" width="14.140625" customWidth="1"/>
    <col min="2" max="2" width="20.7109375" customWidth="1"/>
    <col min="3" max="3" width="28.85546875" customWidth="1"/>
    <col min="4" max="4" width="19.5703125" customWidth="1"/>
    <col min="5" max="5" width="20.5703125" customWidth="1"/>
    <col min="6" max="6" width="14.28515625" customWidth="1"/>
    <col min="7" max="7" width="17.42578125" customWidth="1"/>
    <col min="8" max="8" width="15.85546875" customWidth="1"/>
    <col min="9" max="9" width="14.28515625" customWidth="1"/>
    <col min="10" max="10" width="11.5703125" customWidth="1"/>
  </cols>
  <sheetData>
    <row r="1" spans="1:10" x14ac:dyDescent="0.25">
      <c r="A1" s="7" t="s">
        <v>51</v>
      </c>
      <c r="B1" s="7" t="s">
        <v>0</v>
      </c>
      <c r="C1" s="7" t="s">
        <v>3</v>
      </c>
      <c r="D1" s="7" t="s">
        <v>1</v>
      </c>
      <c r="E1" s="7" t="s">
        <v>5</v>
      </c>
      <c r="F1" s="7" t="s">
        <v>233</v>
      </c>
      <c r="G1" s="7" t="s">
        <v>49</v>
      </c>
      <c r="H1" s="7" t="s">
        <v>50</v>
      </c>
      <c r="I1" s="7" t="s">
        <v>947</v>
      </c>
      <c r="J1" s="7"/>
    </row>
    <row r="2" spans="1:10" x14ac:dyDescent="0.25">
      <c r="A2" s="1" t="s">
        <v>54</v>
      </c>
      <c r="B2" s="1">
        <v>43456</v>
      </c>
      <c r="C2" s="1">
        <v>43515</v>
      </c>
      <c r="D2" s="1" t="s">
        <v>43</v>
      </c>
      <c r="E2" s="1" t="s">
        <v>34</v>
      </c>
      <c r="F2" s="1" t="s">
        <v>234</v>
      </c>
      <c r="G2" s="5">
        <v>30310</v>
      </c>
      <c r="H2" s="2">
        <v>0.08</v>
      </c>
      <c r="I2" s="22">
        <f>C2-B2</f>
        <v>59</v>
      </c>
      <c r="J2" s="2"/>
    </row>
    <row r="3" spans="1:10" x14ac:dyDescent="0.25">
      <c r="A3" s="1" t="s">
        <v>56</v>
      </c>
      <c r="B3" s="1">
        <v>43447</v>
      </c>
      <c r="C3" s="1">
        <v>43477</v>
      </c>
      <c r="D3" s="1" t="s">
        <v>46</v>
      </c>
      <c r="E3" s="1" t="s">
        <v>37</v>
      </c>
      <c r="F3" s="1" t="s">
        <v>235</v>
      </c>
      <c r="G3" s="5">
        <v>34342</v>
      </c>
      <c r="H3" s="2">
        <v>0.12</v>
      </c>
      <c r="I3" s="22">
        <f t="shared" ref="I3:I66" si="0">C3-B3</f>
        <v>30</v>
      </c>
      <c r="J3" s="2"/>
    </row>
    <row r="4" spans="1:10" x14ac:dyDescent="0.25">
      <c r="A4" s="1" t="s">
        <v>58</v>
      </c>
      <c r="B4" s="1">
        <v>43444</v>
      </c>
      <c r="C4" s="1">
        <v>43516</v>
      </c>
      <c r="D4" s="1" t="s">
        <v>47</v>
      </c>
      <c r="E4" s="1" t="s">
        <v>41</v>
      </c>
      <c r="F4" s="1" t="s">
        <v>236</v>
      </c>
      <c r="G4" s="5">
        <v>18311</v>
      </c>
      <c r="H4" s="2">
        <v>0.11</v>
      </c>
      <c r="I4" s="22">
        <f t="shared" si="0"/>
        <v>72</v>
      </c>
      <c r="J4" s="2"/>
    </row>
    <row r="5" spans="1:10" x14ac:dyDescent="0.25">
      <c r="A5" s="1" t="s">
        <v>60</v>
      </c>
      <c r="B5" s="1">
        <v>43442</v>
      </c>
      <c r="C5" s="1">
        <v>43482</v>
      </c>
      <c r="D5" s="1" t="s">
        <v>44</v>
      </c>
      <c r="E5" s="1" t="s">
        <v>38</v>
      </c>
      <c r="F5" s="1" t="s">
        <v>237</v>
      </c>
      <c r="G5" s="5">
        <v>16317</v>
      </c>
      <c r="H5" s="2">
        <v>0.11</v>
      </c>
      <c r="I5" s="22">
        <f t="shared" si="0"/>
        <v>40</v>
      </c>
      <c r="J5" s="2"/>
    </row>
    <row r="6" spans="1:10" x14ac:dyDescent="0.25">
      <c r="A6" s="1" t="s">
        <v>62</v>
      </c>
      <c r="B6" s="1">
        <v>43405</v>
      </c>
      <c r="C6" s="1">
        <v>43440</v>
      </c>
      <c r="D6" s="1" t="s">
        <v>43</v>
      </c>
      <c r="E6" s="1" t="s">
        <v>40</v>
      </c>
      <c r="F6" s="1" t="s">
        <v>238</v>
      </c>
      <c r="G6" s="5">
        <v>16064</v>
      </c>
      <c r="H6" s="2">
        <v>0.15</v>
      </c>
      <c r="I6" s="22">
        <f t="shared" si="0"/>
        <v>35</v>
      </c>
      <c r="J6" s="2"/>
    </row>
    <row r="7" spans="1:10" x14ac:dyDescent="0.25">
      <c r="A7" s="1" t="s">
        <v>64</v>
      </c>
      <c r="B7" s="1">
        <v>43413</v>
      </c>
      <c r="C7" s="1">
        <v>43469</v>
      </c>
      <c r="D7" s="1" t="s">
        <v>47</v>
      </c>
      <c r="E7" s="1" t="s">
        <v>36</v>
      </c>
      <c r="F7" s="1" t="s">
        <v>239</v>
      </c>
      <c r="G7" s="5">
        <v>21149</v>
      </c>
      <c r="H7" s="2">
        <v>0.12</v>
      </c>
      <c r="I7" s="22">
        <f t="shared" si="0"/>
        <v>56</v>
      </c>
      <c r="J7" s="2"/>
    </row>
    <row r="8" spans="1:10" x14ac:dyDescent="0.25">
      <c r="A8" s="1" t="s">
        <v>66</v>
      </c>
      <c r="B8" s="1">
        <v>43411</v>
      </c>
      <c r="C8" s="1">
        <v>43460</v>
      </c>
      <c r="D8" s="1" t="s">
        <v>46</v>
      </c>
      <c r="E8" s="1" t="s">
        <v>40</v>
      </c>
      <c r="F8" s="1" t="s">
        <v>240</v>
      </c>
      <c r="G8" s="5">
        <v>21859</v>
      </c>
      <c r="H8" s="2">
        <v>0.06</v>
      </c>
      <c r="I8" s="22">
        <f t="shared" si="0"/>
        <v>49</v>
      </c>
      <c r="J8" s="2"/>
    </row>
    <row r="9" spans="1:10" x14ac:dyDescent="0.25">
      <c r="A9" s="1" t="s">
        <v>64</v>
      </c>
      <c r="B9" s="1">
        <v>43437</v>
      </c>
      <c r="C9" s="1">
        <v>43501</v>
      </c>
      <c r="D9" s="1" t="s">
        <v>46</v>
      </c>
      <c r="E9" s="1" t="s">
        <v>31</v>
      </c>
      <c r="F9" s="1" t="s">
        <v>241</v>
      </c>
      <c r="G9" s="5">
        <v>19399</v>
      </c>
      <c r="H9" s="2">
        <v>0.13</v>
      </c>
      <c r="I9" s="22">
        <f t="shared" si="0"/>
        <v>64</v>
      </c>
      <c r="J9" s="2"/>
    </row>
    <row r="10" spans="1:10" x14ac:dyDescent="0.25">
      <c r="A10" s="1" t="s">
        <v>69</v>
      </c>
      <c r="B10" s="1">
        <v>43412</v>
      </c>
      <c r="C10" s="1">
        <v>43464</v>
      </c>
      <c r="D10" s="1" t="s">
        <v>43</v>
      </c>
      <c r="E10" s="1" t="s">
        <v>35</v>
      </c>
      <c r="F10" s="1" t="s">
        <v>242</v>
      </c>
      <c r="G10" s="5">
        <v>26141</v>
      </c>
      <c r="H10" s="2">
        <v>0.08</v>
      </c>
      <c r="I10" s="22">
        <f t="shared" si="0"/>
        <v>52</v>
      </c>
      <c r="J10" s="2"/>
    </row>
    <row r="11" spans="1:10" x14ac:dyDescent="0.25">
      <c r="A11" s="1" t="s">
        <v>71</v>
      </c>
      <c r="B11" s="1">
        <v>43393</v>
      </c>
      <c r="C11" s="1">
        <v>43472</v>
      </c>
      <c r="D11" s="1" t="s">
        <v>43</v>
      </c>
      <c r="E11" s="1" t="s">
        <v>22</v>
      </c>
      <c r="F11" s="1" t="s">
        <v>243</v>
      </c>
      <c r="G11" s="5">
        <v>34938</v>
      </c>
      <c r="H11" s="2">
        <v>0.06</v>
      </c>
      <c r="I11" s="22">
        <f t="shared" si="0"/>
        <v>79</v>
      </c>
      <c r="J11" s="2"/>
    </row>
    <row r="12" spans="1:10" x14ac:dyDescent="0.25">
      <c r="A12" s="1" t="s">
        <v>69</v>
      </c>
      <c r="B12" s="1">
        <v>43407</v>
      </c>
      <c r="C12" s="1">
        <v>43451</v>
      </c>
      <c r="D12" s="1" t="s">
        <v>43</v>
      </c>
      <c r="E12" s="1" t="s">
        <v>31</v>
      </c>
      <c r="F12" s="1" t="s">
        <v>244</v>
      </c>
      <c r="G12" s="5">
        <v>26938</v>
      </c>
      <c r="H12" s="2">
        <v>7.0000000000000007E-2</v>
      </c>
      <c r="I12" s="22">
        <f t="shared" si="0"/>
        <v>44</v>
      </c>
      <c r="J12" s="2"/>
    </row>
    <row r="13" spans="1:10" x14ac:dyDescent="0.25">
      <c r="A13" s="1" t="s">
        <v>71</v>
      </c>
      <c r="B13" s="1">
        <v>43411</v>
      </c>
      <c r="C13" s="1">
        <v>43444</v>
      </c>
      <c r="D13" s="1" t="s">
        <v>44</v>
      </c>
      <c r="E13" s="1" t="s">
        <v>22</v>
      </c>
      <c r="F13" s="1" t="s">
        <v>245</v>
      </c>
      <c r="G13" s="5">
        <v>19560</v>
      </c>
      <c r="H13" s="2">
        <v>0.05</v>
      </c>
      <c r="I13" s="22">
        <f t="shared" si="0"/>
        <v>33</v>
      </c>
      <c r="J13" s="2"/>
    </row>
    <row r="14" spans="1:10" x14ac:dyDescent="0.25">
      <c r="A14" s="1" t="s">
        <v>66</v>
      </c>
      <c r="B14" s="1">
        <v>43460</v>
      </c>
      <c r="C14" s="1">
        <v>43534</v>
      </c>
      <c r="D14" s="1" t="s">
        <v>47</v>
      </c>
      <c r="E14" s="1" t="s">
        <v>34</v>
      </c>
      <c r="F14" s="1" t="s">
        <v>246</v>
      </c>
      <c r="G14" s="5">
        <v>25878</v>
      </c>
      <c r="H14" s="2">
        <v>0.11</v>
      </c>
      <c r="I14" s="22">
        <f t="shared" si="0"/>
        <v>74</v>
      </c>
      <c r="J14" s="2"/>
    </row>
    <row r="15" spans="1:10" x14ac:dyDescent="0.25">
      <c r="A15" s="1" t="s">
        <v>60</v>
      </c>
      <c r="B15" s="1">
        <v>43398</v>
      </c>
      <c r="C15" s="1">
        <v>43454</v>
      </c>
      <c r="D15" s="1" t="s">
        <v>43</v>
      </c>
      <c r="E15" s="1" t="s">
        <v>35</v>
      </c>
      <c r="F15" s="1" t="s">
        <v>247</v>
      </c>
      <c r="G15" s="5">
        <v>24087</v>
      </c>
      <c r="H15" s="2">
        <v>0.14000000000000001</v>
      </c>
      <c r="I15" s="22">
        <f t="shared" si="0"/>
        <v>56</v>
      </c>
      <c r="J15" s="2"/>
    </row>
    <row r="16" spans="1:10" x14ac:dyDescent="0.25">
      <c r="A16" s="1" t="s">
        <v>77</v>
      </c>
      <c r="B16" s="1">
        <v>43406</v>
      </c>
      <c r="C16" s="1">
        <v>43453</v>
      </c>
      <c r="D16" s="1" t="s">
        <v>43</v>
      </c>
      <c r="E16" s="1" t="s">
        <v>25</v>
      </c>
      <c r="F16" s="1" t="s">
        <v>248</v>
      </c>
      <c r="G16" s="5">
        <v>28566</v>
      </c>
      <c r="H16" s="2">
        <v>0.15</v>
      </c>
      <c r="I16" s="22">
        <f t="shared" si="0"/>
        <v>47</v>
      </c>
      <c r="J16" s="2"/>
    </row>
    <row r="17" spans="1:10" x14ac:dyDescent="0.25">
      <c r="A17" s="1" t="s">
        <v>56</v>
      </c>
      <c r="B17" s="1">
        <v>43439</v>
      </c>
      <c r="C17" s="1">
        <v>43508</v>
      </c>
      <c r="D17" s="1" t="s">
        <v>46</v>
      </c>
      <c r="E17" s="1" t="s">
        <v>34</v>
      </c>
      <c r="F17" s="1" t="s">
        <v>249</v>
      </c>
      <c r="G17" s="5">
        <v>21454</v>
      </c>
      <c r="H17" s="2">
        <v>7.0000000000000007E-2</v>
      </c>
      <c r="I17" s="22">
        <f t="shared" si="0"/>
        <v>69</v>
      </c>
      <c r="J17" s="2"/>
    </row>
    <row r="18" spans="1:10" x14ac:dyDescent="0.25">
      <c r="A18" s="1" t="s">
        <v>58</v>
      </c>
      <c r="B18" s="1">
        <v>43407</v>
      </c>
      <c r="C18" s="1">
        <v>43442</v>
      </c>
      <c r="D18" s="1" t="s">
        <v>47</v>
      </c>
      <c r="E18" s="1" t="s">
        <v>42</v>
      </c>
      <c r="F18" s="1" t="s">
        <v>250</v>
      </c>
      <c r="G18" s="5">
        <v>32490</v>
      </c>
      <c r="H18" s="2">
        <v>0.12</v>
      </c>
      <c r="I18" s="22">
        <f t="shared" si="0"/>
        <v>35</v>
      </c>
      <c r="J18" s="2"/>
    </row>
    <row r="19" spans="1:10" x14ac:dyDescent="0.25">
      <c r="A19" s="1" t="s">
        <v>81</v>
      </c>
      <c r="B19" s="1">
        <v>43458</v>
      </c>
      <c r="C19" s="1">
        <v>43510</v>
      </c>
      <c r="D19" s="1" t="s">
        <v>46</v>
      </c>
      <c r="E19" s="1" t="s">
        <v>35</v>
      </c>
      <c r="F19" s="1" t="s">
        <v>251</v>
      </c>
      <c r="G19" s="5">
        <v>23509</v>
      </c>
      <c r="H19" s="2">
        <v>0.14000000000000001</v>
      </c>
      <c r="I19" s="22">
        <f t="shared" si="0"/>
        <v>52</v>
      </c>
      <c r="J19" s="2"/>
    </row>
    <row r="20" spans="1:10" x14ac:dyDescent="0.25">
      <c r="A20" s="1" t="s">
        <v>71</v>
      </c>
      <c r="B20" s="1">
        <v>43450</v>
      </c>
      <c r="C20" s="1">
        <v>43512</v>
      </c>
      <c r="D20" s="1" t="s">
        <v>44</v>
      </c>
      <c r="E20" s="1" t="s">
        <v>36</v>
      </c>
      <c r="F20" s="1" t="s">
        <v>252</v>
      </c>
      <c r="G20" s="5">
        <v>19026</v>
      </c>
      <c r="H20" s="2">
        <v>0.1</v>
      </c>
      <c r="I20" s="22">
        <f t="shared" si="0"/>
        <v>62</v>
      </c>
      <c r="J20" s="2"/>
    </row>
    <row r="21" spans="1:10" x14ac:dyDescent="0.25">
      <c r="A21" s="1" t="s">
        <v>64</v>
      </c>
      <c r="B21" s="1">
        <v>43448</v>
      </c>
      <c r="C21" s="1">
        <v>43515</v>
      </c>
      <c r="D21" s="1" t="s">
        <v>44</v>
      </c>
      <c r="E21" s="1" t="s">
        <v>23</v>
      </c>
      <c r="F21" s="1" t="s">
        <v>253</v>
      </c>
      <c r="G21" s="5">
        <v>29139</v>
      </c>
      <c r="H21" s="2">
        <v>0.17</v>
      </c>
      <c r="I21" s="22">
        <f t="shared" si="0"/>
        <v>67</v>
      </c>
      <c r="J21" s="2"/>
    </row>
    <row r="22" spans="1:10" x14ac:dyDescent="0.25">
      <c r="A22" s="1" t="s">
        <v>84</v>
      </c>
      <c r="B22" s="1">
        <v>43453</v>
      </c>
      <c r="C22" s="1">
        <v>43491</v>
      </c>
      <c r="D22" s="1" t="s">
        <v>44</v>
      </c>
      <c r="E22" s="1" t="s">
        <v>39</v>
      </c>
      <c r="F22" s="1" t="s">
        <v>254</v>
      </c>
      <c r="G22" s="5">
        <v>19138</v>
      </c>
      <c r="H22" s="2">
        <v>0.1</v>
      </c>
      <c r="I22" s="22">
        <f t="shared" si="0"/>
        <v>38</v>
      </c>
      <c r="J22" s="2"/>
    </row>
    <row r="23" spans="1:10" x14ac:dyDescent="0.25">
      <c r="A23" s="1" t="s">
        <v>58</v>
      </c>
      <c r="B23" s="1">
        <v>43414</v>
      </c>
      <c r="C23" s="1">
        <v>43457</v>
      </c>
      <c r="D23" s="1" t="s">
        <v>46</v>
      </c>
      <c r="E23" s="1" t="s">
        <v>28</v>
      </c>
      <c r="F23" s="1" t="s">
        <v>255</v>
      </c>
      <c r="G23" s="5">
        <v>18889</v>
      </c>
      <c r="H23" s="2">
        <v>0.08</v>
      </c>
      <c r="I23" s="22">
        <f t="shared" si="0"/>
        <v>43</v>
      </c>
      <c r="J23" s="2"/>
    </row>
    <row r="24" spans="1:10" x14ac:dyDescent="0.25">
      <c r="A24" s="1" t="s">
        <v>87</v>
      </c>
      <c r="B24" s="1">
        <v>43407</v>
      </c>
      <c r="C24" s="1">
        <v>43456</v>
      </c>
      <c r="D24" s="1" t="s">
        <v>44</v>
      </c>
      <c r="E24" s="1" t="s">
        <v>21</v>
      </c>
      <c r="F24" s="1" t="s">
        <v>256</v>
      </c>
      <c r="G24" s="5">
        <v>29648</v>
      </c>
      <c r="H24" s="2">
        <v>0.14000000000000001</v>
      </c>
      <c r="I24" s="22">
        <f t="shared" si="0"/>
        <v>49</v>
      </c>
      <c r="J24" s="2"/>
    </row>
    <row r="25" spans="1:10" x14ac:dyDescent="0.25">
      <c r="A25" s="1" t="s">
        <v>71</v>
      </c>
      <c r="B25" s="1">
        <v>43452</v>
      </c>
      <c r="C25" s="1">
        <v>43501</v>
      </c>
      <c r="D25" s="1" t="s">
        <v>43</v>
      </c>
      <c r="E25" s="1" t="s">
        <v>36</v>
      </c>
      <c r="F25" s="1" t="s">
        <v>257</v>
      </c>
      <c r="G25" s="5">
        <v>26961</v>
      </c>
      <c r="H25" s="2">
        <v>0.13</v>
      </c>
      <c r="I25" s="22">
        <f t="shared" si="0"/>
        <v>49</v>
      </c>
      <c r="J25" s="2"/>
    </row>
    <row r="26" spans="1:10" x14ac:dyDescent="0.25">
      <c r="A26" s="1" t="s">
        <v>58</v>
      </c>
      <c r="B26" s="1">
        <v>43464</v>
      </c>
      <c r="C26" s="1">
        <v>43508</v>
      </c>
      <c r="D26" s="1" t="s">
        <v>43</v>
      </c>
      <c r="E26" s="1" t="s">
        <v>30</v>
      </c>
      <c r="F26" s="1" t="s">
        <v>258</v>
      </c>
      <c r="G26" s="5">
        <v>31122</v>
      </c>
      <c r="H26" s="2">
        <v>0.06</v>
      </c>
      <c r="I26" s="22">
        <f t="shared" si="0"/>
        <v>44</v>
      </c>
      <c r="J26" s="2"/>
    </row>
    <row r="27" spans="1:10" x14ac:dyDescent="0.25">
      <c r="A27" s="1" t="s">
        <v>84</v>
      </c>
      <c r="B27" s="1">
        <v>43444</v>
      </c>
      <c r="C27" s="1">
        <v>43484</v>
      </c>
      <c r="D27" s="1" t="s">
        <v>43</v>
      </c>
      <c r="E27" s="1" t="s">
        <v>42</v>
      </c>
      <c r="F27" s="1" t="s">
        <v>259</v>
      </c>
      <c r="G27" s="5">
        <v>31406</v>
      </c>
      <c r="H27" s="2">
        <v>0.1</v>
      </c>
      <c r="I27" s="22">
        <f t="shared" si="0"/>
        <v>40</v>
      </c>
      <c r="J27" s="2"/>
    </row>
    <row r="28" spans="1:10" x14ac:dyDescent="0.25">
      <c r="A28" s="1" t="s">
        <v>58</v>
      </c>
      <c r="B28" s="1">
        <v>43382</v>
      </c>
      <c r="C28" s="1">
        <v>43433</v>
      </c>
      <c r="D28" s="1" t="s">
        <v>44</v>
      </c>
      <c r="E28" s="1" t="s">
        <v>23</v>
      </c>
      <c r="F28" s="1" t="s">
        <v>260</v>
      </c>
      <c r="G28" s="5">
        <v>28002</v>
      </c>
      <c r="H28" s="2">
        <v>0.12</v>
      </c>
      <c r="I28" s="22">
        <f t="shared" si="0"/>
        <v>51</v>
      </c>
      <c r="J28" s="2"/>
    </row>
    <row r="29" spans="1:10" x14ac:dyDescent="0.25">
      <c r="A29" s="1" t="s">
        <v>92</v>
      </c>
      <c r="B29" s="1">
        <v>43411</v>
      </c>
      <c r="C29" s="1">
        <v>43478</v>
      </c>
      <c r="D29" s="1" t="s">
        <v>47</v>
      </c>
      <c r="E29" s="1" t="s">
        <v>42</v>
      </c>
      <c r="F29" s="1" t="s">
        <v>261</v>
      </c>
      <c r="G29" s="5">
        <v>27969</v>
      </c>
      <c r="H29" s="2">
        <v>7.0000000000000007E-2</v>
      </c>
      <c r="I29" s="22">
        <f t="shared" si="0"/>
        <v>67</v>
      </c>
      <c r="J29" s="2"/>
    </row>
    <row r="30" spans="1:10" x14ac:dyDescent="0.25">
      <c r="A30" s="1" t="s">
        <v>66</v>
      </c>
      <c r="B30" s="1">
        <v>43438</v>
      </c>
      <c r="C30" s="1">
        <v>43470</v>
      </c>
      <c r="D30" s="1" t="s">
        <v>44</v>
      </c>
      <c r="E30" s="1" t="s">
        <v>42</v>
      </c>
      <c r="F30" s="1" t="s">
        <v>262</v>
      </c>
      <c r="G30" s="5">
        <v>22095</v>
      </c>
      <c r="H30" s="2">
        <v>0.09</v>
      </c>
      <c r="I30" s="22">
        <f t="shared" si="0"/>
        <v>32</v>
      </c>
      <c r="J30" s="2"/>
    </row>
    <row r="31" spans="1:10" x14ac:dyDescent="0.25">
      <c r="A31" s="1" t="s">
        <v>77</v>
      </c>
      <c r="B31" s="1">
        <v>43415</v>
      </c>
      <c r="C31" s="1">
        <v>43458</v>
      </c>
      <c r="D31" s="1" t="s">
        <v>47</v>
      </c>
      <c r="E31" s="1" t="s">
        <v>30</v>
      </c>
      <c r="F31" s="1" t="s">
        <v>263</v>
      </c>
      <c r="G31" s="5">
        <v>28618</v>
      </c>
      <c r="H31" s="2">
        <v>0.06</v>
      </c>
      <c r="I31" s="22">
        <f t="shared" si="0"/>
        <v>43</v>
      </c>
      <c r="J31" s="2"/>
    </row>
    <row r="32" spans="1:10" x14ac:dyDescent="0.25">
      <c r="A32" s="1" t="s">
        <v>54</v>
      </c>
      <c r="B32" s="1">
        <v>43433</v>
      </c>
      <c r="C32" s="1">
        <v>43507</v>
      </c>
      <c r="D32" s="1" t="s">
        <v>47</v>
      </c>
      <c r="E32" s="1" t="s">
        <v>38</v>
      </c>
      <c r="F32" s="1" t="s">
        <v>264</v>
      </c>
      <c r="G32" s="5">
        <v>16683</v>
      </c>
      <c r="H32" s="2">
        <v>0.13</v>
      </c>
      <c r="I32" s="22">
        <f t="shared" si="0"/>
        <v>74</v>
      </c>
      <c r="J32" s="2"/>
    </row>
    <row r="33" spans="1:10" x14ac:dyDescent="0.25">
      <c r="A33" s="1" t="s">
        <v>84</v>
      </c>
      <c r="B33" s="1">
        <v>43415</v>
      </c>
      <c r="C33" s="1">
        <v>43453</v>
      </c>
      <c r="D33" s="1" t="s">
        <v>45</v>
      </c>
      <c r="E33" s="1" t="s">
        <v>31</v>
      </c>
      <c r="F33" s="1" t="s">
        <v>265</v>
      </c>
      <c r="G33" s="5">
        <v>26167</v>
      </c>
      <c r="H33" s="2">
        <v>0.11</v>
      </c>
      <c r="I33" s="22">
        <f t="shared" si="0"/>
        <v>38</v>
      </c>
      <c r="J33" s="2"/>
    </row>
    <row r="34" spans="1:10" x14ac:dyDescent="0.25">
      <c r="A34" s="1" t="s">
        <v>71</v>
      </c>
      <c r="B34" s="1">
        <v>43406</v>
      </c>
      <c r="C34" s="1">
        <v>43459</v>
      </c>
      <c r="D34" s="1" t="s">
        <v>44</v>
      </c>
      <c r="E34" s="1" t="s">
        <v>36</v>
      </c>
      <c r="F34" s="1" t="s">
        <v>266</v>
      </c>
      <c r="G34" s="5">
        <v>27491</v>
      </c>
      <c r="H34" s="2">
        <v>0.08</v>
      </c>
      <c r="I34" s="22">
        <f t="shared" si="0"/>
        <v>53</v>
      </c>
      <c r="J34" s="2"/>
    </row>
    <row r="35" spans="1:10" x14ac:dyDescent="0.25">
      <c r="A35" s="1" t="s">
        <v>98</v>
      </c>
      <c r="B35" s="1">
        <v>43457</v>
      </c>
      <c r="C35" s="1">
        <v>43514</v>
      </c>
      <c r="D35" s="1" t="s">
        <v>44</v>
      </c>
      <c r="E35" s="1" t="s">
        <v>38</v>
      </c>
      <c r="F35" s="1" t="s">
        <v>267</v>
      </c>
      <c r="G35" s="5">
        <v>31707</v>
      </c>
      <c r="H35" s="2">
        <v>0.14000000000000001</v>
      </c>
      <c r="I35" s="22">
        <f t="shared" si="0"/>
        <v>57</v>
      </c>
      <c r="J35" s="2"/>
    </row>
    <row r="36" spans="1:10" x14ac:dyDescent="0.25">
      <c r="A36" s="1" t="s">
        <v>98</v>
      </c>
      <c r="B36" s="1">
        <v>43442</v>
      </c>
      <c r="C36" s="1">
        <v>43493</v>
      </c>
      <c r="D36" s="1" t="s">
        <v>43</v>
      </c>
      <c r="E36" s="1" t="s">
        <v>29</v>
      </c>
      <c r="F36" s="1" t="s">
        <v>268</v>
      </c>
      <c r="G36" s="5">
        <v>21303</v>
      </c>
      <c r="H36" s="2">
        <v>0.09</v>
      </c>
      <c r="I36" s="22">
        <f t="shared" si="0"/>
        <v>51</v>
      </c>
      <c r="J36" s="2"/>
    </row>
    <row r="37" spans="1:10" x14ac:dyDescent="0.25">
      <c r="A37" s="1" t="s">
        <v>69</v>
      </c>
      <c r="B37" s="1">
        <v>43429</v>
      </c>
      <c r="C37" s="1">
        <v>43495</v>
      </c>
      <c r="D37" s="1" t="s">
        <v>47</v>
      </c>
      <c r="E37" s="1" t="s">
        <v>32</v>
      </c>
      <c r="F37" s="1" t="s">
        <v>269</v>
      </c>
      <c r="G37" s="5">
        <v>34910</v>
      </c>
      <c r="H37" s="2">
        <v>0.08</v>
      </c>
      <c r="I37" s="22">
        <f t="shared" si="0"/>
        <v>66</v>
      </c>
      <c r="J37" s="2"/>
    </row>
    <row r="38" spans="1:10" x14ac:dyDescent="0.25">
      <c r="A38" s="1" t="s">
        <v>98</v>
      </c>
      <c r="B38" s="1">
        <v>43459</v>
      </c>
      <c r="C38" s="1">
        <v>43492</v>
      </c>
      <c r="D38" s="1" t="s">
        <v>45</v>
      </c>
      <c r="E38" s="1" t="s">
        <v>23</v>
      </c>
      <c r="F38" s="1" t="s">
        <v>270</v>
      </c>
      <c r="G38" s="5">
        <v>22386</v>
      </c>
      <c r="H38" s="2">
        <v>0.16</v>
      </c>
      <c r="I38" s="22">
        <f t="shared" si="0"/>
        <v>33</v>
      </c>
      <c r="J38" s="2"/>
    </row>
    <row r="39" spans="1:10" x14ac:dyDescent="0.25">
      <c r="A39" s="1" t="s">
        <v>92</v>
      </c>
      <c r="B39" s="1">
        <v>43449</v>
      </c>
      <c r="C39" s="1">
        <v>43495</v>
      </c>
      <c r="D39" s="1" t="s">
        <v>43</v>
      </c>
      <c r="E39" s="1" t="s">
        <v>32</v>
      </c>
      <c r="F39" s="1" t="s">
        <v>271</v>
      </c>
      <c r="G39" s="5">
        <v>21534</v>
      </c>
      <c r="H39" s="2">
        <v>7.0000000000000007E-2</v>
      </c>
      <c r="I39" s="22">
        <f t="shared" si="0"/>
        <v>46</v>
      </c>
      <c r="J39" s="2"/>
    </row>
    <row r="40" spans="1:10" x14ac:dyDescent="0.25">
      <c r="A40" s="1" t="s">
        <v>60</v>
      </c>
      <c r="B40" s="1">
        <v>43421</v>
      </c>
      <c r="C40" s="1">
        <v>43465</v>
      </c>
      <c r="D40" s="1" t="s">
        <v>44</v>
      </c>
      <c r="E40" s="1" t="s">
        <v>24</v>
      </c>
      <c r="F40" s="1" t="s">
        <v>272</v>
      </c>
      <c r="G40" s="5">
        <v>23074</v>
      </c>
      <c r="H40" s="2">
        <v>0.12</v>
      </c>
      <c r="I40" s="22">
        <f t="shared" si="0"/>
        <v>44</v>
      </c>
      <c r="J40" s="2"/>
    </row>
    <row r="41" spans="1:10" x14ac:dyDescent="0.25">
      <c r="A41" s="1" t="s">
        <v>87</v>
      </c>
      <c r="B41" s="1">
        <v>43448</v>
      </c>
      <c r="C41" s="1">
        <v>43505</v>
      </c>
      <c r="D41" s="1" t="s">
        <v>46</v>
      </c>
      <c r="E41" s="1" t="s">
        <v>22</v>
      </c>
      <c r="F41" s="1" t="s">
        <v>273</v>
      </c>
      <c r="G41" s="5">
        <v>34814</v>
      </c>
      <c r="H41" s="2">
        <v>0.16</v>
      </c>
      <c r="I41" s="22">
        <f t="shared" si="0"/>
        <v>57</v>
      </c>
      <c r="J41" s="2"/>
    </row>
    <row r="42" spans="1:10" x14ac:dyDescent="0.25">
      <c r="A42" s="1" t="s">
        <v>54</v>
      </c>
      <c r="B42" s="1">
        <v>43386</v>
      </c>
      <c r="C42" s="1">
        <v>43443</v>
      </c>
      <c r="D42" s="1" t="s">
        <v>44</v>
      </c>
      <c r="E42" s="1" t="s">
        <v>37</v>
      </c>
      <c r="F42" s="1" t="s">
        <v>274</v>
      </c>
      <c r="G42" s="5">
        <v>32173</v>
      </c>
      <c r="H42" s="2">
        <v>0.08</v>
      </c>
      <c r="I42" s="22">
        <f t="shared" si="0"/>
        <v>57</v>
      </c>
      <c r="J42" s="2"/>
    </row>
    <row r="43" spans="1:10" x14ac:dyDescent="0.25">
      <c r="A43" s="1" t="s">
        <v>77</v>
      </c>
      <c r="B43" s="1">
        <v>43413</v>
      </c>
      <c r="C43" s="1">
        <v>43447</v>
      </c>
      <c r="D43" s="1" t="s">
        <v>46</v>
      </c>
      <c r="E43" s="1" t="s">
        <v>27</v>
      </c>
      <c r="F43" s="1" t="s">
        <v>275</v>
      </c>
      <c r="G43" s="5">
        <v>30358</v>
      </c>
      <c r="H43" s="2">
        <v>0.08</v>
      </c>
      <c r="I43" s="22">
        <f t="shared" si="0"/>
        <v>34</v>
      </c>
      <c r="J43" s="2"/>
    </row>
    <row r="44" spans="1:10" x14ac:dyDescent="0.25">
      <c r="A44" s="1" t="s">
        <v>104</v>
      </c>
      <c r="B44" s="1">
        <v>43443</v>
      </c>
      <c r="C44" s="1">
        <v>43487</v>
      </c>
      <c r="D44" s="1" t="s">
        <v>45</v>
      </c>
      <c r="E44" s="1" t="s">
        <v>28</v>
      </c>
      <c r="F44" s="1" t="s">
        <v>276</v>
      </c>
      <c r="G44" s="5">
        <v>26570</v>
      </c>
      <c r="H44" s="2">
        <v>0.09</v>
      </c>
      <c r="I44" s="22">
        <f t="shared" si="0"/>
        <v>44</v>
      </c>
      <c r="J44" s="2"/>
    </row>
    <row r="45" spans="1:10" x14ac:dyDescent="0.25">
      <c r="A45" s="1" t="s">
        <v>54</v>
      </c>
      <c r="B45" s="1">
        <v>43377</v>
      </c>
      <c r="C45" s="1">
        <v>43409</v>
      </c>
      <c r="D45" s="1" t="s">
        <v>44</v>
      </c>
      <c r="E45" s="1" t="s">
        <v>33</v>
      </c>
      <c r="F45" s="1" t="s">
        <v>277</v>
      </c>
      <c r="G45" s="5">
        <v>23585</v>
      </c>
      <c r="H45" s="2">
        <v>0.17</v>
      </c>
      <c r="I45" s="22">
        <f t="shared" si="0"/>
        <v>32</v>
      </c>
      <c r="J45" s="2"/>
    </row>
    <row r="46" spans="1:10" x14ac:dyDescent="0.25">
      <c r="A46" s="1" t="s">
        <v>54</v>
      </c>
      <c r="B46" s="1">
        <v>43377</v>
      </c>
      <c r="C46" s="1">
        <v>43445</v>
      </c>
      <c r="D46" s="1" t="s">
        <v>45</v>
      </c>
      <c r="E46" s="1" t="s">
        <v>32</v>
      </c>
      <c r="F46" s="1" t="s">
        <v>278</v>
      </c>
      <c r="G46" s="5">
        <v>24799</v>
      </c>
      <c r="H46" s="2">
        <v>0.15</v>
      </c>
      <c r="I46" s="22">
        <f t="shared" si="0"/>
        <v>68</v>
      </c>
      <c r="J46" s="2"/>
    </row>
    <row r="47" spans="1:10" x14ac:dyDescent="0.25">
      <c r="A47" s="1" t="s">
        <v>54</v>
      </c>
      <c r="B47" s="1">
        <v>43464</v>
      </c>
      <c r="C47" s="1">
        <v>43525</v>
      </c>
      <c r="D47" s="1" t="s">
        <v>46</v>
      </c>
      <c r="E47" s="1" t="s">
        <v>32</v>
      </c>
      <c r="F47" s="1" t="s">
        <v>279</v>
      </c>
      <c r="G47" s="5">
        <v>28425</v>
      </c>
      <c r="H47" s="2">
        <v>0.14000000000000001</v>
      </c>
      <c r="I47" s="22">
        <f t="shared" si="0"/>
        <v>61</v>
      </c>
      <c r="J47" s="2"/>
    </row>
    <row r="48" spans="1:10" x14ac:dyDescent="0.25">
      <c r="A48" s="1" t="s">
        <v>109</v>
      </c>
      <c r="B48" s="1">
        <v>43386</v>
      </c>
      <c r="C48" s="1">
        <v>43438</v>
      </c>
      <c r="D48" s="1" t="s">
        <v>43</v>
      </c>
      <c r="E48" s="1" t="s">
        <v>38</v>
      </c>
      <c r="F48" s="1" t="s">
        <v>280</v>
      </c>
      <c r="G48" s="5">
        <v>23304</v>
      </c>
      <c r="H48" s="2">
        <v>0.12</v>
      </c>
      <c r="I48" s="22">
        <f t="shared" si="0"/>
        <v>52</v>
      </c>
      <c r="J48" s="2"/>
    </row>
    <row r="49" spans="1:10" x14ac:dyDescent="0.25">
      <c r="A49" s="1" t="s">
        <v>66</v>
      </c>
      <c r="B49" s="1">
        <v>43444</v>
      </c>
      <c r="C49" s="1">
        <v>43488</v>
      </c>
      <c r="D49" s="1" t="s">
        <v>45</v>
      </c>
      <c r="E49" s="1" t="s">
        <v>30</v>
      </c>
      <c r="F49" s="1" t="s">
        <v>281</v>
      </c>
      <c r="G49" s="5">
        <v>23115</v>
      </c>
      <c r="H49" s="2">
        <v>0.16</v>
      </c>
      <c r="I49" s="22">
        <f t="shared" si="0"/>
        <v>44</v>
      </c>
      <c r="J49" s="2"/>
    </row>
    <row r="50" spans="1:10" x14ac:dyDescent="0.25">
      <c r="A50" s="1" t="s">
        <v>60</v>
      </c>
      <c r="B50" s="1">
        <v>43411</v>
      </c>
      <c r="C50" s="1">
        <v>43468</v>
      </c>
      <c r="D50" s="1" t="s">
        <v>45</v>
      </c>
      <c r="E50" s="1" t="s">
        <v>28</v>
      </c>
      <c r="F50" s="1" t="s">
        <v>282</v>
      </c>
      <c r="G50" s="5">
        <v>18747</v>
      </c>
      <c r="H50" s="2">
        <v>7.0000000000000007E-2</v>
      </c>
      <c r="I50" s="22">
        <f t="shared" si="0"/>
        <v>57</v>
      </c>
      <c r="J50" s="2"/>
    </row>
    <row r="51" spans="1:10" x14ac:dyDescent="0.25">
      <c r="A51" s="1" t="s">
        <v>54</v>
      </c>
      <c r="B51" s="1">
        <v>43405</v>
      </c>
      <c r="C51" s="1">
        <v>43482</v>
      </c>
      <c r="D51" s="1" t="s">
        <v>46</v>
      </c>
      <c r="E51" s="1" t="s">
        <v>36</v>
      </c>
      <c r="F51" s="1" t="s">
        <v>283</v>
      </c>
      <c r="G51" s="5">
        <v>30767</v>
      </c>
      <c r="H51" s="2">
        <v>0.14000000000000001</v>
      </c>
      <c r="I51" s="22">
        <f t="shared" si="0"/>
        <v>77</v>
      </c>
      <c r="J51" s="2"/>
    </row>
    <row r="52" spans="1:10" x14ac:dyDescent="0.25">
      <c r="A52" s="1" t="s">
        <v>66</v>
      </c>
      <c r="B52" s="1">
        <v>43416</v>
      </c>
      <c r="C52" s="1">
        <v>43494</v>
      </c>
      <c r="D52" s="1" t="s">
        <v>43</v>
      </c>
      <c r="E52" s="1" t="s">
        <v>24</v>
      </c>
      <c r="F52" s="1" t="s">
        <v>284</v>
      </c>
      <c r="G52" s="5">
        <v>30944</v>
      </c>
      <c r="H52" s="2">
        <v>0.14000000000000001</v>
      </c>
      <c r="I52" s="22">
        <f t="shared" si="0"/>
        <v>78</v>
      </c>
      <c r="J52" s="2"/>
    </row>
    <row r="53" spans="1:10" x14ac:dyDescent="0.25">
      <c r="A53" s="1" t="s">
        <v>112</v>
      </c>
      <c r="B53" s="1">
        <v>43414</v>
      </c>
      <c r="C53" s="1">
        <v>43449</v>
      </c>
      <c r="D53" s="1" t="s">
        <v>43</v>
      </c>
      <c r="E53" s="1" t="s">
        <v>37</v>
      </c>
      <c r="F53" s="1" t="s">
        <v>285</v>
      </c>
      <c r="G53" s="5">
        <v>25766</v>
      </c>
      <c r="H53" s="2">
        <v>0.06</v>
      </c>
      <c r="I53" s="22">
        <f t="shared" si="0"/>
        <v>35</v>
      </c>
      <c r="J53" s="2"/>
    </row>
    <row r="54" spans="1:10" x14ac:dyDescent="0.25">
      <c r="A54" s="1" t="s">
        <v>112</v>
      </c>
      <c r="B54" s="1">
        <v>43437</v>
      </c>
      <c r="C54" s="1">
        <v>43507</v>
      </c>
      <c r="D54" s="1" t="s">
        <v>47</v>
      </c>
      <c r="E54" s="1" t="s">
        <v>28</v>
      </c>
      <c r="F54" s="1" t="s">
        <v>286</v>
      </c>
      <c r="G54" s="5">
        <v>33020</v>
      </c>
      <c r="H54" s="2">
        <v>0.12</v>
      </c>
      <c r="I54" s="22">
        <f t="shared" si="0"/>
        <v>70</v>
      </c>
      <c r="J54" s="2"/>
    </row>
    <row r="55" spans="1:10" x14ac:dyDescent="0.25">
      <c r="A55" s="1" t="s">
        <v>81</v>
      </c>
      <c r="B55" s="1">
        <v>43427</v>
      </c>
      <c r="C55" s="1">
        <v>43475</v>
      </c>
      <c r="D55" s="1" t="s">
        <v>43</v>
      </c>
      <c r="E55" s="1" t="s">
        <v>21</v>
      </c>
      <c r="F55" s="1" t="s">
        <v>287</v>
      </c>
      <c r="G55" s="5">
        <v>32080</v>
      </c>
      <c r="H55" s="2">
        <v>0.1</v>
      </c>
      <c r="I55" s="22">
        <f t="shared" si="0"/>
        <v>48</v>
      </c>
      <c r="J55" s="2"/>
    </row>
    <row r="56" spans="1:10" x14ac:dyDescent="0.25">
      <c r="A56" s="1" t="s">
        <v>60</v>
      </c>
      <c r="B56" s="1">
        <v>43402</v>
      </c>
      <c r="C56" s="1">
        <v>43436</v>
      </c>
      <c r="D56" s="1" t="s">
        <v>43</v>
      </c>
      <c r="E56" s="1" t="s">
        <v>30</v>
      </c>
      <c r="F56" s="1" t="s">
        <v>288</v>
      </c>
      <c r="G56" s="5">
        <v>25088</v>
      </c>
      <c r="H56" s="2">
        <v>0.17</v>
      </c>
      <c r="I56" s="22">
        <f t="shared" si="0"/>
        <v>34</v>
      </c>
      <c r="J56" s="2"/>
    </row>
    <row r="57" spans="1:10" x14ac:dyDescent="0.25">
      <c r="A57" s="1" t="s">
        <v>69</v>
      </c>
      <c r="B57" s="1">
        <v>43424</v>
      </c>
      <c r="C57" s="1">
        <v>43495</v>
      </c>
      <c r="D57" s="1" t="s">
        <v>45</v>
      </c>
      <c r="E57" s="1" t="s">
        <v>21</v>
      </c>
      <c r="F57" s="1" t="s">
        <v>289</v>
      </c>
      <c r="G57" s="5">
        <v>19673</v>
      </c>
      <c r="H57" s="2">
        <v>0.13</v>
      </c>
      <c r="I57" s="22">
        <f t="shared" si="0"/>
        <v>71</v>
      </c>
      <c r="J57" s="2"/>
    </row>
    <row r="58" spans="1:10" x14ac:dyDescent="0.25">
      <c r="A58" s="1" t="s">
        <v>64</v>
      </c>
      <c r="B58" s="1">
        <v>43458</v>
      </c>
      <c r="C58" s="1">
        <v>43538</v>
      </c>
      <c r="D58" s="1" t="s">
        <v>43</v>
      </c>
      <c r="E58" s="1" t="s">
        <v>22</v>
      </c>
      <c r="F58" s="1" t="s">
        <v>290</v>
      </c>
      <c r="G58" s="5">
        <v>26990</v>
      </c>
      <c r="H58" s="2">
        <v>0.09</v>
      </c>
      <c r="I58" s="22">
        <f t="shared" si="0"/>
        <v>80</v>
      </c>
      <c r="J58" s="2"/>
    </row>
    <row r="59" spans="1:10" x14ac:dyDescent="0.25">
      <c r="A59" s="1" t="s">
        <v>118</v>
      </c>
      <c r="B59" s="1">
        <v>43400</v>
      </c>
      <c r="C59" s="1">
        <v>43474</v>
      </c>
      <c r="D59" s="1" t="s">
        <v>43</v>
      </c>
      <c r="E59" s="1" t="s">
        <v>35</v>
      </c>
      <c r="F59" s="1" t="s">
        <v>291</v>
      </c>
      <c r="G59" s="5">
        <v>29882</v>
      </c>
      <c r="H59" s="2">
        <v>0.11</v>
      </c>
      <c r="I59" s="22">
        <f t="shared" si="0"/>
        <v>74</v>
      </c>
      <c r="J59" s="2"/>
    </row>
    <row r="60" spans="1:10" x14ac:dyDescent="0.25">
      <c r="A60" s="1" t="s">
        <v>87</v>
      </c>
      <c r="B60" s="1">
        <v>43452</v>
      </c>
      <c r="C60" s="1">
        <v>43510</v>
      </c>
      <c r="D60" s="1" t="s">
        <v>43</v>
      </c>
      <c r="E60" s="1" t="s">
        <v>29</v>
      </c>
      <c r="F60" s="1" t="s">
        <v>292</v>
      </c>
      <c r="G60" s="5">
        <v>22022</v>
      </c>
      <c r="H60" s="2">
        <v>0.17</v>
      </c>
      <c r="I60" s="22">
        <f t="shared" si="0"/>
        <v>58</v>
      </c>
      <c r="J60" s="2"/>
    </row>
    <row r="61" spans="1:10" x14ac:dyDescent="0.25">
      <c r="A61" s="1" t="s">
        <v>104</v>
      </c>
      <c r="B61" s="1">
        <v>43428</v>
      </c>
      <c r="C61" s="1">
        <v>43476</v>
      </c>
      <c r="D61" s="1" t="s">
        <v>45</v>
      </c>
      <c r="E61" s="1" t="s">
        <v>26</v>
      </c>
      <c r="F61" s="1" t="s">
        <v>293</v>
      </c>
      <c r="G61" s="5">
        <v>27787</v>
      </c>
      <c r="H61" s="2">
        <v>0.14000000000000001</v>
      </c>
      <c r="I61" s="22">
        <f t="shared" si="0"/>
        <v>48</v>
      </c>
      <c r="J61" s="2"/>
    </row>
    <row r="62" spans="1:10" x14ac:dyDescent="0.25">
      <c r="A62" s="1" t="s">
        <v>64</v>
      </c>
      <c r="B62" s="1">
        <v>43393</v>
      </c>
      <c r="C62" s="1">
        <v>43444</v>
      </c>
      <c r="D62" s="1" t="s">
        <v>45</v>
      </c>
      <c r="E62" s="1" t="s">
        <v>22</v>
      </c>
      <c r="F62" s="1" t="s">
        <v>294</v>
      </c>
      <c r="G62" s="5">
        <v>31919</v>
      </c>
      <c r="H62" s="2">
        <v>0.11</v>
      </c>
      <c r="I62" s="22">
        <f t="shared" si="0"/>
        <v>51</v>
      </c>
      <c r="J62" s="2"/>
    </row>
    <row r="63" spans="1:10" x14ac:dyDescent="0.25">
      <c r="A63" s="1" t="s">
        <v>77</v>
      </c>
      <c r="B63" s="1">
        <v>43441</v>
      </c>
      <c r="C63" s="1">
        <v>43493</v>
      </c>
      <c r="D63" s="1" t="s">
        <v>44</v>
      </c>
      <c r="E63" s="1" t="s">
        <v>22</v>
      </c>
      <c r="F63" s="1" t="s">
        <v>295</v>
      </c>
      <c r="G63" s="5">
        <v>19748</v>
      </c>
      <c r="H63" s="2">
        <v>0.11</v>
      </c>
      <c r="I63" s="22">
        <f t="shared" si="0"/>
        <v>52</v>
      </c>
      <c r="J63" s="2"/>
    </row>
    <row r="64" spans="1:10" x14ac:dyDescent="0.25">
      <c r="A64" s="1" t="s">
        <v>60</v>
      </c>
      <c r="B64" s="1">
        <v>43464</v>
      </c>
      <c r="C64" s="1">
        <v>43507</v>
      </c>
      <c r="D64" s="1" t="s">
        <v>46</v>
      </c>
      <c r="E64" s="1" t="s">
        <v>40</v>
      </c>
      <c r="F64" s="1" t="s">
        <v>296</v>
      </c>
      <c r="G64" s="5">
        <v>17691</v>
      </c>
      <c r="H64" s="2">
        <v>0.1</v>
      </c>
      <c r="I64" s="22">
        <f t="shared" si="0"/>
        <v>43</v>
      </c>
      <c r="J64" s="2"/>
    </row>
    <row r="65" spans="1:10" x14ac:dyDescent="0.25">
      <c r="A65" s="1" t="s">
        <v>54</v>
      </c>
      <c r="B65" s="1">
        <v>43438</v>
      </c>
      <c r="C65" s="1">
        <v>43496</v>
      </c>
      <c r="D65" s="1" t="s">
        <v>43</v>
      </c>
      <c r="E65" s="1" t="s">
        <v>24</v>
      </c>
      <c r="F65" s="1" t="s">
        <v>297</v>
      </c>
      <c r="G65" s="5">
        <v>18554</v>
      </c>
      <c r="H65" s="2">
        <v>0.06</v>
      </c>
      <c r="I65" s="22">
        <f t="shared" si="0"/>
        <v>58</v>
      </c>
      <c r="J65" s="2"/>
    </row>
    <row r="66" spans="1:10" x14ac:dyDescent="0.25">
      <c r="A66" s="1" t="s">
        <v>62</v>
      </c>
      <c r="B66" s="1">
        <v>43434</v>
      </c>
      <c r="C66" s="1">
        <v>43475</v>
      </c>
      <c r="D66" s="1" t="s">
        <v>47</v>
      </c>
      <c r="E66" s="1" t="s">
        <v>28</v>
      </c>
      <c r="F66" s="1" t="s">
        <v>298</v>
      </c>
      <c r="G66" s="5">
        <v>22112</v>
      </c>
      <c r="H66" s="2">
        <v>0.16</v>
      </c>
      <c r="I66" s="22">
        <f t="shared" si="0"/>
        <v>41</v>
      </c>
      <c r="J66" s="2"/>
    </row>
    <row r="67" spans="1:10" x14ac:dyDescent="0.25">
      <c r="A67" s="1" t="s">
        <v>118</v>
      </c>
      <c r="B67" s="1">
        <v>43406</v>
      </c>
      <c r="C67" s="1">
        <v>43454</v>
      </c>
      <c r="D67" s="1" t="s">
        <v>44</v>
      </c>
      <c r="E67" s="1" t="s">
        <v>30</v>
      </c>
      <c r="F67" s="1" t="s">
        <v>299</v>
      </c>
      <c r="G67" s="5">
        <v>16288</v>
      </c>
      <c r="H67" s="2">
        <v>0.13</v>
      </c>
      <c r="I67" s="22">
        <f t="shared" ref="I67:I130" si="1">C67-B67</f>
        <v>48</v>
      </c>
      <c r="J67" s="2"/>
    </row>
    <row r="68" spans="1:10" x14ac:dyDescent="0.25">
      <c r="A68" s="1" t="s">
        <v>60</v>
      </c>
      <c r="B68" s="1">
        <v>43412</v>
      </c>
      <c r="C68" s="1">
        <v>43459</v>
      </c>
      <c r="D68" s="1" t="s">
        <v>45</v>
      </c>
      <c r="E68" s="1" t="s">
        <v>26</v>
      </c>
      <c r="F68" s="1" t="s">
        <v>300</v>
      </c>
      <c r="G68" s="5">
        <v>19132</v>
      </c>
      <c r="H68" s="2">
        <v>0.12</v>
      </c>
      <c r="I68" s="22">
        <f t="shared" si="1"/>
        <v>47</v>
      </c>
      <c r="J68" s="2"/>
    </row>
    <row r="69" spans="1:10" x14ac:dyDescent="0.25">
      <c r="A69" s="1" t="s">
        <v>64</v>
      </c>
      <c r="B69" s="1">
        <v>43433</v>
      </c>
      <c r="C69" s="1">
        <v>43488</v>
      </c>
      <c r="D69" s="1" t="s">
        <v>43</v>
      </c>
      <c r="E69" s="1" t="s">
        <v>25</v>
      </c>
      <c r="F69" s="1" t="s">
        <v>301</v>
      </c>
      <c r="G69" s="5">
        <v>33491</v>
      </c>
      <c r="H69" s="2">
        <v>0.06</v>
      </c>
      <c r="I69" s="22">
        <f t="shared" si="1"/>
        <v>55</v>
      </c>
      <c r="J69" s="2"/>
    </row>
    <row r="70" spans="1:10" x14ac:dyDescent="0.25">
      <c r="A70" s="1" t="s">
        <v>87</v>
      </c>
      <c r="B70" s="1">
        <v>43402</v>
      </c>
      <c r="C70" s="1">
        <v>43434</v>
      </c>
      <c r="D70" s="1" t="s">
        <v>43</v>
      </c>
      <c r="E70" s="1" t="s">
        <v>40</v>
      </c>
      <c r="F70" s="1" t="s">
        <v>302</v>
      </c>
      <c r="G70" s="5">
        <v>22747</v>
      </c>
      <c r="H70" s="2">
        <v>0.13</v>
      </c>
      <c r="I70" s="22">
        <f t="shared" si="1"/>
        <v>32</v>
      </c>
      <c r="J70" s="2"/>
    </row>
    <row r="71" spans="1:10" x14ac:dyDescent="0.25">
      <c r="A71" s="1" t="s">
        <v>77</v>
      </c>
      <c r="B71" s="1">
        <v>43450</v>
      </c>
      <c r="C71" s="1">
        <v>43495</v>
      </c>
      <c r="D71" s="1" t="s">
        <v>45</v>
      </c>
      <c r="E71" s="1" t="s">
        <v>39</v>
      </c>
      <c r="F71" s="1" t="s">
        <v>303</v>
      </c>
      <c r="G71" s="5">
        <v>26805</v>
      </c>
      <c r="H71" s="2">
        <v>0.06</v>
      </c>
      <c r="I71" s="22">
        <f t="shared" si="1"/>
        <v>45</v>
      </c>
      <c r="J71" s="2"/>
    </row>
    <row r="72" spans="1:10" x14ac:dyDescent="0.25">
      <c r="A72" s="1" t="s">
        <v>69</v>
      </c>
      <c r="B72" s="1">
        <v>43430</v>
      </c>
      <c r="C72" s="1">
        <v>43464</v>
      </c>
      <c r="D72" s="1" t="s">
        <v>46</v>
      </c>
      <c r="E72" s="1" t="s">
        <v>25</v>
      </c>
      <c r="F72" s="1" t="s">
        <v>304</v>
      </c>
      <c r="G72" s="5">
        <v>20261</v>
      </c>
      <c r="H72" s="2">
        <v>0.05</v>
      </c>
      <c r="I72" s="22">
        <f t="shared" si="1"/>
        <v>34</v>
      </c>
      <c r="J72" s="2"/>
    </row>
    <row r="73" spans="1:10" x14ac:dyDescent="0.25">
      <c r="A73" s="1" t="s">
        <v>66</v>
      </c>
      <c r="B73" s="1">
        <v>43391</v>
      </c>
      <c r="C73" s="1">
        <v>43471</v>
      </c>
      <c r="D73" s="1" t="s">
        <v>47</v>
      </c>
      <c r="E73" s="1" t="s">
        <v>22</v>
      </c>
      <c r="F73" s="1" t="s">
        <v>305</v>
      </c>
      <c r="G73" s="5">
        <v>33892</v>
      </c>
      <c r="H73" s="2">
        <v>0.16</v>
      </c>
      <c r="I73" s="22">
        <f t="shared" si="1"/>
        <v>80</v>
      </c>
      <c r="J73" s="2"/>
    </row>
    <row r="74" spans="1:10" x14ac:dyDescent="0.25">
      <c r="A74" s="1" t="s">
        <v>104</v>
      </c>
      <c r="B74" s="1">
        <v>43409</v>
      </c>
      <c r="C74" s="1">
        <v>43486</v>
      </c>
      <c r="D74" s="1" t="s">
        <v>47</v>
      </c>
      <c r="E74" s="1" t="s">
        <v>41</v>
      </c>
      <c r="F74" s="1" t="s">
        <v>306</v>
      </c>
      <c r="G74" s="5">
        <v>21697</v>
      </c>
      <c r="H74" s="2">
        <v>0.11</v>
      </c>
      <c r="I74" s="22">
        <f t="shared" si="1"/>
        <v>77</v>
      </c>
      <c r="J74" s="2"/>
    </row>
    <row r="75" spans="1:10" x14ac:dyDescent="0.25">
      <c r="A75" s="1" t="s">
        <v>69</v>
      </c>
      <c r="B75" s="1">
        <v>43430</v>
      </c>
      <c r="C75" s="1">
        <v>43471</v>
      </c>
      <c r="D75" s="1" t="s">
        <v>43</v>
      </c>
      <c r="E75" s="1" t="s">
        <v>34</v>
      </c>
      <c r="F75" s="1" t="s">
        <v>307</v>
      </c>
      <c r="G75" s="5">
        <v>22215</v>
      </c>
      <c r="H75" s="2">
        <v>0.13</v>
      </c>
      <c r="I75" s="22">
        <f t="shared" si="1"/>
        <v>41</v>
      </c>
      <c r="J75" s="2"/>
    </row>
    <row r="76" spans="1:10" x14ac:dyDescent="0.25">
      <c r="A76" s="1" t="s">
        <v>58</v>
      </c>
      <c r="B76" s="1">
        <v>43430</v>
      </c>
      <c r="C76" s="1">
        <v>43460</v>
      </c>
      <c r="D76" s="1" t="s">
        <v>45</v>
      </c>
      <c r="E76" s="1" t="s">
        <v>38</v>
      </c>
      <c r="F76" s="1" t="s">
        <v>308</v>
      </c>
      <c r="G76" s="5">
        <v>29073</v>
      </c>
      <c r="H76" s="2">
        <v>0.11</v>
      </c>
      <c r="I76" s="22">
        <f t="shared" si="1"/>
        <v>30</v>
      </c>
      <c r="J76" s="2"/>
    </row>
    <row r="77" spans="1:10" x14ac:dyDescent="0.25">
      <c r="A77" s="1" t="s">
        <v>56</v>
      </c>
      <c r="B77" s="1">
        <v>43428</v>
      </c>
      <c r="C77" s="1">
        <v>43479</v>
      </c>
      <c r="D77" s="1" t="s">
        <v>46</v>
      </c>
      <c r="E77" s="1" t="s">
        <v>25</v>
      </c>
      <c r="F77" s="1" t="s">
        <v>309</v>
      </c>
      <c r="G77" s="5">
        <v>29926</v>
      </c>
      <c r="H77" s="2">
        <v>0.06</v>
      </c>
      <c r="I77" s="22">
        <f t="shared" si="1"/>
        <v>51</v>
      </c>
      <c r="J77" s="2"/>
    </row>
    <row r="78" spans="1:10" x14ac:dyDescent="0.25">
      <c r="A78" s="1" t="s">
        <v>98</v>
      </c>
      <c r="B78" s="1">
        <v>43420</v>
      </c>
      <c r="C78" s="1">
        <v>43498</v>
      </c>
      <c r="D78" s="1" t="s">
        <v>46</v>
      </c>
      <c r="E78" s="1" t="s">
        <v>39</v>
      </c>
      <c r="F78" s="1" t="s">
        <v>310</v>
      </c>
      <c r="G78" s="5">
        <v>34845</v>
      </c>
      <c r="H78" s="2">
        <v>0.13</v>
      </c>
      <c r="I78" s="22">
        <f t="shared" si="1"/>
        <v>78</v>
      </c>
      <c r="J78" s="2"/>
    </row>
    <row r="79" spans="1:10" x14ac:dyDescent="0.25">
      <c r="A79" s="1" t="s">
        <v>112</v>
      </c>
      <c r="B79" s="1">
        <v>43406</v>
      </c>
      <c r="C79" s="1">
        <v>43461</v>
      </c>
      <c r="D79" s="1" t="s">
        <v>44</v>
      </c>
      <c r="E79" s="1" t="s">
        <v>34</v>
      </c>
      <c r="F79" s="1" t="s">
        <v>311</v>
      </c>
      <c r="G79" s="5">
        <v>31566</v>
      </c>
      <c r="H79" s="2">
        <v>0.17</v>
      </c>
      <c r="I79" s="22">
        <f t="shared" si="1"/>
        <v>55</v>
      </c>
      <c r="J79" s="2"/>
    </row>
    <row r="80" spans="1:10" x14ac:dyDescent="0.25">
      <c r="A80" s="1" t="s">
        <v>77</v>
      </c>
      <c r="B80" s="1">
        <v>43394</v>
      </c>
      <c r="C80" s="1">
        <v>43455</v>
      </c>
      <c r="D80" s="1" t="s">
        <v>45</v>
      </c>
      <c r="E80" s="1" t="s">
        <v>21</v>
      </c>
      <c r="F80" s="1" t="s">
        <v>312</v>
      </c>
      <c r="G80" s="5">
        <v>18964</v>
      </c>
      <c r="H80" s="2">
        <v>7.0000000000000007E-2</v>
      </c>
      <c r="I80" s="22">
        <f t="shared" si="1"/>
        <v>61</v>
      </c>
      <c r="J80" s="2"/>
    </row>
    <row r="81" spans="1:10" x14ac:dyDescent="0.25">
      <c r="A81" s="1" t="s">
        <v>109</v>
      </c>
      <c r="B81" s="1">
        <v>43452</v>
      </c>
      <c r="C81" s="1">
        <v>43520</v>
      </c>
      <c r="D81" s="1" t="s">
        <v>45</v>
      </c>
      <c r="E81" s="1" t="s">
        <v>23</v>
      </c>
      <c r="F81" s="1" t="s">
        <v>313</v>
      </c>
      <c r="G81" s="5">
        <v>29943</v>
      </c>
      <c r="H81" s="2">
        <v>0.14000000000000001</v>
      </c>
      <c r="I81" s="22">
        <f t="shared" si="1"/>
        <v>68</v>
      </c>
      <c r="J81" s="2"/>
    </row>
    <row r="82" spans="1:10" x14ac:dyDescent="0.25">
      <c r="A82" s="1" t="s">
        <v>84</v>
      </c>
      <c r="B82" s="1">
        <v>43434</v>
      </c>
      <c r="C82" s="1">
        <v>43489</v>
      </c>
      <c r="D82" s="1" t="s">
        <v>47</v>
      </c>
      <c r="E82" s="1" t="s">
        <v>41</v>
      </c>
      <c r="F82" s="1" t="s">
        <v>314</v>
      </c>
      <c r="G82" s="5">
        <v>25687</v>
      </c>
      <c r="H82" s="2">
        <v>0.11</v>
      </c>
      <c r="I82" s="22">
        <f t="shared" si="1"/>
        <v>55</v>
      </c>
      <c r="J82" s="2"/>
    </row>
    <row r="83" spans="1:10" x14ac:dyDescent="0.25">
      <c r="A83" s="1" t="s">
        <v>64</v>
      </c>
      <c r="B83" s="1">
        <v>43430</v>
      </c>
      <c r="C83" s="1">
        <v>43501</v>
      </c>
      <c r="D83" s="1" t="s">
        <v>47</v>
      </c>
      <c r="E83" s="1" t="s">
        <v>38</v>
      </c>
      <c r="F83" s="1" t="s">
        <v>315</v>
      </c>
      <c r="G83" s="5">
        <v>18409</v>
      </c>
      <c r="H83" s="2">
        <v>0.12</v>
      </c>
      <c r="I83" s="22">
        <f t="shared" si="1"/>
        <v>71</v>
      </c>
      <c r="J83" s="2"/>
    </row>
    <row r="84" spans="1:10" x14ac:dyDescent="0.25">
      <c r="A84" s="1" t="s">
        <v>139</v>
      </c>
      <c r="B84" s="1">
        <v>43392</v>
      </c>
      <c r="C84" s="1">
        <v>43437</v>
      </c>
      <c r="D84" s="1" t="s">
        <v>44</v>
      </c>
      <c r="E84" s="1" t="s">
        <v>38</v>
      </c>
      <c r="F84" s="1" t="s">
        <v>316</v>
      </c>
      <c r="G84" s="5">
        <v>30735</v>
      </c>
      <c r="H84" s="2">
        <v>0.06</v>
      </c>
      <c r="I84" s="22">
        <f t="shared" si="1"/>
        <v>45</v>
      </c>
      <c r="J84" s="2"/>
    </row>
    <row r="85" spans="1:10" x14ac:dyDescent="0.25">
      <c r="A85" s="1" t="s">
        <v>54</v>
      </c>
      <c r="B85" s="1">
        <v>43399</v>
      </c>
      <c r="C85" s="1">
        <v>43452</v>
      </c>
      <c r="D85" s="1" t="s">
        <v>43</v>
      </c>
      <c r="E85" s="1" t="s">
        <v>21</v>
      </c>
      <c r="F85" s="1" t="s">
        <v>317</v>
      </c>
      <c r="G85" s="5">
        <v>22047</v>
      </c>
      <c r="H85" s="2">
        <v>0.05</v>
      </c>
      <c r="I85" s="22">
        <f t="shared" si="1"/>
        <v>53</v>
      </c>
      <c r="J85" s="2"/>
    </row>
    <row r="86" spans="1:10" x14ac:dyDescent="0.25">
      <c r="A86" s="1" t="s">
        <v>58</v>
      </c>
      <c r="B86" s="1">
        <v>43426</v>
      </c>
      <c r="C86" s="1">
        <v>43502</v>
      </c>
      <c r="D86" s="1" t="s">
        <v>43</v>
      </c>
      <c r="E86" s="1" t="s">
        <v>32</v>
      </c>
      <c r="F86" s="1" t="s">
        <v>318</v>
      </c>
      <c r="G86" s="5">
        <v>22496</v>
      </c>
      <c r="H86" s="2">
        <v>0.09</v>
      </c>
      <c r="I86" s="22">
        <f t="shared" si="1"/>
        <v>76</v>
      </c>
      <c r="J86" s="2"/>
    </row>
    <row r="87" spans="1:10" x14ac:dyDescent="0.25">
      <c r="A87" s="1" t="s">
        <v>71</v>
      </c>
      <c r="B87" s="1">
        <v>43409</v>
      </c>
      <c r="C87" s="1">
        <v>43450</v>
      </c>
      <c r="D87" s="1" t="s">
        <v>44</v>
      </c>
      <c r="E87" s="1" t="s">
        <v>35</v>
      </c>
      <c r="F87" s="1" t="s">
        <v>319</v>
      </c>
      <c r="G87" s="5">
        <v>27343</v>
      </c>
      <c r="H87" s="2">
        <v>0.1</v>
      </c>
      <c r="I87" s="22">
        <f t="shared" si="1"/>
        <v>41</v>
      </c>
      <c r="J87" s="2"/>
    </row>
    <row r="88" spans="1:10" x14ac:dyDescent="0.25">
      <c r="A88" s="1" t="s">
        <v>66</v>
      </c>
      <c r="B88" s="1">
        <v>43424</v>
      </c>
      <c r="C88" s="1">
        <v>43490</v>
      </c>
      <c r="D88" s="1" t="s">
        <v>46</v>
      </c>
      <c r="E88" s="1" t="s">
        <v>41</v>
      </c>
      <c r="F88" s="1" t="s">
        <v>320</v>
      </c>
      <c r="G88" s="5">
        <v>29828</v>
      </c>
      <c r="H88" s="2">
        <v>0.05</v>
      </c>
      <c r="I88" s="22">
        <f t="shared" si="1"/>
        <v>66</v>
      </c>
      <c r="J88" s="2"/>
    </row>
    <row r="89" spans="1:10" x14ac:dyDescent="0.25">
      <c r="A89" s="1" t="s">
        <v>112</v>
      </c>
      <c r="B89" s="1">
        <v>43399</v>
      </c>
      <c r="C89" s="1">
        <v>43456</v>
      </c>
      <c r="D89" s="1" t="s">
        <v>45</v>
      </c>
      <c r="E89" s="1" t="s">
        <v>21</v>
      </c>
      <c r="F89" s="1" t="s">
        <v>321</v>
      </c>
      <c r="G89" s="5">
        <v>30551</v>
      </c>
      <c r="H89" s="2">
        <v>7.0000000000000007E-2</v>
      </c>
      <c r="I89" s="22">
        <f t="shared" si="1"/>
        <v>57</v>
      </c>
      <c r="J89" s="2"/>
    </row>
    <row r="90" spans="1:10" x14ac:dyDescent="0.25">
      <c r="A90" s="1" t="s">
        <v>66</v>
      </c>
      <c r="B90" s="1">
        <v>43420</v>
      </c>
      <c r="C90" s="1">
        <v>43468</v>
      </c>
      <c r="D90" s="1" t="s">
        <v>43</v>
      </c>
      <c r="E90" s="1" t="s">
        <v>22</v>
      </c>
      <c r="F90" s="1" t="s">
        <v>322</v>
      </c>
      <c r="G90" s="5">
        <v>18784</v>
      </c>
      <c r="H90" s="2">
        <v>0.15</v>
      </c>
      <c r="I90" s="22">
        <f t="shared" si="1"/>
        <v>48</v>
      </c>
      <c r="J90" s="2"/>
    </row>
    <row r="91" spans="1:10" x14ac:dyDescent="0.25">
      <c r="A91" s="1" t="s">
        <v>71</v>
      </c>
      <c r="B91" s="1">
        <v>43460</v>
      </c>
      <c r="C91" s="1">
        <v>43517</v>
      </c>
      <c r="D91" s="1" t="s">
        <v>43</v>
      </c>
      <c r="E91" s="1" t="s">
        <v>30</v>
      </c>
      <c r="F91" s="1" t="s">
        <v>323</v>
      </c>
      <c r="G91" s="5">
        <v>19075</v>
      </c>
      <c r="H91" s="2">
        <v>0.06</v>
      </c>
      <c r="I91" s="22">
        <f t="shared" si="1"/>
        <v>57</v>
      </c>
      <c r="J91" s="2"/>
    </row>
    <row r="92" spans="1:10" x14ac:dyDescent="0.25">
      <c r="A92" s="1" t="s">
        <v>64</v>
      </c>
      <c r="B92" s="1">
        <v>43447</v>
      </c>
      <c r="C92" s="1">
        <v>43484</v>
      </c>
      <c r="D92" s="1" t="s">
        <v>46</v>
      </c>
      <c r="E92" s="1" t="s">
        <v>22</v>
      </c>
      <c r="F92" s="1" t="s">
        <v>324</v>
      </c>
      <c r="G92" s="5">
        <v>24112</v>
      </c>
      <c r="H92" s="2">
        <v>0.11</v>
      </c>
      <c r="I92" s="22">
        <f t="shared" si="1"/>
        <v>37</v>
      </c>
      <c r="J92" s="2"/>
    </row>
    <row r="93" spans="1:10" x14ac:dyDescent="0.25">
      <c r="A93" s="1" t="s">
        <v>71</v>
      </c>
      <c r="B93" s="1">
        <v>43422</v>
      </c>
      <c r="C93" s="1">
        <v>43482</v>
      </c>
      <c r="D93" s="1" t="s">
        <v>47</v>
      </c>
      <c r="E93" s="1" t="s">
        <v>26</v>
      </c>
      <c r="F93" s="1" t="s">
        <v>325</v>
      </c>
      <c r="G93" s="5">
        <v>27824</v>
      </c>
      <c r="H93" s="2">
        <v>0.16</v>
      </c>
      <c r="I93" s="22">
        <f t="shared" si="1"/>
        <v>60</v>
      </c>
      <c r="J93" s="2"/>
    </row>
    <row r="94" spans="1:10" x14ac:dyDescent="0.25">
      <c r="A94" s="1" t="s">
        <v>69</v>
      </c>
      <c r="B94" s="1">
        <v>43460</v>
      </c>
      <c r="C94" s="1">
        <v>43492</v>
      </c>
      <c r="D94" s="1" t="s">
        <v>47</v>
      </c>
      <c r="E94" s="1" t="s">
        <v>30</v>
      </c>
      <c r="F94" s="1" t="s">
        <v>326</v>
      </c>
      <c r="G94" s="5">
        <v>31264</v>
      </c>
      <c r="H94" s="2">
        <v>0.14000000000000001</v>
      </c>
      <c r="I94" s="22">
        <f t="shared" si="1"/>
        <v>32</v>
      </c>
      <c r="J94" s="2"/>
    </row>
    <row r="95" spans="1:10" x14ac:dyDescent="0.25">
      <c r="A95" s="1" t="s">
        <v>104</v>
      </c>
      <c r="B95" s="1">
        <v>43415</v>
      </c>
      <c r="C95" s="1">
        <v>43489</v>
      </c>
      <c r="D95" s="1" t="s">
        <v>44</v>
      </c>
      <c r="E95" s="1" t="s">
        <v>42</v>
      </c>
      <c r="F95" s="1" t="s">
        <v>327</v>
      </c>
      <c r="G95" s="5">
        <v>17839</v>
      </c>
      <c r="H95" s="2">
        <v>0.12</v>
      </c>
      <c r="I95" s="22">
        <f t="shared" si="1"/>
        <v>74</v>
      </c>
      <c r="J95" s="2"/>
    </row>
    <row r="96" spans="1:10" x14ac:dyDescent="0.25">
      <c r="A96" s="1" t="s">
        <v>139</v>
      </c>
      <c r="B96" s="1">
        <v>43460</v>
      </c>
      <c r="C96" s="1">
        <v>43518</v>
      </c>
      <c r="D96" s="1" t="s">
        <v>44</v>
      </c>
      <c r="E96" s="1" t="s">
        <v>31</v>
      </c>
      <c r="F96" s="1" t="s">
        <v>328</v>
      </c>
      <c r="G96" s="5">
        <v>21962</v>
      </c>
      <c r="H96" s="2">
        <v>0.08</v>
      </c>
      <c r="I96" s="22">
        <f t="shared" si="1"/>
        <v>58</v>
      </c>
      <c r="J96" s="2"/>
    </row>
    <row r="97" spans="1:10" x14ac:dyDescent="0.25">
      <c r="A97" s="1" t="s">
        <v>98</v>
      </c>
      <c r="B97" s="1">
        <v>43462</v>
      </c>
      <c r="C97" s="1">
        <v>43524</v>
      </c>
      <c r="D97" s="1" t="s">
        <v>43</v>
      </c>
      <c r="E97" s="1" t="s">
        <v>29</v>
      </c>
      <c r="F97" s="1" t="s">
        <v>329</v>
      </c>
      <c r="G97" s="5">
        <v>20431</v>
      </c>
      <c r="H97" s="2">
        <v>0.17</v>
      </c>
      <c r="I97" s="22">
        <f t="shared" si="1"/>
        <v>62</v>
      </c>
      <c r="J97" s="2"/>
    </row>
    <row r="98" spans="1:10" x14ac:dyDescent="0.25">
      <c r="A98" s="1" t="s">
        <v>71</v>
      </c>
      <c r="B98" s="1">
        <v>43456</v>
      </c>
      <c r="C98" s="1">
        <v>43536</v>
      </c>
      <c r="D98" s="1" t="s">
        <v>44</v>
      </c>
      <c r="E98" s="1" t="s">
        <v>23</v>
      </c>
      <c r="F98" s="1" t="s">
        <v>330</v>
      </c>
      <c r="G98" s="5">
        <v>16190</v>
      </c>
      <c r="H98" s="2">
        <v>0.17</v>
      </c>
      <c r="I98" s="22">
        <f t="shared" si="1"/>
        <v>80</v>
      </c>
      <c r="J98" s="2"/>
    </row>
    <row r="99" spans="1:10" x14ac:dyDescent="0.25">
      <c r="A99" s="1" t="s">
        <v>62</v>
      </c>
      <c r="B99" s="1">
        <v>43415</v>
      </c>
      <c r="C99" s="1">
        <v>43487</v>
      </c>
      <c r="D99" s="1" t="s">
        <v>47</v>
      </c>
      <c r="E99" s="1" t="s">
        <v>25</v>
      </c>
      <c r="F99" s="1" t="s">
        <v>331</v>
      </c>
      <c r="G99" s="5">
        <v>16165</v>
      </c>
      <c r="H99" s="2">
        <v>0.14000000000000001</v>
      </c>
      <c r="I99" s="22">
        <f t="shared" si="1"/>
        <v>72</v>
      </c>
      <c r="J99" s="2"/>
    </row>
    <row r="100" spans="1:10" x14ac:dyDescent="0.25">
      <c r="A100" s="1" t="s">
        <v>104</v>
      </c>
      <c r="B100" s="1">
        <v>43453</v>
      </c>
      <c r="C100" s="1">
        <v>43495</v>
      </c>
      <c r="D100" s="1" t="s">
        <v>46</v>
      </c>
      <c r="E100" s="1" t="s">
        <v>24</v>
      </c>
      <c r="F100" s="1" t="s">
        <v>332</v>
      </c>
      <c r="G100" s="5">
        <v>32597</v>
      </c>
      <c r="H100" s="2">
        <v>0.08</v>
      </c>
      <c r="I100" s="22">
        <f t="shared" si="1"/>
        <v>42</v>
      </c>
      <c r="J100" s="2"/>
    </row>
    <row r="101" spans="1:10" x14ac:dyDescent="0.25">
      <c r="A101" s="1" t="s">
        <v>62</v>
      </c>
      <c r="B101" s="1">
        <v>43388</v>
      </c>
      <c r="C101" s="1">
        <v>43434</v>
      </c>
      <c r="D101" s="1" t="s">
        <v>44</v>
      </c>
      <c r="E101" s="1" t="s">
        <v>25</v>
      </c>
      <c r="F101" s="1" t="s">
        <v>333</v>
      </c>
      <c r="G101" s="5">
        <v>17208</v>
      </c>
      <c r="H101" s="2">
        <v>0.11</v>
      </c>
      <c r="I101" s="22">
        <f t="shared" si="1"/>
        <v>46</v>
      </c>
      <c r="J101" s="2"/>
    </row>
    <row r="102" spans="1:10" x14ac:dyDescent="0.25">
      <c r="A102" s="1" t="s">
        <v>60</v>
      </c>
      <c r="B102" s="1">
        <v>43374</v>
      </c>
      <c r="C102" s="1">
        <v>43419</v>
      </c>
      <c r="D102" s="1" t="s">
        <v>46</v>
      </c>
      <c r="E102" s="1" t="s">
        <v>28</v>
      </c>
      <c r="F102" s="1" t="s">
        <v>334</v>
      </c>
      <c r="G102" s="5">
        <v>16700</v>
      </c>
      <c r="H102" s="2">
        <v>0.16</v>
      </c>
      <c r="I102" s="22">
        <f t="shared" si="1"/>
        <v>45</v>
      </c>
      <c r="J102" s="2"/>
    </row>
    <row r="103" spans="1:10" x14ac:dyDescent="0.25">
      <c r="A103" s="1" t="s">
        <v>69</v>
      </c>
      <c r="B103" s="1">
        <v>43384</v>
      </c>
      <c r="C103" s="1">
        <v>43425</v>
      </c>
      <c r="D103" s="1" t="s">
        <v>47</v>
      </c>
      <c r="E103" s="1" t="s">
        <v>25</v>
      </c>
      <c r="F103" s="1" t="s">
        <v>335</v>
      </c>
      <c r="G103" s="5">
        <v>27672</v>
      </c>
      <c r="H103" s="2">
        <v>0.14000000000000001</v>
      </c>
      <c r="I103" s="22">
        <f t="shared" si="1"/>
        <v>41</v>
      </c>
      <c r="J103" s="2"/>
    </row>
    <row r="104" spans="1:10" x14ac:dyDescent="0.25">
      <c r="A104" s="1" t="s">
        <v>84</v>
      </c>
      <c r="B104" s="1">
        <v>43394</v>
      </c>
      <c r="C104" s="1">
        <v>43463</v>
      </c>
      <c r="D104" s="1" t="s">
        <v>45</v>
      </c>
      <c r="E104" s="1" t="s">
        <v>26</v>
      </c>
      <c r="F104" s="1" t="s">
        <v>336</v>
      </c>
      <c r="G104" s="5">
        <v>22815</v>
      </c>
      <c r="H104" s="2">
        <v>0.08</v>
      </c>
      <c r="I104" s="22">
        <f t="shared" si="1"/>
        <v>69</v>
      </c>
      <c r="J104" s="2"/>
    </row>
    <row r="105" spans="1:10" x14ac:dyDescent="0.25">
      <c r="A105" s="1" t="s">
        <v>112</v>
      </c>
      <c r="B105" s="1">
        <v>43465</v>
      </c>
      <c r="C105" s="1">
        <v>43538</v>
      </c>
      <c r="D105" s="1" t="s">
        <v>44</v>
      </c>
      <c r="E105" s="1" t="s">
        <v>30</v>
      </c>
      <c r="F105" s="1" t="s">
        <v>337</v>
      </c>
      <c r="G105" s="5">
        <v>26131</v>
      </c>
      <c r="H105" s="2">
        <v>0.11</v>
      </c>
      <c r="I105" s="22">
        <f t="shared" si="1"/>
        <v>73</v>
      </c>
      <c r="J105" s="2"/>
    </row>
    <row r="106" spans="1:10" x14ac:dyDescent="0.25">
      <c r="A106" s="1" t="s">
        <v>112</v>
      </c>
      <c r="B106" s="1">
        <v>43390</v>
      </c>
      <c r="C106" s="1">
        <v>43427</v>
      </c>
      <c r="D106" s="1" t="s">
        <v>45</v>
      </c>
      <c r="E106" s="1" t="s">
        <v>29</v>
      </c>
      <c r="F106" s="1" t="s">
        <v>338</v>
      </c>
      <c r="G106" s="5">
        <v>23537</v>
      </c>
      <c r="H106" s="2">
        <v>0.13</v>
      </c>
      <c r="I106" s="22">
        <f t="shared" si="1"/>
        <v>37</v>
      </c>
      <c r="J106" s="2"/>
    </row>
    <row r="107" spans="1:10" x14ac:dyDescent="0.25">
      <c r="A107" s="1" t="s">
        <v>66</v>
      </c>
      <c r="B107" s="1">
        <v>43391</v>
      </c>
      <c r="C107" s="1">
        <v>43469</v>
      </c>
      <c r="D107" s="1" t="s">
        <v>46</v>
      </c>
      <c r="E107" s="1" t="s">
        <v>33</v>
      </c>
      <c r="F107" s="1" t="s">
        <v>339</v>
      </c>
      <c r="G107" s="5">
        <v>22675</v>
      </c>
      <c r="H107" s="2">
        <v>0.15</v>
      </c>
      <c r="I107" s="22">
        <f t="shared" si="1"/>
        <v>78</v>
      </c>
      <c r="J107" s="2"/>
    </row>
    <row r="108" spans="1:10" x14ac:dyDescent="0.25">
      <c r="A108" s="1" t="s">
        <v>69</v>
      </c>
      <c r="B108" s="1">
        <v>43391</v>
      </c>
      <c r="C108" s="1">
        <v>43429</v>
      </c>
      <c r="D108" s="1" t="s">
        <v>45</v>
      </c>
      <c r="E108" s="1" t="s">
        <v>34</v>
      </c>
      <c r="F108" s="1" t="s">
        <v>340</v>
      </c>
      <c r="G108" s="5">
        <v>24888</v>
      </c>
      <c r="H108" s="2">
        <v>0.13</v>
      </c>
      <c r="I108" s="22">
        <f t="shared" si="1"/>
        <v>38</v>
      </c>
      <c r="J108" s="2"/>
    </row>
    <row r="109" spans="1:10" x14ac:dyDescent="0.25">
      <c r="A109" s="1" t="s">
        <v>109</v>
      </c>
      <c r="B109" s="1">
        <v>43411</v>
      </c>
      <c r="C109" s="1">
        <v>43463</v>
      </c>
      <c r="D109" s="1" t="s">
        <v>46</v>
      </c>
      <c r="E109" s="1" t="s">
        <v>42</v>
      </c>
      <c r="F109" s="1" t="s">
        <v>341</v>
      </c>
      <c r="G109" s="5">
        <v>34116</v>
      </c>
      <c r="H109" s="2">
        <v>0.1</v>
      </c>
      <c r="I109" s="22">
        <f t="shared" si="1"/>
        <v>52</v>
      </c>
      <c r="J109" s="2"/>
    </row>
    <row r="110" spans="1:10" x14ac:dyDescent="0.25">
      <c r="A110" s="1" t="s">
        <v>98</v>
      </c>
      <c r="B110" s="1">
        <v>43460</v>
      </c>
      <c r="C110" s="1">
        <v>43511</v>
      </c>
      <c r="D110" s="1" t="s">
        <v>47</v>
      </c>
      <c r="E110" s="1" t="s">
        <v>26</v>
      </c>
      <c r="F110" s="1" t="s">
        <v>342</v>
      </c>
      <c r="G110" s="5">
        <v>23394</v>
      </c>
      <c r="H110" s="2">
        <v>0.09</v>
      </c>
      <c r="I110" s="22">
        <f t="shared" si="1"/>
        <v>51</v>
      </c>
      <c r="J110" s="2"/>
    </row>
    <row r="111" spans="1:10" x14ac:dyDescent="0.25">
      <c r="A111" s="1" t="s">
        <v>69</v>
      </c>
      <c r="B111" s="1">
        <v>43427</v>
      </c>
      <c r="C111" s="1">
        <v>43500</v>
      </c>
      <c r="D111" s="1" t="s">
        <v>44</v>
      </c>
      <c r="E111" s="1" t="s">
        <v>32</v>
      </c>
      <c r="F111" s="1" t="s">
        <v>343</v>
      </c>
      <c r="G111" s="5">
        <v>21669</v>
      </c>
      <c r="H111" s="2">
        <v>0.17</v>
      </c>
      <c r="I111" s="22">
        <f t="shared" si="1"/>
        <v>73</v>
      </c>
      <c r="J111" s="2"/>
    </row>
    <row r="112" spans="1:10" x14ac:dyDescent="0.25">
      <c r="A112" s="1" t="s">
        <v>71</v>
      </c>
      <c r="B112" s="1">
        <v>43425</v>
      </c>
      <c r="C112" s="1">
        <v>43498</v>
      </c>
      <c r="D112" s="1" t="s">
        <v>47</v>
      </c>
      <c r="E112" s="1" t="s">
        <v>40</v>
      </c>
      <c r="F112" s="1" t="s">
        <v>344</v>
      </c>
      <c r="G112" s="5">
        <v>18787</v>
      </c>
      <c r="H112" s="2">
        <v>0.17</v>
      </c>
      <c r="I112" s="22">
        <f t="shared" si="1"/>
        <v>73</v>
      </c>
      <c r="J112" s="2"/>
    </row>
    <row r="113" spans="1:10" x14ac:dyDescent="0.25">
      <c r="A113" s="1" t="s">
        <v>69</v>
      </c>
      <c r="B113" s="1">
        <v>43403</v>
      </c>
      <c r="C113" s="1">
        <v>43457</v>
      </c>
      <c r="D113" s="1" t="s">
        <v>43</v>
      </c>
      <c r="E113" s="1" t="s">
        <v>24</v>
      </c>
      <c r="F113" s="1" t="s">
        <v>345</v>
      </c>
      <c r="G113" s="5">
        <v>17296</v>
      </c>
      <c r="H113" s="2">
        <v>0.15</v>
      </c>
      <c r="I113" s="22">
        <f t="shared" si="1"/>
        <v>54</v>
      </c>
      <c r="J113" s="2"/>
    </row>
    <row r="114" spans="1:10" x14ac:dyDescent="0.25">
      <c r="A114" s="1" t="s">
        <v>56</v>
      </c>
      <c r="B114" s="1">
        <v>43424</v>
      </c>
      <c r="C114" s="1">
        <v>43502</v>
      </c>
      <c r="D114" s="1" t="s">
        <v>45</v>
      </c>
      <c r="E114" s="1" t="s">
        <v>38</v>
      </c>
      <c r="F114" s="1" t="s">
        <v>346</v>
      </c>
      <c r="G114" s="5">
        <v>34266</v>
      </c>
      <c r="H114" s="2">
        <v>0.06</v>
      </c>
      <c r="I114" s="22">
        <f t="shared" si="1"/>
        <v>78</v>
      </c>
      <c r="J114" s="2"/>
    </row>
    <row r="115" spans="1:10" x14ac:dyDescent="0.25">
      <c r="A115" s="1" t="s">
        <v>104</v>
      </c>
      <c r="B115" s="1">
        <v>43422</v>
      </c>
      <c r="C115" s="1">
        <v>43453</v>
      </c>
      <c r="D115" s="1" t="s">
        <v>44</v>
      </c>
      <c r="E115" s="1" t="s">
        <v>28</v>
      </c>
      <c r="F115" s="1" t="s">
        <v>347</v>
      </c>
      <c r="G115" s="5">
        <v>17094</v>
      </c>
      <c r="H115" s="2">
        <v>0.06</v>
      </c>
      <c r="I115" s="22">
        <f t="shared" si="1"/>
        <v>31</v>
      </c>
      <c r="J115" s="2"/>
    </row>
    <row r="116" spans="1:10" x14ac:dyDescent="0.25">
      <c r="A116" s="1" t="s">
        <v>109</v>
      </c>
      <c r="B116" s="1">
        <v>43417</v>
      </c>
      <c r="C116" s="1">
        <v>43475</v>
      </c>
      <c r="D116" s="1" t="s">
        <v>47</v>
      </c>
      <c r="E116" s="1" t="s">
        <v>29</v>
      </c>
      <c r="F116" s="1" t="s">
        <v>348</v>
      </c>
      <c r="G116" s="5">
        <v>18913</v>
      </c>
      <c r="H116" s="2">
        <v>0.15</v>
      </c>
      <c r="I116" s="22">
        <f t="shared" si="1"/>
        <v>58</v>
      </c>
      <c r="J116" s="2"/>
    </row>
    <row r="117" spans="1:10" x14ac:dyDescent="0.25">
      <c r="A117" s="1" t="s">
        <v>69</v>
      </c>
      <c r="B117" s="1">
        <v>43374</v>
      </c>
      <c r="C117" s="1">
        <v>43429</v>
      </c>
      <c r="D117" s="1" t="s">
        <v>45</v>
      </c>
      <c r="E117" s="1" t="s">
        <v>35</v>
      </c>
      <c r="F117" s="1" t="s">
        <v>349</v>
      </c>
      <c r="G117" s="5">
        <v>25803</v>
      </c>
      <c r="H117" s="2">
        <v>0.08</v>
      </c>
      <c r="I117" s="22">
        <f t="shared" si="1"/>
        <v>55</v>
      </c>
      <c r="J117" s="2"/>
    </row>
    <row r="118" spans="1:10" x14ac:dyDescent="0.25">
      <c r="A118" s="1" t="s">
        <v>77</v>
      </c>
      <c r="B118" s="1">
        <v>43461</v>
      </c>
      <c r="C118" s="1">
        <v>43522</v>
      </c>
      <c r="D118" s="1" t="s">
        <v>44</v>
      </c>
      <c r="E118" s="1" t="s">
        <v>32</v>
      </c>
      <c r="F118" s="1" t="s">
        <v>350</v>
      </c>
      <c r="G118" s="5">
        <v>30317</v>
      </c>
      <c r="H118" s="2">
        <v>0.08</v>
      </c>
      <c r="I118" s="22">
        <f t="shared" si="1"/>
        <v>61</v>
      </c>
      <c r="J118" s="2"/>
    </row>
    <row r="119" spans="1:10" x14ac:dyDescent="0.25">
      <c r="A119" s="1" t="s">
        <v>109</v>
      </c>
      <c r="B119" s="1">
        <v>43382</v>
      </c>
      <c r="C119" s="1">
        <v>43432</v>
      </c>
      <c r="D119" s="1" t="s">
        <v>45</v>
      </c>
      <c r="E119" s="1" t="s">
        <v>40</v>
      </c>
      <c r="F119" s="1" t="s">
        <v>351</v>
      </c>
      <c r="G119" s="5">
        <v>27530</v>
      </c>
      <c r="H119" s="2">
        <v>0.12</v>
      </c>
      <c r="I119" s="22">
        <f t="shared" si="1"/>
        <v>50</v>
      </c>
      <c r="J119" s="2"/>
    </row>
    <row r="120" spans="1:10" x14ac:dyDescent="0.25">
      <c r="A120" s="1" t="s">
        <v>56</v>
      </c>
      <c r="B120" s="1">
        <v>43400</v>
      </c>
      <c r="C120" s="1">
        <v>43473</v>
      </c>
      <c r="D120" s="1" t="s">
        <v>44</v>
      </c>
      <c r="E120" s="1" t="s">
        <v>40</v>
      </c>
      <c r="F120" s="1" t="s">
        <v>352</v>
      </c>
      <c r="G120" s="5">
        <v>34274</v>
      </c>
      <c r="H120" s="2">
        <v>0.1</v>
      </c>
      <c r="I120" s="22">
        <f t="shared" si="1"/>
        <v>73</v>
      </c>
      <c r="J120" s="2"/>
    </row>
    <row r="121" spans="1:10" x14ac:dyDescent="0.25">
      <c r="A121" s="1" t="s">
        <v>56</v>
      </c>
      <c r="B121" s="1">
        <v>43406</v>
      </c>
      <c r="C121" s="1">
        <v>43477</v>
      </c>
      <c r="D121" s="1" t="s">
        <v>43</v>
      </c>
      <c r="E121" s="1" t="s">
        <v>21</v>
      </c>
      <c r="F121" s="1" t="s">
        <v>353</v>
      </c>
      <c r="G121" s="5">
        <v>19993</v>
      </c>
      <c r="H121" s="2">
        <v>0.16</v>
      </c>
      <c r="I121" s="22">
        <f t="shared" si="1"/>
        <v>71</v>
      </c>
      <c r="J121" s="2"/>
    </row>
    <row r="122" spans="1:10" x14ac:dyDescent="0.25">
      <c r="A122" s="1" t="s">
        <v>112</v>
      </c>
      <c r="B122" s="1">
        <v>43416</v>
      </c>
      <c r="C122" s="1">
        <v>43488</v>
      </c>
      <c r="D122" s="1" t="s">
        <v>46</v>
      </c>
      <c r="E122" s="1" t="s">
        <v>36</v>
      </c>
      <c r="F122" s="1" t="s">
        <v>354</v>
      </c>
      <c r="G122" s="5">
        <v>24194</v>
      </c>
      <c r="H122" s="2">
        <v>0.16</v>
      </c>
      <c r="I122" s="22">
        <f t="shared" si="1"/>
        <v>72</v>
      </c>
      <c r="J122" s="2"/>
    </row>
    <row r="123" spans="1:10" x14ac:dyDescent="0.25">
      <c r="A123" s="1" t="s">
        <v>64</v>
      </c>
      <c r="B123" s="1">
        <v>43421</v>
      </c>
      <c r="C123" s="1">
        <v>43492</v>
      </c>
      <c r="D123" s="1" t="s">
        <v>46</v>
      </c>
      <c r="E123" s="1" t="s">
        <v>33</v>
      </c>
      <c r="F123" s="1" t="s">
        <v>355</v>
      </c>
      <c r="G123" s="5">
        <v>18731</v>
      </c>
      <c r="H123" s="2">
        <v>0.05</v>
      </c>
      <c r="I123" s="22">
        <f t="shared" si="1"/>
        <v>71</v>
      </c>
      <c r="J123" s="2"/>
    </row>
    <row r="124" spans="1:10" x14ac:dyDescent="0.25">
      <c r="A124" s="1" t="s">
        <v>112</v>
      </c>
      <c r="B124" s="1">
        <v>43435</v>
      </c>
      <c r="C124" s="1">
        <v>43476</v>
      </c>
      <c r="D124" s="1" t="s">
        <v>46</v>
      </c>
      <c r="E124" s="1" t="s">
        <v>33</v>
      </c>
      <c r="F124" s="1" t="s">
        <v>356</v>
      </c>
      <c r="G124" s="5">
        <v>25994</v>
      </c>
      <c r="H124" s="2">
        <v>0.09</v>
      </c>
      <c r="I124" s="22">
        <f t="shared" si="1"/>
        <v>41</v>
      </c>
      <c r="J124" s="2"/>
    </row>
    <row r="125" spans="1:10" x14ac:dyDescent="0.25">
      <c r="A125" s="1" t="s">
        <v>69</v>
      </c>
      <c r="B125" s="1">
        <v>43416</v>
      </c>
      <c r="C125" s="1">
        <v>43458</v>
      </c>
      <c r="D125" s="1" t="s">
        <v>43</v>
      </c>
      <c r="E125" s="1" t="s">
        <v>35</v>
      </c>
      <c r="F125" s="1" t="s">
        <v>357</v>
      </c>
      <c r="G125" s="5">
        <v>31989</v>
      </c>
      <c r="H125" s="2">
        <v>7.0000000000000007E-2</v>
      </c>
      <c r="I125" s="22">
        <f t="shared" si="1"/>
        <v>42</v>
      </c>
      <c r="J125" s="2"/>
    </row>
    <row r="126" spans="1:10" x14ac:dyDescent="0.25">
      <c r="A126" s="1" t="s">
        <v>87</v>
      </c>
      <c r="B126" s="1">
        <v>43414</v>
      </c>
      <c r="C126" s="1">
        <v>43476</v>
      </c>
      <c r="D126" s="1" t="s">
        <v>43</v>
      </c>
      <c r="E126" s="1" t="s">
        <v>41</v>
      </c>
      <c r="F126" s="1" t="s">
        <v>358</v>
      </c>
      <c r="G126" s="5">
        <v>29293</v>
      </c>
      <c r="H126" s="2">
        <v>0.05</v>
      </c>
      <c r="I126" s="22">
        <f t="shared" si="1"/>
        <v>62</v>
      </c>
      <c r="J126" s="2"/>
    </row>
    <row r="127" spans="1:10" x14ac:dyDescent="0.25">
      <c r="A127" s="1" t="s">
        <v>104</v>
      </c>
      <c r="B127" s="1">
        <v>43438</v>
      </c>
      <c r="C127" s="1">
        <v>43505</v>
      </c>
      <c r="D127" s="1" t="s">
        <v>43</v>
      </c>
      <c r="E127" s="1" t="s">
        <v>40</v>
      </c>
      <c r="F127" s="1" t="s">
        <v>359</v>
      </c>
      <c r="G127" s="5">
        <v>24974</v>
      </c>
      <c r="H127" s="2">
        <v>0.11</v>
      </c>
      <c r="I127" s="22">
        <f t="shared" si="1"/>
        <v>67</v>
      </c>
      <c r="J127" s="2"/>
    </row>
    <row r="128" spans="1:10" x14ac:dyDescent="0.25">
      <c r="A128" s="1" t="s">
        <v>60</v>
      </c>
      <c r="B128" s="1">
        <v>43428</v>
      </c>
      <c r="C128" s="1">
        <v>43484</v>
      </c>
      <c r="D128" s="1" t="s">
        <v>43</v>
      </c>
      <c r="E128" s="1" t="s">
        <v>34</v>
      </c>
      <c r="F128" s="1" t="s">
        <v>360</v>
      </c>
      <c r="G128" s="5">
        <v>18001</v>
      </c>
      <c r="H128" s="2">
        <v>0.08</v>
      </c>
      <c r="I128" s="22">
        <f t="shared" si="1"/>
        <v>56</v>
      </c>
      <c r="J128" s="2"/>
    </row>
    <row r="129" spans="1:10" x14ac:dyDescent="0.25">
      <c r="A129" s="1" t="s">
        <v>77</v>
      </c>
      <c r="B129" s="1">
        <v>43384</v>
      </c>
      <c r="C129" s="1">
        <v>43415</v>
      </c>
      <c r="D129" s="1" t="s">
        <v>45</v>
      </c>
      <c r="E129" s="1" t="s">
        <v>30</v>
      </c>
      <c r="F129" s="1" t="s">
        <v>361</v>
      </c>
      <c r="G129" s="5">
        <v>23122</v>
      </c>
      <c r="H129" s="2">
        <v>0.06</v>
      </c>
      <c r="I129" s="22">
        <f t="shared" si="1"/>
        <v>31</v>
      </c>
      <c r="J129" s="2"/>
    </row>
    <row r="130" spans="1:10" x14ac:dyDescent="0.25">
      <c r="A130" s="1" t="s">
        <v>81</v>
      </c>
      <c r="B130" s="1">
        <v>43411</v>
      </c>
      <c r="C130" s="1">
        <v>43459</v>
      </c>
      <c r="D130" s="1" t="s">
        <v>45</v>
      </c>
      <c r="E130" s="1" t="s">
        <v>35</v>
      </c>
      <c r="F130" s="1" t="s">
        <v>362</v>
      </c>
      <c r="G130" s="5">
        <v>26016</v>
      </c>
      <c r="H130" s="2">
        <v>0.08</v>
      </c>
      <c r="I130" s="22">
        <f t="shared" si="1"/>
        <v>48</v>
      </c>
      <c r="J130" s="2"/>
    </row>
    <row r="131" spans="1:10" x14ac:dyDescent="0.25">
      <c r="A131" s="1" t="s">
        <v>84</v>
      </c>
      <c r="B131" s="1">
        <v>43375</v>
      </c>
      <c r="C131" s="1">
        <v>43441</v>
      </c>
      <c r="D131" s="1" t="s">
        <v>43</v>
      </c>
      <c r="E131" s="1" t="s">
        <v>34</v>
      </c>
      <c r="F131" s="1" t="s">
        <v>363</v>
      </c>
      <c r="G131" s="5">
        <v>31992</v>
      </c>
      <c r="H131" s="2">
        <v>0.05</v>
      </c>
      <c r="I131" s="22">
        <f t="shared" ref="I131:I194" si="2">C131-B131</f>
        <v>66</v>
      </c>
      <c r="J131" s="2"/>
    </row>
    <row r="132" spans="1:10" x14ac:dyDescent="0.25">
      <c r="A132" s="1" t="s">
        <v>98</v>
      </c>
      <c r="B132" s="1">
        <v>43403</v>
      </c>
      <c r="C132" s="1">
        <v>43451</v>
      </c>
      <c r="D132" s="1" t="s">
        <v>46</v>
      </c>
      <c r="E132" s="1" t="s">
        <v>40</v>
      </c>
      <c r="F132" s="1" t="s">
        <v>364</v>
      </c>
      <c r="G132" s="5">
        <v>29217</v>
      </c>
      <c r="H132" s="2">
        <v>0.17</v>
      </c>
      <c r="I132" s="22">
        <f t="shared" si="2"/>
        <v>48</v>
      </c>
      <c r="J132" s="2"/>
    </row>
    <row r="133" spans="1:10" x14ac:dyDescent="0.25">
      <c r="A133" s="1" t="s">
        <v>71</v>
      </c>
      <c r="B133" s="1">
        <v>43460</v>
      </c>
      <c r="C133" s="1">
        <v>43494</v>
      </c>
      <c r="D133" s="1" t="s">
        <v>47</v>
      </c>
      <c r="E133" s="1" t="s">
        <v>39</v>
      </c>
      <c r="F133" s="1" t="s">
        <v>365</v>
      </c>
      <c r="G133" s="5">
        <v>18658</v>
      </c>
      <c r="H133" s="2">
        <v>0.15</v>
      </c>
      <c r="I133" s="22">
        <f t="shared" si="2"/>
        <v>34</v>
      </c>
      <c r="J133" s="2"/>
    </row>
    <row r="134" spans="1:10" x14ac:dyDescent="0.25">
      <c r="A134" s="1" t="s">
        <v>62</v>
      </c>
      <c r="B134" s="1">
        <v>43407</v>
      </c>
      <c r="C134" s="1">
        <v>43478</v>
      </c>
      <c r="D134" s="1" t="s">
        <v>43</v>
      </c>
      <c r="E134" s="1" t="s">
        <v>37</v>
      </c>
      <c r="F134" s="1" t="s">
        <v>366</v>
      </c>
      <c r="G134" s="5">
        <v>22818</v>
      </c>
      <c r="H134" s="2">
        <v>7.0000000000000007E-2</v>
      </c>
      <c r="I134" s="22">
        <f t="shared" si="2"/>
        <v>71</v>
      </c>
      <c r="J134" s="2"/>
    </row>
    <row r="135" spans="1:10" x14ac:dyDescent="0.25">
      <c r="A135" s="1" t="s">
        <v>118</v>
      </c>
      <c r="B135" s="1">
        <v>43386</v>
      </c>
      <c r="C135" s="1">
        <v>43464</v>
      </c>
      <c r="D135" s="1" t="s">
        <v>43</v>
      </c>
      <c r="E135" s="1" t="s">
        <v>30</v>
      </c>
      <c r="F135" s="1" t="s">
        <v>367</v>
      </c>
      <c r="G135" s="5">
        <v>34181</v>
      </c>
      <c r="H135" s="2">
        <v>7.0000000000000007E-2</v>
      </c>
      <c r="I135" s="22">
        <f t="shared" si="2"/>
        <v>78</v>
      </c>
      <c r="J135" s="2"/>
    </row>
    <row r="136" spans="1:10" x14ac:dyDescent="0.25">
      <c r="A136" s="1" t="s">
        <v>66</v>
      </c>
      <c r="B136" s="1">
        <v>43446</v>
      </c>
      <c r="C136" s="1">
        <v>43503</v>
      </c>
      <c r="D136" s="1" t="s">
        <v>45</v>
      </c>
      <c r="E136" s="1" t="s">
        <v>24</v>
      </c>
      <c r="F136" s="1" t="s">
        <v>368</v>
      </c>
      <c r="G136" s="5">
        <v>21437</v>
      </c>
      <c r="H136" s="2">
        <v>0.14000000000000001</v>
      </c>
      <c r="I136" s="22">
        <f t="shared" si="2"/>
        <v>57</v>
      </c>
      <c r="J136" s="2"/>
    </row>
    <row r="137" spans="1:10" x14ac:dyDescent="0.25">
      <c r="A137" s="1" t="s">
        <v>104</v>
      </c>
      <c r="B137" s="1">
        <v>43416</v>
      </c>
      <c r="C137" s="1">
        <v>43464</v>
      </c>
      <c r="D137" s="1" t="s">
        <v>43</v>
      </c>
      <c r="E137" s="1" t="s">
        <v>29</v>
      </c>
      <c r="F137" s="1" t="s">
        <v>369</v>
      </c>
      <c r="G137" s="5">
        <v>33433</v>
      </c>
      <c r="H137" s="2">
        <v>0.12</v>
      </c>
      <c r="I137" s="22">
        <f t="shared" si="2"/>
        <v>48</v>
      </c>
      <c r="J137" s="2"/>
    </row>
    <row r="138" spans="1:10" x14ac:dyDescent="0.25">
      <c r="A138" s="1" t="s">
        <v>77</v>
      </c>
      <c r="B138" s="1">
        <v>43374</v>
      </c>
      <c r="C138" s="1">
        <v>43415</v>
      </c>
      <c r="D138" s="1" t="s">
        <v>44</v>
      </c>
      <c r="E138" s="1" t="s">
        <v>35</v>
      </c>
      <c r="F138" s="1" t="s">
        <v>370</v>
      </c>
      <c r="G138" s="5">
        <v>22230</v>
      </c>
      <c r="H138" s="2">
        <v>0.16</v>
      </c>
      <c r="I138" s="22">
        <f t="shared" si="2"/>
        <v>41</v>
      </c>
      <c r="J138" s="2"/>
    </row>
    <row r="139" spans="1:10" x14ac:dyDescent="0.25">
      <c r="A139" s="1" t="s">
        <v>60</v>
      </c>
      <c r="B139" s="1">
        <v>43403</v>
      </c>
      <c r="C139" s="1">
        <v>43470</v>
      </c>
      <c r="D139" s="1" t="s">
        <v>47</v>
      </c>
      <c r="E139" s="1" t="s">
        <v>31</v>
      </c>
      <c r="F139" s="1" t="s">
        <v>371</v>
      </c>
      <c r="G139" s="5">
        <v>25515</v>
      </c>
      <c r="H139" s="2">
        <v>0.1</v>
      </c>
      <c r="I139" s="22">
        <f t="shared" si="2"/>
        <v>67</v>
      </c>
      <c r="J139" s="2"/>
    </row>
    <row r="140" spans="1:10" x14ac:dyDescent="0.25">
      <c r="A140" s="1" t="s">
        <v>54</v>
      </c>
      <c r="B140" s="1">
        <v>43407</v>
      </c>
      <c r="C140" s="1">
        <v>43459</v>
      </c>
      <c r="D140" s="1" t="s">
        <v>46</v>
      </c>
      <c r="E140" s="1" t="s">
        <v>41</v>
      </c>
      <c r="F140" s="1" t="s">
        <v>372</v>
      </c>
      <c r="G140" s="5">
        <v>27340</v>
      </c>
      <c r="H140" s="2">
        <v>0.1</v>
      </c>
      <c r="I140" s="22">
        <f t="shared" si="2"/>
        <v>52</v>
      </c>
      <c r="J140" s="2"/>
    </row>
    <row r="141" spans="1:10" x14ac:dyDescent="0.25">
      <c r="A141" s="1" t="s">
        <v>66</v>
      </c>
      <c r="B141" s="1">
        <v>43390</v>
      </c>
      <c r="C141" s="1">
        <v>43440</v>
      </c>
      <c r="D141" s="1" t="s">
        <v>44</v>
      </c>
      <c r="E141" s="1" t="s">
        <v>22</v>
      </c>
      <c r="F141" s="1" t="s">
        <v>373</v>
      </c>
      <c r="G141" s="5">
        <v>30902</v>
      </c>
      <c r="H141" s="2">
        <v>0.17</v>
      </c>
      <c r="I141" s="22">
        <f t="shared" si="2"/>
        <v>50</v>
      </c>
      <c r="J141" s="2"/>
    </row>
    <row r="142" spans="1:10" x14ac:dyDescent="0.25">
      <c r="A142" s="1" t="s">
        <v>98</v>
      </c>
      <c r="B142" s="1">
        <v>43461</v>
      </c>
      <c r="C142" s="1">
        <v>43517</v>
      </c>
      <c r="D142" s="1" t="s">
        <v>47</v>
      </c>
      <c r="E142" s="1" t="s">
        <v>29</v>
      </c>
      <c r="F142" s="1" t="s">
        <v>374</v>
      </c>
      <c r="G142" s="5">
        <v>31842</v>
      </c>
      <c r="H142" s="2">
        <v>0.15</v>
      </c>
      <c r="I142" s="22">
        <f t="shared" si="2"/>
        <v>56</v>
      </c>
      <c r="J142" s="2"/>
    </row>
    <row r="143" spans="1:10" x14ac:dyDescent="0.25">
      <c r="A143" s="1" t="s">
        <v>139</v>
      </c>
      <c r="B143" s="1">
        <v>43458</v>
      </c>
      <c r="C143" s="1">
        <v>43506</v>
      </c>
      <c r="D143" s="1" t="s">
        <v>45</v>
      </c>
      <c r="E143" s="1" t="s">
        <v>41</v>
      </c>
      <c r="F143" s="1" t="s">
        <v>375</v>
      </c>
      <c r="G143" s="5">
        <v>21305</v>
      </c>
      <c r="H143" s="2">
        <v>0.16</v>
      </c>
      <c r="I143" s="22">
        <f t="shared" si="2"/>
        <v>48</v>
      </c>
      <c r="J143" s="2"/>
    </row>
    <row r="144" spans="1:10" x14ac:dyDescent="0.25">
      <c r="A144" s="1" t="s">
        <v>71</v>
      </c>
      <c r="B144" s="1">
        <v>43439</v>
      </c>
      <c r="C144" s="1">
        <v>43519</v>
      </c>
      <c r="D144" s="1" t="s">
        <v>46</v>
      </c>
      <c r="E144" s="1" t="s">
        <v>35</v>
      </c>
      <c r="F144" s="1" t="s">
        <v>376</v>
      </c>
      <c r="G144" s="5">
        <v>22120</v>
      </c>
      <c r="H144" s="2">
        <v>0.09</v>
      </c>
      <c r="I144" s="22">
        <f t="shared" si="2"/>
        <v>80</v>
      </c>
      <c r="J144" s="2"/>
    </row>
    <row r="145" spans="1:10" x14ac:dyDescent="0.25">
      <c r="A145" s="1" t="s">
        <v>66</v>
      </c>
      <c r="B145" s="1">
        <v>43441</v>
      </c>
      <c r="C145" s="1">
        <v>43498</v>
      </c>
      <c r="D145" s="1" t="s">
        <v>43</v>
      </c>
      <c r="E145" s="1" t="s">
        <v>32</v>
      </c>
      <c r="F145" s="1" t="s">
        <v>377</v>
      </c>
      <c r="G145" s="5">
        <v>21043</v>
      </c>
      <c r="H145" s="2">
        <v>0.15</v>
      </c>
      <c r="I145" s="22">
        <f t="shared" si="2"/>
        <v>57</v>
      </c>
      <c r="J145" s="2"/>
    </row>
    <row r="146" spans="1:10" x14ac:dyDescent="0.25">
      <c r="A146" s="1" t="s">
        <v>92</v>
      </c>
      <c r="B146" s="1">
        <v>43434</v>
      </c>
      <c r="C146" s="1">
        <v>43506</v>
      </c>
      <c r="D146" s="1" t="s">
        <v>46</v>
      </c>
      <c r="E146" s="1" t="s">
        <v>32</v>
      </c>
      <c r="F146" s="1" t="s">
        <v>378</v>
      </c>
      <c r="G146" s="5">
        <v>33161</v>
      </c>
      <c r="H146" s="2">
        <v>0.05</v>
      </c>
      <c r="I146" s="22">
        <f t="shared" si="2"/>
        <v>72</v>
      </c>
      <c r="J146" s="2"/>
    </row>
    <row r="147" spans="1:10" x14ac:dyDescent="0.25">
      <c r="A147" s="1" t="s">
        <v>104</v>
      </c>
      <c r="B147" s="1">
        <v>43452</v>
      </c>
      <c r="C147" s="1">
        <v>43507</v>
      </c>
      <c r="D147" s="1" t="s">
        <v>46</v>
      </c>
      <c r="E147" s="1" t="s">
        <v>33</v>
      </c>
      <c r="F147" s="1" t="s">
        <v>379</v>
      </c>
      <c r="G147" s="5">
        <v>24216</v>
      </c>
      <c r="H147" s="2">
        <v>0.05</v>
      </c>
      <c r="I147" s="22">
        <f t="shared" si="2"/>
        <v>55</v>
      </c>
      <c r="J147" s="2"/>
    </row>
    <row r="148" spans="1:10" x14ac:dyDescent="0.25">
      <c r="A148" s="1" t="s">
        <v>71</v>
      </c>
      <c r="B148" s="1">
        <v>43400</v>
      </c>
      <c r="C148" s="1">
        <v>43464</v>
      </c>
      <c r="D148" s="1" t="s">
        <v>43</v>
      </c>
      <c r="E148" s="1" t="s">
        <v>23</v>
      </c>
      <c r="F148" s="1" t="s">
        <v>380</v>
      </c>
      <c r="G148" s="5">
        <v>24213</v>
      </c>
      <c r="H148" s="2">
        <v>0.11</v>
      </c>
      <c r="I148" s="22">
        <f t="shared" si="2"/>
        <v>64</v>
      </c>
      <c r="J148" s="2"/>
    </row>
    <row r="149" spans="1:10" x14ac:dyDescent="0.25">
      <c r="A149" s="1" t="s">
        <v>66</v>
      </c>
      <c r="B149" s="1">
        <v>43391</v>
      </c>
      <c r="C149" s="1">
        <v>43428</v>
      </c>
      <c r="D149" s="1" t="s">
        <v>45</v>
      </c>
      <c r="E149" s="1" t="s">
        <v>24</v>
      </c>
      <c r="F149" s="1" t="s">
        <v>381</v>
      </c>
      <c r="G149" s="5">
        <v>20596</v>
      </c>
      <c r="H149" s="2">
        <v>0.08</v>
      </c>
      <c r="I149" s="22">
        <f t="shared" si="2"/>
        <v>37</v>
      </c>
      <c r="J149" s="2"/>
    </row>
    <row r="150" spans="1:10" x14ac:dyDescent="0.25">
      <c r="A150" s="1" t="s">
        <v>77</v>
      </c>
      <c r="B150" s="1">
        <v>43445</v>
      </c>
      <c r="C150" s="1">
        <v>43485</v>
      </c>
      <c r="D150" s="1" t="s">
        <v>47</v>
      </c>
      <c r="E150" s="1" t="s">
        <v>23</v>
      </c>
      <c r="F150" s="1" t="s">
        <v>382</v>
      </c>
      <c r="G150" s="5">
        <v>28469</v>
      </c>
      <c r="H150" s="2">
        <v>0.15</v>
      </c>
      <c r="I150" s="22">
        <f t="shared" si="2"/>
        <v>40</v>
      </c>
      <c r="J150" s="2"/>
    </row>
    <row r="151" spans="1:10" x14ac:dyDescent="0.25">
      <c r="A151" s="1" t="s">
        <v>69</v>
      </c>
      <c r="B151" s="1">
        <v>43436</v>
      </c>
      <c r="C151" s="1">
        <v>43506</v>
      </c>
      <c r="D151" s="1" t="s">
        <v>44</v>
      </c>
      <c r="E151" s="1" t="s">
        <v>41</v>
      </c>
      <c r="F151" s="1" t="s">
        <v>383</v>
      </c>
      <c r="G151" s="5">
        <v>21828</v>
      </c>
      <c r="H151" s="2">
        <v>0.13</v>
      </c>
      <c r="I151" s="22">
        <f t="shared" si="2"/>
        <v>70</v>
      </c>
      <c r="J151" s="2"/>
    </row>
    <row r="152" spans="1:10" x14ac:dyDescent="0.25">
      <c r="A152" s="1" t="s">
        <v>84</v>
      </c>
      <c r="B152" s="1">
        <v>43394</v>
      </c>
      <c r="C152" s="1">
        <v>43434</v>
      </c>
      <c r="D152" s="1" t="s">
        <v>45</v>
      </c>
      <c r="E152" s="1" t="s">
        <v>30</v>
      </c>
      <c r="F152" s="1" t="s">
        <v>384</v>
      </c>
      <c r="G152" s="5">
        <v>22667</v>
      </c>
      <c r="H152" s="2">
        <v>0.09</v>
      </c>
      <c r="I152" s="22">
        <f t="shared" si="2"/>
        <v>40</v>
      </c>
      <c r="J152" s="2"/>
    </row>
    <row r="153" spans="1:10" x14ac:dyDescent="0.25">
      <c r="A153" s="1" t="s">
        <v>62</v>
      </c>
      <c r="B153" s="1">
        <v>43461</v>
      </c>
      <c r="C153" s="1">
        <v>43519</v>
      </c>
      <c r="D153" s="1" t="s">
        <v>47</v>
      </c>
      <c r="E153" s="1" t="s">
        <v>23</v>
      </c>
      <c r="F153" s="1" t="s">
        <v>385</v>
      </c>
      <c r="G153" s="5">
        <v>28570</v>
      </c>
      <c r="H153" s="2">
        <v>0.17</v>
      </c>
      <c r="I153" s="22">
        <f t="shared" si="2"/>
        <v>58</v>
      </c>
      <c r="J153" s="2"/>
    </row>
    <row r="154" spans="1:10" x14ac:dyDescent="0.25">
      <c r="A154" s="1" t="s">
        <v>118</v>
      </c>
      <c r="B154" s="1">
        <v>43406</v>
      </c>
      <c r="C154" s="1">
        <v>43439</v>
      </c>
      <c r="D154" s="1" t="s">
        <v>44</v>
      </c>
      <c r="E154" s="1" t="s">
        <v>25</v>
      </c>
      <c r="F154" s="1" t="s">
        <v>386</v>
      </c>
      <c r="G154" s="5">
        <v>27126</v>
      </c>
      <c r="H154" s="2">
        <v>0.06</v>
      </c>
      <c r="I154" s="22">
        <f t="shared" si="2"/>
        <v>33</v>
      </c>
      <c r="J154" s="2"/>
    </row>
    <row r="155" spans="1:10" x14ac:dyDescent="0.25">
      <c r="A155" s="1" t="s">
        <v>104</v>
      </c>
      <c r="B155" s="1">
        <v>43390</v>
      </c>
      <c r="C155" s="1">
        <v>43420</v>
      </c>
      <c r="D155" s="1" t="s">
        <v>46</v>
      </c>
      <c r="E155" s="1" t="s">
        <v>25</v>
      </c>
      <c r="F155" s="1" t="s">
        <v>387</v>
      </c>
      <c r="G155" s="5">
        <v>26346</v>
      </c>
      <c r="H155" s="2">
        <v>0.05</v>
      </c>
      <c r="I155" s="22">
        <f t="shared" si="2"/>
        <v>30</v>
      </c>
      <c r="J155" s="2"/>
    </row>
    <row r="156" spans="1:10" x14ac:dyDescent="0.25">
      <c r="A156" s="1" t="s">
        <v>56</v>
      </c>
      <c r="B156" s="1">
        <v>43413</v>
      </c>
      <c r="C156" s="1">
        <v>43461</v>
      </c>
      <c r="D156" s="1" t="s">
        <v>45</v>
      </c>
      <c r="E156" s="1" t="s">
        <v>36</v>
      </c>
      <c r="F156" s="1" t="s">
        <v>388</v>
      </c>
      <c r="G156" s="5">
        <v>20149</v>
      </c>
      <c r="H156" s="2">
        <v>0.11</v>
      </c>
      <c r="I156" s="22">
        <f t="shared" si="2"/>
        <v>48</v>
      </c>
      <c r="J156" s="2"/>
    </row>
    <row r="157" spans="1:10" x14ac:dyDescent="0.25">
      <c r="A157" s="1" t="s">
        <v>58</v>
      </c>
      <c r="B157" s="1">
        <v>43436</v>
      </c>
      <c r="C157" s="1">
        <v>43513</v>
      </c>
      <c r="D157" s="1" t="s">
        <v>44</v>
      </c>
      <c r="E157" s="1" t="s">
        <v>34</v>
      </c>
      <c r="F157" s="1" t="s">
        <v>389</v>
      </c>
      <c r="G157" s="5">
        <v>33010</v>
      </c>
      <c r="H157" s="2">
        <v>0.14000000000000001</v>
      </c>
      <c r="I157" s="22">
        <f t="shared" si="2"/>
        <v>77</v>
      </c>
      <c r="J157" s="2"/>
    </row>
    <row r="158" spans="1:10" x14ac:dyDescent="0.25">
      <c r="A158" s="1" t="s">
        <v>98</v>
      </c>
      <c r="B158" s="1">
        <v>43448</v>
      </c>
      <c r="C158" s="1">
        <v>43500</v>
      </c>
      <c r="D158" s="1" t="s">
        <v>44</v>
      </c>
      <c r="E158" s="1" t="s">
        <v>41</v>
      </c>
      <c r="F158" s="1" t="s">
        <v>390</v>
      </c>
      <c r="G158" s="5">
        <v>16236</v>
      </c>
      <c r="H158" s="2">
        <v>0.06</v>
      </c>
      <c r="I158" s="22">
        <f t="shared" si="2"/>
        <v>52</v>
      </c>
      <c r="J158" s="2"/>
    </row>
    <row r="159" spans="1:10" x14ac:dyDescent="0.25">
      <c r="A159" s="1" t="s">
        <v>77</v>
      </c>
      <c r="B159" s="1">
        <v>43418</v>
      </c>
      <c r="C159" s="1">
        <v>43455</v>
      </c>
      <c r="D159" s="1" t="s">
        <v>44</v>
      </c>
      <c r="E159" s="1" t="s">
        <v>24</v>
      </c>
      <c r="F159" s="1" t="s">
        <v>391</v>
      </c>
      <c r="G159" s="5">
        <v>17876</v>
      </c>
      <c r="H159" s="2">
        <v>0.16</v>
      </c>
      <c r="I159" s="22">
        <f t="shared" si="2"/>
        <v>37</v>
      </c>
      <c r="J159" s="2"/>
    </row>
    <row r="160" spans="1:10" x14ac:dyDescent="0.25">
      <c r="A160" s="1" t="s">
        <v>58</v>
      </c>
      <c r="B160" s="1">
        <v>43402</v>
      </c>
      <c r="C160" s="1">
        <v>43451</v>
      </c>
      <c r="D160" s="1" t="s">
        <v>45</v>
      </c>
      <c r="E160" s="1" t="s">
        <v>31</v>
      </c>
      <c r="F160" s="1" t="s">
        <v>392</v>
      </c>
      <c r="G160" s="5">
        <v>26241</v>
      </c>
      <c r="H160" s="2">
        <v>0.14000000000000001</v>
      </c>
      <c r="I160" s="22">
        <f t="shared" si="2"/>
        <v>49</v>
      </c>
      <c r="J160" s="2"/>
    </row>
    <row r="161" spans="1:10" x14ac:dyDescent="0.25">
      <c r="A161" s="1" t="s">
        <v>77</v>
      </c>
      <c r="B161" s="1">
        <v>43405</v>
      </c>
      <c r="C161" s="1">
        <v>43454</v>
      </c>
      <c r="D161" s="1" t="s">
        <v>44</v>
      </c>
      <c r="E161" s="1" t="s">
        <v>21</v>
      </c>
      <c r="F161" s="1" t="s">
        <v>393</v>
      </c>
      <c r="G161" s="5">
        <v>28137</v>
      </c>
      <c r="H161" s="2">
        <v>0.16</v>
      </c>
      <c r="I161" s="22">
        <f t="shared" si="2"/>
        <v>49</v>
      </c>
      <c r="J161" s="2"/>
    </row>
    <row r="162" spans="1:10" x14ac:dyDescent="0.25">
      <c r="A162" s="1" t="s">
        <v>112</v>
      </c>
      <c r="B162" s="1">
        <v>43424</v>
      </c>
      <c r="C162" s="1">
        <v>43475</v>
      </c>
      <c r="D162" s="1" t="s">
        <v>46</v>
      </c>
      <c r="E162" s="1" t="s">
        <v>26</v>
      </c>
      <c r="F162" s="1" t="s">
        <v>394</v>
      </c>
      <c r="G162" s="5">
        <v>31167</v>
      </c>
      <c r="H162" s="2">
        <v>0.17</v>
      </c>
      <c r="I162" s="22">
        <f t="shared" si="2"/>
        <v>51</v>
      </c>
      <c r="J162" s="2"/>
    </row>
    <row r="163" spans="1:10" x14ac:dyDescent="0.25">
      <c r="A163" s="1" t="s">
        <v>98</v>
      </c>
      <c r="B163" s="1">
        <v>43431</v>
      </c>
      <c r="C163" s="1">
        <v>43505</v>
      </c>
      <c r="D163" s="1" t="s">
        <v>46</v>
      </c>
      <c r="E163" s="1" t="s">
        <v>25</v>
      </c>
      <c r="F163" s="1" t="s">
        <v>395</v>
      </c>
      <c r="G163" s="5">
        <v>33695</v>
      </c>
      <c r="H163" s="2">
        <v>0.06</v>
      </c>
      <c r="I163" s="22">
        <f t="shared" si="2"/>
        <v>74</v>
      </c>
      <c r="J163" s="2"/>
    </row>
    <row r="164" spans="1:10" x14ac:dyDescent="0.25">
      <c r="A164" s="1" t="s">
        <v>54</v>
      </c>
      <c r="B164" s="1">
        <v>43434</v>
      </c>
      <c r="C164" s="1">
        <v>43501</v>
      </c>
      <c r="D164" s="1" t="s">
        <v>47</v>
      </c>
      <c r="E164" s="1" t="s">
        <v>28</v>
      </c>
      <c r="F164" s="1" t="s">
        <v>396</v>
      </c>
      <c r="G164" s="5">
        <v>26987</v>
      </c>
      <c r="H164" s="2">
        <v>0.06</v>
      </c>
      <c r="I164" s="22">
        <f t="shared" si="2"/>
        <v>67</v>
      </c>
      <c r="J164" s="2"/>
    </row>
    <row r="165" spans="1:10" x14ac:dyDescent="0.25">
      <c r="A165" s="1" t="s">
        <v>71</v>
      </c>
      <c r="B165" s="1">
        <v>43392</v>
      </c>
      <c r="C165" s="1">
        <v>43462</v>
      </c>
      <c r="D165" s="1" t="s">
        <v>47</v>
      </c>
      <c r="E165" s="1" t="s">
        <v>32</v>
      </c>
      <c r="F165" s="1" t="s">
        <v>397</v>
      </c>
      <c r="G165" s="5">
        <v>31609</v>
      </c>
      <c r="H165" s="2">
        <v>0.12</v>
      </c>
      <c r="I165" s="22">
        <f t="shared" si="2"/>
        <v>70</v>
      </c>
      <c r="J165" s="2"/>
    </row>
    <row r="166" spans="1:10" x14ac:dyDescent="0.25">
      <c r="A166" s="1" t="s">
        <v>87</v>
      </c>
      <c r="B166" s="1">
        <v>43406</v>
      </c>
      <c r="C166" s="1">
        <v>43456</v>
      </c>
      <c r="D166" s="1" t="s">
        <v>47</v>
      </c>
      <c r="E166" s="1" t="s">
        <v>40</v>
      </c>
      <c r="F166" s="1" t="s">
        <v>398</v>
      </c>
      <c r="G166" s="5">
        <v>33515</v>
      </c>
      <c r="H166" s="2">
        <v>0.12</v>
      </c>
      <c r="I166" s="22">
        <f t="shared" si="2"/>
        <v>50</v>
      </c>
      <c r="J166" s="2"/>
    </row>
    <row r="167" spans="1:10" x14ac:dyDescent="0.25">
      <c r="A167" s="1" t="s">
        <v>118</v>
      </c>
      <c r="B167" s="1">
        <v>43391</v>
      </c>
      <c r="C167" s="1">
        <v>43457</v>
      </c>
      <c r="D167" s="1" t="s">
        <v>46</v>
      </c>
      <c r="E167" s="1" t="s">
        <v>41</v>
      </c>
      <c r="F167" s="1" t="s">
        <v>399</v>
      </c>
      <c r="G167" s="5">
        <v>33439</v>
      </c>
      <c r="H167" s="2">
        <v>0.09</v>
      </c>
      <c r="I167" s="22">
        <f t="shared" si="2"/>
        <v>66</v>
      </c>
      <c r="J167" s="2"/>
    </row>
    <row r="168" spans="1:10" x14ac:dyDescent="0.25">
      <c r="A168" s="1" t="s">
        <v>109</v>
      </c>
      <c r="B168" s="1">
        <v>43415</v>
      </c>
      <c r="C168" s="1">
        <v>43475</v>
      </c>
      <c r="D168" s="1" t="s">
        <v>44</v>
      </c>
      <c r="E168" s="1" t="s">
        <v>34</v>
      </c>
      <c r="F168" s="1" t="s">
        <v>400</v>
      </c>
      <c r="G168" s="5">
        <v>34072</v>
      </c>
      <c r="H168" s="2">
        <v>0.05</v>
      </c>
      <c r="I168" s="22">
        <f t="shared" si="2"/>
        <v>60</v>
      </c>
      <c r="J168" s="2"/>
    </row>
    <row r="169" spans="1:10" x14ac:dyDescent="0.25">
      <c r="A169" s="1" t="s">
        <v>64</v>
      </c>
      <c r="B169" s="1">
        <v>43465</v>
      </c>
      <c r="C169" s="1">
        <v>43526</v>
      </c>
      <c r="D169" s="1" t="s">
        <v>45</v>
      </c>
      <c r="E169" s="1" t="s">
        <v>35</v>
      </c>
      <c r="F169" s="1" t="s">
        <v>401</v>
      </c>
      <c r="G169" s="5">
        <v>16170</v>
      </c>
      <c r="H169" s="2">
        <v>0.12</v>
      </c>
      <c r="I169" s="22">
        <f t="shared" si="2"/>
        <v>61</v>
      </c>
      <c r="J169" s="2"/>
    </row>
    <row r="170" spans="1:10" x14ac:dyDescent="0.25">
      <c r="A170" s="1" t="s">
        <v>139</v>
      </c>
      <c r="B170" s="1">
        <v>43378</v>
      </c>
      <c r="C170" s="1">
        <v>43418</v>
      </c>
      <c r="D170" s="1" t="s">
        <v>46</v>
      </c>
      <c r="E170" s="1" t="s">
        <v>30</v>
      </c>
      <c r="F170" s="1" t="s">
        <v>402</v>
      </c>
      <c r="G170" s="5">
        <v>16934</v>
      </c>
      <c r="H170" s="2">
        <v>0.08</v>
      </c>
      <c r="I170" s="22">
        <f t="shared" si="2"/>
        <v>40</v>
      </c>
      <c r="J170" s="2"/>
    </row>
    <row r="171" spans="1:10" x14ac:dyDescent="0.25">
      <c r="A171" s="1" t="s">
        <v>69</v>
      </c>
      <c r="B171" s="1">
        <v>43437</v>
      </c>
      <c r="C171" s="1">
        <v>43485</v>
      </c>
      <c r="D171" s="1" t="s">
        <v>45</v>
      </c>
      <c r="E171" s="1" t="s">
        <v>42</v>
      </c>
      <c r="F171" s="1" t="s">
        <v>403</v>
      </c>
      <c r="G171" s="5">
        <v>24555</v>
      </c>
      <c r="H171" s="2">
        <v>0.12</v>
      </c>
      <c r="I171" s="22">
        <f t="shared" si="2"/>
        <v>48</v>
      </c>
      <c r="J171" s="2"/>
    </row>
    <row r="172" spans="1:10" x14ac:dyDescent="0.25">
      <c r="A172" s="1" t="s">
        <v>77</v>
      </c>
      <c r="B172" s="1">
        <v>43388</v>
      </c>
      <c r="C172" s="1">
        <v>43431</v>
      </c>
      <c r="D172" s="1" t="s">
        <v>46</v>
      </c>
      <c r="E172" s="1" t="s">
        <v>29</v>
      </c>
      <c r="F172" s="1" t="s">
        <v>404</v>
      </c>
      <c r="G172" s="5">
        <v>18002</v>
      </c>
      <c r="H172" s="2">
        <v>0.14000000000000001</v>
      </c>
      <c r="I172" s="22">
        <f t="shared" si="2"/>
        <v>43</v>
      </c>
      <c r="J172" s="2"/>
    </row>
    <row r="173" spans="1:10" x14ac:dyDescent="0.25">
      <c r="A173" s="1" t="s">
        <v>71</v>
      </c>
      <c r="B173" s="1">
        <v>43430</v>
      </c>
      <c r="C173" s="1">
        <v>43505</v>
      </c>
      <c r="D173" s="1" t="s">
        <v>46</v>
      </c>
      <c r="E173" s="1" t="s">
        <v>33</v>
      </c>
      <c r="F173" s="1" t="s">
        <v>405</v>
      </c>
      <c r="G173" s="5">
        <v>33257</v>
      </c>
      <c r="H173" s="2">
        <v>0.14000000000000001</v>
      </c>
      <c r="I173" s="22">
        <f t="shared" si="2"/>
        <v>75</v>
      </c>
      <c r="J173" s="2"/>
    </row>
    <row r="174" spans="1:10" x14ac:dyDescent="0.25">
      <c r="A174" s="1" t="s">
        <v>64</v>
      </c>
      <c r="B174" s="1">
        <v>43374</v>
      </c>
      <c r="C174" s="1">
        <v>43416</v>
      </c>
      <c r="D174" s="1" t="s">
        <v>45</v>
      </c>
      <c r="E174" s="1" t="s">
        <v>26</v>
      </c>
      <c r="F174" s="1" t="s">
        <v>406</v>
      </c>
      <c r="G174" s="5">
        <v>27471</v>
      </c>
      <c r="H174" s="2">
        <v>0.15</v>
      </c>
      <c r="I174" s="22">
        <f t="shared" si="2"/>
        <v>42</v>
      </c>
      <c r="J174" s="2"/>
    </row>
    <row r="175" spans="1:10" x14ac:dyDescent="0.25">
      <c r="A175" s="1" t="s">
        <v>60</v>
      </c>
      <c r="B175" s="1">
        <v>43407</v>
      </c>
      <c r="C175" s="1">
        <v>43456</v>
      </c>
      <c r="D175" s="1" t="s">
        <v>47</v>
      </c>
      <c r="E175" s="1" t="s">
        <v>41</v>
      </c>
      <c r="F175" s="1" t="s">
        <v>407</v>
      </c>
      <c r="G175" s="5">
        <v>24846</v>
      </c>
      <c r="H175" s="2">
        <v>0.15</v>
      </c>
      <c r="I175" s="22">
        <f t="shared" si="2"/>
        <v>49</v>
      </c>
      <c r="J175" s="2"/>
    </row>
    <row r="176" spans="1:10" x14ac:dyDescent="0.25">
      <c r="A176" s="1" t="s">
        <v>69</v>
      </c>
      <c r="B176" s="1">
        <v>43443</v>
      </c>
      <c r="C176" s="1">
        <v>43491</v>
      </c>
      <c r="D176" s="1" t="s">
        <v>45</v>
      </c>
      <c r="E176" s="1" t="s">
        <v>35</v>
      </c>
      <c r="F176" s="1" t="s">
        <v>408</v>
      </c>
      <c r="G176" s="5">
        <v>27042</v>
      </c>
      <c r="H176" s="2">
        <v>0.08</v>
      </c>
      <c r="I176" s="22">
        <f t="shared" si="2"/>
        <v>48</v>
      </c>
      <c r="J176" s="2"/>
    </row>
    <row r="177" spans="1:10" x14ac:dyDescent="0.25">
      <c r="A177" s="1" t="s">
        <v>109</v>
      </c>
      <c r="B177" s="1">
        <v>43443</v>
      </c>
      <c r="C177" s="1">
        <v>43499</v>
      </c>
      <c r="D177" s="1" t="s">
        <v>47</v>
      </c>
      <c r="E177" s="1" t="s">
        <v>25</v>
      </c>
      <c r="F177" s="1" t="s">
        <v>409</v>
      </c>
      <c r="G177" s="5">
        <v>21367</v>
      </c>
      <c r="H177" s="2">
        <v>0.11</v>
      </c>
      <c r="I177" s="22">
        <f t="shared" si="2"/>
        <v>56</v>
      </c>
      <c r="J177" s="2"/>
    </row>
    <row r="178" spans="1:10" x14ac:dyDescent="0.25">
      <c r="A178" s="1" t="s">
        <v>112</v>
      </c>
      <c r="B178" s="1">
        <v>43383</v>
      </c>
      <c r="C178" s="1">
        <v>43429</v>
      </c>
      <c r="D178" s="1" t="s">
        <v>44</v>
      </c>
      <c r="E178" s="1" t="s">
        <v>42</v>
      </c>
      <c r="F178" s="1" t="s">
        <v>410</v>
      </c>
      <c r="G178" s="5">
        <v>19412</v>
      </c>
      <c r="H178" s="2">
        <v>0.17</v>
      </c>
      <c r="I178" s="22">
        <f t="shared" si="2"/>
        <v>46</v>
      </c>
      <c r="J178" s="2"/>
    </row>
    <row r="179" spans="1:10" x14ac:dyDescent="0.25">
      <c r="A179" s="1" t="s">
        <v>54</v>
      </c>
      <c r="B179" s="1">
        <v>43393</v>
      </c>
      <c r="C179" s="1">
        <v>43469</v>
      </c>
      <c r="D179" s="1" t="s">
        <v>44</v>
      </c>
      <c r="E179" s="1" t="s">
        <v>26</v>
      </c>
      <c r="F179" s="1" t="s">
        <v>411</v>
      </c>
      <c r="G179" s="5">
        <v>21500</v>
      </c>
      <c r="H179" s="2">
        <v>0.06</v>
      </c>
      <c r="I179" s="22">
        <f t="shared" si="2"/>
        <v>76</v>
      </c>
      <c r="J179" s="2"/>
    </row>
    <row r="180" spans="1:10" x14ac:dyDescent="0.25">
      <c r="A180" s="1" t="s">
        <v>62</v>
      </c>
      <c r="B180" s="1">
        <v>43401</v>
      </c>
      <c r="C180" s="1">
        <v>43432</v>
      </c>
      <c r="D180" s="1" t="s">
        <v>43</v>
      </c>
      <c r="E180" s="1" t="s">
        <v>27</v>
      </c>
      <c r="F180" s="1" t="s">
        <v>412</v>
      </c>
      <c r="G180" s="5">
        <v>21762</v>
      </c>
      <c r="H180" s="2">
        <v>0.13</v>
      </c>
      <c r="I180" s="22">
        <f t="shared" si="2"/>
        <v>31</v>
      </c>
      <c r="J180" s="2"/>
    </row>
    <row r="181" spans="1:10" x14ac:dyDescent="0.25">
      <c r="A181" s="1" t="s">
        <v>81</v>
      </c>
      <c r="B181" s="1">
        <v>43413</v>
      </c>
      <c r="C181" s="1">
        <v>43445</v>
      </c>
      <c r="D181" s="1" t="s">
        <v>44</v>
      </c>
      <c r="E181" s="1" t="s">
        <v>28</v>
      </c>
      <c r="F181" s="1" t="s">
        <v>413</v>
      </c>
      <c r="G181" s="5">
        <v>21186</v>
      </c>
      <c r="H181" s="2">
        <v>0.17</v>
      </c>
      <c r="I181" s="22">
        <f t="shared" si="2"/>
        <v>32</v>
      </c>
      <c r="J181" s="2"/>
    </row>
    <row r="182" spans="1:10" x14ac:dyDescent="0.25">
      <c r="A182" s="1" t="s">
        <v>118</v>
      </c>
      <c r="B182" s="1">
        <v>43447</v>
      </c>
      <c r="C182" s="1">
        <v>43489</v>
      </c>
      <c r="D182" s="1" t="s">
        <v>46</v>
      </c>
      <c r="E182" s="1" t="s">
        <v>25</v>
      </c>
      <c r="F182" s="1" t="s">
        <v>414</v>
      </c>
      <c r="G182" s="5">
        <v>32954</v>
      </c>
      <c r="H182" s="2">
        <v>0.09</v>
      </c>
      <c r="I182" s="22">
        <f t="shared" si="2"/>
        <v>42</v>
      </c>
      <c r="J182" s="2"/>
    </row>
    <row r="183" spans="1:10" x14ac:dyDescent="0.25">
      <c r="A183" s="1" t="s">
        <v>60</v>
      </c>
      <c r="B183" s="1">
        <v>43396</v>
      </c>
      <c r="C183" s="1">
        <v>43467</v>
      </c>
      <c r="D183" s="1" t="s">
        <v>44</v>
      </c>
      <c r="E183" s="1" t="s">
        <v>32</v>
      </c>
      <c r="F183" s="1" t="s">
        <v>415</v>
      </c>
      <c r="G183" s="5">
        <v>16728</v>
      </c>
      <c r="H183" s="2">
        <v>0.12</v>
      </c>
      <c r="I183" s="22">
        <f t="shared" si="2"/>
        <v>71</v>
      </c>
      <c r="J183" s="2"/>
    </row>
    <row r="184" spans="1:10" x14ac:dyDescent="0.25">
      <c r="A184" s="1" t="s">
        <v>139</v>
      </c>
      <c r="B184" s="1">
        <v>43391</v>
      </c>
      <c r="C184" s="1">
        <v>43433</v>
      </c>
      <c r="D184" s="1" t="s">
        <v>44</v>
      </c>
      <c r="E184" s="1" t="s">
        <v>40</v>
      </c>
      <c r="F184" s="1" t="s">
        <v>416</v>
      </c>
      <c r="G184" s="5">
        <v>25289</v>
      </c>
      <c r="H184" s="2">
        <v>0.17</v>
      </c>
      <c r="I184" s="22">
        <f t="shared" si="2"/>
        <v>42</v>
      </c>
      <c r="J184" s="2"/>
    </row>
    <row r="185" spans="1:10" x14ac:dyDescent="0.25">
      <c r="A185" s="1" t="s">
        <v>71</v>
      </c>
      <c r="B185" s="1">
        <v>43384</v>
      </c>
      <c r="C185" s="1">
        <v>43435</v>
      </c>
      <c r="D185" s="1" t="s">
        <v>46</v>
      </c>
      <c r="E185" s="1" t="s">
        <v>24</v>
      </c>
      <c r="F185" s="1" t="s">
        <v>417</v>
      </c>
      <c r="G185" s="5">
        <v>32203</v>
      </c>
      <c r="H185" s="2">
        <v>0.11</v>
      </c>
      <c r="I185" s="22">
        <f t="shared" si="2"/>
        <v>51</v>
      </c>
      <c r="J185" s="2"/>
    </row>
    <row r="186" spans="1:10" x14ac:dyDescent="0.25">
      <c r="A186" s="1" t="s">
        <v>92</v>
      </c>
      <c r="B186" s="1">
        <v>43421</v>
      </c>
      <c r="C186" s="1">
        <v>43464</v>
      </c>
      <c r="D186" s="1" t="s">
        <v>45</v>
      </c>
      <c r="E186" s="1" t="s">
        <v>27</v>
      </c>
      <c r="F186" s="1" t="s">
        <v>418</v>
      </c>
      <c r="G186" s="5">
        <v>26728</v>
      </c>
      <c r="H186" s="2">
        <v>0.15</v>
      </c>
      <c r="I186" s="22">
        <f t="shared" si="2"/>
        <v>43</v>
      </c>
      <c r="J186" s="2"/>
    </row>
    <row r="187" spans="1:10" x14ac:dyDescent="0.25">
      <c r="A187" s="1" t="s">
        <v>56</v>
      </c>
      <c r="B187" s="1">
        <v>43439</v>
      </c>
      <c r="C187" s="1">
        <v>43493</v>
      </c>
      <c r="D187" s="1" t="s">
        <v>44</v>
      </c>
      <c r="E187" s="1" t="s">
        <v>28</v>
      </c>
      <c r="F187" s="1" t="s">
        <v>419</v>
      </c>
      <c r="G187" s="5">
        <v>24369</v>
      </c>
      <c r="H187" s="2">
        <v>0.08</v>
      </c>
      <c r="I187" s="22">
        <f t="shared" si="2"/>
        <v>54</v>
      </c>
      <c r="J187" s="2"/>
    </row>
    <row r="188" spans="1:10" x14ac:dyDescent="0.25">
      <c r="A188" s="1" t="s">
        <v>98</v>
      </c>
      <c r="B188" s="1">
        <v>43450</v>
      </c>
      <c r="C188" s="1">
        <v>43503</v>
      </c>
      <c r="D188" s="1" t="s">
        <v>45</v>
      </c>
      <c r="E188" s="1" t="s">
        <v>30</v>
      </c>
      <c r="F188" s="1" t="s">
        <v>420</v>
      </c>
      <c r="G188" s="5">
        <v>25115</v>
      </c>
      <c r="H188" s="2">
        <v>7.0000000000000007E-2</v>
      </c>
      <c r="I188" s="22">
        <f t="shared" si="2"/>
        <v>53</v>
      </c>
      <c r="J188" s="2"/>
    </row>
    <row r="189" spans="1:10" x14ac:dyDescent="0.25">
      <c r="A189" s="1" t="s">
        <v>71</v>
      </c>
      <c r="B189" s="1">
        <v>43416</v>
      </c>
      <c r="C189" s="1">
        <v>43483</v>
      </c>
      <c r="D189" s="1" t="s">
        <v>45</v>
      </c>
      <c r="E189" s="1" t="s">
        <v>24</v>
      </c>
      <c r="F189" s="1" t="s">
        <v>421</v>
      </c>
      <c r="G189" s="5">
        <v>34629</v>
      </c>
      <c r="H189" s="2">
        <v>0.15</v>
      </c>
      <c r="I189" s="22">
        <f t="shared" si="2"/>
        <v>67</v>
      </c>
      <c r="J189" s="2"/>
    </row>
    <row r="190" spans="1:10" x14ac:dyDescent="0.25">
      <c r="A190" s="1" t="s">
        <v>66</v>
      </c>
      <c r="B190" s="1">
        <v>43442</v>
      </c>
      <c r="C190" s="1">
        <v>43503</v>
      </c>
      <c r="D190" s="1" t="s">
        <v>44</v>
      </c>
      <c r="E190" s="1" t="s">
        <v>38</v>
      </c>
      <c r="F190" s="1" t="s">
        <v>422</v>
      </c>
      <c r="G190" s="5">
        <v>17969</v>
      </c>
      <c r="H190" s="2">
        <v>0.1</v>
      </c>
      <c r="I190" s="22">
        <f t="shared" si="2"/>
        <v>61</v>
      </c>
      <c r="J190" s="2"/>
    </row>
    <row r="191" spans="1:10" x14ac:dyDescent="0.25">
      <c r="A191" s="1" t="s">
        <v>112</v>
      </c>
      <c r="B191" s="1">
        <v>43451</v>
      </c>
      <c r="C191" s="1">
        <v>43499</v>
      </c>
      <c r="D191" s="1" t="s">
        <v>44</v>
      </c>
      <c r="E191" s="1" t="s">
        <v>28</v>
      </c>
      <c r="F191" s="1" t="s">
        <v>423</v>
      </c>
      <c r="G191" s="5">
        <v>19777</v>
      </c>
      <c r="H191" s="2">
        <v>0.05</v>
      </c>
      <c r="I191" s="22">
        <f t="shared" si="2"/>
        <v>48</v>
      </c>
      <c r="J191" s="2"/>
    </row>
    <row r="192" spans="1:10" x14ac:dyDescent="0.25">
      <c r="A192" s="1" t="s">
        <v>118</v>
      </c>
      <c r="B192" s="1">
        <v>43438</v>
      </c>
      <c r="C192" s="1">
        <v>43516</v>
      </c>
      <c r="D192" s="1" t="s">
        <v>46</v>
      </c>
      <c r="E192" s="1" t="s">
        <v>29</v>
      </c>
      <c r="F192" s="1" t="s">
        <v>424</v>
      </c>
      <c r="G192" s="5">
        <v>23727</v>
      </c>
      <c r="H192" s="2">
        <v>0.16</v>
      </c>
      <c r="I192" s="22">
        <f t="shared" si="2"/>
        <v>78</v>
      </c>
      <c r="J192" s="2"/>
    </row>
    <row r="193" spans="1:10" x14ac:dyDescent="0.25">
      <c r="A193" s="1" t="s">
        <v>118</v>
      </c>
      <c r="B193" s="1">
        <v>43422</v>
      </c>
      <c r="C193" s="1">
        <v>43490</v>
      </c>
      <c r="D193" s="1" t="s">
        <v>46</v>
      </c>
      <c r="E193" s="1" t="s">
        <v>25</v>
      </c>
      <c r="F193" s="1" t="s">
        <v>425</v>
      </c>
      <c r="G193" s="5">
        <v>16673</v>
      </c>
      <c r="H193" s="2">
        <v>0.13</v>
      </c>
      <c r="I193" s="22">
        <f t="shared" si="2"/>
        <v>68</v>
      </c>
      <c r="J193" s="2"/>
    </row>
    <row r="194" spans="1:10" x14ac:dyDescent="0.25">
      <c r="A194" s="1" t="s">
        <v>84</v>
      </c>
      <c r="B194" s="1">
        <v>43423</v>
      </c>
      <c r="C194" s="1">
        <v>43497</v>
      </c>
      <c r="D194" s="1" t="s">
        <v>45</v>
      </c>
      <c r="E194" s="1" t="s">
        <v>28</v>
      </c>
      <c r="F194" s="1" t="s">
        <v>426</v>
      </c>
      <c r="G194" s="5">
        <v>21050</v>
      </c>
      <c r="H194" s="2">
        <v>0.16</v>
      </c>
      <c r="I194" s="22">
        <f t="shared" si="2"/>
        <v>74</v>
      </c>
      <c r="J194" s="2"/>
    </row>
    <row r="195" spans="1:10" x14ac:dyDescent="0.25">
      <c r="A195" s="1" t="s">
        <v>54</v>
      </c>
      <c r="B195" s="1">
        <v>43398</v>
      </c>
      <c r="C195" s="1">
        <v>43433</v>
      </c>
      <c r="D195" s="1" t="s">
        <v>45</v>
      </c>
      <c r="E195" s="1" t="s">
        <v>26</v>
      </c>
      <c r="F195" s="1" t="s">
        <v>427</v>
      </c>
      <c r="G195" s="5">
        <v>19856</v>
      </c>
      <c r="H195" s="2">
        <v>0.14000000000000001</v>
      </c>
      <c r="I195" s="22">
        <f t="shared" ref="I195:I258" si="3">C195-B195</f>
        <v>35</v>
      </c>
      <c r="J195" s="2"/>
    </row>
    <row r="196" spans="1:10" x14ac:dyDescent="0.25">
      <c r="A196" s="1" t="s">
        <v>112</v>
      </c>
      <c r="B196" s="1">
        <v>43396</v>
      </c>
      <c r="C196" s="1">
        <v>43443</v>
      </c>
      <c r="D196" s="1" t="s">
        <v>45</v>
      </c>
      <c r="E196" s="1" t="s">
        <v>26</v>
      </c>
      <c r="F196" s="1" t="s">
        <v>428</v>
      </c>
      <c r="G196" s="5">
        <v>25460</v>
      </c>
      <c r="H196" s="2">
        <v>0.14000000000000001</v>
      </c>
      <c r="I196" s="22">
        <f t="shared" si="3"/>
        <v>47</v>
      </c>
      <c r="J196" s="2"/>
    </row>
    <row r="197" spans="1:10" x14ac:dyDescent="0.25">
      <c r="A197" s="1" t="s">
        <v>54</v>
      </c>
      <c r="B197" s="1">
        <v>43395</v>
      </c>
      <c r="C197" s="1">
        <v>43455</v>
      </c>
      <c r="D197" s="1" t="s">
        <v>47</v>
      </c>
      <c r="E197" s="1" t="s">
        <v>42</v>
      </c>
      <c r="F197" s="1" t="s">
        <v>429</v>
      </c>
      <c r="G197" s="5">
        <v>18347</v>
      </c>
      <c r="H197" s="2">
        <v>0.11</v>
      </c>
      <c r="I197" s="22">
        <f t="shared" si="3"/>
        <v>60</v>
      </c>
      <c r="J197" s="2"/>
    </row>
    <row r="198" spans="1:10" x14ac:dyDescent="0.25">
      <c r="A198" s="1" t="s">
        <v>56</v>
      </c>
      <c r="B198" s="1">
        <v>43432</v>
      </c>
      <c r="C198" s="1">
        <v>43499</v>
      </c>
      <c r="D198" s="1" t="s">
        <v>44</v>
      </c>
      <c r="E198" s="1" t="s">
        <v>38</v>
      </c>
      <c r="F198" s="1" t="s">
        <v>430</v>
      </c>
      <c r="G198" s="5">
        <v>19753</v>
      </c>
      <c r="H198" s="2">
        <v>0.05</v>
      </c>
      <c r="I198" s="22">
        <f t="shared" si="3"/>
        <v>67</v>
      </c>
      <c r="J198" s="2"/>
    </row>
    <row r="199" spans="1:10" x14ac:dyDescent="0.25">
      <c r="A199" s="1" t="s">
        <v>87</v>
      </c>
      <c r="B199" s="1">
        <v>43411</v>
      </c>
      <c r="C199" s="1">
        <v>43446</v>
      </c>
      <c r="D199" s="1" t="s">
        <v>44</v>
      </c>
      <c r="E199" s="1" t="s">
        <v>26</v>
      </c>
      <c r="F199" s="1" t="s">
        <v>431</v>
      </c>
      <c r="G199" s="5">
        <v>24819</v>
      </c>
      <c r="H199" s="2">
        <v>0.15</v>
      </c>
      <c r="I199" s="22">
        <f t="shared" si="3"/>
        <v>35</v>
      </c>
      <c r="J199" s="2"/>
    </row>
    <row r="200" spans="1:10" x14ac:dyDescent="0.25">
      <c r="A200" s="1" t="s">
        <v>69</v>
      </c>
      <c r="B200" s="1">
        <v>43449</v>
      </c>
      <c r="C200" s="1">
        <v>43528</v>
      </c>
      <c r="D200" s="1" t="s">
        <v>44</v>
      </c>
      <c r="E200" s="1" t="s">
        <v>42</v>
      </c>
      <c r="F200" s="1" t="s">
        <v>432</v>
      </c>
      <c r="G200" s="5">
        <v>34143</v>
      </c>
      <c r="H200" s="2">
        <v>0.1</v>
      </c>
      <c r="I200" s="22">
        <f t="shared" si="3"/>
        <v>79</v>
      </c>
      <c r="J200" s="2"/>
    </row>
    <row r="201" spans="1:10" x14ac:dyDescent="0.25">
      <c r="A201" s="1" t="s">
        <v>104</v>
      </c>
      <c r="B201" s="1">
        <v>43438</v>
      </c>
      <c r="C201" s="1">
        <v>43510</v>
      </c>
      <c r="D201" s="1" t="s">
        <v>46</v>
      </c>
      <c r="E201" s="1" t="s">
        <v>22</v>
      </c>
      <c r="F201" s="1" t="s">
        <v>433</v>
      </c>
      <c r="G201" s="5">
        <v>23932</v>
      </c>
      <c r="H201" s="2">
        <v>0.15</v>
      </c>
      <c r="I201" s="22">
        <f t="shared" si="3"/>
        <v>72</v>
      </c>
      <c r="J201" s="2"/>
    </row>
    <row r="202" spans="1:10" x14ac:dyDescent="0.25">
      <c r="A202" s="1" t="s">
        <v>87</v>
      </c>
      <c r="B202" s="1">
        <v>43429</v>
      </c>
      <c r="C202" s="1">
        <v>43489</v>
      </c>
      <c r="D202" s="1" t="s">
        <v>44</v>
      </c>
      <c r="E202" s="1" t="s">
        <v>24</v>
      </c>
      <c r="F202" s="1" t="s">
        <v>434</v>
      </c>
      <c r="G202" s="5">
        <v>17776</v>
      </c>
      <c r="H202" s="2">
        <v>0.12</v>
      </c>
      <c r="I202" s="22">
        <f t="shared" si="3"/>
        <v>60</v>
      </c>
      <c r="J202" s="2"/>
    </row>
    <row r="203" spans="1:10" x14ac:dyDescent="0.25">
      <c r="A203" s="1" t="s">
        <v>92</v>
      </c>
      <c r="B203" s="1">
        <v>43413</v>
      </c>
      <c r="C203" s="1">
        <v>43453</v>
      </c>
      <c r="D203" s="1" t="s">
        <v>47</v>
      </c>
      <c r="E203" s="1" t="s">
        <v>38</v>
      </c>
      <c r="F203" s="1" t="s">
        <v>435</v>
      </c>
      <c r="G203" s="5">
        <v>18294</v>
      </c>
      <c r="H203" s="2">
        <v>0.15</v>
      </c>
      <c r="I203" s="22">
        <f t="shared" si="3"/>
        <v>40</v>
      </c>
      <c r="J203" s="2"/>
    </row>
    <row r="204" spans="1:10" x14ac:dyDescent="0.25">
      <c r="A204" s="1" t="s">
        <v>98</v>
      </c>
      <c r="B204" s="1">
        <v>43395</v>
      </c>
      <c r="C204" s="1">
        <v>43467</v>
      </c>
      <c r="D204" s="1" t="s">
        <v>46</v>
      </c>
      <c r="E204" s="1" t="s">
        <v>32</v>
      </c>
      <c r="F204" s="1" t="s">
        <v>436</v>
      </c>
      <c r="G204" s="5">
        <v>28891</v>
      </c>
      <c r="H204" s="2">
        <v>0.06</v>
      </c>
      <c r="I204" s="22">
        <f t="shared" si="3"/>
        <v>72</v>
      </c>
      <c r="J204" s="2"/>
    </row>
    <row r="205" spans="1:10" x14ac:dyDescent="0.25">
      <c r="A205" s="1" t="s">
        <v>139</v>
      </c>
      <c r="B205" s="1">
        <v>43456</v>
      </c>
      <c r="C205" s="1">
        <v>43489</v>
      </c>
      <c r="D205" s="1" t="s">
        <v>45</v>
      </c>
      <c r="E205" s="1" t="s">
        <v>37</v>
      </c>
      <c r="F205" s="1" t="s">
        <v>437</v>
      </c>
      <c r="G205" s="5">
        <v>18853</v>
      </c>
      <c r="H205" s="2">
        <v>0.08</v>
      </c>
      <c r="I205" s="22">
        <f t="shared" si="3"/>
        <v>33</v>
      </c>
      <c r="J205" s="2"/>
    </row>
    <row r="206" spans="1:10" x14ac:dyDescent="0.25">
      <c r="A206" s="1" t="s">
        <v>64</v>
      </c>
      <c r="B206" s="1">
        <v>43436</v>
      </c>
      <c r="C206" s="1">
        <v>43514</v>
      </c>
      <c r="D206" s="1" t="s">
        <v>45</v>
      </c>
      <c r="E206" s="1" t="s">
        <v>28</v>
      </c>
      <c r="F206" s="1" t="s">
        <v>438</v>
      </c>
      <c r="G206" s="5">
        <v>18888</v>
      </c>
      <c r="H206" s="2">
        <v>0.16</v>
      </c>
      <c r="I206" s="22">
        <f t="shared" si="3"/>
        <v>78</v>
      </c>
      <c r="J206" s="2"/>
    </row>
    <row r="207" spans="1:10" x14ac:dyDescent="0.25">
      <c r="A207" s="1" t="s">
        <v>109</v>
      </c>
      <c r="B207" s="1">
        <v>43400</v>
      </c>
      <c r="C207" s="1">
        <v>43455</v>
      </c>
      <c r="D207" s="1" t="s">
        <v>44</v>
      </c>
      <c r="E207" s="1" t="s">
        <v>33</v>
      </c>
      <c r="F207" s="1" t="s">
        <v>439</v>
      </c>
      <c r="G207" s="5">
        <v>34129</v>
      </c>
      <c r="H207" s="2">
        <v>0.15</v>
      </c>
      <c r="I207" s="22">
        <f t="shared" si="3"/>
        <v>55</v>
      </c>
      <c r="J207" s="2"/>
    </row>
    <row r="208" spans="1:10" x14ac:dyDescent="0.25">
      <c r="A208" s="1" t="s">
        <v>84</v>
      </c>
      <c r="B208" s="1">
        <v>43394</v>
      </c>
      <c r="C208" s="1">
        <v>43437</v>
      </c>
      <c r="D208" s="1" t="s">
        <v>45</v>
      </c>
      <c r="E208" s="1" t="s">
        <v>36</v>
      </c>
      <c r="F208" s="1" t="s">
        <v>440</v>
      </c>
      <c r="G208" s="5">
        <v>20104</v>
      </c>
      <c r="H208" s="2">
        <v>0.13</v>
      </c>
      <c r="I208" s="22">
        <f t="shared" si="3"/>
        <v>43</v>
      </c>
      <c r="J208" s="2"/>
    </row>
    <row r="209" spans="1:10" x14ac:dyDescent="0.25">
      <c r="A209" s="1" t="s">
        <v>118</v>
      </c>
      <c r="B209" s="1">
        <v>43432</v>
      </c>
      <c r="C209" s="1">
        <v>43472</v>
      </c>
      <c r="D209" s="1" t="s">
        <v>47</v>
      </c>
      <c r="E209" s="1" t="s">
        <v>42</v>
      </c>
      <c r="F209" s="1" t="s">
        <v>441</v>
      </c>
      <c r="G209" s="5">
        <v>29746</v>
      </c>
      <c r="H209" s="2">
        <v>0.05</v>
      </c>
      <c r="I209" s="22">
        <f t="shared" si="3"/>
        <v>40</v>
      </c>
      <c r="J209" s="2"/>
    </row>
    <row r="210" spans="1:10" x14ac:dyDescent="0.25">
      <c r="A210" s="1" t="s">
        <v>64</v>
      </c>
      <c r="B210" s="1">
        <v>43416</v>
      </c>
      <c r="C210" s="1">
        <v>43484</v>
      </c>
      <c r="D210" s="1" t="s">
        <v>43</v>
      </c>
      <c r="E210" s="1" t="s">
        <v>22</v>
      </c>
      <c r="F210" s="1" t="s">
        <v>442</v>
      </c>
      <c r="G210" s="5">
        <v>20378</v>
      </c>
      <c r="H210" s="2">
        <v>0.09</v>
      </c>
      <c r="I210" s="22">
        <f t="shared" si="3"/>
        <v>68</v>
      </c>
      <c r="J210" s="2"/>
    </row>
    <row r="211" spans="1:10" x14ac:dyDescent="0.25">
      <c r="A211" s="1" t="s">
        <v>71</v>
      </c>
      <c r="B211" s="1">
        <v>43455</v>
      </c>
      <c r="C211" s="1">
        <v>43522</v>
      </c>
      <c r="D211" s="1" t="s">
        <v>47</v>
      </c>
      <c r="E211" s="1" t="s">
        <v>31</v>
      </c>
      <c r="F211" s="1" t="s">
        <v>443</v>
      </c>
      <c r="G211" s="5">
        <v>31800</v>
      </c>
      <c r="H211" s="2">
        <v>0.17</v>
      </c>
      <c r="I211" s="22">
        <f t="shared" si="3"/>
        <v>67</v>
      </c>
      <c r="J211" s="2"/>
    </row>
    <row r="212" spans="1:10" x14ac:dyDescent="0.25">
      <c r="A212" s="1" t="s">
        <v>84</v>
      </c>
      <c r="B212" s="1">
        <v>43380</v>
      </c>
      <c r="C212" s="1">
        <v>43432</v>
      </c>
      <c r="D212" s="1" t="s">
        <v>44</v>
      </c>
      <c r="E212" s="1" t="s">
        <v>25</v>
      </c>
      <c r="F212" s="1" t="s">
        <v>444</v>
      </c>
      <c r="G212" s="5">
        <v>17707</v>
      </c>
      <c r="H212" s="2">
        <v>0.11</v>
      </c>
      <c r="I212" s="22">
        <f t="shared" si="3"/>
        <v>52</v>
      </c>
      <c r="J212" s="2"/>
    </row>
    <row r="213" spans="1:10" x14ac:dyDescent="0.25">
      <c r="A213" s="1" t="s">
        <v>81</v>
      </c>
      <c r="B213" s="1">
        <v>43436</v>
      </c>
      <c r="C213" s="1">
        <v>43511</v>
      </c>
      <c r="D213" s="1" t="s">
        <v>44</v>
      </c>
      <c r="E213" s="1" t="s">
        <v>21</v>
      </c>
      <c r="F213" s="1" t="s">
        <v>445</v>
      </c>
      <c r="G213" s="5">
        <v>30684</v>
      </c>
      <c r="H213" s="2">
        <v>0.15</v>
      </c>
      <c r="I213" s="22">
        <f t="shared" si="3"/>
        <v>75</v>
      </c>
      <c r="J213" s="2"/>
    </row>
    <row r="214" spans="1:10" x14ac:dyDescent="0.25">
      <c r="A214" s="1" t="s">
        <v>62</v>
      </c>
      <c r="B214" s="1">
        <v>43392</v>
      </c>
      <c r="C214" s="1">
        <v>43441</v>
      </c>
      <c r="D214" s="1" t="s">
        <v>46</v>
      </c>
      <c r="E214" s="1" t="s">
        <v>38</v>
      </c>
      <c r="F214" s="1" t="s">
        <v>446</v>
      </c>
      <c r="G214" s="5">
        <v>16947</v>
      </c>
      <c r="H214" s="2">
        <v>0.17</v>
      </c>
      <c r="I214" s="22">
        <f t="shared" si="3"/>
        <v>49</v>
      </c>
      <c r="J214" s="2"/>
    </row>
    <row r="215" spans="1:10" x14ac:dyDescent="0.25">
      <c r="A215" s="1" t="s">
        <v>54</v>
      </c>
      <c r="B215" s="1">
        <v>43413</v>
      </c>
      <c r="C215" s="1">
        <v>43456</v>
      </c>
      <c r="D215" s="1" t="s">
        <v>44</v>
      </c>
      <c r="E215" s="1" t="s">
        <v>21</v>
      </c>
      <c r="F215" s="1" t="s">
        <v>447</v>
      </c>
      <c r="G215" s="5">
        <v>24377</v>
      </c>
      <c r="H215" s="2">
        <v>0.1</v>
      </c>
      <c r="I215" s="22">
        <f t="shared" si="3"/>
        <v>43</v>
      </c>
      <c r="J215" s="2"/>
    </row>
    <row r="216" spans="1:10" x14ac:dyDescent="0.25">
      <c r="A216" s="1" t="s">
        <v>81</v>
      </c>
      <c r="B216" s="1">
        <v>43393</v>
      </c>
      <c r="C216" s="1">
        <v>43447</v>
      </c>
      <c r="D216" s="1" t="s">
        <v>45</v>
      </c>
      <c r="E216" s="1" t="s">
        <v>30</v>
      </c>
      <c r="F216" s="1" t="s">
        <v>448</v>
      </c>
      <c r="G216" s="5">
        <v>21218</v>
      </c>
      <c r="H216" s="2">
        <v>0.09</v>
      </c>
      <c r="I216" s="22">
        <f t="shared" si="3"/>
        <v>54</v>
      </c>
      <c r="J216" s="2"/>
    </row>
    <row r="217" spans="1:10" x14ac:dyDescent="0.25">
      <c r="A217" s="1" t="s">
        <v>71</v>
      </c>
      <c r="B217" s="1">
        <v>43411</v>
      </c>
      <c r="C217" s="1">
        <v>43447</v>
      </c>
      <c r="D217" s="1" t="s">
        <v>47</v>
      </c>
      <c r="E217" s="1" t="s">
        <v>42</v>
      </c>
      <c r="F217" s="1" t="s">
        <v>449</v>
      </c>
      <c r="G217" s="5">
        <v>29882</v>
      </c>
      <c r="H217" s="2">
        <v>0.17</v>
      </c>
      <c r="I217" s="22">
        <f t="shared" si="3"/>
        <v>36</v>
      </c>
      <c r="J217" s="2"/>
    </row>
    <row r="218" spans="1:10" x14ac:dyDescent="0.25">
      <c r="A218" s="1" t="s">
        <v>92</v>
      </c>
      <c r="B218" s="1">
        <v>43389</v>
      </c>
      <c r="C218" s="1">
        <v>43463</v>
      </c>
      <c r="D218" s="1" t="s">
        <v>43</v>
      </c>
      <c r="E218" s="1" t="s">
        <v>33</v>
      </c>
      <c r="F218" s="1" t="s">
        <v>450</v>
      </c>
      <c r="G218" s="5">
        <v>24026</v>
      </c>
      <c r="H218" s="2">
        <v>0.15</v>
      </c>
      <c r="I218" s="22">
        <f t="shared" si="3"/>
        <v>74</v>
      </c>
      <c r="J218" s="2"/>
    </row>
    <row r="219" spans="1:10" x14ac:dyDescent="0.25">
      <c r="A219" s="1" t="s">
        <v>112</v>
      </c>
      <c r="B219" s="1">
        <v>43464</v>
      </c>
      <c r="C219" s="1">
        <v>43500</v>
      </c>
      <c r="D219" s="1" t="s">
        <v>43</v>
      </c>
      <c r="E219" s="1" t="s">
        <v>30</v>
      </c>
      <c r="F219" s="1" t="s">
        <v>451</v>
      </c>
      <c r="G219" s="5">
        <v>22359</v>
      </c>
      <c r="H219" s="2">
        <v>0.13</v>
      </c>
      <c r="I219" s="22">
        <f t="shared" si="3"/>
        <v>36</v>
      </c>
      <c r="J219" s="2"/>
    </row>
    <row r="220" spans="1:10" x14ac:dyDescent="0.25">
      <c r="A220" s="1" t="s">
        <v>77</v>
      </c>
      <c r="B220" s="1">
        <v>43402</v>
      </c>
      <c r="C220" s="1">
        <v>43442</v>
      </c>
      <c r="D220" s="1" t="s">
        <v>45</v>
      </c>
      <c r="E220" s="1" t="s">
        <v>40</v>
      </c>
      <c r="F220" s="1" t="s">
        <v>452</v>
      </c>
      <c r="G220" s="5">
        <v>23952</v>
      </c>
      <c r="H220" s="2">
        <v>0.14000000000000001</v>
      </c>
      <c r="I220" s="22">
        <f t="shared" si="3"/>
        <v>40</v>
      </c>
      <c r="J220" s="2"/>
    </row>
    <row r="221" spans="1:10" x14ac:dyDescent="0.25">
      <c r="A221" s="1" t="s">
        <v>104</v>
      </c>
      <c r="B221" s="1">
        <v>43425</v>
      </c>
      <c r="C221" s="1">
        <v>43468</v>
      </c>
      <c r="D221" s="1" t="s">
        <v>47</v>
      </c>
      <c r="E221" s="1" t="s">
        <v>38</v>
      </c>
      <c r="F221" s="1" t="s">
        <v>453</v>
      </c>
      <c r="G221" s="5">
        <v>30800</v>
      </c>
      <c r="H221" s="2">
        <v>0.08</v>
      </c>
      <c r="I221" s="22">
        <f t="shared" si="3"/>
        <v>43</v>
      </c>
      <c r="J221" s="2"/>
    </row>
    <row r="222" spans="1:10" x14ac:dyDescent="0.25">
      <c r="A222" s="1" t="s">
        <v>112</v>
      </c>
      <c r="B222" s="1">
        <v>43380</v>
      </c>
      <c r="C222" s="1">
        <v>43442</v>
      </c>
      <c r="D222" s="1" t="s">
        <v>46</v>
      </c>
      <c r="E222" s="1" t="s">
        <v>23</v>
      </c>
      <c r="F222" s="1" t="s">
        <v>454</v>
      </c>
      <c r="G222" s="5">
        <v>24637</v>
      </c>
      <c r="H222" s="2">
        <v>0.06</v>
      </c>
      <c r="I222" s="22">
        <f t="shared" si="3"/>
        <v>62</v>
      </c>
      <c r="J222" s="2"/>
    </row>
    <row r="223" spans="1:10" x14ac:dyDescent="0.25">
      <c r="A223" s="1" t="s">
        <v>98</v>
      </c>
      <c r="B223" s="1">
        <v>43418</v>
      </c>
      <c r="C223" s="1">
        <v>43490</v>
      </c>
      <c r="D223" s="1" t="s">
        <v>43</v>
      </c>
      <c r="E223" s="1" t="s">
        <v>32</v>
      </c>
      <c r="F223" s="1" t="s">
        <v>455</v>
      </c>
      <c r="G223" s="5">
        <v>28257</v>
      </c>
      <c r="H223" s="2">
        <v>0.1</v>
      </c>
      <c r="I223" s="22">
        <f t="shared" si="3"/>
        <v>72</v>
      </c>
      <c r="J223" s="2"/>
    </row>
    <row r="224" spans="1:10" x14ac:dyDescent="0.25">
      <c r="A224" s="1" t="s">
        <v>62</v>
      </c>
      <c r="B224" s="1">
        <v>43375</v>
      </c>
      <c r="C224" s="1">
        <v>43428</v>
      </c>
      <c r="D224" s="1" t="s">
        <v>46</v>
      </c>
      <c r="E224" s="1" t="s">
        <v>33</v>
      </c>
      <c r="F224" s="1" t="s">
        <v>456</v>
      </c>
      <c r="G224" s="5">
        <v>33085</v>
      </c>
      <c r="H224" s="2">
        <v>0.09</v>
      </c>
      <c r="I224" s="22">
        <f t="shared" si="3"/>
        <v>53</v>
      </c>
      <c r="J224" s="2"/>
    </row>
    <row r="225" spans="1:10" x14ac:dyDescent="0.25">
      <c r="A225" s="1" t="s">
        <v>54</v>
      </c>
      <c r="B225" s="1">
        <v>43445</v>
      </c>
      <c r="C225" s="1">
        <v>43525</v>
      </c>
      <c r="D225" s="1" t="s">
        <v>45</v>
      </c>
      <c r="E225" s="1" t="s">
        <v>36</v>
      </c>
      <c r="F225" s="1" t="s">
        <v>457</v>
      </c>
      <c r="G225" s="5">
        <v>20790</v>
      </c>
      <c r="H225" s="2">
        <v>7.0000000000000007E-2</v>
      </c>
      <c r="I225" s="22">
        <f t="shared" si="3"/>
        <v>80</v>
      </c>
      <c r="J225" s="2"/>
    </row>
    <row r="226" spans="1:10" x14ac:dyDescent="0.25">
      <c r="A226" s="1" t="s">
        <v>92</v>
      </c>
      <c r="B226" s="1">
        <v>43405</v>
      </c>
      <c r="C226" s="1">
        <v>43469</v>
      </c>
      <c r="D226" s="1" t="s">
        <v>47</v>
      </c>
      <c r="E226" s="1" t="s">
        <v>36</v>
      </c>
      <c r="F226" s="1" t="s">
        <v>458</v>
      </c>
      <c r="G226" s="5">
        <v>22684</v>
      </c>
      <c r="H226" s="2">
        <v>0.05</v>
      </c>
      <c r="I226" s="22">
        <f t="shared" si="3"/>
        <v>64</v>
      </c>
      <c r="J226" s="2"/>
    </row>
    <row r="227" spans="1:10" x14ac:dyDescent="0.25">
      <c r="A227" s="1" t="s">
        <v>62</v>
      </c>
      <c r="B227" s="1">
        <v>43405</v>
      </c>
      <c r="C227" s="1">
        <v>43479</v>
      </c>
      <c r="D227" s="1" t="s">
        <v>43</v>
      </c>
      <c r="E227" s="1" t="s">
        <v>28</v>
      </c>
      <c r="F227" s="1" t="s">
        <v>459</v>
      </c>
      <c r="G227" s="5">
        <v>33827</v>
      </c>
      <c r="H227" s="2">
        <v>0.06</v>
      </c>
      <c r="I227" s="22">
        <f t="shared" si="3"/>
        <v>74</v>
      </c>
      <c r="J227" s="2"/>
    </row>
    <row r="228" spans="1:10" x14ac:dyDescent="0.25">
      <c r="A228" s="1" t="s">
        <v>54</v>
      </c>
      <c r="B228" s="1">
        <v>43464</v>
      </c>
      <c r="C228" s="1">
        <v>43502</v>
      </c>
      <c r="D228" s="1" t="s">
        <v>44</v>
      </c>
      <c r="E228" s="1" t="s">
        <v>23</v>
      </c>
      <c r="F228" s="1" t="s">
        <v>460</v>
      </c>
      <c r="G228" s="5">
        <v>25098</v>
      </c>
      <c r="H228" s="2">
        <v>0.12</v>
      </c>
      <c r="I228" s="22">
        <f t="shared" si="3"/>
        <v>38</v>
      </c>
      <c r="J228" s="2"/>
    </row>
    <row r="229" spans="1:10" x14ac:dyDescent="0.25">
      <c r="A229" s="1" t="s">
        <v>58</v>
      </c>
      <c r="B229" s="1">
        <v>43459</v>
      </c>
      <c r="C229" s="1">
        <v>43527</v>
      </c>
      <c r="D229" s="1" t="s">
        <v>44</v>
      </c>
      <c r="E229" s="1" t="s">
        <v>31</v>
      </c>
      <c r="F229" s="1" t="s">
        <v>461</v>
      </c>
      <c r="G229" s="5">
        <v>29839</v>
      </c>
      <c r="H229" s="2">
        <v>0.08</v>
      </c>
      <c r="I229" s="22">
        <f t="shared" si="3"/>
        <v>68</v>
      </c>
      <c r="J229" s="2"/>
    </row>
    <row r="230" spans="1:10" x14ac:dyDescent="0.25">
      <c r="A230" s="1" t="s">
        <v>62</v>
      </c>
      <c r="B230" s="1">
        <v>43385</v>
      </c>
      <c r="C230" s="1">
        <v>43453</v>
      </c>
      <c r="D230" s="1" t="s">
        <v>44</v>
      </c>
      <c r="E230" s="1" t="s">
        <v>21</v>
      </c>
      <c r="F230" s="1" t="s">
        <v>462</v>
      </c>
      <c r="G230" s="5">
        <v>33887</v>
      </c>
      <c r="H230" s="2">
        <v>0.15</v>
      </c>
      <c r="I230" s="22">
        <f t="shared" si="3"/>
        <v>68</v>
      </c>
      <c r="J230" s="2"/>
    </row>
    <row r="231" spans="1:10" x14ac:dyDescent="0.25">
      <c r="A231" s="1" t="s">
        <v>87</v>
      </c>
      <c r="B231" s="1">
        <v>43448</v>
      </c>
      <c r="C231" s="1">
        <v>43487</v>
      </c>
      <c r="D231" s="1" t="s">
        <v>44</v>
      </c>
      <c r="E231" s="1" t="s">
        <v>40</v>
      </c>
      <c r="F231" s="1" t="s">
        <v>463</v>
      </c>
      <c r="G231" s="5">
        <v>31715</v>
      </c>
      <c r="H231" s="2">
        <v>0.16</v>
      </c>
      <c r="I231" s="22">
        <f t="shared" si="3"/>
        <v>39</v>
      </c>
      <c r="J231" s="2"/>
    </row>
    <row r="232" spans="1:10" x14ac:dyDescent="0.25">
      <c r="A232" s="1" t="s">
        <v>64</v>
      </c>
      <c r="B232" s="1">
        <v>43377</v>
      </c>
      <c r="C232" s="1">
        <v>43454</v>
      </c>
      <c r="D232" s="1" t="s">
        <v>46</v>
      </c>
      <c r="E232" s="1" t="s">
        <v>27</v>
      </c>
      <c r="F232" s="1" t="s">
        <v>464</v>
      </c>
      <c r="G232" s="5">
        <v>19515</v>
      </c>
      <c r="H232" s="2">
        <v>0.09</v>
      </c>
      <c r="I232" s="22">
        <f t="shared" si="3"/>
        <v>77</v>
      </c>
      <c r="J232" s="2"/>
    </row>
    <row r="233" spans="1:10" x14ac:dyDescent="0.25">
      <c r="A233" s="1" t="s">
        <v>56</v>
      </c>
      <c r="B233" s="1">
        <v>43414</v>
      </c>
      <c r="C233" s="1">
        <v>43476</v>
      </c>
      <c r="D233" s="1" t="s">
        <v>46</v>
      </c>
      <c r="E233" s="1" t="s">
        <v>41</v>
      </c>
      <c r="F233" s="1" t="s">
        <v>465</v>
      </c>
      <c r="G233" s="5">
        <v>26777</v>
      </c>
      <c r="H233" s="2">
        <v>0.1</v>
      </c>
      <c r="I233" s="22">
        <f t="shared" si="3"/>
        <v>62</v>
      </c>
      <c r="J233" s="2"/>
    </row>
    <row r="234" spans="1:10" x14ac:dyDescent="0.25">
      <c r="A234" s="1" t="s">
        <v>92</v>
      </c>
      <c r="B234" s="1">
        <v>43413</v>
      </c>
      <c r="C234" s="1">
        <v>43485</v>
      </c>
      <c r="D234" s="1" t="s">
        <v>44</v>
      </c>
      <c r="E234" s="1" t="s">
        <v>38</v>
      </c>
      <c r="F234" s="1" t="s">
        <v>466</v>
      </c>
      <c r="G234" s="5">
        <v>22999</v>
      </c>
      <c r="H234" s="2">
        <v>0.15</v>
      </c>
      <c r="I234" s="22">
        <f t="shared" si="3"/>
        <v>72</v>
      </c>
      <c r="J234" s="2"/>
    </row>
    <row r="235" spans="1:10" x14ac:dyDescent="0.25">
      <c r="A235" s="1" t="s">
        <v>109</v>
      </c>
      <c r="B235" s="1">
        <v>43461</v>
      </c>
      <c r="C235" s="1">
        <v>43515</v>
      </c>
      <c r="D235" s="1" t="s">
        <v>46</v>
      </c>
      <c r="E235" s="1" t="s">
        <v>41</v>
      </c>
      <c r="F235" s="1" t="s">
        <v>467</v>
      </c>
      <c r="G235" s="5">
        <v>20753</v>
      </c>
      <c r="H235" s="2">
        <v>0.15</v>
      </c>
      <c r="I235" s="22">
        <f t="shared" si="3"/>
        <v>54</v>
      </c>
      <c r="J235" s="2"/>
    </row>
    <row r="236" spans="1:10" x14ac:dyDescent="0.25">
      <c r="A236" s="1" t="s">
        <v>118</v>
      </c>
      <c r="B236" s="1">
        <v>43417</v>
      </c>
      <c r="C236" s="1">
        <v>43485</v>
      </c>
      <c r="D236" s="1" t="s">
        <v>43</v>
      </c>
      <c r="E236" s="1" t="s">
        <v>22</v>
      </c>
      <c r="F236" s="1" t="s">
        <v>468</v>
      </c>
      <c r="G236" s="5">
        <v>31237</v>
      </c>
      <c r="H236" s="2">
        <v>7.0000000000000007E-2</v>
      </c>
      <c r="I236" s="22">
        <f t="shared" si="3"/>
        <v>68</v>
      </c>
      <c r="J236" s="2"/>
    </row>
    <row r="237" spans="1:10" x14ac:dyDescent="0.25">
      <c r="A237" s="1" t="s">
        <v>71</v>
      </c>
      <c r="B237" s="1">
        <v>43385</v>
      </c>
      <c r="C237" s="1">
        <v>43429</v>
      </c>
      <c r="D237" s="1" t="s">
        <v>44</v>
      </c>
      <c r="E237" s="1" t="s">
        <v>29</v>
      </c>
      <c r="F237" s="1" t="s">
        <v>469</v>
      </c>
      <c r="G237" s="5">
        <v>26896</v>
      </c>
      <c r="H237" s="2">
        <v>0.12</v>
      </c>
      <c r="I237" s="22">
        <f t="shared" si="3"/>
        <v>44</v>
      </c>
      <c r="J237" s="2"/>
    </row>
    <row r="238" spans="1:10" x14ac:dyDescent="0.25">
      <c r="A238" s="1" t="s">
        <v>60</v>
      </c>
      <c r="B238" s="1">
        <v>43431</v>
      </c>
      <c r="C238" s="1">
        <v>43475</v>
      </c>
      <c r="D238" s="1" t="s">
        <v>47</v>
      </c>
      <c r="E238" s="1" t="s">
        <v>22</v>
      </c>
      <c r="F238" s="1" t="s">
        <v>470</v>
      </c>
      <c r="G238" s="5">
        <v>29894</v>
      </c>
      <c r="H238" s="2">
        <v>0.12</v>
      </c>
      <c r="I238" s="22">
        <f t="shared" si="3"/>
        <v>44</v>
      </c>
      <c r="J238" s="2"/>
    </row>
    <row r="239" spans="1:10" x14ac:dyDescent="0.25">
      <c r="A239" s="1" t="s">
        <v>71</v>
      </c>
      <c r="B239" s="1">
        <v>43384</v>
      </c>
      <c r="C239" s="1">
        <v>43433</v>
      </c>
      <c r="D239" s="1" t="s">
        <v>47</v>
      </c>
      <c r="E239" s="1" t="s">
        <v>42</v>
      </c>
      <c r="F239" s="1" t="s">
        <v>471</v>
      </c>
      <c r="G239" s="5">
        <v>26963</v>
      </c>
      <c r="H239" s="2">
        <v>0.05</v>
      </c>
      <c r="I239" s="22">
        <f t="shared" si="3"/>
        <v>49</v>
      </c>
      <c r="J239" s="2"/>
    </row>
    <row r="240" spans="1:10" x14ac:dyDescent="0.25">
      <c r="A240" s="1" t="s">
        <v>54</v>
      </c>
      <c r="B240" s="1">
        <v>43402</v>
      </c>
      <c r="C240" s="1">
        <v>43455</v>
      </c>
      <c r="D240" s="1" t="s">
        <v>43</v>
      </c>
      <c r="E240" s="1" t="s">
        <v>38</v>
      </c>
      <c r="F240" s="1" t="s">
        <v>472</v>
      </c>
      <c r="G240" s="5">
        <v>33018</v>
      </c>
      <c r="H240" s="2">
        <v>0.12</v>
      </c>
      <c r="I240" s="22">
        <f t="shared" si="3"/>
        <v>53</v>
      </c>
      <c r="J240" s="2"/>
    </row>
    <row r="241" spans="1:10" x14ac:dyDescent="0.25">
      <c r="A241" s="1" t="s">
        <v>64</v>
      </c>
      <c r="B241" s="1">
        <v>43421</v>
      </c>
      <c r="C241" s="1">
        <v>43479</v>
      </c>
      <c r="D241" s="1" t="s">
        <v>45</v>
      </c>
      <c r="E241" s="1" t="s">
        <v>42</v>
      </c>
      <c r="F241" s="1" t="s">
        <v>473</v>
      </c>
      <c r="G241" s="5">
        <v>23097</v>
      </c>
      <c r="H241" s="2">
        <v>0.14000000000000001</v>
      </c>
      <c r="I241" s="22">
        <f t="shared" si="3"/>
        <v>58</v>
      </c>
      <c r="J241" s="2"/>
    </row>
    <row r="242" spans="1:10" x14ac:dyDescent="0.25">
      <c r="A242" s="1" t="s">
        <v>60</v>
      </c>
      <c r="B242" s="1">
        <v>43457</v>
      </c>
      <c r="C242" s="1">
        <v>43529</v>
      </c>
      <c r="D242" s="1" t="s">
        <v>43</v>
      </c>
      <c r="E242" s="1" t="s">
        <v>27</v>
      </c>
      <c r="F242" s="1" t="s">
        <v>474</v>
      </c>
      <c r="G242" s="5">
        <v>26881</v>
      </c>
      <c r="H242" s="2">
        <v>0.09</v>
      </c>
      <c r="I242" s="22">
        <f t="shared" si="3"/>
        <v>72</v>
      </c>
      <c r="J242" s="2"/>
    </row>
    <row r="243" spans="1:10" x14ac:dyDescent="0.25">
      <c r="A243" s="1" t="s">
        <v>62</v>
      </c>
      <c r="B243" s="1">
        <v>43422</v>
      </c>
      <c r="C243" s="1">
        <v>43459</v>
      </c>
      <c r="D243" s="1" t="s">
        <v>47</v>
      </c>
      <c r="E243" s="1" t="s">
        <v>31</v>
      </c>
      <c r="F243" s="1" t="s">
        <v>475</v>
      </c>
      <c r="G243" s="5">
        <v>17209</v>
      </c>
      <c r="H243" s="2">
        <v>0.06</v>
      </c>
      <c r="I243" s="22">
        <f t="shared" si="3"/>
        <v>37</v>
      </c>
      <c r="J243" s="2"/>
    </row>
    <row r="244" spans="1:10" x14ac:dyDescent="0.25">
      <c r="A244" s="1" t="s">
        <v>56</v>
      </c>
      <c r="B244" s="1">
        <v>43411</v>
      </c>
      <c r="C244" s="1">
        <v>43452</v>
      </c>
      <c r="D244" s="1" t="s">
        <v>43</v>
      </c>
      <c r="E244" s="1" t="s">
        <v>24</v>
      </c>
      <c r="F244" s="1" t="s">
        <v>476</v>
      </c>
      <c r="G244" s="5">
        <v>23637</v>
      </c>
      <c r="H244" s="2">
        <v>0.1</v>
      </c>
      <c r="I244" s="22">
        <f t="shared" si="3"/>
        <v>41</v>
      </c>
      <c r="J244" s="2"/>
    </row>
    <row r="245" spans="1:10" x14ac:dyDescent="0.25">
      <c r="A245" s="1" t="s">
        <v>56</v>
      </c>
      <c r="B245" s="1">
        <v>43428</v>
      </c>
      <c r="C245" s="1">
        <v>43501</v>
      </c>
      <c r="D245" s="1" t="s">
        <v>46</v>
      </c>
      <c r="E245" s="1" t="s">
        <v>27</v>
      </c>
      <c r="F245" s="1" t="s">
        <v>477</v>
      </c>
      <c r="G245" s="5">
        <v>27603</v>
      </c>
      <c r="H245" s="2">
        <v>7.0000000000000007E-2</v>
      </c>
      <c r="I245" s="22">
        <f t="shared" si="3"/>
        <v>73</v>
      </c>
      <c r="J245" s="2"/>
    </row>
    <row r="246" spans="1:10" x14ac:dyDescent="0.25">
      <c r="A246" s="1" t="s">
        <v>92</v>
      </c>
      <c r="B246" s="1">
        <v>43426</v>
      </c>
      <c r="C246" s="1">
        <v>43460</v>
      </c>
      <c r="D246" s="1" t="s">
        <v>43</v>
      </c>
      <c r="E246" s="1" t="s">
        <v>30</v>
      </c>
      <c r="F246" s="1" t="s">
        <v>478</v>
      </c>
      <c r="G246" s="5">
        <v>29550</v>
      </c>
      <c r="H246" s="2">
        <v>0.1</v>
      </c>
      <c r="I246" s="22">
        <f t="shared" si="3"/>
        <v>34</v>
      </c>
      <c r="J246" s="2"/>
    </row>
    <row r="247" spans="1:10" x14ac:dyDescent="0.25">
      <c r="A247" s="1" t="s">
        <v>92</v>
      </c>
      <c r="B247" s="1">
        <v>43410</v>
      </c>
      <c r="C247" s="1">
        <v>43440</v>
      </c>
      <c r="D247" s="1" t="s">
        <v>47</v>
      </c>
      <c r="E247" s="1" t="s">
        <v>36</v>
      </c>
      <c r="F247" s="1" t="s">
        <v>479</v>
      </c>
      <c r="G247" s="5">
        <v>25090</v>
      </c>
      <c r="H247" s="2">
        <v>0.17</v>
      </c>
      <c r="I247" s="22">
        <f t="shared" si="3"/>
        <v>30</v>
      </c>
      <c r="J247" s="2"/>
    </row>
    <row r="248" spans="1:10" x14ac:dyDescent="0.25">
      <c r="A248" s="1" t="s">
        <v>58</v>
      </c>
      <c r="B248" s="1">
        <v>43444</v>
      </c>
      <c r="C248" s="1">
        <v>43490</v>
      </c>
      <c r="D248" s="1" t="s">
        <v>45</v>
      </c>
      <c r="E248" s="1" t="s">
        <v>32</v>
      </c>
      <c r="F248" s="1" t="s">
        <v>480</v>
      </c>
      <c r="G248" s="5">
        <v>21306</v>
      </c>
      <c r="H248" s="2">
        <v>0.16</v>
      </c>
      <c r="I248" s="22">
        <f t="shared" si="3"/>
        <v>46</v>
      </c>
      <c r="J248" s="2"/>
    </row>
    <row r="249" spans="1:10" x14ac:dyDescent="0.25">
      <c r="A249" s="1" t="s">
        <v>62</v>
      </c>
      <c r="B249" s="1">
        <v>43390</v>
      </c>
      <c r="C249" s="1">
        <v>43458</v>
      </c>
      <c r="D249" s="1" t="s">
        <v>44</v>
      </c>
      <c r="E249" s="1" t="s">
        <v>22</v>
      </c>
      <c r="F249" s="1" t="s">
        <v>481</v>
      </c>
      <c r="G249" s="5">
        <v>34146</v>
      </c>
      <c r="H249" s="2">
        <v>0.05</v>
      </c>
      <c r="I249" s="22">
        <f t="shared" si="3"/>
        <v>68</v>
      </c>
      <c r="J249" s="2"/>
    </row>
    <row r="250" spans="1:10" x14ac:dyDescent="0.25">
      <c r="A250" s="1" t="s">
        <v>62</v>
      </c>
      <c r="B250" s="1">
        <v>43415</v>
      </c>
      <c r="C250" s="1">
        <v>43494</v>
      </c>
      <c r="D250" s="1" t="s">
        <v>47</v>
      </c>
      <c r="E250" s="1" t="s">
        <v>42</v>
      </c>
      <c r="F250" s="1" t="s">
        <v>482</v>
      </c>
      <c r="G250" s="5">
        <v>19599</v>
      </c>
      <c r="H250" s="2">
        <v>0.05</v>
      </c>
      <c r="I250" s="22">
        <f t="shared" si="3"/>
        <v>79</v>
      </c>
      <c r="J250" s="2"/>
    </row>
    <row r="251" spans="1:10" x14ac:dyDescent="0.25">
      <c r="A251" s="1" t="s">
        <v>87</v>
      </c>
      <c r="B251" s="1">
        <v>43436</v>
      </c>
      <c r="C251" s="1">
        <v>43494</v>
      </c>
      <c r="D251" s="1" t="s">
        <v>44</v>
      </c>
      <c r="E251" s="1" t="s">
        <v>26</v>
      </c>
      <c r="F251" s="1" t="s">
        <v>483</v>
      </c>
      <c r="G251" s="5">
        <v>21107</v>
      </c>
      <c r="H251" s="2">
        <v>0.06</v>
      </c>
      <c r="I251" s="22">
        <f t="shared" si="3"/>
        <v>58</v>
      </c>
      <c r="J251" s="2"/>
    </row>
    <row r="252" spans="1:10" x14ac:dyDescent="0.25">
      <c r="A252" s="1" t="s">
        <v>60</v>
      </c>
      <c r="B252" s="1">
        <v>43380</v>
      </c>
      <c r="C252" s="1">
        <v>43416</v>
      </c>
      <c r="D252" s="1" t="s">
        <v>46</v>
      </c>
      <c r="E252" s="1" t="s">
        <v>22</v>
      </c>
      <c r="F252" s="1" t="s">
        <v>484</v>
      </c>
      <c r="G252" s="5">
        <v>22119</v>
      </c>
      <c r="H252" s="2">
        <v>0.17</v>
      </c>
      <c r="I252" s="22">
        <f t="shared" si="3"/>
        <v>36</v>
      </c>
      <c r="J252" s="2"/>
    </row>
    <row r="253" spans="1:10" x14ac:dyDescent="0.25">
      <c r="A253" s="1" t="s">
        <v>62</v>
      </c>
      <c r="B253" s="1">
        <v>43453</v>
      </c>
      <c r="C253" s="1">
        <v>43505</v>
      </c>
      <c r="D253" s="1" t="s">
        <v>45</v>
      </c>
      <c r="E253" s="1" t="s">
        <v>42</v>
      </c>
      <c r="F253" s="1" t="s">
        <v>485</v>
      </c>
      <c r="G253" s="5">
        <v>20481</v>
      </c>
      <c r="H253" s="2">
        <v>0.17</v>
      </c>
      <c r="I253" s="22">
        <f t="shared" si="3"/>
        <v>52</v>
      </c>
      <c r="J253" s="2"/>
    </row>
    <row r="254" spans="1:10" x14ac:dyDescent="0.25">
      <c r="A254" s="1" t="s">
        <v>104</v>
      </c>
      <c r="B254" s="1">
        <v>43389</v>
      </c>
      <c r="C254" s="1">
        <v>43456</v>
      </c>
      <c r="D254" s="1" t="s">
        <v>45</v>
      </c>
      <c r="E254" s="1" t="s">
        <v>41</v>
      </c>
      <c r="F254" s="1" t="s">
        <v>486</v>
      </c>
      <c r="G254" s="5">
        <v>16385</v>
      </c>
      <c r="H254" s="2">
        <v>0.05</v>
      </c>
      <c r="I254" s="22">
        <f t="shared" si="3"/>
        <v>67</v>
      </c>
      <c r="J254" s="2"/>
    </row>
    <row r="255" spans="1:10" x14ac:dyDescent="0.25">
      <c r="A255" s="1" t="s">
        <v>58</v>
      </c>
      <c r="B255" s="1">
        <v>43431</v>
      </c>
      <c r="C255" s="1">
        <v>43499</v>
      </c>
      <c r="D255" s="1" t="s">
        <v>46</v>
      </c>
      <c r="E255" s="1" t="s">
        <v>33</v>
      </c>
      <c r="F255" s="1" t="s">
        <v>487</v>
      </c>
      <c r="G255" s="5">
        <v>22538</v>
      </c>
      <c r="H255" s="2">
        <v>0.05</v>
      </c>
      <c r="I255" s="22">
        <f t="shared" si="3"/>
        <v>68</v>
      </c>
      <c r="J255" s="2"/>
    </row>
    <row r="256" spans="1:10" x14ac:dyDescent="0.25">
      <c r="A256" s="1" t="s">
        <v>104</v>
      </c>
      <c r="B256" s="1">
        <v>43417</v>
      </c>
      <c r="C256" s="1">
        <v>43461</v>
      </c>
      <c r="D256" s="1" t="s">
        <v>46</v>
      </c>
      <c r="E256" s="1" t="s">
        <v>26</v>
      </c>
      <c r="F256" s="1" t="s">
        <v>488</v>
      </c>
      <c r="G256" s="5">
        <v>31689</v>
      </c>
      <c r="H256" s="2">
        <v>0.14000000000000001</v>
      </c>
      <c r="I256" s="22">
        <f t="shared" si="3"/>
        <v>44</v>
      </c>
      <c r="J256" s="2"/>
    </row>
    <row r="257" spans="1:10" x14ac:dyDescent="0.25">
      <c r="A257" s="1" t="s">
        <v>139</v>
      </c>
      <c r="B257" s="1">
        <v>43418</v>
      </c>
      <c r="C257" s="1">
        <v>43482</v>
      </c>
      <c r="D257" s="1" t="s">
        <v>43</v>
      </c>
      <c r="E257" s="1" t="s">
        <v>32</v>
      </c>
      <c r="F257" s="1" t="s">
        <v>489</v>
      </c>
      <c r="G257" s="5">
        <v>34013</v>
      </c>
      <c r="H257" s="2">
        <v>0.08</v>
      </c>
      <c r="I257" s="22">
        <f t="shared" si="3"/>
        <v>64</v>
      </c>
      <c r="J257" s="2"/>
    </row>
    <row r="258" spans="1:10" x14ac:dyDescent="0.25">
      <c r="A258" s="1" t="s">
        <v>66</v>
      </c>
      <c r="B258" s="1">
        <v>43465</v>
      </c>
      <c r="C258" s="1">
        <v>43521</v>
      </c>
      <c r="D258" s="1" t="s">
        <v>47</v>
      </c>
      <c r="E258" s="1" t="s">
        <v>35</v>
      </c>
      <c r="F258" s="1" t="s">
        <v>490</v>
      </c>
      <c r="G258" s="5">
        <v>22686</v>
      </c>
      <c r="H258" s="2">
        <v>0.14000000000000001</v>
      </c>
      <c r="I258" s="22">
        <f t="shared" si="3"/>
        <v>56</v>
      </c>
      <c r="J258" s="2"/>
    </row>
    <row r="259" spans="1:10" x14ac:dyDescent="0.25">
      <c r="A259" s="1" t="s">
        <v>109</v>
      </c>
      <c r="B259" s="1">
        <v>43437</v>
      </c>
      <c r="C259" s="1">
        <v>43506</v>
      </c>
      <c r="D259" s="1" t="s">
        <v>43</v>
      </c>
      <c r="E259" s="1" t="s">
        <v>29</v>
      </c>
      <c r="F259" s="1" t="s">
        <v>491</v>
      </c>
      <c r="G259" s="5">
        <v>16898</v>
      </c>
      <c r="H259" s="2">
        <v>0.13</v>
      </c>
      <c r="I259" s="22">
        <f t="shared" ref="I259:I322" si="4">C259-B259</f>
        <v>69</v>
      </c>
      <c r="J259" s="2"/>
    </row>
    <row r="260" spans="1:10" x14ac:dyDescent="0.25">
      <c r="A260" s="1" t="s">
        <v>87</v>
      </c>
      <c r="B260" s="1">
        <v>43391</v>
      </c>
      <c r="C260" s="1">
        <v>43458</v>
      </c>
      <c r="D260" s="1" t="s">
        <v>47</v>
      </c>
      <c r="E260" s="1" t="s">
        <v>30</v>
      </c>
      <c r="F260" s="1" t="s">
        <v>492</v>
      </c>
      <c r="G260" s="5">
        <v>22530</v>
      </c>
      <c r="H260" s="2">
        <v>0.14000000000000001</v>
      </c>
      <c r="I260" s="22">
        <f t="shared" si="4"/>
        <v>67</v>
      </c>
      <c r="J260" s="2"/>
    </row>
    <row r="261" spans="1:10" x14ac:dyDescent="0.25">
      <c r="A261" s="1" t="s">
        <v>81</v>
      </c>
      <c r="B261" s="1">
        <v>43465</v>
      </c>
      <c r="C261" s="1">
        <v>43501</v>
      </c>
      <c r="D261" s="1" t="s">
        <v>47</v>
      </c>
      <c r="E261" s="1" t="s">
        <v>28</v>
      </c>
      <c r="F261" s="1" t="s">
        <v>493</v>
      </c>
      <c r="G261" s="5">
        <v>32376</v>
      </c>
      <c r="H261" s="2">
        <v>7.0000000000000007E-2</v>
      </c>
      <c r="I261" s="22">
        <f t="shared" si="4"/>
        <v>36</v>
      </c>
      <c r="J261" s="2"/>
    </row>
    <row r="262" spans="1:10" x14ac:dyDescent="0.25">
      <c r="A262" s="1" t="s">
        <v>64</v>
      </c>
      <c r="B262" s="1">
        <v>43457</v>
      </c>
      <c r="C262" s="1">
        <v>43527</v>
      </c>
      <c r="D262" s="1" t="s">
        <v>44</v>
      </c>
      <c r="E262" s="1" t="s">
        <v>28</v>
      </c>
      <c r="F262" s="1" t="s">
        <v>494</v>
      </c>
      <c r="G262" s="5">
        <v>18370</v>
      </c>
      <c r="H262" s="2">
        <v>0.12</v>
      </c>
      <c r="I262" s="22">
        <f t="shared" si="4"/>
        <v>70</v>
      </c>
      <c r="J262" s="2"/>
    </row>
    <row r="263" spans="1:10" x14ac:dyDescent="0.25">
      <c r="A263" s="1" t="s">
        <v>84</v>
      </c>
      <c r="B263" s="1">
        <v>43441</v>
      </c>
      <c r="C263" s="1">
        <v>43475</v>
      </c>
      <c r="D263" s="1" t="s">
        <v>47</v>
      </c>
      <c r="E263" s="1" t="s">
        <v>21</v>
      </c>
      <c r="F263" s="1" t="s">
        <v>495</v>
      </c>
      <c r="G263" s="5">
        <v>26338</v>
      </c>
      <c r="H263" s="2">
        <v>0.17</v>
      </c>
      <c r="I263" s="22">
        <f t="shared" si="4"/>
        <v>34</v>
      </c>
      <c r="J263" s="2"/>
    </row>
    <row r="264" spans="1:10" x14ac:dyDescent="0.25">
      <c r="A264" s="1" t="s">
        <v>118</v>
      </c>
      <c r="B264" s="1">
        <v>43433</v>
      </c>
      <c r="C264" s="1">
        <v>43468</v>
      </c>
      <c r="D264" s="1" t="s">
        <v>47</v>
      </c>
      <c r="E264" s="1" t="s">
        <v>34</v>
      </c>
      <c r="F264" s="1" t="s">
        <v>496</v>
      </c>
      <c r="G264" s="5">
        <v>34726</v>
      </c>
      <c r="H264" s="2">
        <v>0.05</v>
      </c>
      <c r="I264" s="22">
        <f t="shared" si="4"/>
        <v>35</v>
      </c>
      <c r="J264" s="2"/>
    </row>
    <row r="265" spans="1:10" x14ac:dyDescent="0.25">
      <c r="A265" s="1" t="s">
        <v>71</v>
      </c>
      <c r="B265" s="1">
        <v>43404</v>
      </c>
      <c r="C265" s="1">
        <v>43460</v>
      </c>
      <c r="D265" s="1" t="s">
        <v>43</v>
      </c>
      <c r="E265" s="1" t="s">
        <v>35</v>
      </c>
      <c r="F265" s="1" t="s">
        <v>497</v>
      </c>
      <c r="G265" s="5">
        <v>28330</v>
      </c>
      <c r="H265" s="2">
        <v>0.12</v>
      </c>
      <c r="I265" s="22">
        <f t="shared" si="4"/>
        <v>56</v>
      </c>
      <c r="J265" s="2"/>
    </row>
    <row r="266" spans="1:10" x14ac:dyDescent="0.25">
      <c r="A266" s="1" t="s">
        <v>62</v>
      </c>
      <c r="B266" s="1">
        <v>43437</v>
      </c>
      <c r="C266" s="1">
        <v>43495</v>
      </c>
      <c r="D266" s="1" t="s">
        <v>45</v>
      </c>
      <c r="E266" s="1" t="s">
        <v>21</v>
      </c>
      <c r="F266" s="1" t="s">
        <v>498</v>
      </c>
      <c r="G266" s="5">
        <v>18870</v>
      </c>
      <c r="H266" s="2">
        <v>0.16</v>
      </c>
      <c r="I266" s="22">
        <f t="shared" si="4"/>
        <v>58</v>
      </c>
      <c r="J266" s="2"/>
    </row>
    <row r="267" spans="1:10" x14ac:dyDescent="0.25">
      <c r="A267" s="1" t="s">
        <v>81</v>
      </c>
      <c r="B267" s="1">
        <v>43453</v>
      </c>
      <c r="C267" s="1">
        <v>43519</v>
      </c>
      <c r="D267" s="1" t="s">
        <v>46</v>
      </c>
      <c r="E267" s="1" t="s">
        <v>37</v>
      </c>
      <c r="F267" s="1" t="s">
        <v>499</v>
      </c>
      <c r="G267" s="5">
        <v>33298</v>
      </c>
      <c r="H267" s="2">
        <v>0.17</v>
      </c>
      <c r="I267" s="22">
        <f t="shared" si="4"/>
        <v>66</v>
      </c>
      <c r="J267" s="2"/>
    </row>
    <row r="268" spans="1:10" x14ac:dyDescent="0.25">
      <c r="A268" s="1" t="s">
        <v>54</v>
      </c>
      <c r="B268" s="1">
        <v>43432</v>
      </c>
      <c r="C268" s="1">
        <v>43472</v>
      </c>
      <c r="D268" s="1" t="s">
        <v>46</v>
      </c>
      <c r="E268" s="1" t="s">
        <v>33</v>
      </c>
      <c r="F268" s="1" t="s">
        <v>500</v>
      </c>
      <c r="G268" s="5">
        <v>28488</v>
      </c>
      <c r="H268" s="2">
        <v>0.17</v>
      </c>
      <c r="I268" s="22">
        <f t="shared" si="4"/>
        <v>40</v>
      </c>
      <c r="J268" s="2"/>
    </row>
    <row r="269" spans="1:10" x14ac:dyDescent="0.25">
      <c r="A269" s="1" t="s">
        <v>56</v>
      </c>
      <c r="B269" s="1">
        <v>43392</v>
      </c>
      <c r="C269" s="1">
        <v>43459</v>
      </c>
      <c r="D269" s="1" t="s">
        <v>46</v>
      </c>
      <c r="E269" s="1" t="s">
        <v>29</v>
      </c>
      <c r="F269" s="1" t="s">
        <v>501</v>
      </c>
      <c r="G269" s="5">
        <v>17691</v>
      </c>
      <c r="H269" s="2">
        <v>0.09</v>
      </c>
      <c r="I269" s="22">
        <f t="shared" si="4"/>
        <v>67</v>
      </c>
      <c r="J269" s="2"/>
    </row>
    <row r="270" spans="1:10" x14ac:dyDescent="0.25">
      <c r="A270" s="1" t="s">
        <v>60</v>
      </c>
      <c r="B270" s="1">
        <v>43391</v>
      </c>
      <c r="C270" s="1">
        <v>43463</v>
      </c>
      <c r="D270" s="1" t="s">
        <v>43</v>
      </c>
      <c r="E270" s="1" t="s">
        <v>38</v>
      </c>
      <c r="F270" s="1" t="s">
        <v>502</v>
      </c>
      <c r="G270" s="5">
        <v>23770</v>
      </c>
      <c r="H270" s="2">
        <v>0.12</v>
      </c>
      <c r="I270" s="22">
        <f t="shared" si="4"/>
        <v>72</v>
      </c>
      <c r="J270" s="2"/>
    </row>
    <row r="271" spans="1:10" x14ac:dyDescent="0.25">
      <c r="A271" s="1" t="s">
        <v>118</v>
      </c>
      <c r="B271" s="1">
        <v>43442</v>
      </c>
      <c r="C271" s="1">
        <v>43490</v>
      </c>
      <c r="D271" s="1" t="s">
        <v>45</v>
      </c>
      <c r="E271" s="1" t="s">
        <v>29</v>
      </c>
      <c r="F271" s="1" t="s">
        <v>503</v>
      </c>
      <c r="G271" s="5">
        <v>22866</v>
      </c>
      <c r="H271" s="2">
        <v>0.15</v>
      </c>
      <c r="I271" s="22">
        <f t="shared" si="4"/>
        <v>48</v>
      </c>
      <c r="J271" s="2"/>
    </row>
    <row r="272" spans="1:10" x14ac:dyDescent="0.25">
      <c r="A272" s="1" t="s">
        <v>109</v>
      </c>
      <c r="B272" s="1">
        <v>43387</v>
      </c>
      <c r="C272" s="1">
        <v>43444</v>
      </c>
      <c r="D272" s="1" t="s">
        <v>47</v>
      </c>
      <c r="E272" s="1" t="s">
        <v>34</v>
      </c>
      <c r="F272" s="1" t="s">
        <v>504</v>
      </c>
      <c r="G272" s="5">
        <v>22541</v>
      </c>
      <c r="H272" s="2">
        <v>0.14000000000000001</v>
      </c>
      <c r="I272" s="22">
        <f t="shared" si="4"/>
        <v>57</v>
      </c>
      <c r="J272" s="2"/>
    </row>
    <row r="273" spans="1:10" x14ac:dyDescent="0.25">
      <c r="A273" s="1" t="s">
        <v>56</v>
      </c>
      <c r="B273" s="1">
        <v>43436</v>
      </c>
      <c r="C273" s="1">
        <v>43477</v>
      </c>
      <c r="D273" s="1" t="s">
        <v>44</v>
      </c>
      <c r="E273" s="1" t="s">
        <v>31</v>
      </c>
      <c r="F273" s="1" t="s">
        <v>505</v>
      </c>
      <c r="G273" s="5">
        <v>33915</v>
      </c>
      <c r="H273" s="2">
        <v>0.13</v>
      </c>
      <c r="I273" s="22">
        <f t="shared" si="4"/>
        <v>41</v>
      </c>
      <c r="J273" s="2"/>
    </row>
    <row r="274" spans="1:10" x14ac:dyDescent="0.25">
      <c r="A274" s="1" t="s">
        <v>109</v>
      </c>
      <c r="B274" s="1">
        <v>43448</v>
      </c>
      <c r="C274" s="1">
        <v>43525</v>
      </c>
      <c r="D274" s="1" t="s">
        <v>43</v>
      </c>
      <c r="E274" s="1" t="s">
        <v>32</v>
      </c>
      <c r="F274" s="1" t="s">
        <v>506</v>
      </c>
      <c r="G274" s="5">
        <v>25894</v>
      </c>
      <c r="H274" s="2">
        <v>0.09</v>
      </c>
      <c r="I274" s="22">
        <f t="shared" si="4"/>
        <v>77</v>
      </c>
      <c r="J274" s="2"/>
    </row>
    <row r="275" spans="1:10" x14ac:dyDescent="0.25">
      <c r="A275" s="1" t="s">
        <v>56</v>
      </c>
      <c r="B275" s="1">
        <v>43382</v>
      </c>
      <c r="C275" s="1">
        <v>43447</v>
      </c>
      <c r="D275" s="1" t="s">
        <v>46</v>
      </c>
      <c r="E275" s="1" t="s">
        <v>23</v>
      </c>
      <c r="F275" s="1" t="s">
        <v>507</v>
      </c>
      <c r="G275" s="5">
        <v>24430</v>
      </c>
      <c r="H275" s="2">
        <v>7.0000000000000007E-2</v>
      </c>
      <c r="I275" s="22">
        <f t="shared" si="4"/>
        <v>65</v>
      </c>
      <c r="J275" s="2"/>
    </row>
    <row r="276" spans="1:10" x14ac:dyDescent="0.25">
      <c r="A276" s="1" t="s">
        <v>92</v>
      </c>
      <c r="B276" s="1">
        <v>43433</v>
      </c>
      <c r="C276" s="1">
        <v>43505</v>
      </c>
      <c r="D276" s="1" t="s">
        <v>47</v>
      </c>
      <c r="E276" s="1" t="s">
        <v>24</v>
      </c>
      <c r="F276" s="1" t="s">
        <v>508</v>
      </c>
      <c r="G276" s="5">
        <v>22281</v>
      </c>
      <c r="H276" s="2">
        <v>0.13</v>
      </c>
      <c r="I276" s="22">
        <f t="shared" si="4"/>
        <v>72</v>
      </c>
      <c r="J276" s="2"/>
    </row>
    <row r="277" spans="1:10" x14ac:dyDescent="0.25">
      <c r="A277" s="1" t="s">
        <v>118</v>
      </c>
      <c r="B277" s="1">
        <v>43410</v>
      </c>
      <c r="C277" s="1">
        <v>43488</v>
      </c>
      <c r="D277" s="1" t="s">
        <v>47</v>
      </c>
      <c r="E277" s="1" t="s">
        <v>39</v>
      </c>
      <c r="F277" s="1" t="s">
        <v>509</v>
      </c>
      <c r="G277" s="5">
        <v>24850</v>
      </c>
      <c r="H277" s="2">
        <v>0.08</v>
      </c>
      <c r="I277" s="22">
        <f t="shared" si="4"/>
        <v>78</v>
      </c>
      <c r="J277" s="2"/>
    </row>
    <row r="278" spans="1:10" x14ac:dyDescent="0.25">
      <c r="A278" s="1" t="s">
        <v>98</v>
      </c>
      <c r="B278" s="1">
        <v>43459</v>
      </c>
      <c r="C278" s="1">
        <v>43532</v>
      </c>
      <c r="D278" s="1" t="s">
        <v>44</v>
      </c>
      <c r="E278" s="1" t="s">
        <v>42</v>
      </c>
      <c r="F278" s="1" t="s">
        <v>510</v>
      </c>
      <c r="G278" s="5">
        <v>19209</v>
      </c>
      <c r="H278" s="2">
        <v>0.12</v>
      </c>
      <c r="I278" s="22">
        <f t="shared" si="4"/>
        <v>73</v>
      </c>
      <c r="J278" s="2"/>
    </row>
    <row r="279" spans="1:10" x14ac:dyDescent="0.25">
      <c r="A279" s="1" t="s">
        <v>54</v>
      </c>
      <c r="B279" s="1">
        <v>43397</v>
      </c>
      <c r="C279" s="1">
        <v>43438</v>
      </c>
      <c r="D279" s="1" t="s">
        <v>44</v>
      </c>
      <c r="E279" s="1" t="s">
        <v>26</v>
      </c>
      <c r="F279" s="1" t="s">
        <v>511</v>
      </c>
      <c r="G279" s="5">
        <v>31324</v>
      </c>
      <c r="H279" s="2">
        <v>0.14000000000000001</v>
      </c>
      <c r="I279" s="22">
        <f t="shared" si="4"/>
        <v>41</v>
      </c>
      <c r="J279" s="2"/>
    </row>
    <row r="280" spans="1:10" x14ac:dyDescent="0.25">
      <c r="A280" s="1" t="s">
        <v>81</v>
      </c>
      <c r="B280" s="1">
        <v>43445</v>
      </c>
      <c r="C280" s="1">
        <v>43498</v>
      </c>
      <c r="D280" s="1" t="s">
        <v>47</v>
      </c>
      <c r="E280" s="1" t="s">
        <v>38</v>
      </c>
      <c r="F280" s="1" t="s">
        <v>512</v>
      </c>
      <c r="G280" s="5">
        <v>28636</v>
      </c>
      <c r="H280" s="2">
        <v>7.0000000000000007E-2</v>
      </c>
      <c r="I280" s="22">
        <f t="shared" si="4"/>
        <v>53</v>
      </c>
      <c r="J280" s="2"/>
    </row>
    <row r="281" spans="1:10" x14ac:dyDescent="0.25">
      <c r="A281" s="1" t="s">
        <v>118</v>
      </c>
      <c r="B281" s="1">
        <v>43418</v>
      </c>
      <c r="C281" s="1">
        <v>43497</v>
      </c>
      <c r="D281" s="1" t="s">
        <v>43</v>
      </c>
      <c r="E281" s="1" t="s">
        <v>33</v>
      </c>
      <c r="F281" s="1" t="s">
        <v>513</v>
      </c>
      <c r="G281" s="5">
        <v>28280</v>
      </c>
      <c r="H281" s="2">
        <v>0.15</v>
      </c>
      <c r="I281" s="22">
        <f t="shared" si="4"/>
        <v>79</v>
      </c>
      <c r="J281" s="2"/>
    </row>
    <row r="282" spans="1:10" x14ac:dyDescent="0.25">
      <c r="A282" s="1" t="s">
        <v>92</v>
      </c>
      <c r="B282" s="1">
        <v>43389</v>
      </c>
      <c r="C282" s="1">
        <v>43449</v>
      </c>
      <c r="D282" s="1" t="s">
        <v>46</v>
      </c>
      <c r="E282" s="1" t="s">
        <v>41</v>
      </c>
      <c r="F282" s="1" t="s">
        <v>514</v>
      </c>
      <c r="G282" s="5">
        <v>27877</v>
      </c>
      <c r="H282" s="2">
        <v>0.15</v>
      </c>
      <c r="I282" s="22">
        <f t="shared" si="4"/>
        <v>60</v>
      </c>
      <c r="J282" s="2"/>
    </row>
    <row r="283" spans="1:10" x14ac:dyDescent="0.25">
      <c r="A283" s="1" t="s">
        <v>84</v>
      </c>
      <c r="B283" s="1">
        <v>43389</v>
      </c>
      <c r="C283" s="1">
        <v>43425</v>
      </c>
      <c r="D283" s="1" t="s">
        <v>46</v>
      </c>
      <c r="E283" s="1" t="s">
        <v>23</v>
      </c>
      <c r="F283" s="1" t="s">
        <v>515</v>
      </c>
      <c r="G283" s="5">
        <v>26517</v>
      </c>
      <c r="H283" s="2">
        <v>0.11</v>
      </c>
      <c r="I283" s="22">
        <f t="shared" si="4"/>
        <v>36</v>
      </c>
      <c r="J283" s="2"/>
    </row>
    <row r="284" spans="1:10" x14ac:dyDescent="0.25">
      <c r="A284" s="1" t="s">
        <v>87</v>
      </c>
      <c r="B284" s="1">
        <v>43465</v>
      </c>
      <c r="C284" s="1">
        <v>43509</v>
      </c>
      <c r="D284" s="1" t="s">
        <v>46</v>
      </c>
      <c r="E284" s="1" t="s">
        <v>32</v>
      </c>
      <c r="F284" s="1" t="s">
        <v>516</v>
      </c>
      <c r="G284" s="5">
        <v>20791</v>
      </c>
      <c r="H284" s="2">
        <v>0.11</v>
      </c>
      <c r="I284" s="22">
        <f t="shared" si="4"/>
        <v>44</v>
      </c>
      <c r="J284" s="2"/>
    </row>
    <row r="285" spans="1:10" x14ac:dyDescent="0.25">
      <c r="A285" s="1" t="s">
        <v>69</v>
      </c>
      <c r="B285" s="1">
        <v>43387</v>
      </c>
      <c r="C285" s="1">
        <v>43458</v>
      </c>
      <c r="D285" s="1" t="s">
        <v>47</v>
      </c>
      <c r="E285" s="1" t="s">
        <v>41</v>
      </c>
      <c r="F285" s="1" t="s">
        <v>517</v>
      </c>
      <c r="G285" s="5">
        <v>24113</v>
      </c>
      <c r="H285" s="2">
        <v>0.1</v>
      </c>
      <c r="I285" s="22">
        <f t="shared" si="4"/>
        <v>71</v>
      </c>
      <c r="J285" s="2"/>
    </row>
    <row r="286" spans="1:10" x14ac:dyDescent="0.25">
      <c r="A286" s="1" t="s">
        <v>62</v>
      </c>
      <c r="B286" s="1">
        <v>43393</v>
      </c>
      <c r="C286" s="1">
        <v>43449</v>
      </c>
      <c r="D286" s="1" t="s">
        <v>47</v>
      </c>
      <c r="E286" s="1" t="s">
        <v>28</v>
      </c>
      <c r="F286" s="1" t="s">
        <v>518</v>
      </c>
      <c r="G286" s="5">
        <v>18536</v>
      </c>
      <c r="H286" s="2">
        <v>0.09</v>
      </c>
      <c r="I286" s="22">
        <f t="shared" si="4"/>
        <v>56</v>
      </c>
      <c r="J286" s="2"/>
    </row>
    <row r="287" spans="1:10" x14ac:dyDescent="0.25">
      <c r="A287" s="1" t="s">
        <v>69</v>
      </c>
      <c r="B287" s="1">
        <v>43457</v>
      </c>
      <c r="C287" s="1">
        <v>43527</v>
      </c>
      <c r="D287" s="1" t="s">
        <v>47</v>
      </c>
      <c r="E287" s="1" t="s">
        <v>41</v>
      </c>
      <c r="F287" s="1" t="s">
        <v>519</v>
      </c>
      <c r="G287" s="5">
        <v>16849</v>
      </c>
      <c r="H287" s="2">
        <v>0.1</v>
      </c>
      <c r="I287" s="22">
        <f t="shared" si="4"/>
        <v>70</v>
      </c>
      <c r="J287" s="2"/>
    </row>
    <row r="288" spans="1:10" x14ac:dyDescent="0.25">
      <c r="A288" s="1" t="s">
        <v>69</v>
      </c>
      <c r="B288" s="1">
        <v>43405</v>
      </c>
      <c r="C288" s="1">
        <v>43438</v>
      </c>
      <c r="D288" s="1" t="s">
        <v>46</v>
      </c>
      <c r="E288" s="1" t="s">
        <v>35</v>
      </c>
      <c r="F288" s="1" t="s">
        <v>520</v>
      </c>
      <c r="G288" s="5">
        <v>33935</v>
      </c>
      <c r="H288" s="2">
        <v>0.13</v>
      </c>
      <c r="I288" s="22">
        <f t="shared" si="4"/>
        <v>33</v>
      </c>
      <c r="J288" s="2"/>
    </row>
    <row r="289" spans="1:10" x14ac:dyDescent="0.25">
      <c r="A289" s="1" t="s">
        <v>84</v>
      </c>
      <c r="B289" s="1">
        <v>43374</v>
      </c>
      <c r="C289" s="1">
        <v>43414</v>
      </c>
      <c r="D289" s="1" t="s">
        <v>43</v>
      </c>
      <c r="E289" s="1" t="s">
        <v>34</v>
      </c>
      <c r="F289" s="1" t="s">
        <v>521</v>
      </c>
      <c r="G289" s="5">
        <v>23808</v>
      </c>
      <c r="H289" s="2">
        <v>7.0000000000000007E-2</v>
      </c>
      <c r="I289" s="22">
        <f t="shared" si="4"/>
        <v>40</v>
      </c>
      <c r="J289" s="2"/>
    </row>
    <row r="290" spans="1:10" x14ac:dyDescent="0.25">
      <c r="A290" s="1" t="s">
        <v>84</v>
      </c>
      <c r="B290" s="1">
        <v>43376</v>
      </c>
      <c r="C290" s="1">
        <v>43440</v>
      </c>
      <c r="D290" s="1" t="s">
        <v>43</v>
      </c>
      <c r="E290" s="1" t="s">
        <v>22</v>
      </c>
      <c r="F290" s="1" t="s">
        <v>522</v>
      </c>
      <c r="G290" s="5">
        <v>19977</v>
      </c>
      <c r="H290" s="2">
        <v>0.13</v>
      </c>
      <c r="I290" s="22">
        <f t="shared" si="4"/>
        <v>64</v>
      </c>
      <c r="J290" s="2"/>
    </row>
    <row r="291" spans="1:10" x14ac:dyDescent="0.25">
      <c r="A291" s="1" t="s">
        <v>109</v>
      </c>
      <c r="B291" s="1">
        <v>43433</v>
      </c>
      <c r="C291" s="1">
        <v>43468</v>
      </c>
      <c r="D291" s="1" t="s">
        <v>45</v>
      </c>
      <c r="E291" s="1" t="s">
        <v>40</v>
      </c>
      <c r="F291" s="1" t="s">
        <v>523</v>
      </c>
      <c r="G291" s="5">
        <v>18106</v>
      </c>
      <c r="H291" s="2">
        <v>0.14000000000000001</v>
      </c>
      <c r="I291" s="22">
        <f t="shared" si="4"/>
        <v>35</v>
      </c>
      <c r="J291" s="2"/>
    </row>
    <row r="292" spans="1:10" x14ac:dyDescent="0.25">
      <c r="A292" s="1" t="s">
        <v>87</v>
      </c>
      <c r="B292" s="1">
        <v>43413</v>
      </c>
      <c r="C292" s="1">
        <v>43459</v>
      </c>
      <c r="D292" s="1" t="s">
        <v>45</v>
      </c>
      <c r="E292" s="1" t="s">
        <v>42</v>
      </c>
      <c r="F292" s="1" t="s">
        <v>524</v>
      </c>
      <c r="G292" s="5">
        <v>21753</v>
      </c>
      <c r="H292" s="2">
        <v>0.09</v>
      </c>
      <c r="I292" s="22">
        <f t="shared" si="4"/>
        <v>46</v>
      </c>
      <c r="J292" s="2"/>
    </row>
    <row r="293" spans="1:10" x14ac:dyDescent="0.25">
      <c r="A293" s="1" t="s">
        <v>64</v>
      </c>
      <c r="B293" s="1">
        <v>43439</v>
      </c>
      <c r="C293" s="1">
        <v>43479</v>
      </c>
      <c r="D293" s="1" t="s">
        <v>47</v>
      </c>
      <c r="E293" s="1" t="s">
        <v>26</v>
      </c>
      <c r="F293" s="1" t="s">
        <v>525</v>
      </c>
      <c r="G293" s="5">
        <v>34446</v>
      </c>
      <c r="H293" s="2">
        <v>0.1</v>
      </c>
      <c r="I293" s="22">
        <f t="shared" si="4"/>
        <v>40</v>
      </c>
      <c r="J293" s="2"/>
    </row>
    <row r="294" spans="1:10" x14ac:dyDescent="0.25">
      <c r="A294" s="1" t="s">
        <v>98</v>
      </c>
      <c r="B294" s="1">
        <v>43378</v>
      </c>
      <c r="C294" s="1">
        <v>43437</v>
      </c>
      <c r="D294" s="1" t="s">
        <v>47</v>
      </c>
      <c r="E294" s="1" t="s">
        <v>40</v>
      </c>
      <c r="F294" s="1" t="s">
        <v>526</v>
      </c>
      <c r="G294" s="5">
        <v>25744</v>
      </c>
      <c r="H294" s="2">
        <v>0.17</v>
      </c>
      <c r="I294" s="22">
        <f t="shared" si="4"/>
        <v>59</v>
      </c>
      <c r="J294" s="2"/>
    </row>
    <row r="295" spans="1:10" x14ac:dyDescent="0.25">
      <c r="A295" s="1" t="s">
        <v>62</v>
      </c>
      <c r="B295" s="1">
        <v>43437</v>
      </c>
      <c r="C295" s="1">
        <v>43512</v>
      </c>
      <c r="D295" s="1" t="s">
        <v>44</v>
      </c>
      <c r="E295" s="1" t="s">
        <v>38</v>
      </c>
      <c r="F295" s="1" t="s">
        <v>527</v>
      </c>
      <c r="G295" s="5">
        <v>19753</v>
      </c>
      <c r="H295" s="2">
        <v>0.09</v>
      </c>
      <c r="I295" s="22">
        <f t="shared" si="4"/>
        <v>75</v>
      </c>
      <c r="J295" s="2"/>
    </row>
    <row r="296" spans="1:10" x14ac:dyDescent="0.25">
      <c r="A296" s="1" t="s">
        <v>139</v>
      </c>
      <c r="B296" s="1">
        <v>43413</v>
      </c>
      <c r="C296" s="1">
        <v>43469</v>
      </c>
      <c r="D296" s="1" t="s">
        <v>46</v>
      </c>
      <c r="E296" s="1" t="s">
        <v>40</v>
      </c>
      <c r="F296" s="1" t="s">
        <v>528</v>
      </c>
      <c r="G296" s="5">
        <v>16019</v>
      </c>
      <c r="H296" s="2">
        <v>0.17</v>
      </c>
      <c r="I296" s="22">
        <f t="shared" si="4"/>
        <v>56</v>
      </c>
      <c r="J296" s="2"/>
    </row>
    <row r="297" spans="1:10" x14ac:dyDescent="0.25">
      <c r="A297" s="1" t="s">
        <v>69</v>
      </c>
      <c r="B297" s="1">
        <v>43429</v>
      </c>
      <c r="C297" s="1">
        <v>43485</v>
      </c>
      <c r="D297" s="1" t="s">
        <v>46</v>
      </c>
      <c r="E297" s="1" t="s">
        <v>29</v>
      </c>
      <c r="F297" s="1" t="s">
        <v>529</v>
      </c>
      <c r="G297" s="5">
        <v>20544</v>
      </c>
      <c r="H297" s="2">
        <v>0.05</v>
      </c>
      <c r="I297" s="22">
        <f t="shared" si="4"/>
        <v>56</v>
      </c>
      <c r="J297" s="2"/>
    </row>
    <row r="298" spans="1:10" x14ac:dyDescent="0.25">
      <c r="A298" s="1" t="s">
        <v>98</v>
      </c>
      <c r="B298" s="1">
        <v>43383</v>
      </c>
      <c r="C298" s="1">
        <v>43451</v>
      </c>
      <c r="D298" s="1" t="s">
        <v>44</v>
      </c>
      <c r="E298" s="1" t="s">
        <v>39</v>
      </c>
      <c r="F298" s="1" t="s">
        <v>530</v>
      </c>
      <c r="G298" s="5">
        <v>30981</v>
      </c>
      <c r="H298" s="2">
        <v>0.09</v>
      </c>
      <c r="I298" s="22">
        <f t="shared" si="4"/>
        <v>68</v>
      </c>
      <c r="J298" s="2"/>
    </row>
    <row r="299" spans="1:10" x14ac:dyDescent="0.25">
      <c r="A299" s="1" t="s">
        <v>64</v>
      </c>
      <c r="B299" s="1">
        <v>43427</v>
      </c>
      <c r="C299" s="1">
        <v>43463</v>
      </c>
      <c r="D299" s="1" t="s">
        <v>46</v>
      </c>
      <c r="E299" s="1" t="s">
        <v>22</v>
      </c>
      <c r="F299" s="1" t="s">
        <v>531</v>
      </c>
      <c r="G299" s="5">
        <v>24855</v>
      </c>
      <c r="H299" s="2">
        <v>0.1</v>
      </c>
      <c r="I299" s="22">
        <f t="shared" si="4"/>
        <v>36</v>
      </c>
      <c r="J299" s="2"/>
    </row>
    <row r="300" spans="1:10" x14ac:dyDescent="0.25">
      <c r="A300" s="1" t="s">
        <v>62</v>
      </c>
      <c r="B300" s="1">
        <v>43463</v>
      </c>
      <c r="C300" s="1">
        <v>43504</v>
      </c>
      <c r="D300" s="1" t="s">
        <v>46</v>
      </c>
      <c r="E300" s="1" t="s">
        <v>26</v>
      </c>
      <c r="F300" s="1" t="s">
        <v>532</v>
      </c>
      <c r="G300" s="5">
        <v>34602</v>
      </c>
      <c r="H300" s="2">
        <v>0.1</v>
      </c>
      <c r="I300" s="22">
        <f t="shared" si="4"/>
        <v>41</v>
      </c>
      <c r="J300" s="2"/>
    </row>
    <row r="301" spans="1:10" x14ac:dyDescent="0.25">
      <c r="A301" s="1" t="s">
        <v>71</v>
      </c>
      <c r="B301" s="1">
        <v>43385</v>
      </c>
      <c r="C301" s="1">
        <v>43456</v>
      </c>
      <c r="D301" s="1" t="s">
        <v>43</v>
      </c>
      <c r="E301" s="1" t="s">
        <v>21</v>
      </c>
      <c r="F301" s="1" t="s">
        <v>533</v>
      </c>
      <c r="G301" s="5">
        <v>16862</v>
      </c>
      <c r="H301" s="2">
        <v>0.1</v>
      </c>
      <c r="I301" s="22">
        <f t="shared" si="4"/>
        <v>71</v>
      </c>
      <c r="J301" s="2"/>
    </row>
    <row r="302" spans="1:10" x14ac:dyDescent="0.25">
      <c r="A302" s="1" t="s">
        <v>56</v>
      </c>
      <c r="B302" s="1">
        <v>43435</v>
      </c>
      <c r="C302" s="1">
        <v>43495</v>
      </c>
      <c r="D302" s="1" t="s">
        <v>47</v>
      </c>
      <c r="E302" s="1" t="s">
        <v>28</v>
      </c>
      <c r="F302" s="1" t="s">
        <v>534</v>
      </c>
      <c r="G302" s="5">
        <v>32808</v>
      </c>
      <c r="H302" s="2">
        <v>0.09</v>
      </c>
      <c r="I302" s="22">
        <f t="shared" si="4"/>
        <v>60</v>
      </c>
      <c r="J302" s="2"/>
    </row>
    <row r="303" spans="1:10" x14ac:dyDescent="0.25">
      <c r="A303" s="1" t="s">
        <v>77</v>
      </c>
      <c r="B303" s="1">
        <v>43399</v>
      </c>
      <c r="C303" s="1">
        <v>43462</v>
      </c>
      <c r="D303" s="1" t="s">
        <v>47</v>
      </c>
      <c r="E303" s="1" t="s">
        <v>23</v>
      </c>
      <c r="F303" s="1" t="s">
        <v>535</v>
      </c>
      <c r="G303" s="5">
        <v>20417</v>
      </c>
      <c r="H303" s="2">
        <v>0.1</v>
      </c>
      <c r="I303" s="22">
        <f t="shared" si="4"/>
        <v>63</v>
      </c>
      <c r="J303" s="2"/>
    </row>
    <row r="304" spans="1:10" x14ac:dyDescent="0.25">
      <c r="A304" s="1" t="s">
        <v>104</v>
      </c>
      <c r="B304" s="1">
        <v>43428</v>
      </c>
      <c r="C304" s="1">
        <v>43464</v>
      </c>
      <c r="D304" s="1" t="s">
        <v>47</v>
      </c>
      <c r="E304" s="1" t="s">
        <v>41</v>
      </c>
      <c r="F304" s="1" t="s">
        <v>536</v>
      </c>
      <c r="G304" s="5">
        <v>16174</v>
      </c>
      <c r="H304" s="2">
        <v>0.13</v>
      </c>
      <c r="I304" s="22">
        <f t="shared" si="4"/>
        <v>36</v>
      </c>
      <c r="J304" s="2"/>
    </row>
    <row r="305" spans="1:10" x14ac:dyDescent="0.25">
      <c r="A305" s="1" t="s">
        <v>56</v>
      </c>
      <c r="B305" s="1">
        <v>43382</v>
      </c>
      <c r="C305" s="1">
        <v>43457</v>
      </c>
      <c r="D305" s="1" t="s">
        <v>43</v>
      </c>
      <c r="E305" s="1" t="s">
        <v>38</v>
      </c>
      <c r="F305" s="1" t="s">
        <v>537</v>
      </c>
      <c r="G305" s="5">
        <v>27535</v>
      </c>
      <c r="H305" s="2">
        <v>0.17</v>
      </c>
      <c r="I305" s="22">
        <f t="shared" si="4"/>
        <v>75</v>
      </c>
      <c r="J305" s="2"/>
    </row>
    <row r="306" spans="1:10" x14ac:dyDescent="0.25">
      <c r="A306" s="1" t="s">
        <v>69</v>
      </c>
      <c r="B306" s="1">
        <v>43432</v>
      </c>
      <c r="C306" s="1">
        <v>43486</v>
      </c>
      <c r="D306" s="1" t="s">
        <v>43</v>
      </c>
      <c r="E306" s="1" t="s">
        <v>37</v>
      </c>
      <c r="F306" s="1" t="s">
        <v>538</v>
      </c>
      <c r="G306" s="5">
        <v>25155</v>
      </c>
      <c r="H306" s="2">
        <v>0.13</v>
      </c>
      <c r="I306" s="22">
        <f t="shared" si="4"/>
        <v>54</v>
      </c>
      <c r="J306" s="2"/>
    </row>
    <row r="307" spans="1:10" x14ac:dyDescent="0.25">
      <c r="A307" s="1" t="s">
        <v>81</v>
      </c>
      <c r="B307" s="1">
        <v>43383</v>
      </c>
      <c r="C307" s="1">
        <v>43433</v>
      </c>
      <c r="D307" s="1" t="s">
        <v>45</v>
      </c>
      <c r="E307" s="1" t="s">
        <v>31</v>
      </c>
      <c r="F307" s="1" t="s">
        <v>539</v>
      </c>
      <c r="G307" s="5">
        <v>19947</v>
      </c>
      <c r="H307" s="2">
        <v>7.0000000000000007E-2</v>
      </c>
      <c r="I307" s="22">
        <f t="shared" si="4"/>
        <v>50</v>
      </c>
      <c r="J307" s="2"/>
    </row>
    <row r="308" spans="1:10" x14ac:dyDescent="0.25">
      <c r="A308" s="1" t="s">
        <v>66</v>
      </c>
      <c r="B308" s="1">
        <v>43407</v>
      </c>
      <c r="C308" s="1">
        <v>43487</v>
      </c>
      <c r="D308" s="1" t="s">
        <v>44</v>
      </c>
      <c r="E308" s="1" t="s">
        <v>31</v>
      </c>
      <c r="F308" s="1" t="s">
        <v>540</v>
      </c>
      <c r="G308" s="5">
        <v>25147</v>
      </c>
      <c r="H308" s="2">
        <v>0.11</v>
      </c>
      <c r="I308" s="22">
        <f t="shared" si="4"/>
        <v>80</v>
      </c>
      <c r="J308" s="2"/>
    </row>
    <row r="309" spans="1:10" x14ac:dyDescent="0.25">
      <c r="A309" s="1" t="s">
        <v>62</v>
      </c>
      <c r="B309" s="1">
        <v>43397</v>
      </c>
      <c r="C309" s="1">
        <v>43449</v>
      </c>
      <c r="D309" s="1" t="s">
        <v>46</v>
      </c>
      <c r="E309" s="1" t="s">
        <v>23</v>
      </c>
      <c r="F309" s="1" t="s">
        <v>541</v>
      </c>
      <c r="G309" s="5">
        <v>25206</v>
      </c>
      <c r="H309" s="2">
        <v>0.16</v>
      </c>
      <c r="I309" s="22">
        <f t="shared" si="4"/>
        <v>52</v>
      </c>
      <c r="J309" s="2"/>
    </row>
    <row r="310" spans="1:10" x14ac:dyDescent="0.25">
      <c r="A310" s="1" t="s">
        <v>60</v>
      </c>
      <c r="B310" s="1">
        <v>43383</v>
      </c>
      <c r="C310" s="1">
        <v>43415</v>
      </c>
      <c r="D310" s="1" t="s">
        <v>43</v>
      </c>
      <c r="E310" s="1" t="s">
        <v>42</v>
      </c>
      <c r="F310" s="1" t="s">
        <v>542</v>
      </c>
      <c r="G310" s="5">
        <v>30325</v>
      </c>
      <c r="H310" s="2">
        <v>7.0000000000000007E-2</v>
      </c>
      <c r="I310" s="22">
        <f t="shared" si="4"/>
        <v>32</v>
      </c>
      <c r="J310" s="2"/>
    </row>
    <row r="311" spans="1:10" x14ac:dyDescent="0.25">
      <c r="A311" s="1" t="s">
        <v>54</v>
      </c>
      <c r="B311" s="1">
        <v>43391</v>
      </c>
      <c r="C311" s="1">
        <v>43436</v>
      </c>
      <c r="D311" s="1" t="s">
        <v>44</v>
      </c>
      <c r="E311" s="1" t="s">
        <v>40</v>
      </c>
      <c r="F311" s="1" t="s">
        <v>543</v>
      </c>
      <c r="G311" s="5">
        <v>29612</v>
      </c>
      <c r="H311" s="2">
        <v>0.08</v>
      </c>
      <c r="I311" s="22">
        <f t="shared" si="4"/>
        <v>45</v>
      </c>
      <c r="J311" s="2"/>
    </row>
    <row r="312" spans="1:10" x14ac:dyDescent="0.25">
      <c r="A312" s="1" t="s">
        <v>62</v>
      </c>
      <c r="B312" s="1">
        <v>43391</v>
      </c>
      <c r="C312" s="1">
        <v>43456</v>
      </c>
      <c r="D312" s="1" t="s">
        <v>45</v>
      </c>
      <c r="E312" s="1" t="s">
        <v>23</v>
      </c>
      <c r="F312" s="1" t="s">
        <v>544</v>
      </c>
      <c r="G312" s="5">
        <v>21003</v>
      </c>
      <c r="H312" s="2">
        <v>7.0000000000000007E-2</v>
      </c>
      <c r="I312" s="22">
        <f t="shared" si="4"/>
        <v>65</v>
      </c>
      <c r="J312" s="2"/>
    </row>
    <row r="313" spans="1:10" x14ac:dyDescent="0.25">
      <c r="A313" s="1" t="s">
        <v>87</v>
      </c>
      <c r="B313" s="1">
        <v>43416</v>
      </c>
      <c r="C313" s="1">
        <v>43479</v>
      </c>
      <c r="D313" s="1" t="s">
        <v>46</v>
      </c>
      <c r="E313" s="1" t="s">
        <v>37</v>
      </c>
      <c r="F313" s="1" t="s">
        <v>545</v>
      </c>
      <c r="G313" s="5">
        <v>31139</v>
      </c>
      <c r="H313" s="2">
        <v>0.14000000000000001</v>
      </c>
      <c r="I313" s="22">
        <f t="shared" si="4"/>
        <v>63</v>
      </c>
      <c r="J313" s="2"/>
    </row>
    <row r="314" spans="1:10" x14ac:dyDescent="0.25">
      <c r="A314" s="1" t="s">
        <v>58</v>
      </c>
      <c r="B314" s="1">
        <v>43394</v>
      </c>
      <c r="C314" s="1">
        <v>43429</v>
      </c>
      <c r="D314" s="1" t="s">
        <v>47</v>
      </c>
      <c r="E314" s="1" t="s">
        <v>29</v>
      </c>
      <c r="F314" s="1" t="s">
        <v>546</v>
      </c>
      <c r="G314" s="5">
        <v>26989</v>
      </c>
      <c r="H314" s="2">
        <v>0.16</v>
      </c>
      <c r="I314" s="22">
        <f t="shared" si="4"/>
        <v>35</v>
      </c>
      <c r="J314" s="2"/>
    </row>
    <row r="315" spans="1:10" x14ac:dyDescent="0.25">
      <c r="A315" s="1" t="s">
        <v>77</v>
      </c>
      <c r="B315" s="1">
        <v>43457</v>
      </c>
      <c r="C315" s="1">
        <v>43533</v>
      </c>
      <c r="D315" s="1" t="s">
        <v>46</v>
      </c>
      <c r="E315" s="1" t="s">
        <v>37</v>
      </c>
      <c r="F315" s="1" t="s">
        <v>547</v>
      </c>
      <c r="G315" s="5">
        <v>18713</v>
      </c>
      <c r="H315" s="2">
        <v>0.15</v>
      </c>
      <c r="I315" s="22">
        <f t="shared" si="4"/>
        <v>76</v>
      </c>
      <c r="J315" s="2"/>
    </row>
    <row r="316" spans="1:10" x14ac:dyDescent="0.25">
      <c r="A316" s="1" t="s">
        <v>56</v>
      </c>
      <c r="B316" s="1">
        <v>43413</v>
      </c>
      <c r="C316" s="1">
        <v>43460</v>
      </c>
      <c r="D316" s="1" t="s">
        <v>45</v>
      </c>
      <c r="E316" s="1" t="s">
        <v>36</v>
      </c>
      <c r="F316" s="1" t="s">
        <v>548</v>
      </c>
      <c r="G316" s="5">
        <v>22441</v>
      </c>
      <c r="H316" s="2">
        <v>0.14000000000000001</v>
      </c>
      <c r="I316" s="22">
        <f t="shared" si="4"/>
        <v>47</v>
      </c>
      <c r="J316" s="2"/>
    </row>
    <row r="317" spans="1:10" x14ac:dyDescent="0.25">
      <c r="A317" s="1" t="s">
        <v>104</v>
      </c>
      <c r="B317" s="1">
        <v>43375</v>
      </c>
      <c r="C317" s="1">
        <v>43441</v>
      </c>
      <c r="D317" s="1" t="s">
        <v>47</v>
      </c>
      <c r="E317" s="1" t="s">
        <v>28</v>
      </c>
      <c r="F317" s="1" t="s">
        <v>549</v>
      </c>
      <c r="G317" s="5">
        <v>34876</v>
      </c>
      <c r="H317" s="2">
        <v>0.1</v>
      </c>
      <c r="I317" s="22">
        <f t="shared" si="4"/>
        <v>66</v>
      </c>
      <c r="J317" s="2"/>
    </row>
    <row r="318" spans="1:10" x14ac:dyDescent="0.25">
      <c r="A318" s="1" t="s">
        <v>62</v>
      </c>
      <c r="B318" s="1">
        <v>43400</v>
      </c>
      <c r="C318" s="1">
        <v>43464</v>
      </c>
      <c r="D318" s="1" t="s">
        <v>44</v>
      </c>
      <c r="E318" s="1" t="s">
        <v>35</v>
      </c>
      <c r="F318" s="1" t="s">
        <v>550</v>
      </c>
      <c r="G318" s="5">
        <v>24287</v>
      </c>
      <c r="H318" s="2">
        <v>0.13</v>
      </c>
      <c r="I318" s="22">
        <f t="shared" si="4"/>
        <v>64</v>
      </c>
      <c r="J318" s="2"/>
    </row>
    <row r="319" spans="1:10" x14ac:dyDescent="0.25">
      <c r="A319" s="1" t="s">
        <v>109</v>
      </c>
      <c r="B319" s="1">
        <v>43403</v>
      </c>
      <c r="C319" s="1">
        <v>43439</v>
      </c>
      <c r="D319" s="1" t="s">
        <v>46</v>
      </c>
      <c r="E319" s="1" t="s">
        <v>30</v>
      </c>
      <c r="F319" s="1" t="s">
        <v>551</v>
      </c>
      <c r="G319" s="5">
        <v>30959</v>
      </c>
      <c r="H319" s="2">
        <v>7.0000000000000007E-2</v>
      </c>
      <c r="I319" s="22">
        <f t="shared" si="4"/>
        <v>36</v>
      </c>
      <c r="J319" s="2"/>
    </row>
    <row r="320" spans="1:10" x14ac:dyDescent="0.25">
      <c r="A320" s="1" t="s">
        <v>112</v>
      </c>
      <c r="B320" s="1">
        <v>43374</v>
      </c>
      <c r="C320" s="1">
        <v>43442</v>
      </c>
      <c r="D320" s="1" t="s">
        <v>43</v>
      </c>
      <c r="E320" s="1" t="s">
        <v>38</v>
      </c>
      <c r="F320" s="1" t="s">
        <v>552</v>
      </c>
      <c r="G320" s="5">
        <v>26959</v>
      </c>
      <c r="H320" s="2">
        <v>0.17</v>
      </c>
      <c r="I320" s="22">
        <f t="shared" si="4"/>
        <v>68</v>
      </c>
      <c r="J320" s="2"/>
    </row>
    <row r="321" spans="1:10" x14ac:dyDescent="0.25">
      <c r="A321" s="1" t="s">
        <v>71</v>
      </c>
      <c r="B321" s="1">
        <v>43448</v>
      </c>
      <c r="C321" s="1">
        <v>43527</v>
      </c>
      <c r="D321" s="1" t="s">
        <v>43</v>
      </c>
      <c r="E321" s="1" t="s">
        <v>24</v>
      </c>
      <c r="F321" s="1" t="s">
        <v>553</v>
      </c>
      <c r="G321" s="5">
        <v>27545</v>
      </c>
      <c r="H321" s="2">
        <v>0.08</v>
      </c>
      <c r="I321" s="22">
        <f t="shared" si="4"/>
        <v>79</v>
      </c>
      <c r="J321" s="2"/>
    </row>
    <row r="322" spans="1:10" x14ac:dyDescent="0.25">
      <c r="A322" s="1" t="s">
        <v>54</v>
      </c>
      <c r="B322" s="1">
        <v>43406</v>
      </c>
      <c r="C322" s="1">
        <v>43478</v>
      </c>
      <c r="D322" s="1" t="s">
        <v>44</v>
      </c>
      <c r="E322" s="1" t="s">
        <v>29</v>
      </c>
      <c r="F322" s="1" t="s">
        <v>554</v>
      </c>
      <c r="G322" s="5">
        <v>29393</v>
      </c>
      <c r="H322" s="2">
        <v>0.16</v>
      </c>
      <c r="I322" s="22">
        <f t="shared" si="4"/>
        <v>72</v>
      </c>
      <c r="J322" s="2"/>
    </row>
    <row r="323" spans="1:10" x14ac:dyDescent="0.25">
      <c r="A323" s="1" t="s">
        <v>56</v>
      </c>
      <c r="B323" s="1">
        <v>43377</v>
      </c>
      <c r="C323" s="1">
        <v>43422</v>
      </c>
      <c r="D323" s="1" t="s">
        <v>47</v>
      </c>
      <c r="E323" s="1" t="s">
        <v>21</v>
      </c>
      <c r="F323" s="1" t="s">
        <v>555</v>
      </c>
      <c r="G323" s="5">
        <v>28929</v>
      </c>
      <c r="H323" s="2">
        <v>0.15</v>
      </c>
      <c r="I323" s="22">
        <f t="shared" ref="I323:I386" si="5">C323-B323</f>
        <v>45</v>
      </c>
      <c r="J323" s="2"/>
    </row>
    <row r="324" spans="1:10" x14ac:dyDescent="0.25">
      <c r="A324" s="1" t="s">
        <v>56</v>
      </c>
      <c r="B324" s="1">
        <v>43428</v>
      </c>
      <c r="C324" s="1">
        <v>43491</v>
      </c>
      <c r="D324" s="1" t="s">
        <v>44</v>
      </c>
      <c r="E324" s="1" t="s">
        <v>33</v>
      </c>
      <c r="F324" s="1" t="s">
        <v>556</v>
      </c>
      <c r="G324" s="5">
        <v>26948</v>
      </c>
      <c r="H324" s="2">
        <v>0.14000000000000001</v>
      </c>
      <c r="I324" s="22">
        <f t="shared" si="5"/>
        <v>63</v>
      </c>
      <c r="J324" s="2"/>
    </row>
    <row r="325" spans="1:10" x14ac:dyDescent="0.25">
      <c r="A325" s="1" t="s">
        <v>104</v>
      </c>
      <c r="B325" s="1">
        <v>43398</v>
      </c>
      <c r="C325" s="1">
        <v>43465</v>
      </c>
      <c r="D325" s="1" t="s">
        <v>45</v>
      </c>
      <c r="E325" s="1" t="s">
        <v>25</v>
      </c>
      <c r="F325" s="1" t="s">
        <v>557</v>
      </c>
      <c r="G325" s="5">
        <v>27686</v>
      </c>
      <c r="H325" s="2">
        <v>0.16</v>
      </c>
      <c r="I325" s="22">
        <f t="shared" si="5"/>
        <v>67</v>
      </c>
      <c r="J325" s="2"/>
    </row>
    <row r="326" spans="1:10" x14ac:dyDescent="0.25">
      <c r="A326" s="1" t="s">
        <v>62</v>
      </c>
      <c r="B326" s="1">
        <v>43416</v>
      </c>
      <c r="C326" s="1">
        <v>43476</v>
      </c>
      <c r="D326" s="1" t="s">
        <v>45</v>
      </c>
      <c r="E326" s="1" t="s">
        <v>31</v>
      </c>
      <c r="F326" s="1" t="s">
        <v>558</v>
      </c>
      <c r="G326" s="5">
        <v>21971</v>
      </c>
      <c r="H326" s="2">
        <v>0.09</v>
      </c>
      <c r="I326" s="22">
        <f t="shared" si="5"/>
        <v>60</v>
      </c>
      <c r="J326" s="2"/>
    </row>
    <row r="327" spans="1:10" x14ac:dyDescent="0.25">
      <c r="A327" s="1" t="s">
        <v>66</v>
      </c>
      <c r="B327" s="1">
        <v>43390</v>
      </c>
      <c r="C327" s="1">
        <v>43446</v>
      </c>
      <c r="D327" s="1" t="s">
        <v>43</v>
      </c>
      <c r="E327" s="1" t="s">
        <v>32</v>
      </c>
      <c r="F327" s="1" t="s">
        <v>559</v>
      </c>
      <c r="G327" s="5">
        <v>22030</v>
      </c>
      <c r="H327" s="2">
        <v>0.14000000000000001</v>
      </c>
      <c r="I327" s="22">
        <f t="shared" si="5"/>
        <v>56</v>
      </c>
      <c r="J327" s="2"/>
    </row>
    <row r="328" spans="1:10" x14ac:dyDescent="0.25">
      <c r="A328" s="1" t="s">
        <v>81</v>
      </c>
      <c r="B328" s="1">
        <v>43375</v>
      </c>
      <c r="C328" s="1">
        <v>43408</v>
      </c>
      <c r="D328" s="1" t="s">
        <v>47</v>
      </c>
      <c r="E328" s="1" t="s">
        <v>33</v>
      </c>
      <c r="F328" s="1" t="s">
        <v>560</v>
      </c>
      <c r="G328" s="5">
        <v>28964</v>
      </c>
      <c r="H328" s="2">
        <v>7.0000000000000007E-2</v>
      </c>
      <c r="I328" s="22">
        <f t="shared" si="5"/>
        <v>33</v>
      </c>
      <c r="J328" s="2"/>
    </row>
    <row r="329" spans="1:10" x14ac:dyDescent="0.25">
      <c r="A329" s="1" t="s">
        <v>77</v>
      </c>
      <c r="B329" s="1">
        <v>43464</v>
      </c>
      <c r="C329" s="1">
        <v>43542</v>
      </c>
      <c r="D329" s="1" t="s">
        <v>45</v>
      </c>
      <c r="E329" s="1" t="s">
        <v>39</v>
      </c>
      <c r="F329" s="1" t="s">
        <v>561</v>
      </c>
      <c r="G329" s="5">
        <v>31658</v>
      </c>
      <c r="H329" s="2">
        <v>0.12</v>
      </c>
      <c r="I329" s="22">
        <f t="shared" si="5"/>
        <v>78</v>
      </c>
      <c r="J329" s="2"/>
    </row>
    <row r="330" spans="1:10" x14ac:dyDescent="0.25">
      <c r="A330" s="1" t="s">
        <v>81</v>
      </c>
      <c r="B330" s="1">
        <v>43383</v>
      </c>
      <c r="C330" s="1">
        <v>43439</v>
      </c>
      <c r="D330" s="1" t="s">
        <v>45</v>
      </c>
      <c r="E330" s="1" t="s">
        <v>41</v>
      </c>
      <c r="F330" s="1" t="s">
        <v>562</v>
      </c>
      <c r="G330" s="5">
        <v>29260</v>
      </c>
      <c r="H330" s="2">
        <v>0.13</v>
      </c>
      <c r="I330" s="22">
        <f t="shared" si="5"/>
        <v>56</v>
      </c>
      <c r="J330" s="2"/>
    </row>
    <row r="331" spans="1:10" x14ac:dyDescent="0.25">
      <c r="A331" s="1" t="s">
        <v>54</v>
      </c>
      <c r="B331" s="1">
        <v>43458</v>
      </c>
      <c r="C331" s="1">
        <v>43502</v>
      </c>
      <c r="D331" s="1" t="s">
        <v>43</v>
      </c>
      <c r="E331" s="1" t="s">
        <v>32</v>
      </c>
      <c r="F331" s="1" t="s">
        <v>563</v>
      </c>
      <c r="G331" s="5">
        <v>29880</v>
      </c>
      <c r="H331" s="2">
        <v>0.09</v>
      </c>
      <c r="I331" s="22">
        <f t="shared" si="5"/>
        <v>44</v>
      </c>
      <c r="J331" s="2"/>
    </row>
    <row r="332" spans="1:10" x14ac:dyDescent="0.25">
      <c r="A332" s="1" t="s">
        <v>54</v>
      </c>
      <c r="B332" s="1">
        <v>43444</v>
      </c>
      <c r="C332" s="1">
        <v>43493</v>
      </c>
      <c r="D332" s="1" t="s">
        <v>45</v>
      </c>
      <c r="E332" s="1" t="s">
        <v>37</v>
      </c>
      <c r="F332" s="1" t="s">
        <v>564</v>
      </c>
      <c r="G332" s="5">
        <v>34123</v>
      </c>
      <c r="H332" s="2">
        <v>0.09</v>
      </c>
      <c r="I332" s="22">
        <f t="shared" si="5"/>
        <v>49</v>
      </c>
      <c r="J332" s="2"/>
    </row>
    <row r="333" spans="1:10" x14ac:dyDescent="0.25">
      <c r="A333" s="1" t="s">
        <v>104</v>
      </c>
      <c r="B333" s="1">
        <v>43413</v>
      </c>
      <c r="C333" s="1">
        <v>43452</v>
      </c>
      <c r="D333" s="1" t="s">
        <v>43</v>
      </c>
      <c r="E333" s="1" t="s">
        <v>26</v>
      </c>
      <c r="F333" s="1" t="s">
        <v>565</v>
      </c>
      <c r="G333" s="5">
        <v>20279</v>
      </c>
      <c r="H333" s="2">
        <v>0.12</v>
      </c>
      <c r="I333" s="22">
        <f t="shared" si="5"/>
        <v>39</v>
      </c>
      <c r="J333" s="2"/>
    </row>
    <row r="334" spans="1:10" x14ac:dyDescent="0.25">
      <c r="A334" s="1" t="s">
        <v>118</v>
      </c>
      <c r="B334" s="1">
        <v>43445</v>
      </c>
      <c r="C334" s="1">
        <v>43489</v>
      </c>
      <c r="D334" s="1" t="s">
        <v>43</v>
      </c>
      <c r="E334" s="1" t="s">
        <v>32</v>
      </c>
      <c r="F334" s="1" t="s">
        <v>566</v>
      </c>
      <c r="G334" s="5">
        <v>32756</v>
      </c>
      <c r="H334" s="2">
        <v>0.09</v>
      </c>
      <c r="I334" s="22">
        <f t="shared" si="5"/>
        <v>44</v>
      </c>
      <c r="J334" s="2"/>
    </row>
    <row r="335" spans="1:10" x14ac:dyDescent="0.25">
      <c r="A335" s="1" t="s">
        <v>92</v>
      </c>
      <c r="B335" s="1">
        <v>43434</v>
      </c>
      <c r="C335" s="1">
        <v>43495</v>
      </c>
      <c r="D335" s="1" t="s">
        <v>46</v>
      </c>
      <c r="E335" s="1" t="s">
        <v>33</v>
      </c>
      <c r="F335" s="1" t="s">
        <v>567</v>
      </c>
      <c r="G335" s="5">
        <v>21601</v>
      </c>
      <c r="H335" s="2">
        <v>0.11</v>
      </c>
      <c r="I335" s="22">
        <f t="shared" si="5"/>
        <v>61</v>
      </c>
      <c r="J335" s="2"/>
    </row>
    <row r="336" spans="1:10" x14ac:dyDescent="0.25">
      <c r="A336" s="1" t="s">
        <v>109</v>
      </c>
      <c r="B336" s="1">
        <v>43389</v>
      </c>
      <c r="C336" s="1">
        <v>43455</v>
      </c>
      <c r="D336" s="1" t="s">
        <v>46</v>
      </c>
      <c r="E336" s="1" t="s">
        <v>31</v>
      </c>
      <c r="F336" s="1" t="s">
        <v>568</v>
      </c>
      <c r="G336" s="5">
        <v>33090</v>
      </c>
      <c r="H336" s="2">
        <v>0.12</v>
      </c>
      <c r="I336" s="22">
        <f t="shared" si="5"/>
        <v>66</v>
      </c>
      <c r="J336" s="2"/>
    </row>
    <row r="337" spans="1:10" x14ac:dyDescent="0.25">
      <c r="A337" s="1" t="s">
        <v>118</v>
      </c>
      <c r="B337" s="1">
        <v>43376</v>
      </c>
      <c r="C337" s="1">
        <v>43411</v>
      </c>
      <c r="D337" s="1" t="s">
        <v>47</v>
      </c>
      <c r="E337" s="1" t="s">
        <v>37</v>
      </c>
      <c r="F337" s="1" t="s">
        <v>569</v>
      </c>
      <c r="G337" s="5">
        <v>33411</v>
      </c>
      <c r="H337" s="2">
        <v>0.08</v>
      </c>
      <c r="I337" s="22">
        <f t="shared" si="5"/>
        <v>35</v>
      </c>
      <c r="J337" s="2"/>
    </row>
    <row r="338" spans="1:10" x14ac:dyDescent="0.25">
      <c r="A338" s="1" t="s">
        <v>118</v>
      </c>
      <c r="B338" s="1">
        <v>43415</v>
      </c>
      <c r="C338" s="1">
        <v>43460</v>
      </c>
      <c r="D338" s="1" t="s">
        <v>45</v>
      </c>
      <c r="E338" s="1" t="s">
        <v>30</v>
      </c>
      <c r="F338" s="1" t="s">
        <v>570</v>
      </c>
      <c r="G338" s="5">
        <v>16161</v>
      </c>
      <c r="H338" s="2">
        <v>0.12</v>
      </c>
      <c r="I338" s="22">
        <f t="shared" si="5"/>
        <v>45</v>
      </c>
      <c r="J338" s="2"/>
    </row>
    <row r="339" spans="1:10" x14ac:dyDescent="0.25">
      <c r="A339" s="1" t="s">
        <v>118</v>
      </c>
      <c r="B339" s="1">
        <v>43391</v>
      </c>
      <c r="C339" s="1">
        <v>43429</v>
      </c>
      <c r="D339" s="1" t="s">
        <v>47</v>
      </c>
      <c r="E339" s="1" t="s">
        <v>35</v>
      </c>
      <c r="F339" s="1" t="s">
        <v>571</v>
      </c>
      <c r="G339" s="5">
        <v>26675</v>
      </c>
      <c r="H339" s="2">
        <v>0.1</v>
      </c>
      <c r="I339" s="22">
        <f t="shared" si="5"/>
        <v>38</v>
      </c>
      <c r="J339" s="2"/>
    </row>
    <row r="340" spans="1:10" x14ac:dyDescent="0.25">
      <c r="A340" s="1" t="s">
        <v>71</v>
      </c>
      <c r="B340" s="1">
        <v>43420</v>
      </c>
      <c r="C340" s="1">
        <v>43487</v>
      </c>
      <c r="D340" s="1" t="s">
        <v>45</v>
      </c>
      <c r="E340" s="1" t="s">
        <v>29</v>
      </c>
      <c r="F340" s="1" t="s">
        <v>572</v>
      </c>
      <c r="G340" s="5">
        <v>33332</v>
      </c>
      <c r="H340" s="2">
        <v>0.12</v>
      </c>
      <c r="I340" s="22">
        <f t="shared" si="5"/>
        <v>67</v>
      </c>
      <c r="J340" s="2"/>
    </row>
    <row r="341" spans="1:10" x14ac:dyDescent="0.25">
      <c r="A341" s="1" t="s">
        <v>58</v>
      </c>
      <c r="B341" s="1">
        <v>43444</v>
      </c>
      <c r="C341" s="1">
        <v>43474</v>
      </c>
      <c r="D341" s="1" t="s">
        <v>46</v>
      </c>
      <c r="E341" s="1" t="s">
        <v>35</v>
      </c>
      <c r="F341" s="1" t="s">
        <v>573</v>
      </c>
      <c r="G341" s="5">
        <v>21840</v>
      </c>
      <c r="H341" s="2">
        <v>0.13</v>
      </c>
      <c r="I341" s="22">
        <f t="shared" si="5"/>
        <v>30</v>
      </c>
      <c r="J341" s="2"/>
    </row>
    <row r="342" spans="1:10" x14ac:dyDescent="0.25">
      <c r="A342" s="1" t="s">
        <v>77</v>
      </c>
      <c r="B342" s="1">
        <v>43460</v>
      </c>
      <c r="C342" s="1">
        <v>43506</v>
      </c>
      <c r="D342" s="1" t="s">
        <v>43</v>
      </c>
      <c r="E342" s="1" t="s">
        <v>41</v>
      </c>
      <c r="F342" s="1" t="s">
        <v>574</v>
      </c>
      <c r="G342" s="5">
        <v>33309</v>
      </c>
      <c r="H342" s="2">
        <v>0.08</v>
      </c>
      <c r="I342" s="22">
        <f t="shared" si="5"/>
        <v>46</v>
      </c>
      <c r="J342" s="2"/>
    </row>
    <row r="343" spans="1:10" x14ac:dyDescent="0.25">
      <c r="A343" s="1" t="s">
        <v>58</v>
      </c>
      <c r="B343" s="1">
        <v>43427</v>
      </c>
      <c r="C343" s="1">
        <v>43497</v>
      </c>
      <c r="D343" s="1" t="s">
        <v>44</v>
      </c>
      <c r="E343" s="1" t="s">
        <v>30</v>
      </c>
      <c r="F343" s="1" t="s">
        <v>575</v>
      </c>
      <c r="G343" s="5">
        <v>17638</v>
      </c>
      <c r="H343" s="2">
        <v>7.0000000000000007E-2</v>
      </c>
      <c r="I343" s="22">
        <f t="shared" si="5"/>
        <v>70</v>
      </c>
      <c r="J343" s="2"/>
    </row>
    <row r="344" spans="1:10" x14ac:dyDescent="0.25">
      <c r="A344" s="1" t="s">
        <v>60</v>
      </c>
      <c r="B344" s="1">
        <v>43422</v>
      </c>
      <c r="C344" s="1">
        <v>43492</v>
      </c>
      <c r="D344" s="1" t="s">
        <v>46</v>
      </c>
      <c r="E344" s="1" t="s">
        <v>30</v>
      </c>
      <c r="F344" s="1" t="s">
        <v>576</v>
      </c>
      <c r="G344" s="5">
        <v>23653</v>
      </c>
      <c r="H344" s="2">
        <v>0.13</v>
      </c>
      <c r="I344" s="22">
        <f t="shared" si="5"/>
        <v>70</v>
      </c>
      <c r="J344" s="2"/>
    </row>
    <row r="345" spans="1:10" x14ac:dyDescent="0.25">
      <c r="A345" s="1" t="s">
        <v>56</v>
      </c>
      <c r="B345" s="1">
        <v>43437</v>
      </c>
      <c r="C345" s="1">
        <v>43490</v>
      </c>
      <c r="D345" s="1" t="s">
        <v>45</v>
      </c>
      <c r="E345" s="1" t="s">
        <v>42</v>
      </c>
      <c r="F345" s="1" t="s">
        <v>577</v>
      </c>
      <c r="G345" s="5">
        <v>20495</v>
      </c>
      <c r="H345" s="2">
        <v>0.14000000000000001</v>
      </c>
      <c r="I345" s="22">
        <f t="shared" si="5"/>
        <v>53</v>
      </c>
      <c r="J345" s="2"/>
    </row>
    <row r="346" spans="1:10" x14ac:dyDescent="0.25">
      <c r="A346" s="1" t="s">
        <v>64</v>
      </c>
      <c r="B346" s="1">
        <v>43405</v>
      </c>
      <c r="C346" s="1">
        <v>43456</v>
      </c>
      <c r="D346" s="1" t="s">
        <v>47</v>
      </c>
      <c r="E346" s="1" t="s">
        <v>24</v>
      </c>
      <c r="F346" s="1" t="s">
        <v>578</v>
      </c>
      <c r="G346" s="5">
        <v>16946</v>
      </c>
      <c r="H346" s="2">
        <v>0.06</v>
      </c>
      <c r="I346" s="22">
        <f t="shared" si="5"/>
        <v>51</v>
      </c>
      <c r="J346" s="2"/>
    </row>
    <row r="347" spans="1:10" x14ac:dyDescent="0.25">
      <c r="A347" s="1" t="s">
        <v>69</v>
      </c>
      <c r="B347" s="1">
        <v>43434</v>
      </c>
      <c r="C347" s="1">
        <v>43509</v>
      </c>
      <c r="D347" s="1" t="s">
        <v>43</v>
      </c>
      <c r="E347" s="1" t="s">
        <v>22</v>
      </c>
      <c r="F347" s="1" t="s">
        <v>579</v>
      </c>
      <c r="G347" s="5">
        <v>21216</v>
      </c>
      <c r="H347" s="2">
        <v>0.05</v>
      </c>
      <c r="I347" s="22">
        <f t="shared" si="5"/>
        <v>75</v>
      </c>
      <c r="J347" s="2"/>
    </row>
    <row r="348" spans="1:10" x14ac:dyDescent="0.25">
      <c r="A348" s="1" t="s">
        <v>92</v>
      </c>
      <c r="B348" s="1">
        <v>43425</v>
      </c>
      <c r="C348" s="1">
        <v>43482</v>
      </c>
      <c r="D348" s="1" t="s">
        <v>46</v>
      </c>
      <c r="E348" s="1" t="s">
        <v>21</v>
      </c>
      <c r="F348" s="1" t="s">
        <v>580</v>
      </c>
      <c r="G348" s="5">
        <v>19744</v>
      </c>
      <c r="H348" s="2">
        <v>0.12</v>
      </c>
      <c r="I348" s="22">
        <f t="shared" si="5"/>
        <v>57</v>
      </c>
      <c r="J348" s="2"/>
    </row>
    <row r="349" spans="1:10" x14ac:dyDescent="0.25">
      <c r="A349" s="1" t="s">
        <v>104</v>
      </c>
      <c r="B349" s="1">
        <v>43433</v>
      </c>
      <c r="C349" s="1">
        <v>43513</v>
      </c>
      <c r="D349" s="1" t="s">
        <v>43</v>
      </c>
      <c r="E349" s="1" t="s">
        <v>31</v>
      </c>
      <c r="F349" s="1" t="s">
        <v>581</v>
      </c>
      <c r="G349" s="5">
        <v>17262</v>
      </c>
      <c r="H349" s="2">
        <v>0.05</v>
      </c>
      <c r="I349" s="22">
        <f t="shared" si="5"/>
        <v>80</v>
      </c>
      <c r="J349" s="2"/>
    </row>
    <row r="350" spans="1:10" x14ac:dyDescent="0.25">
      <c r="A350" s="1" t="s">
        <v>112</v>
      </c>
      <c r="B350" s="1">
        <v>43395</v>
      </c>
      <c r="C350" s="1">
        <v>43457</v>
      </c>
      <c r="D350" s="1" t="s">
        <v>44</v>
      </c>
      <c r="E350" s="1" t="s">
        <v>25</v>
      </c>
      <c r="F350" s="1" t="s">
        <v>582</v>
      </c>
      <c r="G350" s="5">
        <v>16934</v>
      </c>
      <c r="H350" s="2">
        <v>0.11</v>
      </c>
      <c r="I350" s="22">
        <f t="shared" si="5"/>
        <v>62</v>
      </c>
      <c r="J350" s="2"/>
    </row>
    <row r="351" spans="1:10" x14ac:dyDescent="0.25">
      <c r="A351" s="1" t="s">
        <v>104</v>
      </c>
      <c r="B351" s="1">
        <v>43428</v>
      </c>
      <c r="C351" s="1">
        <v>43459</v>
      </c>
      <c r="D351" s="1" t="s">
        <v>44</v>
      </c>
      <c r="E351" s="1" t="s">
        <v>21</v>
      </c>
      <c r="F351" s="1" t="s">
        <v>583</v>
      </c>
      <c r="G351" s="5">
        <v>27818</v>
      </c>
      <c r="H351" s="2">
        <v>0.16</v>
      </c>
      <c r="I351" s="22">
        <f t="shared" si="5"/>
        <v>31</v>
      </c>
      <c r="J351" s="2"/>
    </row>
    <row r="352" spans="1:10" x14ac:dyDescent="0.25">
      <c r="A352" s="1" t="s">
        <v>71</v>
      </c>
      <c r="B352" s="1">
        <v>43411</v>
      </c>
      <c r="C352" s="1">
        <v>43451</v>
      </c>
      <c r="D352" s="1" t="s">
        <v>47</v>
      </c>
      <c r="E352" s="1" t="s">
        <v>26</v>
      </c>
      <c r="F352" s="1" t="s">
        <v>584</v>
      </c>
      <c r="G352" s="5">
        <v>16042</v>
      </c>
      <c r="H352" s="2">
        <v>0.1</v>
      </c>
      <c r="I352" s="22">
        <f t="shared" si="5"/>
        <v>40</v>
      </c>
      <c r="J352" s="2"/>
    </row>
    <row r="353" spans="1:10" x14ac:dyDescent="0.25">
      <c r="A353" s="1" t="s">
        <v>60</v>
      </c>
      <c r="B353" s="1">
        <v>43388</v>
      </c>
      <c r="C353" s="1">
        <v>43428</v>
      </c>
      <c r="D353" s="1" t="s">
        <v>43</v>
      </c>
      <c r="E353" s="1" t="s">
        <v>24</v>
      </c>
      <c r="F353" s="1" t="s">
        <v>585</v>
      </c>
      <c r="G353" s="5">
        <v>33416</v>
      </c>
      <c r="H353" s="2">
        <v>0.05</v>
      </c>
      <c r="I353" s="22">
        <f t="shared" si="5"/>
        <v>40</v>
      </c>
      <c r="J353" s="2"/>
    </row>
    <row r="354" spans="1:10" x14ac:dyDescent="0.25">
      <c r="A354" s="1" t="s">
        <v>81</v>
      </c>
      <c r="B354" s="1">
        <v>43424</v>
      </c>
      <c r="C354" s="1">
        <v>43498</v>
      </c>
      <c r="D354" s="1" t="s">
        <v>43</v>
      </c>
      <c r="E354" s="1" t="s">
        <v>30</v>
      </c>
      <c r="F354" s="1" t="s">
        <v>586</v>
      </c>
      <c r="G354" s="5">
        <v>25357</v>
      </c>
      <c r="H354" s="2">
        <v>0.08</v>
      </c>
      <c r="I354" s="22">
        <f t="shared" si="5"/>
        <v>74</v>
      </c>
      <c r="J354" s="2"/>
    </row>
    <row r="355" spans="1:10" x14ac:dyDescent="0.25">
      <c r="A355" s="1" t="s">
        <v>87</v>
      </c>
      <c r="B355" s="1">
        <v>43415</v>
      </c>
      <c r="C355" s="1">
        <v>43449</v>
      </c>
      <c r="D355" s="1" t="s">
        <v>43</v>
      </c>
      <c r="E355" s="1" t="s">
        <v>41</v>
      </c>
      <c r="F355" s="1" t="s">
        <v>587</v>
      </c>
      <c r="G355" s="5">
        <v>22543</v>
      </c>
      <c r="H355" s="2">
        <v>0.09</v>
      </c>
      <c r="I355" s="22">
        <f t="shared" si="5"/>
        <v>34</v>
      </c>
      <c r="J355" s="2"/>
    </row>
    <row r="356" spans="1:10" x14ac:dyDescent="0.25">
      <c r="A356" s="1" t="s">
        <v>118</v>
      </c>
      <c r="B356" s="1">
        <v>43434</v>
      </c>
      <c r="C356" s="1">
        <v>43489</v>
      </c>
      <c r="D356" s="1" t="s">
        <v>47</v>
      </c>
      <c r="E356" s="1" t="s">
        <v>27</v>
      </c>
      <c r="F356" s="1" t="s">
        <v>588</v>
      </c>
      <c r="G356" s="5">
        <v>25034</v>
      </c>
      <c r="H356" s="2">
        <v>0.14000000000000001</v>
      </c>
      <c r="I356" s="22">
        <f t="shared" si="5"/>
        <v>55</v>
      </c>
      <c r="J356" s="2"/>
    </row>
    <row r="357" spans="1:10" x14ac:dyDescent="0.25">
      <c r="A357" s="1" t="s">
        <v>81</v>
      </c>
      <c r="B357" s="1">
        <v>43386</v>
      </c>
      <c r="C357" s="1">
        <v>43458</v>
      </c>
      <c r="D357" s="1" t="s">
        <v>43</v>
      </c>
      <c r="E357" s="1" t="s">
        <v>34</v>
      </c>
      <c r="F357" s="1" t="s">
        <v>589</v>
      </c>
      <c r="G357" s="5">
        <v>29099</v>
      </c>
      <c r="H357" s="2">
        <v>0.17</v>
      </c>
      <c r="I357" s="22">
        <f t="shared" si="5"/>
        <v>72</v>
      </c>
      <c r="J357" s="2"/>
    </row>
    <row r="358" spans="1:10" x14ac:dyDescent="0.25">
      <c r="A358" s="1" t="s">
        <v>98</v>
      </c>
      <c r="B358" s="1">
        <v>43375</v>
      </c>
      <c r="C358" s="1">
        <v>43441</v>
      </c>
      <c r="D358" s="1" t="s">
        <v>47</v>
      </c>
      <c r="E358" s="1" t="s">
        <v>26</v>
      </c>
      <c r="F358" s="1" t="s">
        <v>590</v>
      </c>
      <c r="G358" s="5">
        <v>30675</v>
      </c>
      <c r="H358" s="2">
        <v>7.0000000000000007E-2</v>
      </c>
      <c r="I358" s="22">
        <f t="shared" si="5"/>
        <v>66</v>
      </c>
      <c r="J358" s="2"/>
    </row>
    <row r="359" spans="1:10" x14ac:dyDescent="0.25">
      <c r="A359" s="1" t="s">
        <v>58</v>
      </c>
      <c r="B359" s="1">
        <v>43463</v>
      </c>
      <c r="C359" s="1">
        <v>43525</v>
      </c>
      <c r="D359" s="1" t="s">
        <v>43</v>
      </c>
      <c r="E359" s="1" t="s">
        <v>26</v>
      </c>
      <c r="F359" s="1" t="s">
        <v>591</v>
      </c>
      <c r="G359" s="5">
        <v>33497</v>
      </c>
      <c r="H359" s="2">
        <v>0.08</v>
      </c>
      <c r="I359" s="22">
        <f t="shared" si="5"/>
        <v>62</v>
      </c>
      <c r="J359" s="2"/>
    </row>
    <row r="360" spans="1:10" x14ac:dyDescent="0.25">
      <c r="A360" s="1" t="s">
        <v>77</v>
      </c>
      <c r="B360" s="1">
        <v>43448</v>
      </c>
      <c r="C360" s="1">
        <v>43488</v>
      </c>
      <c r="D360" s="1" t="s">
        <v>47</v>
      </c>
      <c r="E360" s="1" t="s">
        <v>23</v>
      </c>
      <c r="F360" s="1" t="s">
        <v>592</v>
      </c>
      <c r="G360" s="5">
        <v>16212</v>
      </c>
      <c r="H360" s="2">
        <v>7.0000000000000007E-2</v>
      </c>
      <c r="I360" s="22">
        <f t="shared" si="5"/>
        <v>40</v>
      </c>
      <c r="J360" s="2"/>
    </row>
    <row r="361" spans="1:10" x14ac:dyDescent="0.25">
      <c r="A361" s="1" t="s">
        <v>87</v>
      </c>
      <c r="B361" s="1">
        <v>43391</v>
      </c>
      <c r="C361" s="1">
        <v>43434</v>
      </c>
      <c r="D361" s="1" t="s">
        <v>43</v>
      </c>
      <c r="E361" s="1" t="s">
        <v>27</v>
      </c>
      <c r="F361" s="1" t="s">
        <v>593</v>
      </c>
      <c r="G361" s="5">
        <v>17689</v>
      </c>
      <c r="H361" s="2">
        <v>0.12</v>
      </c>
      <c r="I361" s="22">
        <f t="shared" si="5"/>
        <v>43</v>
      </c>
      <c r="J361" s="2"/>
    </row>
    <row r="362" spans="1:10" x14ac:dyDescent="0.25">
      <c r="A362" s="1" t="s">
        <v>64</v>
      </c>
      <c r="B362" s="1">
        <v>43425</v>
      </c>
      <c r="C362" s="1">
        <v>43504</v>
      </c>
      <c r="D362" s="1" t="s">
        <v>47</v>
      </c>
      <c r="E362" s="1" t="s">
        <v>41</v>
      </c>
      <c r="F362" s="1" t="s">
        <v>594</v>
      </c>
      <c r="G362" s="5">
        <v>30737</v>
      </c>
      <c r="H362" s="2">
        <v>0.06</v>
      </c>
      <c r="I362" s="22">
        <f t="shared" si="5"/>
        <v>79</v>
      </c>
      <c r="J362" s="2"/>
    </row>
    <row r="363" spans="1:10" x14ac:dyDescent="0.25">
      <c r="A363" s="1" t="s">
        <v>81</v>
      </c>
      <c r="B363" s="1">
        <v>43415</v>
      </c>
      <c r="C363" s="1">
        <v>43484</v>
      </c>
      <c r="D363" s="1" t="s">
        <v>45</v>
      </c>
      <c r="E363" s="1" t="s">
        <v>38</v>
      </c>
      <c r="F363" s="1" t="s">
        <v>595</v>
      </c>
      <c r="G363" s="5">
        <v>27052</v>
      </c>
      <c r="H363" s="2">
        <v>0.14000000000000001</v>
      </c>
      <c r="I363" s="22">
        <f t="shared" si="5"/>
        <v>69</v>
      </c>
      <c r="J363" s="2"/>
    </row>
    <row r="364" spans="1:10" x14ac:dyDescent="0.25">
      <c r="A364" s="1" t="s">
        <v>112</v>
      </c>
      <c r="B364" s="1">
        <v>43450</v>
      </c>
      <c r="C364" s="1">
        <v>43502</v>
      </c>
      <c r="D364" s="1" t="s">
        <v>46</v>
      </c>
      <c r="E364" s="1" t="s">
        <v>22</v>
      </c>
      <c r="F364" s="1" t="s">
        <v>596</v>
      </c>
      <c r="G364" s="5">
        <v>20647</v>
      </c>
      <c r="H364" s="2">
        <v>0.08</v>
      </c>
      <c r="I364" s="22">
        <f t="shared" si="5"/>
        <v>52</v>
      </c>
      <c r="J364" s="2"/>
    </row>
    <row r="365" spans="1:10" x14ac:dyDescent="0.25">
      <c r="A365" s="1" t="s">
        <v>104</v>
      </c>
      <c r="B365" s="1">
        <v>43428</v>
      </c>
      <c r="C365" s="1">
        <v>43478</v>
      </c>
      <c r="D365" s="1" t="s">
        <v>45</v>
      </c>
      <c r="E365" s="1" t="s">
        <v>29</v>
      </c>
      <c r="F365" s="1" t="s">
        <v>597</v>
      </c>
      <c r="G365" s="5">
        <v>18808</v>
      </c>
      <c r="H365" s="2">
        <v>0.06</v>
      </c>
      <c r="I365" s="22">
        <f t="shared" si="5"/>
        <v>50</v>
      </c>
      <c r="J365" s="2"/>
    </row>
    <row r="366" spans="1:10" x14ac:dyDescent="0.25">
      <c r="A366" s="1" t="s">
        <v>58</v>
      </c>
      <c r="B366" s="1">
        <v>43446</v>
      </c>
      <c r="C366" s="1">
        <v>43518</v>
      </c>
      <c r="D366" s="1" t="s">
        <v>45</v>
      </c>
      <c r="E366" s="1" t="s">
        <v>33</v>
      </c>
      <c r="F366" s="1" t="s">
        <v>598</v>
      </c>
      <c r="G366" s="5">
        <v>34591</v>
      </c>
      <c r="H366" s="2">
        <v>0.17</v>
      </c>
      <c r="I366" s="22">
        <f t="shared" si="5"/>
        <v>72</v>
      </c>
      <c r="J366" s="2"/>
    </row>
    <row r="367" spans="1:10" x14ac:dyDescent="0.25">
      <c r="A367" s="1" t="s">
        <v>98</v>
      </c>
      <c r="B367" s="1">
        <v>43422</v>
      </c>
      <c r="C367" s="1">
        <v>43486</v>
      </c>
      <c r="D367" s="1" t="s">
        <v>43</v>
      </c>
      <c r="E367" s="1" t="s">
        <v>21</v>
      </c>
      <c r="F367" s="1" t="s">
        <v>599</v>
      </c>
      <c r="G367" s="5">
        <v>29822</v>
      </c>
      <c r="H367" s="2">
        <v>0.1</v>
      </c>
      <c r="I367" s="22">
        <f t="shared" si="5"/>
        <v>64</v>
      </c>
      <c r="J367" s="2"/>
    </row>
    <row r="368" spans="1:10" x14ac:dyDescent="0.25">
      <c r="A368" s="1" t="s">
        <v>71</v>
      </c>
      <c r="B368" s="1">
        <v>43402</v>
      </c>
      <c r="C368" s="1">
        <v>43482</v>
      </c>
      <c r="D368" s="1" t="s">
        <v>47</v>
      </c>
      <c r="E368" s="1" t="s">
        <v>38</v>
      </c>
      <c r="F368" s="1" t="s">
        <v>600</v>
      </c>
      <c r="G368" s="5">
        <v>17428</v>
      </c>
      <c r="H368" s="2">
        <v>0.05</v>
      </c>
      <c r="I368" s="22">
        <f t="shared" si="5"/>
        <v>80</v>
      </c>
      <c r="J368" s="2"/>
    </row>
    <row r="369" spans="1:10" x14ac:dyDescent="0.25">
      <c r="A369" s="1" t="s">
        <v>58</v>
      </c>
      <c r="B369" s="1">
        <v>43441</v>
      </c>
      <c r="C369" s="1">
        <v>43514</v>
      </c>
      <c r="D369" s="1" t="s">
        <v>46</v>
      </c>
      <c r="E369" s="1" t="s">
        <v>26</v>
      </c>
      <c r="F369" s="1" t="s">
        <v>601</v>
      </c>
      <c r="G369" s="5">
        <v>17376</v>
      </c>
      <c r="H369" s="2">
        <v>0.06</v>
      </c>
      <c r="I369" s="22">
        <f t="shared" si="5"/>
        <v>73</v>
      </c>
      <c r="J369" s="2"/>
    </row>
    <row r="370" spans="1:10" x14ac:dyDescent="0.25">
      <c r="A370" s="1" t="s">
        <v>71</v>
      </c>
      <c r="B370" s="1">
        <v>43453</v>
      </c>
      <c r="C370" s="1">
        <v>43521</v>
      </c>
      <c r="D370" s="1" t="s">
        <v>47</v>
      </c>
      <c r="E370" s="1" t="s">
        <v>40</v>
      </c>
      <c r="F370" s="1" t="s">
        <v>602</v>
      </c>
      <c r="G370" s="5">
        <v>17674</v>
      </c>
      <c r="H370" s="2">
        <v>0.09</v>
      </c>
      <c r="I370" s="22">
        <f t="shared" si="5"/>
        <v>68</v>
      </c>
      <c r="J370" s="2"/>
    </row>
    <row r="371" spans="1:10" x14ac:dyDescent="0.25">
      <c r="A371" s="1" t="s">
        <v>71</v>
      </c>
      <c r="B371" s="1">
        <v>43387</v>
      </c>
      <c r="C371" s="1">
        <v>43453</v>
      </c>
      <c r="D371" s="1" t="s">
        <v>47</v>
      </c>
      <c r="E371" s="1" t="s">
        <v>41</v>
      </c>
      <c r="F371" s="1" t="s">
        <v>603</v>
      </c>
      <c r="G371" s="5">
        <v>27805</v>
      </c>
      <c r="H371" s="2">
        <v>0.16</v>
      </c>
      <c r="I371" s="22">
        <f t="shared" si="5"/>
        <v>66</v>
      </c>
      <c r="J371" s="2"/>
    </row>
    <row r="372" spans="1:10" x14ac:dyDescent="0.25">
      <c r="A372" s="1" t="s">
        <v>69</v>
      </c>
      <c r="B372" s="1">
        <v>43400</v>
      </c>
      <c r="C372" s="1">
        <v>43479</v>
      </c>
      <c r="D372" s="1" t="s">
        <v>45</v>
      </c>
      <c r="E372" s="1" t="s">
        <v>25</v>
      </c>
      <c r="F372" s="1" t="s">
        <v>604</v>
      </c>
      <c r="G372" s="5">
        <v>27942</v>
      </c>
      <c r="H372" s="2">
        <v>0.13</v>
      </c>
      <c r="I372" s="22">
        <f t="shared" si="5"/>
        <v>79</v>
      </c>
      <c r="J372" s="2"/>
    </row>
    <row r="373" spans="1:10" x14ac:dyDescent="0.25">
      <c r="A373" s="1" t="s">
        <v>112</v>
      </c>
      <c r="B373" s="1">
        <v>43434</v>
      </c>
      <c r="C373" s="1">
        <v>43473</v>
      </c>
      <c r="D373" s="1" t="s">
        <v>44</v>
      </c>
      <c r="E373" s="1" t="s">
        <v>42</v>
      </c>
      <c r="F373" s="1" t="s">
        <v>605</v>
      </c>
      <c r="G373" s="5">
        <v>22838</v>
      </c>
      <c r="H373" s="2">
        <v>0.11</v>
      </c>
      <c r="I373" s="22">
        <f t="shared" si="5"/>
        <v>39</v>
      </c>
      <c r="J373" s="2"/>
    </row>
    <row r="374" spans="1:10" x14ac:dyDescent="0.25">
      <c r="A374" s="1" t="s">
        <v>92</v>
      </c>
      <c r="B374" s="1">
        <v>43445</v>
      </c>
      <c r="C374" s="1">
        <v>43525</v>
      </c>
      <c r="D374" s="1" t="s">
        <v>43</v>
      </c>
      <c r="E374" s="1" t="s">
        <v>25</v>
      </c>
      <c r="F374" s="1" t="s">
        <v>606</v>
      </c>
      <c r="G374" s="5">
        <v>17441</v>
      </c>
      <c r="H374" s="2">
        <v>0.1</v>
      </c>
      <c r="I374" s="22">
        <f t="shared" si="5"/>
        <v>80</v>
      </c>
      <c r="J374" s="2"/>
    </row>
    <row r="375" spans="1:10" x14ac:dyDescent="0.25">
      <c r="A375" s="1" t="s">
        <v>92</v>
      </c>
      <c r="B375" s="1">
        <v>43455</v>
      </c>
      <c r="C375" s="1">
        <v>43527</v>
      </c>
      <c r="D375" s="1" t="s">
        <v>46</v>
      </c>
      <c r="E375" s="1" t="s">
        <v>33</v>
      </c>
      <c r="F375" s="1" t="s">
        <v>607</v>
      </c>
      <c r="G375" s="5">
        <v>21020</v>
      </c>
      <c r="H375" s="2">
        <v>0.06</v>
      </c>
      <c r="I375" s="22">
        <f t="shared" si="5"/>
        <v>72</v>
      </c>
      <c r="J375" s="2"/>
    </row>
    <row r="376" spans="1:10" x14ac:dyDescent="0.25">
      <c r="A376" s="1" t="s">
        <v>98</v>
      </c>
      <c r="B376" s="1">
        <v>43394</v>
      </c>
      <c r="C376" s="1">
        <v>43442</v>
      </c>
      <c r="D376" s="1" t="s">
        <v>45</v>
      </c>
      <c r="E376" s="1" t="s">
        <v>32</v>
      </c>
      <c r="F376" s="1" t="s">
        <v>608</v>
      </c>
      <c r="G376" s="5">
        <v>21202</v>
      </c>
      <c r="H376" s="2">
        <v>0.12</v>
      </c>
      <c r="I376" s="22">
        <f t="shared" si="5"/>
        <v>48</v>
      </c>
      <c r="J376" s="2"/>
    </row>
    <row r="377" spans="1:10" x14ac:dyDescent="0.25">
      <c r="A377" s="1" t="s">
        <v>98</v>
      </c>
      <c r="B377" s="1">
        <v>43440</v>
      </c>
      <c r="C377" s="1">
        <v>43519</v>
      </c>
      <c r="D377" s="1" t="s">
        <v>45</v>
      </c>
      <c r="E377" s="1" t="s">
        <v>32</v>
      </c>
      <c r="F377" s="1" t="s">
        <v>609</v>
      </c>
      <c r="G377" s="5">
        <v>16819</v>
      </c>
      <c r="H377" s="2">
        <v>0.17</v>
      </c>
      <c r="I377" s="22">
        <f t="shared" si="5"/>
        <v>79</v>
      </c>
      <c r="J377" s="2"/>
    </row>
    <row r="378" spans="1:10" x14ac:dyDescent="0.25">
      <c r="A378" s="1" t="s">
        <v>92</v>
      </c>
      <c r="B378" s="1">
        <v>43385</v>
      </c>
      <c r="C378" s="1">
        <v>43465</v>
      </c>
      <c r="D378" s="1" t="s">
        <v>45</v>
      </c>
      <c r="E378" s="1" t="s">
        <v>23</v>
      </c>
      <c r="F378" s="1" t="s">
        <v>610</v>
      </c>
      <c r="G378" s="5">
        <v>30546</v>
      </c>
      <c r="H378" s="2">
        <v>0.12</v>
      </c>
      <c r="I378" s="22">
        <f t="shared" si="5"/>
        <v>80</v>
      </c>
      <c r="J378" s="2"/>
    </row>
    <row r="379" spans="1:10" x14ac:dyDescent="0.25">
      <c r="A379" s="1" t="s">
        <v>58</v>
      </c>
      <c r="B379" s="1">
        <v>43464</v>
      </c>
      <c r="C379" s="1">
        <v>43537</v>
      </c>
      <c r="D379" s="1" t="s">
        <v>45</v>
      </c>
      <c r="E379" s="1" t="s">
        <v>39</v>
      </c>
      <c r="F379" s="1" t="s">
        <v>611</v>
      </c>
      <c r="G379" s="5">
        <v>21529</v>
      </c>
      <c r="H379" s="2">
        <v>0.14000000000000001</v>
      </c>
      <c r="I379" s="22">
        <f t="shared" si="5"/>
        <v>73</v>
      </c>
      <c r="J379" s="2"/>
    </row>
    <row r="380" spans="1:10" x14ac:dyDescent="0.25">
      <c r="A380" s="1" t="s">
        <v>112</v>
      </c>
      <c r="B380" s="1">
        <v>43419</v>
      </c>
      <c r="C380" s="1">
        <v>43457</v>
      </c>
      <c r="D380" s="1" t="s">
        <v>47</v>
      </c>
      <c r="E380" s="1" t="s">
        <v>38</v>
      </c>
      <c r="F380" s="1" t="s">
        <v>612</v>
      </c>
      <c r="G380" s="5">
        <v>20425</v>
      </c>
      <c r="H380" s="2">
        <v>0.09</v>
      </c>
      <c r="I380" s="22">
        <f t="shared" si="5"/>
        <v>38</v>
      </c>
      <c r="J380" s="2"/>
    </row>
    <row r="381" spans="1:10" x14ac:dyDescent="0.25">
      <c r="A381" s="1" t="s">
        <v>60</v>
      </c>
      <c r="B381" s="1">
        <v>43396</v>
      </c>
      <c r="C381" s="1">
        <v>43462</v>
      </c>
      <c r="D381" s="1" t="s">
        <v>45</v>
      </c>
      <c r="E381" s="1" t="s">
        <v>27</v>
      </c>
      <c r="F381" s="1" t="s">
        <v>613</v>
      </c>
      <c r="G381" s="5">
        <v>27230</v>
      </c>
      <c r="H381" s="2">
        <v>0.17</v>
      </c>
      <c r="I381" s="22">
        <f t="shared" si="5"/>
        <v>66</v>
      </c>
      <c r="J381" s="2"/>
    </row>
    <row r="382" spans="1:10" x14ac:dyDescent="0.25">
      <c r="A382" s="1" t="s">
        <v>104</v>
      </c>
      <c r="B382" s="1">
        <v>43444</v>
      </c>
      <c r="C382" s="1">
        <v>43482</v>
      </c>
      <c r="D382" s="1" t="s">
        <v>45</v>
      </c>
      <c r="E382" s="1" t="s">
        <v>34</v>
      </c>
      <c r="F382" s="1" t="s">
        <v>614</v>
      </c>
      <c r="G382" s="5">
        <v>20785</v>
      </c>
      <c r="H382" s="2">
        <v>0.14000000000000001</v>
      </c>
      <c r="I382" s="22">
        <f t="shared" si="5"/>
        <v>38</v>
      </c>
      <c r="J382" s="2"/>
    </row>
    <row r="383" spans="1:10" x14ac:dyDescent="0.25">
      <c r="A383" s="1" t="s">
        <v>66</v>
      </c>
      <c r="B383" s="1">
        <v>43397</v>
      </c>
      <c r="C383" s="1">
        <v>43452</v>
      </c>
      <c r="D383" s="1" t="s">
        <v>44</v>
      </c>
      <c r="E383" s="1" t="s">
        <v>31</v>
      </c>
      <c r="F383" s="1" t="s">
        <v>615</v>
      </c>
      <c r="G383" s="5">
        <v>17696</v>
      </c>
      <c r="H383" s="2">
        <v>0.08</v>
      </c>
      <c r="I383" s="22">
        <f t="shared" si="5"/>
        <v>55</v>
      </c>
      <c r="J383" s="2"/>
    </row>
    <row r="384" spans="1:10" x14ac:dyDescent="0.25">
      <c r="A384" s="1" t="s">
        <v>62</v>
      </c>
      <c r="B384" s="1">
        <v>43374</v>
      </c>
      <c r="C384" s="1">
        <v>43433</v>
      </c>
      <c r="D384" s="1" t="s">
        <v>46</v>
      </c>
      <c r="E384" s="1" t="s">
        <v>32</v>
      </c>
      <c r="F384" s="1" t="s">
        <v>616</v>
      </c>
      <c r="G384" s="5">
        <v>29711</v>
      </c>
      <c r="H384" s="2">
        <v>0.06</v>
      </c>
      <c r="I384" s="22">
        <f t="shared" si="5"/>
        <v>59</v>
      </c>
      <c r="J384" s="2"/>
    </row>
    <row r="385" spans="1:10" x14ac:dyDescent="0.25">
      <c r="A385" s="1" t="s">
        <v>54</v>
      </c>
      <c r="B385" s="1">
        <v>43398</v>
      </c>
      <c r="C385" s="1">
        <v>43467</v>
      </c>
      <c r="D385" s="1" t="s">
        <v>45</v>
      </c>
      <c r="E385" s="1" t="s">
        <v>39</v>
      </c>
      <c r="F385" s="1" t="s">
        <v>617</v>
      </c>
      <c r="G385" s="5">
        <v>17267</v>
      </c>
      <c r="H385" s="2">
        <v>0.09</v>
      </c>
      <c r="I385" s="22">
        <f t="shared" si="5"/>
        <v>69</v>
      </c>
      <c r="J385" s="2"/>
    </row>
    <row r="386" spans="1:10" x14ac:dyDescent="0.25">
      <c r="A386" s="1" t="s">
        <v>56</v>
      </c>
      <c r="B386" s="1">
        <v>43418</v>
      </c>
      <c r="C386" s="1">
        <v>43493</v>
      </c>
      <c r="D386" s="1" t="s">
        <v>46</v>
      </c>
      <c r="E386" s="1" t="s">
        <v>30</v>
      </c>
      <c r="F386" s="1" t="s">
        <v>618</v>
      </c>
      <c r="G386" s="5">
        <v>28419</v>
      </c>
      <c r="H386" s="2">
        <v>0.17</v>
      </c>
      <c r="I386" s="22">
        <f t="shared" si="5"/>
        <v>75</v>
      </c>
      <c r="J386" s="2"/>
    </row>
    <row r="387" spans="1:10" x14ac:dyDescent="0.25">
      <c r="A387" s="1" t="s">
        <v>81</v>
      </c>
      <c r="B387" s="1">
        <v>43396</v>
      </c>
      <c r="C387" s="1">
        <v>43452</v>
      </c>
      <c r="D387" s="1" t="s">
        <v>46</v>
      </c>
      <c r="E387" s="1" t="s">
        <v>23</v>
      </c>
      <c r="F387" s="1" t="s">
        <v>619</v>
      </c>
      <c r="G387" s="5">
        <v>28919</v>
      </c>
      <c r="H387" s="2">
        <v>0.09</v>
      </c>
      <c r="I387" s="22">
        <f t="shared" ref="I387:I450" si="6">C387-B387</f>
        <v>56</v>
      </c>
      <c r="J387" s="2"/>
    </row>
    <row r="388" spans="1:10" x14ac:dyDescent="0.25">
      <c r="A388" s="1" t="s">
        <v>92</v>
      </c>
      <c r="B388" s="1">
        <v>43454</v>
      </c>
      <c r="C388" s="1">
        <v>43517</v>
      </c>
      <c r="D388" s="1" t="s">
        <v>43</v>
      </c>
      <c r="E388" s="1" t="s">
        <v>28</v>
      </c>
      <c r="F388" s="1" t="s">
        <v>620</v>
      </c>
      <c r="G388" s="5">
        <v>25472</v>
      </c>
      <c r="H388" s="2">
        <v>0.08</v>
      </c>
      <c r="I388" s="22">
        <f t="shared" si="6"/>
        <v>63</v>
      </c>
      <c r="J388" s="2"/>
    </row>
    <row r="389" spans="1:10" x14ac:dyDescent="0.25">
      <c r="A389" s="1" t="s">
        <v>104</v>
      </c>
      <c r="B389" s="1">
        <v>43399</v>
      </c>
      <c r="C389" s="1">
        <v>43473</v>
      </c>
      <c r="D389" s="1" t="s">
        <v>45</v>
      </c>
      <c r="E389" s="1" t="s">
        <v>35</v>
      </c>
      <c r="F389" s="1" t="s">
        <v>621</v>
      </c>
      <c r="G389" s="5">
        <v>33250</v>
      </c>
      <c r="H389" s="2">
        <v>0.09</v>
      </c>
      <c r="I389" s="22">
        <f t="shared" si="6"/>
        <v>74</v>
      </c>
      <c r="J389" s="2"/>
    </row>
    <row r="390" spans="1:10" x14ac:dyDescent="0.25">
      <c r="A390" s="1" t="s">
        <v>56</v>
      </c>
      <c r="B390" s="1">
        <v>43424</v>
      </c>
      <c r="C390" s="1">
        <v>43460</v>
      </c>
      <c r="D390" s="1" t="s">
        <v>43</v>
      </c>
      <c r="E390" s="1" t="s">
        <v>34</v>
      </c>
      <c r="F390" s="1" t="s">
        <v>622</v>
      </c>
      <c r="G390" s="5">
        <v>19742</v>
      </c>
      <c r="H390" s="2">
        <v>0.16</v>
      </c>
      <c r="I390" s="22">
        <f t="shared" si="6"/>
        <v>36</v>
      </c>
      <c r="J390" s="2"/>
    </row>
    <row r="391" spans="1:10" x14ac:dyDescent="0.25">
      <c r="A391" s="1" t="s">
        <v>84</v>
      </c>
      <c r="B391" s="1">
        <v>43420</v>
      </c>
      <c r="C391" s="1">
        <v>43462</v>
      </c>
      <c r="D391" s="1" t="s">
        <v>47</v>
      </c>
      <c r="E391" s="1" t="s">
        <v>36</v>
      </c>
      <c r="F391" s="1" t="s">
        <v>623</v>
      </c>
      <c r="G391" s="5">
        <v>25557</v>
      </c>
      <c r="H391" s="2">
        <v>0.05</v>
      </c>
      <c r="I391" s="22">
        <f t="shared" si="6"/>
        <v>42</v>
      </c>
      <c r="J391" s="2"/>
    </row>
    <row r="392" spans="1:10" x14ac:dyDescent="0.25">
      <c r="A392" s="1" t="s">
        <v>109</v>
      </c>
      <c r="B392" s="1">
        <v>43410</v>
      </c>
      <c r="C392" s="1">
        <v>43475</v>
      </c>
      <c r="D392" s="1" t="s">
        <v>45</v>
      </c>
      <c r="E392" s="1" t="s">
        <v>35</v>
      </c>
      <c r="F392" s="1" t="s">
        <v>624</v>
      </c>
      <c r="G392" s="5">
        <v>19436</v>
      </c>
      <c r="H392" s="2">
        <v>0.13</v>
      </c>
      <c r="I392" s="22">
        <f t="shared" si="6"/>
        <v>65</v>
      </c>
      <c r="J392" s="2"/>
    </row>
    <row r="393" spans="1:10" x14ac:dyDescent="0.25">
      <c r="A393" s="1" t="s">
        <v>77</v>
      </c>
      <c r="B393" s="1">
        <v>43439</v>
      </c>
      <c r="C393" s="1">
        <v>43470</v>
      </c>
      <c r="D393" s="1" t="s">
        <v>44</v>
      </c>
      <c r="E393" s="1" t="s">
        <v>35</v>
      </c>
      <c r="F393" s="1" t="s">
        <v>625</v>
      </c>
      <c r="G393" s="5">
        <v>29385</v>
      </c>
      <c r="H393" s="2">
        <v>0.11</v>
      </c>
      <c r="I393" s="22">
        <f t="shared" si="6"/>
        <v>31</v>
      </c>
      <c r="J393" s="2"/>
    </row>
    <row r="394" spans="1:10" x14ac:dyDescent="0.25">
      <c r="A394" s="1" t="s">
        <v>109</v>
      </c>
      <c r="B394" s="1">
        <v>43445</v>
      </c>
      <c r="C394" s="1">
        <v>43518</v>
      </c>
      <c r="D394" s="1" t="s">
        <v>43</v>
      </c>
      <c r="E394" s="1" t="s">
        <v>31</v>
      </c>
      <c r="F394" s="1" t="s">
        <v>626</v>
      </c>
      <c r="G394" s="5">
        <v>25910</v>
      </c>
      <c r="H394" s="2">
        <v>0.09</v>
      </c>
      <c r="I394" s="22">
        <f t="shared" si="6"/>
        <v>73</v>
      </c>
      <c r="J394" s="2"/>
    </row>
    <row r="395" spans="1:10" x14ac:dyDescent="0.25">
      <c r="A395" s="1" t="s">
        <v>87</v>
      </c>
      <c r="B395" s="1">
        <v>43404</v>
      </c>
      <c r="C395" s="1">
        <v>43458</v>
      </c>
      <c r="D395" s="1" t="s">
        <v>43</v>
      </c>
      <c r="E395" s="1" t="s">
        <v>21</v>
      </c>
      <c r="F395" s="1" t="s">
        <v>627</v>
      </c>
      <c r="G395" s="5">
        <v>30187</v>
      </c>
      <c r="H395" s="2">
        <v>0.1</v>
      </c>
      <c r="I395" s="22">
        <f t="shared" si="6"/>
        <v>54</v>
      </c>
      <c r="J395" s="2"/>
    </row>
    <row r="396" spans="1:10" x14ac:dyDescent="0.25">
      <c r="A396" s="1" t="s">
        <v>84</v>
      </c>
      <c r="B396" s="1">
        <v>43430</v>
      </c>
      <c r="C396" s="1">
        <v>43460</v>
      </c>
      <c r="D396" s="1" t="s">
        <v>43</v>
      </c>
      <c r="E396" s="1" t="s">
        <v>24</v>
      </c>
      <c r="F396" s="1" t="s">
        <v>628</v>
      </c>
      <c r="G396" s="5">
        <v>16374</v>
      </c>
      <c r="H396" s="2">
        <v>0.17</v>
      </c>
      <c r="I396" s="22">
        <f t="shared" si="6"/>
        <v>30</v>
      </c>
      <c r="J396" s="2"/>
    </row>
    <row r="397" spans="1:10" x14ac:dyDescent="0.25">
      <c r="A397" s="1" t="s">
        <v>69</v>
      </c>
      <c r="B397" s="1">
        <v>43391</v>
      </c>
      <c r="C397" s="1">
        <v>43459</v>
      </c>
      <c r="D397" s="1" t="s">
        <v>46</v>
      </c>
      <c r="E397" s="1" t="s">
        <v>40</v>
      </c>
      <c r="F397" s="1" t="s">
        <v>629</v>
      </c>
      <c r="G397" s="5">
        <v>25765</v>
      </c>
      <c r="H397" s="2">
        <v>0.1</v>
      </c>
      <c r="I397" s="22">
        <f t="shared" si="6"/>
        <v>68</v>
      </c>
      <c r="J397" s="2"/>
    </row>
    <row r="398" spans="1:10" x14ac:dyDescent="0.25">
      <c r="A398" s="1" t="s">
        <v>98</v>
      </c>
      <c r="B398" s="1">
        <v>43464</v>
      </c>
      <c r="C398" s="1">
        <v>43540</v>
      </c>
      <c r="D398" s="1" t="s">
        <v>44</v>
      </c>
      <c r="E398" s="1" t="s">
        <v>32</v>
      </c>
      <c r="F398" s="1" t="s">
        <v>630</v>
      </c>
      <c r="G398" s="5">
        <v>22251</v>
      </c>
      <c r="H398" s="2">
        <v>0.11</v>
      </c>
      <c r="I398" s="22">
        <f t="shared" si="6"/>
        <v>76</v>
      </c>
      <c r="J398" s="2"/>
    </row>
    <row r="399" spans="1:10" x14ac:dyDescent="0.25">
      <c r="A399" s="1" t="s">
        <v>56</v>
      </c>
      <c r="B399" s="1">
        <v>43453</v>
      </c>
      <c r="C399" s="1">
        <v>43502</v>
      </c>
      <c r="D399" s="1" t="s">
        <v>46</v>
      </c>
      <c r="E399" s="1" t="s">
        <v>28</v>
      </c>
      <c r="F399" s="1" t="s">
        <v>631</v>
      </c>
      <c r="G399" s="5">
        <v>21032</v>
      </c>
      <c r="H399" s="2">
        <v>0.11</v>
      </c>
      <c r="I399" s="22">
        <f t="shared" si="6"/>
        <v>49</v>
      </c>
      <c r="J399" s="2"/>
    </row>
    <row r="400" spans="1:10" x14ac:dyDescent="0.25">
      <c r="A400" s="1" t="s">
        <v>58</v>
      </c>
      <c r="B400" s="1">
        <v>43399</v>
      </c>
      <c r="C400" s="1">
        <v>43460</v>
      </c>
      <c r="D400" s="1" t="s">
        <v>44</v>
      </c>
      <c r="E400" s="1" t="s">
        <v>39</v>
      </c>
      <c r="F400" s="1" t="s">
        <v>632</v>
      </c>
      <c r="G400" s="5">
        <v>34015</v>
      </c>
      <c r="H400" s="2">
        <v>0.06</v>
      </c>
      <c r="I400" s="22">
        <f t="shared" si="6"/>
        <v>61</v>
      </c>
      <c r="J400" s="2"/>
    </row>
    <row r="401" spans="1:10" x14ac:dyDescent="0.25">
      <c r="A401" s="1" t="s">
        <v>112</v>
      </c>
      <c r="B401" s="1">
        <v>43436</v>
      </c>
      <c r="C401" s="1">
        <v>43481</v>
      </c>
      <c r="D401" s="1" t="s">
        <v>47</v>
      </c>
      <c r="E401" s="1" t="s">
        <v>24</v>
      </c>
      <c r="F401" s="1" t="s">
        <v>633</v>
      </c>
      <c r="G401" s="5">
        <v>27989</v>
      </c>
      <c r="H401" s="2">
        <v>7.0000000000000007E-2</v>
      </c>
      <c r="I401" s="22">
        <f t="shared" si="6"/>
        <v>45</v>
      </c>
      <c r="J401" s="2"/>
    </row>
    <row r="402" spans="1:10" x14ac:dyDescent="0.25">
      <c r="A402" s="1" t="s">
        <v>81</v>
      </c>
      <c r="B402" s="1">
        <v>43411</v>
      </c>
      <c r="C402" s="1">
        <v>43454</v>
      </c>
      <c r="D402" s="1" t="s">
        <v>47</v>
      </c>
      <c r="E402" s="1" t="s">
        <v>23</v>
      </c>
      <c r="F402" s="1" t="s">
        <v>634</v>
      </c>
      <c r="G402" s="5">
        <v>26235</v>
      </c>
      <c r="H402" s="2">
        <v>0.15</v>
      </c>
      <c r="I402" s="22">
        <f t="shared" si="6"/>
        <v>43</v>
      </c>
      <c r="J402" s="2"/>
    </row>
    <row r="403" spans="1:10" x14ac:dyDescent="0.25">
      <c r="A403" s="1" t="s">
        <v>112</v>
      </c>
      <c r="B403" s="1">
        <v>43392</v>
      </c>
      <c r="C403" s="1">
        <v>43444</v>
      </c>
      <c r="D403" s="1" t="s">
        <v>43</v>
      </c>
      <c r="E403" s="1" t="s">
        <v>34</v>
      </c>
      <c r="F403" s="1" t="s">
        <v>635</v>
      </c>
      <c r="G403" s="5">
        <v>19960</v>
      </c>
      <c r="H403" s="2">
        <v>0.1</v>
      </c>
      <c r="I403" s="22">
        <f t="shared" si="6"/>
        <v>52</v>
      </c>
      <c r="J403" s="2"/>
    </row>
    <row r="404" spans="1:10" x14ac:dyDescent="0.25">
      <c r="A404" s="1" t="s">
        <v>77</v>
      </c>
      <c r="B404" s="1">
        <v>43414</v>
      </c>
      <c r="C404" s="1">
        <v>43493</v>
      </c>
      <c r="D404" s="1" t="s">
        <v>44</v>
      </c>
      <c r="E404" s="1" t="s">
        <v>31</v>
      </c>
      <c r="F404" s="1" t="s">
        <v>636</v>
      </c>
      <c r="G404" s="5">
        <v>30458</v>
      </c>
      <c r="H404" s="2">
        <v>0.12</v>
      </c>
      <c r="I404" s="22">
        <f t="shared" si="6"/>
        <v>79</v>
      </c>
      <c r="J404" s="2"/>
    </row>
    <row r="405" spans="1:10" x14ac:dyDescent="0.25">
      <c r="A405" s="1" t="s">
        <v>87</v>
      </c>
      <c r="B405" s="1">
        <v>43454</v>
      </c>
      <c r="C405" s="1">
        <v>43521</v>
      </c>
      <c r="D405" s="1" t="s">
        <v>47</v>
      </c>
      <c r="E405" s="1" t="s">
        <v>26</v>
      </c>
      <c r="F405" s="1" t="s">
        <v>637</v>
      </c>
      <c r="G405" s="5">
        <v>27476</v>
      </c>
      <c r="H405" s="2">
        <v>0.1</v>
      </c>
      <c r="I405" s="22">
        <f t="shared" si="6"/>
        <v>67</v>
      </c>
      <c r="J405" s="2"/>
    </row>
    <row r="406" spans="1:10" x14ac:dyDescent="0.25">
      <c r="A406" s="1" t="s">
        <v>60</v>
      </c>
      <c r="B406" s="1">
        <v>43428</v>
      </c>
      <c r="C406" s="1">
        <v>43489</v>
      </c>
      <c r="D406" s="1" t="s">
        <v>43</v>
      </c>
      <c r="E406" s="1" t="s">
        <v>30</v>
      </c>
      <c r="F406" s="1" t="s">
        <v>638</v>
      </c>
      <c r="G406" s="5">
        <v>23441</v>
      </c>
      <c r="H406" s="2">
        <v>0.09</v>
      </c>
      <c r="I406" s="22">
        <f t="shared" si="6"/>
        <v>61</v>
      </c>
      <c r="J406" s="2"/>
    </row>
    <row r="407" spans="1:10" x14ac:dyDescent="0.25">
      <c r="A407" s="1" t="s">
        <v>56</v>
      </c>
      <c r="B407" s="1">
        <v>43438</v>
      </c>
      <c r="C407" s="1">
        <v>43480</v>
      </c>
      <c r="D407" s="1" t="s">
        <v>43</v>
      </c>
      <c r="E407" s="1" t="s">
        <v>29</v>
      </c>
      <c r="F407" s="1" t="s">
        <v>639</v>
      </c>
      <c r="G407" s="5">
        <v>33845</v>
      </c>
      <c r="H407" s="2">
        <v>7.0000000000000007E-2</v>
      </c>
      <c r="I407" s="22">
        <f t="shared" si="6"/>
        <v>42</v>
      </c>
      <c r="J407" s="2"/>
    </row>
    <row r="408" spans="1:10" x14ac:dyDescent="0.25">
      <c r="A408" s="1" t="s">
        <v>81</v>
      </c>
      <c r="B408" s="1">
        <v>43414</v>
      </c>
      <c r="C408" s="1">
        <v>43461</v>
      </c>
      <c r="D408" s="1" t="s">
        <v>45</v>
      </c>
      <c r="E408" s="1" t="s">
        <v>42</v>
      </c>
      <c r="F408" s="1" t="s">
        <v>640</v>
      </c>
      <c r="G408" s="5">
        <v>34625</v>
      </c>
      <c r="H408" s="2">
        <v>0.13</v>
      </c>
      <c r="I408" s="22">
        <f t="shared" si="6"/>
        <v>47</v>
      </c>
      <c r="J408" s="2"/>
    </row>
    <row r="409" spans="1:10" x14ac:dyDescent="0.25">
      <c r="A409" s="1" t="s">
        <v>81</v>
      </c>
      <c r="B409" s="1">
        <v>43449</v>
      </c>
      <c r="C409" s="1">
        <v>43490</v>
      </c>
      <c r="D409" s="1" t="s">
        <v>47</v>
      </c>
      <c r="E409" s="1" t="s">
        <v>30</v>
      </c>
      <c r="F409" s="1" t="s">
        <v>641</v>
      </c>
      <c r="G409" s="5">
        <v>23380</v>
      </c>
      <c r="H409" s="2">
        <v>0.13</v>
      </c>
      <c r="I409" s="22">
        <f t="shared" si="6"/>
        <v>41</v>
      </c>
      <c r="J409" s="2"/>
    </row>
    <row r="410" spans="1:10" x14ac:dyDescent="0.25">
      <c r="A410" s="1" t="s">
        <v>139</v>
      </c>
      <c r="B410" s="1">
        <v>43436</v>
      </c>
      <c r="C410" s="1">
        <v>43486</v>
      </c>
      <c r="D410" s="1" t="s">
        <v>44</v>
      </c>
      <c r="E410" s="1" t="s">
        <v>30</v>
      </c>
      <c r="F410" s="1" t="s">
        <v>642</v>
      </c>
      <c r="G410" s="5">
        <v>24428</v>
      </c>
      <c r="H410" s="2">
        <v>0.1</v>
      </c>
      <c r="I410" s="22">
        <f t="shared" si="6"/>
        <v>50</v>
      </c>
      <c r="J410" s="2"/>
    </row>
    <row r="411" spans="1:10" x14ac:dyDescent="0.25">
      <c r="A411" s="1" t="s">
        <v>58</v>
      </c>
      <c r="B411" s="1">
        <v>43385</v>
      </c>
      <c r="C411" s="1">
        <v>43454</v>
      </c>
      <c r="D411" s="1" t="s">
        <v>47</v>
      </c>
      <c r="E411" s="1" t="s">
        <v>30</v>
      </c>
      <c r="F411" s="1" t="s">
        <v>643</v>
      </c>
      <c r="G411" s="5">
        <v>16785</v>
      </c>
      <c r="H411" s="2">
        <v>0.08</v>
      </c>
      <c r="I411" s="22">
        <f t="shared" si="6"/>
        <v>69</v>
      </c>
      <c r="J411" s="2"/>
    </row>
    <row r="412" spans="1:10" x14ac:dyDescent="0.25">
      <c r="A412" s="1" t="s">
        <v>109</v>
      </c>
      <c r="B412" s="1">
        <v>43405</v>
      </c>
      <c r="C412" s="1">
        <v>43461</v>
      </c>
      <c r="D412" s="1" t="s">
        <v>44</v>
      </c>
      <c r="E412" s="1" t="s">
        <v>32</v>
      </c>
      <c r="F412" s="1" t="s">
        <v>644</v>
      </c>
      <c r="G412" s="5">
        <v>24642</v>
      </c>
      <c r="H412" s="2">
        <v>0.15</v>
      </c>
      <c r="I412" s="22">
        <f t="shared" si="6"/>
        <v>56</v>
      </c>
      <c r="J412" s="2"/>
    </row>
    <row r="413" spans="1:10" x14ac:dyDescent="0.25">
      <c r="A413" s="1" t="s">
        <v>104</v>
      </c>
      <c r="B413" s="1">
        <v>43390</v>
      </c>
      <c r="C413" s="1">
        <v>43458</v>
      </c>
      <c r="D413" s="1" t="s">
        <v>43</v>
      </c>
      <c r="E413" s="1" t="s">
        <v>40</v>
      </c>
      <c r="F413" s="1" t="s">
        <v>645</v>
      </c>
      <c r="G413" s="5">
        <v>34364</v>
      </c>
      <c r="H413" s="2">
        <v>7.0000000000000007E-2</v>
      </c>
      <c r="I413" s="22">
        <f t="shared" si="6"/>
        <v>68</v>
      </c>
      <c r="J413" s="2"/>
    </row>
    <row r="414" spans="1:10" x14ac:dyDescent="0.25">
      <c r="A414" s="1" t="s">
        <v>71</v>
      </c>
      <c r="B414" s="1">
        <v>43374</v>
      </c>
      <c r="C414" s="1">
        <v>43445</v>
      </c>
      <c r="D414" s="1" t="s">
        <v>43</v>
      </c>
      <c r="E414" s="1" t="s">
        <v>32</v>
      </c>
      <c r="F414" s="1" t="s">
        <v>646</v>
      </c>
      <c r="G414" s="5">
        <v>17782</v>
      </c>
      <c r="H414" s="2">
        <v>0.11</v>
      </c>
      <c r="I414" s="22">
        <f t="shared" si="6"/>
        <v>71</v>
      </c>
      <c r="J414" s="2"/>
    </row>
    <row r="415" spans="1:10" x14ac:dyDescent="0.25">
      <c r="A415" s="1" t="s">
        <v>98</v>
      </c>
      <c r="B415" s="1">
        <v>43437</v>
      </c>
      <c r="C415" s="1">
        <v>43473</v>
      </c>
      <c r="D415" s="1" t="s">
        <v>47</v>
      </c>
      <c r="E415" s="1" t="s">
        <v>25</v>
      </c>
      <c r="F415" s="1" t="s">
        <v>647</v>
      </c>
      <c r="G415" s="5">
        <v>17190</v>
      </c>
      <c r="H415" s="2">
        <v>0.09</v>
      </c>
      <c r="I415" s="22">
        <f t="shared" si="6"/>
        <v>36</v>
      </c>
      <c r="J415" s="2"/>
    </row>
    <row r="416" spans="1:10" x14ac:dyDescent="0.25">
      <c r="A416" s="1" t="s">
        <v>92</v>
      </c>
      <c r="B416" s="1">
        <v>43457</v>
      </c>
      <c r="C416" s="1">
        <v>43527</v>
      </c>
      <c r="D416" s="1" t="s">
        <v>45</v>
      </c>
      <c r="E416" s="1" t="s">
        <v>37</v>
      </c>
      <c r="F416" s="1" t="s">
        <v>648</v>
      </c>
      <c r="G416" s="5">
        <v>30211</v>
      </c>
      <c r="H416" s="2">
        <v>0.09</v>
      </c>
      <c r="I416" s="22">
        <f t="shared" si="6"/>
        <v>70</v>
      </c>
      <c r="J416" s="2"/>
    </row>
    <row r="417" spans="1:10" x14ac:dyDescent="0.25">
      <c r="A417" s="1" t="s">
        <v>87</v>
      </c>
      <c r="B417" s="1">
        <v>43412</v>
      </c>
      <c r="C417" s="1">
        <v>43467</v>
      </c>
      <c r="D417" s="1" t="s">
        <v>47</v>
      </c>
      <c r="E417" s="1" t="s">
        <v>38</v>
      </c>
      <c r="F417" s="1" t="s">
        <v>649</v>
      </c>
      <c r="G417" s="5">
        <v>31488</v>
      </c>
      <c r="H417" s="2">
        <v>0.16</v>
      </c>
      <c r="I417" s="22">
        <f t="shared" si="6"/>
        <v>55</v>
      </c>
      <c r="J417" s="2"/>
    </row>
    <row r="418" spans="1:10" x14ac:dyDescent="0.25">
      <c r="A418" s="1" t="s">
        <v>112</v>
      </c>
      <c r="B418" s="1">
        <v>43385</v>
      </c>
      <c r="C418" s="1">
        <v>43416</v>
      </c>
      <c r="D418" s="1" t="s">
        <v>43</v>
      </c>
      <c r="E418" s="1" t="s">
        <v>34</v>
      </c>
      <c r="F418" s="1" t="s">
        <v>650</v>
      </c>
      <c r="G418" s="5">
        <v>29438</v>
      </c>
      <c r="H418" s="2">
        <v>0.16</v>
      </c>
      <c r="I418" s="22">
        <f t="shared" si="6"/>
        <v>31</v>
      </c>
      <c r="J418" s="2"/>
    </row>
    <row r="419" spans="1:10" x14ac:dyDescent="0.25">
      <c r="A419" s="1" t="s">
        <v>87</v>
      </c>
      <c r="B419" s="1">
        <v>43377</v>
      </c>
      <c r="C419" s="1">
        <v>43438</v>
      </c>
      <c r="D419" s="1" t="s">
        <v>47</v>
      </c>
      <c r="E419" s="1" t="s">
        <v>27</v>
      </c>
      <c r="F419" s="1" t="s">
        <v>651</v>
      </c>
      <c r="G419" s="5">
        <v>16919</v>
      </c>
      <c r="H419" s="2">
        <v>0.05</v>
      </c>
      <c r="I419" s="22">
        <f t="shared" si="6"/>
        <v>61</v>
      </c>
      <c r="J419" s="2"/>
    </row>
    <row r="420" spans="1:10" x14ac:dyDescent="0.25">
      <c r="A420" s="1" t="s">
        <v>56</v>
      </c>
      <c r="B420" s="1">
        <v>43403</v>
      </c>
      <c r="C420" s="1">
        <v>43470</v>
      </c>
      <c r="D420" s="1" t="s">
        <v>43</v>
      </c>
      <c r="E420" s="1" t="s">
        <v>27</v>
      </c>
      <c r="F420" s="1" t="s">
        <v>652</v>
      </c>
      <c r="G420" s="5">
        <v>32078</v>
      </c>
      <c r="H420" s="2">
        <v>0.09</v>
      </c>
      <c r="I420" s="22">
        <f t="shared" si="6"/>
        <v>67</v>
      </c>
      <c r="J420" s="2"/>
    </row>
    <row r="421" spans="1:10" x14ac:dyDescent="0.25">
      <c r="A421" s="1" t="s">
        <v>109</v>
      </c>
      <c r="B421" s="1">
        <v>43450</v>
      </c>
      <c r="C421" s="1">
        <v>43501</v>
      </c>
      <c r="D421" s="1" t="s">
        <v>44</v>
      </c>
      <c r="E421" s="1" t="s">
        <v>36</v>
      </c>
      <c r="F421" s="1" t="s">
        <v>653</v>
      </c>
      <c r="G421" s="5">
        <v>28459</v>
      </c>
      <c r="H421" s="2">
        <v>0.06</v>
      </c>
      <c r="I421" s="22">
        <f t="shared" si="6"/>
        <v>51</v>
      </c>
      <c r="J421" s="2"/>
    </row>
    <row r="422" spans="1:10" x14ac:dyDescent="0.25">
      <c r="A422" s="1" t="s">
        <v>87</v>
      </c>
      <c r="B422" s="1">
        <v>43387</v>
      </c>
      <c r="C422" s="1">
        <v>43447</v>
      </c>
      <c r="D422" s="1" t="s">
        <v>43</v>
      </c>
      <c r="E422" s="1" t="s">
        <v>35</v>
      </c>
      <c r="F422" s="1" t="s">
        <v>654</v>
      </c>
      <c r="G422" s="5">
        <v>26323</v>
      </c>
      <c r="H422" s="2">
        <v>7.0000000000000007E-2</v>
      </c>
      <c r="I422" s="22">
        <f t="shared" si="6"/>
        <v>60</v>
      </c>
      <c r="J422" s="2"/>
    </row>
    <row r="423" spans="1:10" x14ac:dyDescent="0.25">
      <c r="A423" s="1" t="s">
        <v>98</v>
      </c>
      <c r="B423" s="1">
        <v>43397</v>
      </c>
      <c r="C423" s="1">
        <v>43459</v>
      </c>
      <c r="D423" s="1" t="s">
        <v>44</v>
      </c>
      <c r="E423" s="1" t="s">
        <v>33</v>
      </c>
      <c r="F423" s="1" t="s">
        <v>655</v>
      </c>
      <c r="G423" s="5">
        <v>28409</v>
      </c>
      <c r="H423" s="2">
        <v>0.15</v>
      </c>
      <c r="I423" s="22">
        <f t="shared" si="6"/>
        <v>62</v>
      </c>
      <c r="J423" s="2"/>
    </row>
    <row r="424" spans="1:10" x14ac:dyDescent="0.25">
      <c r="A424" s="1" t="s">
        <v>69</v>
      </c>
      <c r="B424" s="1">
        <v>43462</v>
      </c>
      <c r="C424" s="1">
        <v>43498</v>
      </c>
      <c r="D424" s="1" t="s">
        <v>44</v>
      </c>
      <c r="E424" s="1" t="s">
        <v>27</v>
      </c>
      <c r="F424" s="1" t="s">
        <v>656</v>
      </c>
      <c r="G424" s="5">
        <v>18764</v>
      </c>
      <c r="H424" s="2">
        <v>0.13</v>
      </c>
      <c r="I424" s="22">
        <f t="shared" si="6"/>
        <v>36</v>
      </c>
      <c r="J424" s="2"/>
    </row>
    <row r="425" spans="1:10" x14ac:dyDescent="0.25">
      <c r="A425" s="1" t="s">
        <v>84</v>
      </c>
      <c r="B425" s="1">
        <v>43389</v>
      </c>
      <c r="C425" s="1">
        <v>43463</v>
      </c>
      <c r="D425" s="1" t="s">
        <v>46</v>
      </c>
      <c r="E425" s="1" t="s">
        <v>21</v>
      </c>
      <c r="F425" s="1" t="s">
        <v>657</v>
      </c>
      <c r="G425" s="5">
        <v>19037</v>
      </c>
      <c r="H425" s="2">
        <v>0.15</v>
      </c>
      <c r="I425" s="22">
        <f t="shared" si="6"/>
        <v>74</v>
      </c>
      <c r="J425" s="2"/>
    </row>
    <row r="426" spans="1:10" x14ac:dyDescent="0.25">
      <c r="A426" s="1" t="s">
        <v>71</v>
      </c>
      <c r="B426" s="1">
        <v>43387</v>
      </c>
      <c r="C426" s="1">
        <v>43456</v>
      </c>
      <c r="D426" s="1" t="s">
        <v>43</v>
      </c>
      <c r="E426" s="1" t="s">
        <v>36</v>
      </c>
      <c r="F426" s="1" t="s">
        <v>658</v>
      </c>
      <c r="G426" s="5">
        <v>24565</v>
      </c>
      <c r="H426" s="2">
        <v>0.17</v>
      </c>
      <c r="I426" s="22">
        <f t="shared" si="6"/>
        <v>69</v>
      </c>
      <c r="J426" s="2"/>
    </row>
    <row r="427" spans="1:10" x14ac:dyDescent="0.25">
      <c r="A427" s="1" t="s">
        <v>104</v>
      </c>
      <c r="B427" s="1">
        <v>43425</v>
      </c>
      <c r="C427" s="1">
        <v>43469</v>
      </c>
      <c r="D427" s="1" t="s">
        <v>45</v>
      </c>
      <c r="E427" s="1" t="s">
        <v>36</v>
      </c>
      <c r="F427" s="1" t="s">
        <v>659</v>
      </c>
      <c r="G427" s="5">
        <v>34837</v>
      </c>
      <c r="H427" s="2">
        <v>0.06</v>
      </c>
      <c r="I427" s="22">
        <f t="shared" si="6"/>
        <v>44</v>
      </c>
      <c r="J427" s="2"/>
    </row>
    <row r="428" spans="1:10" x14ac:dyDescent="0.25">
      <c r="A428" s="1" t="s">
        <v>71</v>
      </c>
      <c r="B428" s="1">
        <v>43389</v>
      </c>
      <c r="C428" s="1">
        <v>43442</v>
      </c>
      <c r="D428" s="1" t="s">
        <v>43</v>
      </c>
      <c r="E428" s="1" t="s">
        <v>39</v>
      </c>
      <c r="F428" s="1" t="s">
        <v>660</v>
      </c>
      <c r="G428" s="5">
        <v>27960</v>
      </c>
      <c r="H428" s="2">
        <v>7.0000000000000007E-2</v>
      </c>
      <c r="I428" s="22">
        <f t="shared" si="6"/>
        <v>53</v>
      </c>
      <c r="J428" s="2"/>
    </row>
    <row r="429" spans="1:10" x14ac:dyDescent="0.25">
      <c r="A429" s="1" t="s">
        <v>84</v>
      </c>
      <c r="B429" s="1">
        <v>43439</v>
      </c>
      <c r="C429" s="1">
        <v>43507</v>
      </c>
      <c r="D429" s="1" t="s">
        <v>44</v>
      </c>
      <c r="E429" s="1" t="s">
        <v>22</v>
      </c>
      <c r="F429" s="1" t="s">
        <v>661</v>
      </c>
      <c r="G429" s="5">
        <v>26718</v>
      </c>
      <c r="H429" s="2">
        <v>0.1</v>
      </c>
      <c r="I429" s="22">
        <f t="shared" si="6"/>
        <v>68</v>
      </c>
      <c r="J429" s="2"/>
    </row>
    <row r="430" spans="1:10" x14ac:dyDescent="0.25">
      <c r="A430" s="1" t="s">
        <v>98</v>
      </c>
      <c r="B430" s="1">
        <v>43449</v>
      </c>
      <c r="C430" s="1">
        <v>43501</v>
      </c>
      <c r="D430" s="1" t="s">
        <v>45</v>
      </c>
      <c r="E430" s="1" t="s">
        <v>21</v>
      </c>
      <c r="F430" s="1" t="s">
        <v>662</v>
      </c>
      <c r="G430" s="5">
        <v>33972</v>
      </c>
      <c r="H430" s="2">
        <v>0.06</v>
      </c>
      <c r="I430" s="22">
        <f t="shared" si="6"/>
        <v>52</v>
      </c>
      <c r="J430" s="2"/>
    </row>
    <row r="431" spans="1:10" x14ac:dyDescent="0.25">
      <c r="A431" s="1" t="s">
        <v>118</v>
      </c>
      <c r="B431" s="1">
        <v>43394</v>
      </c>
      <c r="C431" s="1">
        <v>43443</v>
      </c>
      <c r="D431" s="1" t="s">
        <v>44</v>
      </c>
      <c r="E431" s="1" t="s">
        <v>23</v>
      </c>
      <c r="F431" s="1" t="s">
        <v>663</v>
      </c>
      <c r="G431" s="5">
        <v>31072</v>
      </c>
      <c r="H431" s="2">
        <v>0.16</v>
      </c>
      <c r="I431" s="22">
        <f t="shared" si="6"/>
        <v>49</v>
      </c>
      <c r="J431" s="2"/>
    </row>
    <row r="432" spans="1:10" x14ac:dyDescent="0.25">
      <c r="A432" s="1" t="s">
        <v>77</v>
      </c>
      <c r="B432" s="1">
        <v>43375</v>
      </c>
      <c r="C432" s="1">
        <v>43415</v>
      </c>
      <c r="D432" s="1" t="s">
        <v>44</v>
      </c>
      <c r="E432" s="1" t="s">
        <v>32</v>
      </c>
      <c r="F432" s="1" t="s">
        <v>664</v>
      </c>
      <c r="G432" s="5">
        <v>32154</v>
      </c>
      <c r="H432" s="2">
        <v>0.08</v>
      </c>
      <c r="I432" s="22">
        <f t="shared" si="6"/>
        <v>40</v>
      </c>
      <c r="J432" s="2"/>
    </row>
    <row r="433" spans="1:10" x14ac:dyDescent="0.25">
      <c r="A433" s="1" t="s">
        <v>54</v>
      </c>
      <c r="B433" s="1">
        <v>43418</v>
      </c>
      <c r="C433" s="1">
        <v>43449</v>
      </c>
      <c r="D433" s="1" t="s">
        <v>44</v>
      </c>
      <c r="E433" s="1" t="s">
        <v>34</v>
      </c>
      <c r="F433" s="1" t="s">
        <v>665</v>
      </c>
      <c r="G433" s="5">
        <v>19235</v>
      </c>
      <c r="H433" s="2">
        <v>0.09</v>
      </c>
      <c r="I433" s="22">
        <f t="shared" si="6"/>
        <v>31</v>
      </c>
      <c r="J433" s="2"/>
    </row>
    <row r="434" spans="1:10" x14ac:dyDescent="0.25">
      <c r="A434" s="1" t="s">
        <v>87</v>
      </c>
      <c r="B434" s="1">
        <v>43374</v>
      </c>
      <c r="C434" s="1">
        <v>43418</v>
      </c>
      <c r="D434" s="1" t="s">
        <v>45</v>
      </c>
      <c r="E434" s="1" t="s">
        <v>31</v>
      </c>
      <c r="F434" s="1" t="s">
        <v>666</v>
      </c>
      <c r="G434" s="5">
        <v>20870</v>
      </c>
      <c r="H434" s="2">
        <v>0.11</v>
      </c>
      <c r="I434" s="22">
        <f t="shared" si="6"/>
        <v>44</v>
      </c>
      <c r="J434" s="2"/>
    </row>
    <row r="435" spans="1:10" x14ac:dyDescent="0.25">
      <c r="A435" s="1" t="s">
        <v>54</v>
      </c>
      <c r="B435" s="1">
        <v>43388</v>
      </c>
      <c r="C435" s="1">
        <v>43463</v>
      </c>
      <c r="D435" s="1" t="s">
        <v>44</v>
      </c>
      <c r="E435" s="1" t="s">
        <v>32</v>
      </c>
      <c r="F435" s="1" t="s">
        <v>667</v>
      </c>
      <c r="G435" s="5">
        <v>18264</v>
      </c>
      <c r="H435" s="2">
        <v>0.09</v>
      </c>
      <c r="I435" s="22">
        <f t="shared" si="6"/>
        <v>75</v>
      </c>
      <c r="J435" s="2"/>
    </row>
    <row r="436" spans="1:10" x14ac:dyDescent="0.25">
      <c r="A436" s="1" t="s">
        <v>81</v>
      </c>
      <c r="B436" s="1">
        <v>43455</v>
      </c>
      <c r="C436" s="1">
        <v>43492</v>
      </c>
      <c r="D436" s="1" t="s">
        <v>46</v>
      </c>
      <c r="E436" s="1" t="s">
        <v>25</v>
      </c>
      <c r="F436" s="1" t="s">
        <v>668</v>
      </c>
      <c r="G436" s="5">
        <v>23550</v>
      </c>
      <c r="H436" s="2">
        <v>0.11</v>
      </c>
      <c r="I436" s="22">
        <f t="shared" si="6"/>
        <v>37</v>
      </c>
      <c r="J436" s="2"/>
    </row>
    <row r="437" spans="1:10" x14ac:dyDescent="0.25">
      <c r="A437" s="1" t="s">
        <v>56</v>
      </c>
      <c r="B437" s="1">
        <v>43430</v>
      </c>
      <c r="C437" s="1">
        <v>43506</v>
      </c>
      <c r="D437" s="1" t="s">
        <v>45</v>
      </c>
      <c r="E437" s="1" t="s">
        <v>21</v>
      </c>
      <c r="F437" s="1" t="s">
        <v>669</v>
      </c>
      <c r="G437" s="5">
        <v>26191</v>
      </c>
      <c r="H437" s="2">
        <v>0.11</v>
      </c>
      <c r="I437" s="22">
        <f t="shared" si="6"/>
        <v>76</v>
      </c>
      <c r="J437" s="2"/>
    </row>
    <row r="438" spans="1:10" x14ac:dyDescent="0.25">
      <c r="A438" s="1" t="s">
        <v>77</v>
      </c>
      <c r="B438" s="1">
        <v>43393</v>
      </c>
      <c r="C438" s="1">
        <v>43425</v>
      </c>
      <c r="D438" s="1" t="s">
        <v>43</v>
      </c>
      <c r="E438" s="1" t="s">
        <v>40</v>
      </c>
      <c r="F438" s="1" t="s">
        <v>670</v>
      </c>
      <c r="G438" s="5">
        <v>30363</v>
      </c>
      <c r="H438" s="2">
        <v>0.13</v>
      </c>
      <c r="I438" s="22">
        <f t="shared" si="6"/>
        <v>32</v>
      </c>
      <c r="J438" s="2"/>
    </row>
    <row r="439" spans="1:10" x14ac:dyDescent="0.25">
      <c r="A439" s="1" t="s">
        <v>60</v>
      </c>
      <c r="B439" s="1">
        <v>43439</v>
      </c>
      <c r="C439" s="1">
        <v>43495</v>
      </c>
      <c r="D439" s="1" t="s">
        <v>43</v>
      </c>
      <c r="E439" s="1" t="s">
        <v>32</v>
      </c>
      <c r="F439" s="1" t="s">
        <v>671</v>
      </c>
      <c r="G439" s="5">
        <v>23629</v>
      </c>
      <c r="H439" s="2">
        <v>0.13</v>
      </c>
      <c r="I439" s="22">
        <f t="shared" si="6"/>
        <v>56</v>
      </c>
      <c r="J439" s="2"/>
    </row>
    <row r="440" spans="1:10" x14ac:dyDescent="0.25">
      <c r="A440" s="1" t="s">
        <v>109</v>
      </c>
      <c r="B440" s="1">
        <v>43443</v>
      </c>
      <c r="C440" s="1">
        <v>43473</v>
      </c>
      <c r="D440" s="1" t="s">
        <v>45</v>
      </c>
      <c r="E440" s="1" t="s">
        <v>42</v>
      </c>
      <c r="F440" s="1" t="s">
        <v>672</v>
      </c>
      <c r="G440" s="5">
        <v>23026</v>
      </c>
      <c r="H440" s="2">
        <v>0.05</v>
      </c>
      <c r="I440" s="22">
        <f t="shared" si="6"/>
        <v>30</v>
      </c>
      <c r="J440" s="2"/>
    </row>
    <row r="441" spans="1:10" x14ac:dyDescent="0.25">
      <c r="A441" s="1" t="s">
        <v>69</v>
      </c>
      <c r="B441" s="1">
        <v>43409</v>
      </c>
      <c r="C441" s="1">
        <v>43478</v>
      </c>
      <c r="D441" s="1" t="s">
        <v>46</v>
      </c>
      <c r="E441" s="1" t="s">
        <v>21</v>
      </c>
      <c r="F441" s="1" t="s">
        <v>673</v>
      </c>
      <c r="G441" s="5">
        <v>28004</v>
      </c>
      <c r="H441" s="2">
        <v>0.08</v>
      </c>
      <c r="I441" s="22">
        <f t="shared" si="6"/>
        <v>69</v>
      </c>
      <c r="J441" s="2"/>
    </row>
    <row r="442" spans="1:10" x14ac:dyDescent="0.25">
      <c r="A442" s="1" t="s">
        <v>77</v>
      </c>
      <c r="B442" s="1">
        <v>43423</v>
      </c>
      <c r="C442" s="1">
        <v>43458</v>
      </c>
      <c r="D442" s="1" t="s">
        <v>43</v>
      </c>
      <c r="E442" s="1" t="s">
        <v>34</v>
      </c>
      <c r="F442" s="1" t="s">
        <v>674</v>
      </c>
      <c r="G442" s="5">
        <v>24545</v>
      </c>
      <c r="H442" s="2">
        <v>0.13</v>
      </c>
      <c r="I442" s="22">
        <f t="shared" si="6"/>
        <v>35</v>
      </c>
      <c r="J442" s="2"/>
    </row>
    <row r="443" spans="1:10" x14ac:dyDescent="0.25">
      <c r="A443" s="1" t="s">
        <v>66</v>
      </c>
      <c r="B443" s="1">
        <v>43413</v>
      </c>
      <c r="C443" s="1">
        <v>43492</v>
      </c>
      <c r="D443" s="1" t="s">
        <v>43</v>
      </c>
      <c r="E443" s="1" t="s">
        <v>27</v>
      </c>
      <c r="F443" s="1" t="s">
        <v>675</v>
      </c>
      <c r="G443" s="5">
        <v>33213</v>
      </c>
      <c r="H443" s="2">
        <v>0.15</v>
      </c>
      <c r="I443" s="22">
        <f t="shared" si="6"/>
        <v>79</v>
      </c>
      <c r="J443" s="2"/>
    </row>
    <row r="444" spans="1:10" x14ac:dyDescent="0.25">
      <c r="A444" s="1" t="s">
        <v>112</v>
      </c>
      <c r="B444" s="1">
        <v>43420</v>
      </c>
      <c r="C444" s="1">
        <v>43493</v>
      </c>
      <c r="D444" s="1" t="s">
        <v>46</v>
      </c>
      <c r="E444" s="1" t="s">
        <v>25</v>
      </c>
      <c r="F444" s="1" t="s">
        <v>676</v>
      </c>
      <c r="G444" s="5">
        <v>20359</v>
      </c>
      <c r="H444" s="2">
        <v>0.16</v>
      </c>
      <c r="I444" s="22">
        <f t="shared" si="6"/>
        <v>73</v>
      </c>
      <c r="J444" s="2"/>
    </row>
    <row r="445" spans="1:10" x14ac:dyDescent="0.25">
      <c r="A445" s="1" t="s">
        <v>112</v>
      </c>
      <c r="B445" s="1">
        <v>43457</v>
      </c>
      <c r="C445" s="1">
        <v>43496</v>
      </c>
      <c r="D445" s="1" t="s">
        <v>45</v>
      </c>
      <c r="E445" s="1" t="s">
        <v>25</v>
      </c>
      <c r="F445" s="1" t="s">
        <v>677</v>
      </c>
      <c r="G445" s="5">
        <v>17735</v>
      </c>
      <c r="H445" s="2">
        <v>7.0000000000000007E-2</v>
      </c>
      <c r="I445" s="22">
        <f t="shared" si="6"/>
        <v>39</v>
      </c>
      <c r="J445" s="2"/>
    </row>
    <row r="446" spans="1:10" x14ac:dyDescent="0.25">
      <c r="A446" s="1" t="s">
        <v>84</v>
      </c>
      <c r="B446" s="1">
        <v>43382</v>
      </c>
      <c r="C446" s="1">
        <v>43426</v>
      </c>
      <c r="D446" s="1" t="s">
        <v>44</v>
      </c>
      <c r="E446" s="1" t="s">
        <v>30</v>
      </c>
      <c r="F446" s="1" t="s">
        <v>678</v>
      </c>
      <c r="G446" s="5">
        <v>16998</v>
      </c>
      <c r="H446" s="2">
        <v>7.0000000000000007E-2</v>
      </c>
      <c r="I446" s="22">
        <f t="shared" si="6"/>
        <v>44</v>
      </c>
      <c r="J446" s="2"/>
    </row>
    <row r="447" spans="1:10" x14ac:dyDescent="0.25">
      <c r="A447" s="1" t="s">
        <v>118</v>
      </c>
      <c r="B447" s="1">
        <v>43398</v>
      </c>
      <c r="C447" s="1">
        <v>43463</v>
      </c>
      <c r="D447" s="1" t="s">
        <v>46</v>
      </c>
      <c r="E447" s="1" t="s">
        <v>31</v>
      </c>
      <c r="F447" s="1" t="s">
        <v>679</v>
      </c>
      <c r="G447" s="5">
        <v>30394</v>
      </c>
      <c r="H447" s="2">
        <v>0.1</v>
      </c>
      <c r="I447" s="22">
        <f t="shared" si="6"/>
        <v>65</v>
      </c>
      <c r="J447" s="2"/>
    </row>
    <row r="448" spans="1:10" x14ac:dyDescent="0.25">
      <c r="A448" s="1" t="s">
        <v>104</v>
      </c>
      <c r="B448" s="1">
        <v>43423</v>
      </c>
      <c r="C448" s="1">
        <v>43463</v>
      </c>
      <c r="D448" s="1" t="s">
        <v>44</v>
      </c>
      <c r="E448" s="1" t="s">
        <v>28</v>
      </c>
      <c r="F448" s="1" t="s">
        <v>680</v>
      </c>
      <c r="G448" s="5">
        <v>31240</v>
      </c>
      <c r="H448" s="2">
        <v>0.17</v>
      </c>
      <c r="I448" s="22">
        <f t="shared" si="6"/>
        <v>40</v>
      </c>
      <c r="J448" s="2"/>
    </row>
    <row r="449" spans="1:10" x14ac:dyDescent="0.25">
      <c r="A449" s="1" t="s">
        <v>77</v>
      </c>
      <c r="B449" s="1">
        <v>43402</v>
      </c>
      <c r="C449" s="1">
        <v>43473</v>
      </c>
      <c r="D449" s="1" t="s">
        <v>46</v>
      </c>
      <c r="E449" s="1" t="s">
        <v>24</v>
      </c>
      <c r="F449" s="1" t="s">
        <v>681</v>
      </c>
      <c r="G449" s="5">
        <v>16861</v>
      </c>
      <c r="H449" s="2">
        <v>0.08</v>
      </c>
      <c r="I449" s="22">
        <f t="shared" si="6"/>
        <v>71</v>
      </c>
      <c r="J449" s="2"/>
    </row>
    <row r="450" spans="1:10" x14ac:dyDescent="0.25">
      <c r="A450" s="1" t="s">
        <v>56</v>
      </c>
      <c r="B450" s="1">
        <v>43430</v>
      </c>
      <c r="C450" s="1">
        <v>43470</v>
      </c>
      <c r="D450" s="1" t="s">
        <v>47</v>
      </c>
      <c r="E450" s="1" t="s">
        <v>31</v>
      </c>
      <c r="F450" s="1" t="s">
        <v>682</v>
      </c>
      <c r="G450" s="5">
        <v>29972</v>
      </c>
      <c r="H450" s="2">
        <v>0.11</v>
      </c>
      <c r="I450" s="22">
        <f t="shared" si="6"/>
        <v>40</v>
      </c>
      <c r="J450" s="2"/>
    </row>
    <row r="451" spans="1:10" x14ac:dyDescent="0.25">
      <c r="A451" s="1" t="s">
        <v>66</v>
      </c>
      <c r="B451" s="1">
        <v>43389</v>
      </c>
      <c r="C451" s="1">
        <v>43423</v>
      </c>
      <c r="D451" s="1" t="s">
        <v>47</v>
      </c>
      <c r="E451" s="1" t="s">
        <v>21</v>
      </c>
      <c r="F451" s="1" t="s">
        <v>683</v>
      </c>
      <c r="G451" s="5">
        <v>31034</v>
      </c>
      <c r="H451" s="2">
        <v>0.12</v>
      </c>
      <c r="I451" s="22">
        <f t="shared" ref="I451:I514" si="7">C451-B451</f>
        <v>34</v>
      </c>
      <c r="J451" s="2"/>
    </row>
    <row r="452" spans="1:10" x14ac:dyDescent="0.25">
      <c r="A452" s="1" t="s">
        <v>69</v>
      </c>
      <c r="B452" s="1">
        <v>43375</v>
      </c>
      <c r="C452" s="1">
        <v>43417</v>
      </c>
      <c r="D452" s="1" t="s">
        <v>44</v>
      </c>
      <c r="E452" s="1" t="s">
        <v>29</v>
      </c>
      <c r="F452" s="1" t="s">
        <v>684</v>
      </c>
      <c r="G452" s="5">
        <v>21377</v>
      </c>
      <c r="H452" s="2">
        <v>0.08</v>
      </c>
      <c r="I452" s="22">
        <f t="shared" si="7"/>
        <v>42</v>
      </c>
      <c r="J452" s="2"/>
    </row>
    <row r="453" spans="1:10" x14ac:dyDescent="0.25">
      <c r="A453" s="1" t="s">
        <v>69</v>
      </c>
      <c r="B453" s="1">
        <v>43384</v>
      </c>
      <c r="C453" s="1">
        <v>43435</v>
      </c>
      <c r="D453" s="1" t="s">
        <v>44</v>
      </c>
      <c r="E453" s="1" t="s">
        <v>30</v>
      </c>
      <c r="F453" s="1" t="s">
        <v>685</v>
      </c>
      <c r="G453" s="5">
        <v>26406</v>
      </c>
      <c r="H453" s="2">
        <v>0.1</v>
      </c>
      <c r="I453" s="22">
        <f t="shared" si="7"/>
        <v>51</v>
      </c>
      <c r="J453" s="2"/>
    </row>
    <row r="454" spans="1:10" x14ac:dyDescent="0.25">
      <c r="A454" s="1" t="s">
        <v>84</v>
      </c>
      <c r="B454" s="1">
        <v>43395</v>
      </c>
      <c r="C454" s="1">
        <v>43475</v>
      </c>
      <c r="D454" s="1" t="s">
        <v>45</v>
      </c>
      <c r="E454" s="1" t="s">
        <v>36</v>
      </c>
      <c r="F454" s="1" t="s">
        <v>686</v>
      </c>
      <c r="G454" s="5">
        <v>34722</v>
      </c>
      <c r="H454" s="2">
        <v>0.17</v>
      </c>
      <c r="I454" s="22">
        <f t="shared" si="7"/>
        <v>80</v>
      </c>
      <c r="J454" s="2"/>
    </row>
    <row r="455" spans="1:10" x14ac:dyDescent="0.25">
      <c r="A455" s="1" t="s">
        <v>60</v>
      </c>
      <c r="B455" s="1">
        <v>43413</v>
      </c>
      <c r="C455" s="1">
        <v>43468</v>
      </c>
      <c r="D455" s="1" t="s">
        <v>43</v>
      </c>
      <c r="E455" s="1" t="s">
        <v>34</v>
      </c>
      <c r="F455" s="1" t="s">
        <v>687</v>
      </c>
      <c r="G455" s="5">
        <v>23646</v>
      </c>
      <c r="H455" s="2">
        <v>0.08</v>
      </c>
      <c r="I455" s="22">
        <f t="shared" si="7"/>
        <v>55</v>
      </c>
      <c r="J455" s="2"/>
    </row>
    <row r="456" spans="1:10" x14ac:dyDescent="0.25">
      <c r="A456" s="1" t="s">
        <v>98</v>
      </c>
      <c r="B456" s="1">
        <v>43418</v>
      </c>
      <c r="C456" s="1">
        <v>43448</v>
      </c>
      <c r="D456" s="1" t="s">
        <v>46</v>
      </c>
      <c r="E456" s="1" t="s">
        <v>29</v>
      </c>
      <c r="F456" s="1" t="s">
        <v>688</v>
      </c>
      <c r="G456" s="5">
        <v>17811</v>
      </c>
      <c r="H456" s="2">
        <v>0.17</v>
      </c>
      <c r="I456" s="22">
        <f t="shared" si="7"/>
        <v>30</v>
      </c>
      <c r="J456" s="2"/>
    </row>
    <row r="457" spans="1:10" x14ac:dyDescent="0.25">
      <c r="A457" s="1" t="s">
        <v>118</v>
      </c>
      <c r="B457" s="1">
        <v>43464</v>
      </c>
      <c r="C457" s="1">
        <v>43544</v>
      </c>
      <c r="D457" s="1" t="s">
        <v>44</v>
      </c>
      <c r="E457" s="1" t="s">
        <v>25</v>
      </c>
      <c r="F457" s="1" t="s">
        <v>689</v>
      </c>
      <c r="G457" s="5">
        <v>18237</v>
      </c>
      <c r="H457" s="2">
        <v>0.17</v>
      </c>
      <c r="I457" s="22">
        <f t="shared" si="7"/>
        <v>80</v>
      </c>
      <c r="J457" s="2"/>
    </row>
    <row r="458" spans="1:10" x14ac:dyDescent="0.25">
      <c r="A458" s="1" t="s">
        <v>71</v>
      </c>
      <c r="B458" s="1">
        <v>43428</v>
      </c>
      <c r="C458" s="1">
        <v>43502</v>
      </c>
      <c r="D458" s="1" t="s">
        <v>46</v>
      </c>
      <c r="E458" s="1" t="s">
        <v>21</v>
      </c>
      <c r="F458" s="1" t="s">
        <v>690</v>
      </c>
      <c r="G458" s="5">
        <v>29251</v>
      </c>
      <c r="H458" s="2">
        <v>0.12</v>
      </c>
      <c r="I458" s="22">
        <f t="shared" si="7"/>
        <v>74</v>
      </c>
      <c r="J458" s="2"/>
    </row>
    <row r="459" spans="1:10" x14ac:dyDescent="0.25">
      <c r="A459" s="1" t="s">
        <v>104</v>
      </c>
      <c r="B459" s="1">
        <v>43437</v>
      </c>
      <c r="C459" s="1">
        <v>43516</v>
      </c>
      <c r="D459" s="1" t="s">
        <v>46</v>
      </c>
      <c r="E459" s="1" t="s">
        <v>25</v>
      </c>
      <c r="F459" s="1" t="s">
        <v>691</v>
      </c>
      <c r="G459" s="5">
        <v>21261</v>
      </c>
      <c r="H459" s="2">
        <v>0.14000000000000001</v>
      </c>
      <c r="I459" s="22">
        <f t="shared" si="7"/>
        <v>79</v>
      </c>
      <c r="J459" s="2"/>
    </row>
    <row r="460" spans="1:10" x14ac:dyDescent="0.25">
      <c r="A460" s="1" t="s">
        <v>58</v>
      </c>
      <c r="B460" s="1">
        <v>43422</v>
      </c>
      <c r="C460" s="1">
        <v>43489</v>
      </c>
      <c r="D460" s="1" t="s">
        <v>44</v>
      </c>
      <c r="E460" s="1" t="s">
        <v>42</v>
      </c>
      <c r="F460" s="1" t="s">
        <v>692</v>
      </c>
      <c r="G460" s="5">
        <v>23976</v>
      </c>
      <c r="H460" s="2">
        <v>0.16</v>
      </c>
      <c r="I460" s="22">
        <f t="shared" si="7"/>
        <v>67</v>
      </c>
      <c r="J460" s="2"/>
    </row>
    <row r="461" spans="1:10" x14ac:dyDescent="0.25">
      <c r="A461" s="1" t="s">
        <v>62</v>
      </c>
      <c r="B461" s="1">
        <v>43403</v>
      </c>
      <c r="C461" s="1">
        <v>43463</v>
      </c>
      <c r="D461" s="1" t="s">
        <v>44</v>
      </c>
      <c r="E461" s="1" t="s">
        <v>32</v>
      </c>
      <c r="F461" s="1" t="s">
        <v>693</v>
      </c>
      <c r="G461" s="5">
        <v>26081</v>
      </c>
      <c r="H461" s="2">
        <v>0.16</v>
      </c>
      <c r="I461" s="22">
        <f t="shared" si="7"/>
        <v>60</v>
      </c>
      <c r="J461" s="2"/>
    </row>
    <row r="462" spans="1:10" x14ac:dyDescent="0.25">
      <c r="A462" s="1" t="s">
        <v>60</v>
      </c>
      <c r="B462" s="1">
        <v>43377</v>
      </c>
      <c r="C462" s="1">
        <v>43433</v>
      </c>
      <c r="D462" s="1" t="s">
        <v>45</v>
      </c>
      <c r="E462" s="1" t="s">
        <v>35</v>
      </c>
      <c r="F462" s="1" t="s">
        <v>694</v>
      </c>
      <c r="G462" s="5">
        <v>18753</v>
      </c>
      <c r="H462" s="2">
        <v>0.09</v>
      </c>
      <c r="I462" s="22">
        <f t="shared" si="7"/>
        <v>56</v>
      </c>
      <c r="J462" s="2"/>
    </row>
    <row r="463" spans="1:10" x14ac:dyDescent="0.25">
      <c r="A463" s="1" t="s">
        <v>66</v>
      </c>
      <c r="B463" s="1">
        <v>43422</v>
      </c>
      <c r="C463" s="1">
        <v>43485</v>
      </c>
      <c r="D463" s="1" t="s">
        <v>44</v>
      </c>
      <c r="E463" s="1" t="s">
        <v>39</v>
      </c>
      <c r="F463" s="1" t="s">
        <v>695</v>
      </c>
      <c r="G463" s="5">
        <v>32531</v>
      </c>
      <c r="H463" s="2">
        <v>0.06</v>
      </c>
      <c r="I463" s="22">
        <f t="shared" si="7"/>
        <v>63</v>
      </c>
      <c r="J463" s="2"/>
    </row>
    <row r="464" spans="1:10" x14ac:dyDescent="0.25">
      <c r="A464" s="1" t="s">
        <v>58</v>
      </c>
      <c r="B464" s="1">
        <v>43397</v>
      </c>
      <c r="C464" s="1">
        <v>43443</v>
      </c>
      <c r="D464" s="1" t="s">
        <v>46</v>
      </c>
      <c r="E464" s="1" t="s">
        <v>26</v>
      </c>
      <c r="F464" s="1" t="s">
        <v>696</v>
      </c>
      <c r="G464" s="5">
        <v>23121</v>
      </c>
      <c r="H464" s="2">
        <v>0.14000000000000001</v>
      </c>
      <c r="I464" s="22">
        <f t="shared" si="7"/>
        <v>46</v>
      </c>
      <c r="J464" s="2"/>
    </row>
    <row r="465" spans="1:10" x14ac:dyDescent="0.25">
      <c r="A465" s="1" t="s">
        <v>60</v>
      </c>
      <c r="B465" s="1">
        <v>43429</v>
      </c>
      <c r="C465" s="1">
        <v>43479</v>
      </c>
      <c r="D465" s="1" t="s">
        <v>43</v>
      </c>
      <c r="E465" s="1" t="s">
        <v>27</v>
      </c>
      <c r="F465" s="1" t="s">
        <v>697</v>
      </c>
      <c r="G465" s="5">
        <v>25235</v>
      </c>
      <c r="H465" s="2">
        <v>0.05</v>
      </c>
      <c r="I465" s="22">
        <f t="shared" si="7"/>
        <v>50</v>
      </c>
      <c r="J465" s="2"/>
    </row>
    <row r="466" spans="1:10" x14ac:dyDescent="0.25">
      <c r="A466" s="1" t="s">
        <v>87</v>
      </c>
      <c r="B466" s="1">
        <v>43408</v>
      </c>
      <c r="C466" s="1">
        <v>43488</v>
      </c>
      <c r="D466" s="1" t="s">
        <v>45</v>
      </c>
      <c r="E466" s="1" t="s">
        <v>28</v>
      </c>
      <c r="F466" s="1" t="s">
        <v>698</v>
      </c>
      <c r="G466" s="5">
        <v>18364</v>
      </c>
      <c r="H466" s="2">
        <v>0.14000000000000001</v>
      </c>
      <c r="I466" s="22">
        <f t="shared" si="7"/>
        <v>80</v>
      </c>
      <c r="J466" s="2"/>
    </row>
    <row r="467" spans="1:10" x14ac:dyDescent="0.25">
      <c r="A467" s="1" t="s">
        <v>69</v>
      </c>
      <c r="B467" s="1">
        <v>43390</v>
      </c>
      <c r="C467" s="1">
        <v>43438</v>
      </c>
      <c r="D467" s="1" t="s">
        <v>45</v>
      </c>
      <c r="E467" s="1" t="s">
        <v>23</v>
      </c>
      <c r="F467" s="1" t="s">
        <v>699</v>
      </c>
      <c r="G467" s="5">
        <v>23108</v>
      </c>
      <c r="H467" s="2">
        <v>0.06</v>
      </c>
      <c r="I467" s="22">
        <f t="shared" si="7"/>
        <v>48</v>
      </c>
      <c r="J467" s="2"/>
    </row>
    <row r="468" spans="1:10" x14ac:dyDescent="0.25">
      <c r="A468" s="1" t="s">
        <v>62</v>
      </c>
      <c r="B468" s="1">
        <v>43400</v>
      </c>
      <c r="C468" s="1">
        <v>43453</v>
      </c>
      <c r="D468" s="1" t="s">
        <v>46</v>
      </c>
      <c r="E468" s="1" t="s">
        <v>25</v>
      </c>
      <c r="F468" s="1" t="s">
        <v>700</v>
      </c>
      <c r="G468" s="5">
        <v>29001</v>
      </c>
      <c r="H468" s="2">
        <v>0.09</v>
      </c>
      <c r="I468" s="22">
        <f t="shared" si="7"/>
        <v>53</v>
      </c>
      <c r="J468" s="2"/>
    </row>
    <row r="469" spans="1:10" x14ac:dyDescent="0.25">
      <c r="A469" s="1" t="s">
        <v>92</v>
      </c>
      <c r="B469" s="1">
        <v>43421</v>
      </c>
      <c r="C469" s="1">
        <v>43461</v>
      </c>
      <c r="D469" s="1" t="s">
        <v>44</v>
      </c>
      <c r="E469" s="1" t="s">
        <v>42</v>
      </c>
      <c r="F469" s="1" t="s">
        <v>701</v>
      </c>
      <c r="G469" s="5">
        <v>27382</v>
      </c>
      <c r="H469" s="2">
        <v>0.06</v>
      </c>
      <c r="I469" s="22">
        <f t="shared" si="7"/>
        <v>40</v>
      </c>
      <c r="J469" s="2"/>
    </row>
    <row r="470" spans="1:10" x14ac:dyDescent="0.25">
      <c r="A470" s="1" t="s">
        <v>92</v>
      </c>
      <c r="B470" s="1">
        <v>43402</v>
      </c>
      <c r="C470" s="1">
        <v>43476</v>
      </c>
      <c r="D470" s="1" t="s">
        <v>43</v>
      </c>
      <c r="E470" s="1" t="s">
        <v>41</v>
      </c>
      <c r="F470" s="1" t="s">
        <v>702</v>
      </c>
      <c r="G470" s="5">
        <v>32355</v>
      </c>
      <c r="H470" s="2">
        <v>0.13</v>
      </c>
      <c r="I470" s="22">
        <f t="shared" si="7"/>
        <v>74</v>
      </c>
      <c r="J470" s="2"/>
    </row>
    <row r="471" spans="1:10" x14ac:dyDescent="0.25">
      <c r="A471" s="1" t="s">
        <v>58</v>
      </c>
      <c r="B471" s="1">
        <v>43426</v>
      </c>
      <c r="C471" s="1">
        <v>43505</v>
      </c>
      <c r="D471" s="1" t="s">
        <v>47</v>
      </c>
      <c r="E471" s="1" t="s">
        <v>33</v>
      </c>
      <c r="F471" s="1" t="s">
        <v>703</v>
      </c>
      <c r="G471" s="5">
        <v>19149</v>
      </c>
      <c r="H471" s="2">
        <v>0.05</v>
      </c>
      <c r="I471" s="22">
        <f t="shared" si="7"/>
        <v>79</v>
      </c>
      <c r="J471" s="2"/>
    </row>
    <row r="472" spans="1:10" x14ac:dyDescent="0.25">
      <c r="A472" s="1" t="s">
        <v>66</v>
      </c>
      <c r="B472" s="1">
        <v>43400</v>
      </c>
      <c r="C472" s="1">
        <v>43430</v>
      </c>
      <c r="D472" s="1" t="s">
        <v>43</v>
      </c>
      <c r="E472" s="1" t="s">
        <v>33</v>
      </c>
      <c r="F472" s="1" t="s">
        <v>704</v>
      </c>
      <c r="G472" s="5">
        <v>23431</v>
      </c>
      <c r="H472" s="2">
        <v>0.11</v>
      </c>
      <c r="I472" s="22">
        <f t="shared" si="7"/>
        <v>30</v>
      </c>
      <c r="J472" s="2"/>
    </row>
    <row r="473" spans="1:10" x14ac:dyDescent="0.25">
      <c r="A473" s="1" t="s">
        <v>66</v>
      </c>
      <c r="B473" s="1">
        <v>43440</v>
      </c>
      <c r="C473" s="1">
        <v>43491</v>
      </c>
      <c r="D473" s="1" t="s">
        <v>47</v>
      </c>
      <c r="E473" s="1" t="s">
        <v>23</v>
      </c>
      <c r="F473" s="1" t="s">
        <v>705</v>
      </c>
      <c r="G473" s="5">
        <v>29532</v>
      </c>
      <c r="H473" s="2">
        <v>0.08</v>
      </c>
      <c r="I473" s="22">
        <f t="shared" si="7"/>
        <v>51</v>
      </c>
      <c r="J473" s="2"/>
    </row>
    <row r="474" spans="1:10" x14ac:dyDescent="0.25">
      <c r="A474" s="1" t="s">
        <v>109</v>
      </c>
      <c r="B474" s="1">
        <v>43374</v>
      </c>
      <c r="C474" s="1">
        <v>43427</v>
      </c>
      <c r="D474" s="1" t="s">
        <v>46</v>
      </c>
      <c r="E474" s="1" t="s">
        <v>27</v>
      </c>
      <c r="F474" s="1" t="s">
        <v>706</v>
      </c>
      <c r="G474" s="5">
        <v>27859</v>
      </c>
      <c r="H474" s="2">
        <v>0.1</v>
      </c>
      <c r="I474" s="22">
        <f t="shared" si="7"/>
        <v>53</v>
      </c>
      <c r="J474" s="2"/>
    </row>
    <row r="475" spans="1:10" x14ac:dyDescent="0.25">
      <c r="A475" s="1" t="s">
        <v>64</v>
      </c>
      <c r="B475" s="1">
        <v>43414</v>
      </c>
      <c r="C475" s="1">
        <v>43454</v>
      </c>
      <c r="D475" s="1" t="s">
        <v>43</v>
      </c>
      <c r="E475" s="1" t="s">
        <v>25</v>
      </c>
      <c r="F475" s="1" t="s">
        <v>707</v>
      </c>
      <c r="G475" s="5">
        <v>28366</v>
      </c>
      <c r="H475" s="2">
        <v>0.09</v>
      </c>
      <c r="I475" s="22">
        <f t="shared" si="7"/>
        <v>40</v>
      </c>
      <c r="J475" s="2"/>
    </row>
    <row r="476" spans="1:10" x14ac:dyDescent="0.25">
      <c r="A476" s="1" t="s">
        <v>66</v>
      </c>
      <c r="B476" s="1">
        <v>43413</v>
      </c>
      <c r="C476" s="1">
        <v>43466</v>
      </c>
      <c r="D476" s="1" t="s">
        <v>46</v>
      </c>
      <c r="E476" s="1" t="s">
        <v>29</v>
      </c>
      <c r="F476" s="1" t="s">
        <v>708</v>
      </c>
      <c r="G476" s="5">
        <v>28489</v>
      </c>
      <c r="H476" s="2">
        <v>0.08</v>
      </c>
      <c r="I476" s="22">
        <f t="shared" si="7"/>
        <v>53</v>
      </c>
      <c r="J476" s="2"/>
    </row>
    <row r="477" spans="1:10" x14ac:dyDescent="0.25">
      <c r="A477" s="1" t="s">
        <v>64</v>
      </c>
      <c r="B477" s="1">
        <v>43397</v>
      </c>
      <c r="C477" s="1">
        <v>43447</v>
      </c>
      <c r="D477" s="1" t="s">
        <v>45</v>
      </c>
      <c r="E477" s="1" t="s">
        <v>25</v>
      </c>
      <c r="F477" s="1" t="s">
        <v>709</v>
      </c>
      <c r="G477" s="5">
        <v>25963</v>
      </c>
      <c r="H477" s="2">
        <v>0.11</v>
      </c>
      <c r="I477" s="22">
        <f t="shared" si="7"/>
        <v>50</v>
      </c>
      <c r="J477" s="2"/>
    </row>
    <row r="478" spans="1:10" x14ac:dyDescent="0.25">
      <c r="A478" s="1" t="s">
        <v>84</v>
      </c>
      <c r="B478" s="1">
        <v>43462</v>
      </c>
      <c r="C478" s="1">
        <v>43516</v>
      </c>
      <c r="D478" s="1" t="s">
        <v>45</v>
      </c>
      <c r="E478" s="1" t="s">
        <v>39</v>
      </c>
      <c r="F478" s="1" t="s">
        <v>710</v>
      </c>
      <c r="G478" s="5">
        <v>30904</v>
      </c>
      <c r="H478" s="2">
        <v>0.08</v>
      </c>
      <c r="I478" s="22">
        <f t="shared" si="7"/>
        <v>54</v>
      </c>
      <c r="J478" s="2"/>
    </row>
    <row r="479" spans="1:10" x14ac:dyDescent="0.25">
      <c r="A479" s="1" t="s">
        <v>54</v>
      </c>
      <c r="B479" s="1">
        <v>43426</v>
      </c>
      <c r="C479" s="1">
        <v>43491</v>
      </c>
      <c r="D479" s="1" t="s">
        <v>43</v>
      </c>
      <c r="E479" s="1" t="s">
        <v>39</v>
      </c>
      <c r="F479" s="1" t="s">
        <v>711</v>
      </c>
      <c r="G479" s="5">
        <v>32700</v>
      </c>
      <c r="H479" s="2">
        <v>0.16</v>
      </c>
      <c r="I479" s="22">
        <f t="shared" si="7"/>
        <v>65</v>
      </c>
      <c r="J479" s="2"/>
    </row>
    <row r="480" spans="1:10" x14ac:dyDescent="0.25">
      <c r="A480" s="1" t="s">
        <v>66</v>
      </c>
      <c r="B480" s="1">
        <v>43454</v>
      </c>
      <c r="C480" s="1">
        <v>43484</v>
      </c>
      <c r="D480" s="1" t="s">
        <v>45</v>
      </c>
      <c r="E480" s="1" t="s">
        <v>34</v>
      </c>
      <c r="F480" s="1" t="s">
        <v>712</v>
      </c>
      <c r="G480" s="5">
        <v>22937</v>
      </c>
      <c r="H480" s="2">
        <v>0.13</v>
      </c>
      <c r="I480" s="22">
        <f t="shared" si="7"/>
        <v>30</v>
      </c>
      <c r="J480" s="2"/>
    </row>
    <row r="481" spans="1:10" x14ac:dyDescent="0.25">
      <c r="A481" s="1" t="s">
        <v>58</v>
      </c>
      <c r="B481" s="1">
        <v>43376</v>
      </c>
      <c r="C481" s="1">
        <v>43446</v>
      </c>
      <c r="D481" s="1" t="s">
        <v>45</v>
      </c>
      <c r="E481" s="1" t="s">
        <v>42</v>
      </c>
      <c r="F481" s="1" t="s">
        <v>713</v>
      </c>
      <c r="G481" s="5">
        <v>20970</v>
      </c>
      <c r="H481" s="2">
        <v>0.17</v>
      </c>
      <c r="I481" s="22">
        <f t="shared" si="7"/>
        <v>70</v>
      </c>
      <c r="J481" s="2"/>
    </row>
    <row r="482" spans="1:10" x14ac:dyDescent="0.25">
      <c r="A482" s="1" t="s">
        <v>139</v>
      </c>
      <c r="B482" s="1">
        <v>43414</v>
      </c>
      <c r="C482" s="1">
        <v>43466</v>
      </c>
      <c r="D482" s="1" t="s">
        <v>47</v>
      </c>
      <c r="E482" s="1" t="s">
        <v>35</v>
      </c>
      <c r="F482" s="1" t="s">
        <v>714</v>
      </c>
      <c r="G482" s="5">
        <v>23878</v>
      </c>
      <c r="H482" s="2">
        <v>0.08</v>
      </c>
      <c r="I482" s="22">
        <f t="shared" si="7"/>
        <v>52</v>
      </c>
      <c r="J482" s="2"/>
    </row>
    <row r="483" spans="1:10" x14ac:dyDescent="0.25">
      <c r="A483" s="1" t="s">
        <v>60</v>
      </c>
      <c r="B483" s="1">
        <v>43432</v>
      </c>
      <c r="C483" s="1">
        <v>43501</v>
      </c>
      <c r="D483" s="1" t="s">
        <v>46</v>
      </c>
      <c r="E483" s="1" t="s">
        <v>23</v>
      </c>
      <c r="F483" s="1" t="s">
        <v>715</v>
      </c>
      <c r="G483" s="5">
        <v>23983</v>
      </c>
      <c r="H483" s="2">
        <v>0.14000000000000001</v>
      </c>
      <c r="I483" s="22">
        <f t="shared" si="7"/>
        <v>69</v>
      </c>
      <c r="J483" s="2"/>
    </row>
    <row r="484" spans="1:10" x14ac:dyDescent="0.25">
      <c r="A484" s="1" t="s">
        <v>69</v>
      </c>
      <c r="B484" s="1">
        <v>43380</v>
      </c>
      <c r="C484" s="1">
        <v>43415</v>
      </c>
      <c r="D484" s="1" t="s">
        <v>44</v>
      </c>
      <c r="E484" s="1" t="s">
        <v>42</v>
      </c>
      <c r="F484" s="1" t="s">
        <v>716</v>
      </c>
      <c r="G484" s="5">
        <v>16935</v>
      </c>
      <c r="H484" s="2">
        <v>0.11</v>
      </c>
      <c r="I484" s="22">
        <f t="shared" si="7"/>
        <v>35</v>
      </c>
      <c r="J484" s="2"/>
    </row>
    <row r="485" spans="1:10" x14ac:dyDescent="0.25">
      <c r="A485" s="1" t="s">
        <v>112</v>
      </c>
      <c r="B485" s="1">
        <v>43434</v>
      </c>
      <c r="C485" s="1">
        <v>43487</v>
      </c>
      <c r="D485" s="1" t="s">
        <v>43</v>
      </c>
      <c r="E485" s="1" t="s">
        <v>36</v>
      </c>
      <c r="F485" s="1" t="s">
        <v>717</v>
      </c>
      <c r="G485" s="5">
        <v>17484</v>
      </c>
      <c r="H485" s="2">
        <v>0.05</v>
      </c>
      <c r="I485" s="22">
        <f t="shared" si="7"/>
        <v>53</v>
      </c>
      <c r="J485" s="2"/>
    </row>
    <row r="486" spans="1:10" x14ac:dyDescent="0.25">
      <c r="A486" s="1" t="s">
        <v>81</v>
      </c>
      <c r="B486" s="1">
        <v>43416</v>
      </c>
      <c r="C486" s="1">
        <v>43461</v>
      </c>
      <c r="D486" s="1" t="s">
        <v>43</v>
      </c>
      <c r="E486" s="1" t="s">
        <v>32</v>
      </c>
      <c r="F486" s="1" t="s">
        <v>718</v>
      </c>
      <c r="G486" s="5">
        <v>30928</v>
      </c>
      <c r="H486" s="2">
        <v>0.14000000000000001</v>
      </c>
      <c r="I486" s="22">
        <f t="shared" si="7"/>
        <v>45</v>
      </c>
      <c r="J486" s="2"/>
    </row>
    <row r="487" spans="1:10" x14ac:dyDescent="0.25">
      <c r="A487" s="1" t="s">
        <v>56</v>
      </c>
      <c r="B487" s="1">
        <v>43413</v>
      </c>
      <c r="C487" s="1">
        <v>43486</v>
      </c>
      <c r="D487" s="1" t="s">
        <v>47</v>
      </c>
      <c r="E487" s="1" t="s">
        <v>33</v>
      </c>
      <c r="F487" s="1" t="s">
        <v>719</v>
      </c>
      <c r="G487" s="5">
        <v>30003</v>
      </c>
      <c r="H487" s="2">
        <v>0.05</v>
      </c>
      <c r="I487" s="22">
        <f t="shared" si="7"/>
        <v>73</v>
      </c>
      <c r="J487" s="2"/>
    </row>
    <row r="488" spans="1:10" x14ac:dyDescent="0.25">
      <c r="A488" s="1" t="s">
        <v>62</v>
      </c>
      <c r="B488" s="1">
        <v>43454</v>
      </c>
      <c r="C488" s="1">
        <v>43485</v>
      </c>
      <c r="D488" s="1" t="s">
        <v>47</v>
      </c>
      <c r="E488" s="1" t="s">
        <v>26</v>
      </c>
      <c r="F488" s="1" t="s">
        <v>720</v>
      </c>
      <c r="G488" s="5">
        <v>16327</v>
      </c>
      <c r="H488" s="2">
        <v>0.09</v>
      </c>
      <c r="I488" s="22">
        <f t="shared" si="7"/>
        <v>31</v>
      </c>
      <c r="J488" s="2"/>
    </row>
    <row r="489" spans="1:10" x14ac:dyDescent="0.25">
      <c r="A489" s="1" t="s">
        <v>58</v>
      </c>
      <c r="B489" s="1">
        <v>43387</v>
      </c>
      <c r="C489" s="1">
        <v>43427</v>
      </c>
      <c r="D489" s="1" t="s">
        <v>47</v>
      </c>
      <c r="E489" s="1" t="s">
        <v>29</v>
      </c>
      <c r="F489" s="1" t="s">
        <v>721</v>
      </c>
      <c r="G489" s="5">
        <v>30954</v>
      </c>
      <c r="H489" s="2">
        <v>0.08</v>
      </c>
      <c r="I489" s="22">
        <f t="shared" si="7"/>
        <v>40</v>
      </c>
      <c r="J489" s="2"/>
    </row>
    <row r="490" spans="1:10" x14ac:dyDescent="0.25">
      <c r="A490" s="1" t="s">
        <v>92</v>
      </c>
      <c r="B490" s="1">
        <v>43387</v>
      </c>
      <c r="C490" s="1">
        <v>43459</v>
      </c>
      <c r="D490" s="1" t="s">
        <v>43</v>
      </c>
      <c r="E490" s="1" t="s">
        <v>41</v>
      </c>
      <c r="F490" s="1" t="s">
        <v>722</v>
      </c>
      <c r="G490" s="5">
        <v>34133</v>
      </c>
      <c r="H490" s="2">
        <v>0.08</v>
      </c>
      <c r="I490" s="22">
        <f t="shared" si="7"/>
        <v>72</v>
      </c>
      <c r="J490" s="2"/>
    </row>
    <row r="491" spans="1:10" x14ac:dyDescent="0.25">
      <c r="A491" s="1" t="s">
        <v>98</v>
      </c>
      <c r="B491" s="1">
        <v>43453</v>
      </c>
      <c r="C491" s="1">
        <v>43500</v>
      </c>
      <c r="D491" s="1" t="s">
        <v>43</v>
      </c>
      <c r="E491" s="1" t="s">
        <v>21</v>
      </c>
      <c r="F491" s="1" t="s">
        <v>723</v>
      </c>
      <c r="G491" s="5">
        <v>33026</v>
      </c>
      <c r="H491" s="2">
        <v>0.09</v>
      </c>
      <c r="I491" s="22">
        <f t="shared" si="7"/>
        <v>47</v>
      </c>
      <c r="J491" s="2"/>
    </row>
    <row r="492" spans="1:10" x14ac:dyDescent="0.25">
      <c r="A492" s="1" t="s">
        <v>81</v>
      </c>
      <c r="B492" s="1">
        <v>43453</v>
      </c>
      <c r="C492" s="1">
        <v>43507</v>
      </c>
      <c r="D492" s="1" t="s">
        <v>43</v>
      </c>
      <c r="E492" s="1" t="s">
        <v>42</v>
      </c>
      <c r="F492" s="1" t="s">
        <v>724</v>
      </c>
      <c r="G492" s="5">
        <v>31722</v>
      </c>
      <c r="H492" s="2">
        <v>0.13</v>
      </c>
      <c r="I492" s="22">
        <f t="shared" si="7"/>
        <v>54</v>
      </c>
      <c r="J492" s="2"/>
    </row>
    <row r="493" spans="1:10" x14ac:dyDescent="0.25">
      <c r="A493" s="1" t="s">
        <v>109</v>
      </c>
      <c r="B493" s="1">
        <v>43419</v>
      </c>
      <c r="C493" s="1">
        <v>43461</v>
      </c>
      <c r="D493" s="1" t="s">
        <v>45</v>
      </c>
      <c r="E493" s="1" t="s">
        <v>28</v>
      </c>
      <c r="F493" s="1" t="s">
        <v>725</v>
      </c>
      <c r="G493" s="5">
        <v>28239</v>
      </c>
      <c r="H493" s="2">
        <v>0.12</v>
      </c>
      <c r="I493" s="22">
        <f t="shared" si="7"/>
        <v>42</v>
      </c>
      <c r="J493" s="2"/>
    </row>
    <row r="494" spans="1:10" x14ac:dyDescent="0.25">
      <c r="A494" s="1" t="s">
        <v>87</v>
      </c>
      <c r="B494" s="1">
        <v>43393</v>
      </c>
      <c r="C494" s="1">
        <v>43435</v>
      </c>
      <c r="D494" s="1" t="s">
        <v>47</v>
      </c>
      <c r="E494" s="1" t="s">
        <v>42</v>
      </c>
      <c r="F494" s="1" t="s">
        <v>726</v>
      </c>
      <c r="G494" s="5">
        <v>32936</v>
      </c>
      <c r="H494" s="2">
        <v>0.06</v>
      </c>
      <c r="I494" s="22">
        <f t="shared" si="7"/>
        <v>42</v>
      </c>
      <c r="J494" s="2"/>
    </row>
    <row r="495" spans="1:10" x14ac:dyDescent="0.25">
      <c r="A495" s="1" t="s">
        <v>87</v>
      </c>
      <c r="B495" s="1">
        <v>43392</v>
      </c>
      <c r="C495" s="1">
        <v>43426</v>
      </c>
      <c r="D495" s="1" t="s">
        <v>47</v>
      </c>
      <c r="E495" s="1" t="s">
        <v>21</v>
      </c>
      <c r="F495" s="1" t="s">
        <v>727</v>
      </c>
      <c r="G495" s="5">
        <v>31424</v>
      </c>
      <c r="H495" s="2">
        <v>0.17</v>
      </c>
      <c r="I495" s="22">
        <f t="shared" si="7"/>
        <v>34</v>
      </c>
      <c r="J495" s="2"/>
    </row>
    <row r="496" spans="1:10" x14ac:dyDescent="0.25">
      <c r="A496" s="1" t="s">
        <v>62</v>
      </c>
      <c r="B496" s="1">
        <v>43385</v>
      </c>
      <c r="C496" s="1">
        <v>43459</v>
      </c>
      <c r="D496" s="1" t="s">
        <v>44</v>
      </c>
      <c r="E496" s="1" t="s">
        <v>24</v>
      </c>
      <c r="F496" s="1" t="s">
        <v>728</v>
      </c>
      <c r="G496" s="5">
        <v>23422</v>
      </c>
      <c r="H496" s="2">
        <v>0.11</v>
      </c>
      <c r="I496" s="22">
        <f t="shared" si="7"/>
        <v>74</v>
      </c>
      <c r="J496" s="2"/>
    </row>
    <row r="497" spans="1:10" x14ac:dyDescent="0.25">
      <c r="A497" s="1" t="s">
        <v>81</v>
      </c>
      <c r="B497" s="1">
        <v>43446</v>
      </c>
      <c r="C497" s="1">
        <v>43520</v>
      </c>
      <c r="D497" s="1" t="s">
        <v>45</v>
      </c>
      <c r="E497" s="1" t="s">
        <v>33</v>
      </c>
      <c r="F497" s="1" t="s">
        <v>729</v>
      </c>
      <c r="G497" s="5">
        <v>16388</v>
      </c>
      <c r="H497" s="2">
        <v>0.05</v>
      </c>
      <c r="I497" s="22">
        <f t="shared" si="7"/>
        <v>74</v>
      </c>
      <c r="J497" s="2"/>
    </row>
    <row r="498" spans="1:10" x14ac:dyDescent="0.25">
      <c r="A498" s="1" t="s">
        <v>71</v>
      </c>
      <c r="B498" s="1">
        <v>43464</v>
      </c>
      <c r="C498" s="1">
        <v>43514</v>
      </c>
      <c r="D498" s="1" t="s">
        <v>46</v>
      </c>
      <c r="E498" s="1" t="s">
        <v>21</v>
      </c>
      <c r="F498" s="1" t="s">
        <v>730</v>
      </c>
      <c r="G498" s="5">
        <v>16167</v>
      </c>
      <c r="H498" s="2">
        <v>0.16</v>
      </c>
      <c r="I498" s="22">
        <f t="shared" si="7"/>
        <v>50</v>
      </c>
      <c r="J498" s="2"/>
    </row>
    <row r="499" spans="1:10" x14ac:dyDescent="0.25">
      <c r="A499" s="1" t="s">
        <v>77</v>
      </c>
      <c r="B499" s="1">
        <v>43412</v>
      </c>
      <c r="C499" s="1">
        <v>43448</v>
      </c>
      <c r="D499" s="1" t="s">
        <v>47</v>
      </c>
      <c r="E499" s="1" t="s">
        <v>30</v>
      </c>
      <c r="F499" s="1" t="s">
        <v>731</v>
      </c>
      <c r="G499" s="5">
        <v>27502</v>
      </c>
      <c r="H499" s="2">
        <v>7.0000000000000007E-2</v>
      </c>
      <c r="I499" s="22">
        <f t="shared" si="7"/>
        <v>36</v>
      </c>
      <c r="J499" s="2"/>
    </row>
    <row r="500" spans="1:10" x14ac:dyDescent="0.25">
      <c r="A500" s="1" t="s">
        <v>84</v>
      </c>
      <c r="B500" s="1">
        <v>43458</v>
      </c>
      <c r="C500" s="1">
        <v>43501</v>
      </c>
      <c r="D500" s="1" t="s">
        <v>47</v>
      </c>
      <c r="E500" s="1" t="s">
        <v>28</v>
      </c>
      <c r="F500" s="1" t="s">
        <v>732</v>
      </c>
      <c r="G500" s="5">
        <v>20179</v>
      </c>
      <c r="H500" s="2">
        <v>0.08</v>
      </c>
      <c r="I500" s="22">
        <f t="shared" si="7"/>
        <v>43</v>
      </c>
      <c r="J500" s="2"/>
    </row>
    <row r="501" spans="1:10" x14ac:dyDescent="0.25">
      <c r="A501" s="1" t="s">
        <v>71</v>
      </c>
      <c r="B501" s="1">
        <v>43459</v>
      </c>
      <c r="C501" s="1">
        <v>43501</v>
      </c>
      <c r="D501" s="1" t="s">
        <v>45</v>
      </c>
      <c r="E501" s="1" t="s">
        <v>27</v>
      </c>
      <c r="F501" s="1" t="s">
        <v>733</v>
      </c>
      <c r="G501" s="5">
        <v>16211</v>
      </c>
      <c r="H501" s="2">
        <v>0.14000000000000001</v>
      </c>
      <c r="I501" s="22">
        <f t="shared" si="7"/>
        <v>42</v>
      </c>
      <c r="J501" s="2"/>
    </row>
    <row r="502" spans="1:10" x14ac:dyDescent="0.25">
      <c r="A502" s="1" t="s">
        <v>118</v>
      </c>
      <c r="B502" s="1">
        <v>43435</v>
      </c>
      <c r="C502" s="1">
        <v>43469</v>
      </c>
      <c r="D502" s="1" t="s">
        <v>46</v>
      </c>
      <c r="E502" s="1" t="s">
        <v>29</v>
      </c>
      <c r="F502" s="1" t="s">
        <v>734</v>
      </c>
      <c r="G502" s="5">
        <v>34302</v>
      </c>
      <c r="H502" s="2">
        <v>0.13</v>
      </c>
      <c r="I502" s="22">
        <f t="shared" si="7"/>
        <v>34</v>
      </c>
      <c r="J502" s="2"/>
    </row>
    <row r="503" spans="1:10" x14ac:dyDescent="0.25">
      <c r="A503" s="1" t="s">
        <v>71</v>
      </c>
      <c r="B503" s="1">
        <v>43429</v>
      </c>
      <c r="C503" s="1">
        <v>43473</v>
      </c>
      <c r="D503" s="1" t="s">
        <v>44</v>
      </c>
      <c r="E503" s="1" t="s">
        <v>30</v>
      </c>
      <c r="F503" s="1" t="s">
        <v>735</v>
      </c>
      <c r="G503" s="5">
        <v>26065</v>
      </c>
      <c r="H503" s="2">
        <v>0.12</v>
      </c>
      <c r="I503" s="22">
        <f t="shared" si="7"/>
        <v>44</v>
      </c>
      <c r="J503" s="2"/>
    </row>
    <row r="504" spans="1:10" x14ac:dyDescent="0.25">
      <c r="A504" s="1" t="s">
        <v>69</v>
      </c>
      <c r="B504" s="1">
        <v>43393</v>
      </c>
      <c r="C504" s="1">
        <v>43441</v>
      </c>
      <c r="D504" s="1" t="s">
        <v>47</v>
      </c>
      <c r="E504" s="1" t="s">
        <v>41</v>
      </c>
      <c r="F504" s="1" t="s">
        <v>736</v>
      </c>
      <c r="G504" s="5">
        <v>20188</v>
      </c>
      <c r="H504" s="2">
        <v>0.1</v>
      </c>
      <c r="I504" s="22">
        <f t="shared" si="7"/>
        <v>48</v>
      </c>
      <c r="J504" s="2"/>
    </row>
    <row r="505" spans="1:10" x14ac:dyDescent="0.25">
      <c r="A505" s="1" t="s">
        <v>87</v>
      </c>
      <c r="B505" s="1">
        <v>43416</v>
      </c>
      <c r="C505" s="1">
        <v>43485</v>
      </c>
      <c r="D505" s="1" t="s">
        <v>47</v>
      </c>
      <c r="E505" s="1" t="s">
        <v>33</v>
      </c>
      <c r="F505" s="1" t="s">
        <v>737</v>
      </c>
      <c r="G505" s="5">
        <v>27046</v>
      </c>
      <c r="H505" s="2">
        <v>0.13</v>
      </c>
      <c r="I505" s="22">
        <f t="shared" si="7"/>
        <v>69</v>
      </c>
      <c r="J505" s="2"/>
    </row>
    <row r="506" spans="1:10" x14ac:dyDescent="0.25">
      <c r="A506" s="1" t="s">
        <v>104</v>
      </c>
      <c r="B506" s="1">
        <v>43444</v>
      </c>
      <c r="C506" s="1">
        <v>43495</v>
      </c>
      <c r="D506" s="1" t="s">
        <v>47</v>
      </c>
      <c r="E506" s="1" t="s">
        <v>23</v>
      </c>
      <c r="F506" s="1" t="s">
        <v>738</v>
      </c>
      <c r="G506" s="5">
        <v>26518</v>
      </c>
      <c r="H506" s="2">
        <v>7.0000000000000007E-2</v>
      </c>
      <c r="I506" s="22">
        <f t="shared" si="7"/>
        <v>51</v>
      </c>
      <c r="J506" s="2"/>
    </row>
    <row r="507" spans="1:10" x14ac:dyDescent="0.25">
      <c r="A507" s="1" t="s">
        <v>109</v>
      </c>
      <c r="B507" s="1">
        <v>43431</v>
      </c>
      <c r="C507" s="1">
        <v>43465</v>
      </c>
      <c r="D507" s="1" t="s">
        <v>47</v>
      </c>
      <c r="E507" s="1" t="s">
        <v>42</v>
      </c>
      <c r="F507" s="1" t="s">
        <v>739</v>
      </c>
      <c r="G507" s="5">
        <v>20186</v>
      </c>
      <c r="H507" s="2">
        <v>0.14000000000000001</v>
      </c>
      <c r="I507" s="22">
        <f t="shared" si="7"/>
        <v>34</v>
      </c>
      <c r="J507" s="2"/>
    </row>
    <row r="508" spans="1:10" x14ac:dyDescent="0.25">
      <c r="A508" s="1" t="s">
        <v>60</v>
      </c>
      <c r="B508" s="1">
        <v>43404</v>
      </c>
      <c r="C508" s="1">
        <v>43448</v>
      </c>
      <c r="D508" s="1" t="s">
        <v>43</v>
      </c>
      <c r="E508" s="1" t="s">
        <v>35</v>
      </c>
      <c r="F508" s="1" t="s">
        <v>740</v>
      </c>
      <c r="G508" s="5">
        <v>25891</v>
      </c>
      <c r="H508" s="2">
        <v>0.08</v>
      </c>
      <c r="I508" s="22">
        <f t="shared" si="7"/>
        <v>44</v>
      </c>
      <c r="J508" s="2"/>
    </row>
    <row r="509" spans="1:10" x14ac:dyDescent="0.25">
      <c r="A509" s="1" t="s">
        <v>98</v>
      </c>
      <c r="B509" s="1">
        <v>43428</v>
      </c>
      <c r="C509" s="1">
        <v>43490</v>
      </c>
      <c r="D509" s="1" t="s">
        <v>43</v>
      </c>
      <c r="E509" s="1" t="s">
        <v>37</v>
      </c>
      <c r="F509" s="1" t="s">
        <v>741</v>
      </c>
      <c r="G509" s="5">
        <v>17630</v>
      </c>
      <c r="H509" s="2">
        <v>0.17</v>
      </c>
      <c r="I509" s="22">
        <f t="shared" si="7"/>
        <v>62</v>
      </c>
      <c r="J509" s="2"/>
    </row>
    <row r="510" spans="1:10" x14ac:dyDescent="0.25">
      <c r="A510" s="1" t="s">
        <v>98</v>
      </c>
      <c r="B510" s="1">
        <v>43441</v>
      </c>
      <c r="C510" s="1">
        <v>43472</v>
      </c>
      <c r="D510" s="1" t="s">
        <v>46</v>
      </c>
      <c r="E510" s="1" t="s">
        <v>33</v>
      </c>
      <c r="F510" s="1" t="s">
        <v>742</v>
      </c>
      <c r="G510" s="5">
        <v>34297</v>
      </c>
      <c r="H510" s="2">
        <v>7.0000000000000007E-2</v>
      </c>
      <c r="I510" s="22">
        <f t="shared" si="7"/>
        <v>31</v>
      </c>
      <c r="J510" s="2"/>
    </row>
    <row r="511" spans="1:10" x14ac:dyDescent="0.25">
      <c r="A511" s="1" t="s">
        <v>71</v>
      </c>
      <c r="B511" s="1">
        <v>43451</v>
      </c>
      <c r="C511" s="1">
        <v>43511</v>
      </c>
      <c r="D511" s="1" t="s">
        <v>45</v>
      </c>
      <c r="E511" s="1" t="s">
        <v>40</v>
      </c>
      <c r="F511" s="1" t="s">
        <v>743</v>
      </c>
      <c r="G511" s="5">
        <v>24980</v>
      </c>
      <c r="H511" s="2">
        <v>0.08</v>
      </c>
      <c r="I511" s="22">
        <f t="shared" si="7"/>
        <v>60</v>
      </c>
      <c r="J511" s="2"/>
    </row>
    <row r="512" spans="1:10" x14ac:dyDescent="0.25">
      <c r="A512" s="1" t="s">
        <v>66</v>
      </c>
      <c r="B512" s="1">
        <v>43403</v>
      </c>
      <c r="C512" s="1">
        <v>43464</v>
      </c>
      <c r="D512" s="1" t="s">
        <v>44</v>
      </c>
      <c r="E512" s="1" t="s">
        <v>40</v>
      </c>
      <c r="F512" s="1" t="s">
        <v>744</v>
      </c>
      <c r="G512" s="5">
        <v>21556</v>
      </c>
      <c r="H512" s="2">
        <v>0.06</v>
      </c>
      <c r="I512" s="22">
        <f t="shared" si="7"/>
        <v>61</v>
      </c>
      <c r="J512" s="2"/>
    </row>
    <row r="513" spans="1:10" x14ac:dyDescent="0.25">
      <c r="A513" s="1" t="s">
        <v>139</v>
      </c>
      <c r="B513" s="1">
        <v>43463</v>
      </c>
      <c r="C513" s="1">
        <v>43522</v>
      </c>
      <c r="D513" s="1" t="s">
        <v>45</v>
      </c>
      <c r="E513" s="1" t="s">
        <v>37</v>
      </c>
      <c r="F513" s="1" t="s">
        <v>745</v>
      </c>
      <c r="G513" s="5">
        <v>32305</v>
      </c>
      <c r="H513" s="2">
        <v>0.09</v>
      </c>
      <c r="I513" s="22">
        <f t="shared" si="7"/>
        <v>59</v>
      </c>
      <c r="J513" s="2"/>
    </row>
    <row r="514" spans="1:10" x14ac:dyDescent="0.25">
      <c r="A514" s="1" t="s">
        <v>98</v>
      </c>
      <c r="B514" s="1">
        <v>43413</v>
      </c>
      <c r="C514" s="1">
        <v>43445</v>
      </c>
      <c r="D514" s="1" t="s">
        <v>43</v>
      </c>
      <c r="E514" s="1" t="s">
        <v>36</v>
      </c>
      <c r="F514" s="1" t="s">
        <v>746</v>
      </c>
      <c r="G514" s="5">
        <v>18347</v>
      </c>
      <c r="H514" s="2">
        <v>0.13</v>
      </c>
      <c r="I514" s="22">
        <f t="shared" si="7"/>
        <v>32</v>
      </c>
      <c r="J514" s="2"/>
    </row>
    <row r="515" spans="1:10" x14ac:dyDescent="0.25">
      <c r="A515" s="1" t="s">
        <v>84</v>
      </c>
      <c r="B515" s="1">
        <v>43395</v>
      </c>
      <c r="C515" s="1">
        <v>43475</v>
      </c>
      <c r="D515" s="1" t="s">
        <v>47</v>
      </c>
      <c r="E515" s="1" t="s">
        <v>22</v>
      </c>
      <c r="F515" s="1" t="s">
        <v>747</v>
      </c>
      <c r="G515" s="5">
        <v>20826</v>
      </c>
      <c r="H515" s="2">
        <v>0.11</v>
      </c>
      <c r="I515" s="22">
        <f t="shared" ref="I515:I578" si="8">C515-B515</f>
        <v>80</v>
      </c>
      <c r="J515" s="2"/>
    </row>
    <row r="516" spans="1:10" x14ac:dyDescent="0.25">
      <c r="A516" s="1" t="s">
        <v>92</v>
      </c>
      <c r="B516" s="1">
        <v>43446</v>
      </c>
      <c r="C516" s="1">
        <v>43481</v>
      </c>
      <c r="D516" s="1" t="s">
        <v>44</v>
      </c>
      <c r="E516" s="1" t="s">
        <v>38</v>
      </c>
      <c r="F516" s="1" t="s">
        <v>748</v>
      </c>
      <c r="G516" s="5">
        <v>24182</v>
      </c>
      <c r="H516" s="2">
        <v>0.1</v>
      </c>
      <c r="I516" s="22">
        <f t="shared" si="8"/>
        <v>35</v>
      </c>
      <c r="J516" s="2"/>
    </row>
    <row r="517" spans="1:10" x14ac:dyDescent="0.25">
      <c r="A517" s="1" t="s">
        <v>56</v>
      </c>
      <c r="B517" s="1">
        <v>43424</v>
      </c>
      <c r="C517" s="1">
        <v>43454</v>
      </c>
      <c r="D517" s="1" t="s">
        <v>43</v>
      </c>
      <c r="E517" s="1" t="s">
        <v>36</v>
      </c>
      <c r="F517" s="1" t="s">
        <v>749</v>
      </c>
      <c r="G517" s="5">
        <v>30747</v>
      </c>
      <c r="H517" s="2">
        <v>0.14000000000000001</v>
      </c>
      <c r="I517" s="22">
        <f t="shared" si="8"/>
        <v>30</v>
      </c>
      <c r="J517" s="2"/>
    </row>
    <row r="518" spans="1:10" x14ac:dyDescent="0.25">
      <c r="A518" s="1" t="s">
        <v>62</v>
      </c>
      <c r="B518" s="1">
        <v>43452</v>
      </c>
      <c r="C518" s="1">
        <v>43510</v>
      </c>
      <c r="D518" s="1" t="s">
        <v>47</v>
      </c>
      <c r="E518" s="1" t="s">
        <v>40</v>
      </c>
      <c r="F518" s="1" t="s">
        <v>750</v>
      </c>
      <c r="G518" s="5">
        <v>33204</v>
      </c>
      <c r="H518" s="2">
        <v>0.13</v>
      </c>
      <c r="I518" s="22">
        <f t="shared" si="8"/>
        <v>58</v>
      </c>
      <c r="J518" s="2"/>
    </row>
    <row r="519" spans="1:10" x14ac:dyDescent="0.25">
      <c r="A519" s="1" t="s">
        <v>139</v>
      </c>
      <c r="B519" s="1">
        <v>43457</v>
      </c>
      <c r="C519" s="1">
        <v>43529</v>
      </c>
      <c r="D519" s="1" t="s">
        <v>44</v>
      </c>
      <c r="E519" s="1" t="s">
        <v>31</v>
      </c>
      <c r="F519" s="1" t="s">
        <v>751</v>
      </c>
      <c r="G519" s="5">
        <v>26863</v>
      </c>
      <c r="H519" s="2">
        <v>0.15</v>
      </c>
      <c r="I519" s="22">
        <f t="shared" si="8"/>
        <v>72</v>
      </c>
      <c r="J519" s="2"/>
    </row>
    <row r="520" spans="1:10" x14ac:dyDescent="0.25">
      <c r="A520" s="1" t="s">
        <v>98</v>
      </c>
      <c r="B520" s="1">
        <v>43405</v>
      </c>
      <c r="C520" s="1">
        <v>43444</v>
      </c>
      <c r="D520" s="1" t="s">
        <v>44</v>
      </c>
      <c r="E520" s="1" t="s">
        <v>25</v>
      </c>
      <c r="F520" s="1" t="s">
        <v>752</v>
      </c>
      <c r="G520" s="5">
        <v>18524</v>
      </c>
      <c r="H520" s="2">
        <v>0.08</v>
      </c>
      <c r="I520" s="22">
        <f t="shared" si="8"/>
        <v>39</v>
      </c>
      <c r="J520" s="2"/>
    </row>
    <row r="521" spans="1:10" x14ac:dyDescent="0.25">
      <c r="A521" s="1" t="s">
        <v>104</v>
      </c>
      <c r="B521" s="1">
        <v>43448</v>
      </c>
      <c r="C521" s="1">
        <v>43520</v>
      </c>
      <c r="D521" s="1" t="s">
        <v>47</v>
      </c>
      <c r="E521" s="1" t="s">
        <v>29</v>
      </c>
      <c r="F521" s="1" t="s">
        <v>753</v>
      </c>
      <c r="G521" s="5">
        <v>17480</v>
      </c>
      <c r="H521" s="2">
        <v>0.15</v>
      </c>
      <c r="I521" s="22">
        <f t="shared" si="8"/>
        <v>72</v>
      </c>
      <c r="J521" s="2"/>
    </row>
    <row r="522" spans="1:10" x14ac:dyDescent="0.25">
      <c r="A522" s="1" t="s">
        <v>104</v>
      </c>
      <c r="B522" s="1">
        <v>43380</v>
      </c>
      <c r="C522" s="1">
        <v>43416</v>
      </c>
      <c r="D522" s="1" t="s">
        <v>45</v>
      </c>
      <c r="E522" s="1" t="s">
        <v>32</v>
      </c>
      <c r="F522" s="1" t="s">
        <v>754</v>
      </c>
      <c r="G522" s="5">
        <v>34097</v>
      </c>
      <c r="H522" s="2">
        <v>0.08</v>
      </c>
      <c r="I522" s="22">
        <f t="shared" si="8"/>
        <v>36</v>
      </c>
      <c r="J522" s="2"/>
    </row>
    <row r="523" spans="1:10" x14ac:dyDescent="0.25">
      <c r="A523" s="1" t="s">
        <v>69</v>
      </c>
      <c r="B523" s="1">
        <v>43393</v>
      </c>
      <c r="C523" s="1">
        <v>43437</v>
      </c>
      <c r="D523" s="1" t="s">
        <v>43</v>
      </c>
      <c r="E523" s="1" t="s">
        <v>27</v>
      </c>
      <c r="F523" s="1" t="s">
        <v>755</v>
      </c>
      <c r="G523" s="5">
        <v>17628</v>
      </c>
      <c r="H523" s="2">
        <v>0.13</v>
      </c>
      <c r="I523" s="22">
        <f t="shared" si="8"/>
        <v>44</v>
      </c>
      <c r="J523" s="2"/>
    </row>
    <row r="524" spans="1:10" x14ac:dyDescent="0.25">
      <c r="A524" s="1" t="s">
        <v>54</v>
      </c>
      <c r="B524" s="1">
        <v>43455</v>
      </c>
      <c r="C524" s="1">
        <v>43492</v>
      </c>
      <c r="D524" s="1" t="s">
        <v>44</v>
      </c>
      <c r="E524" s="1" t="s">
        <v>41</v>
      </c>
      <c r="F524" s="1" t="s">
        <v>756</v>
      </c>
      <c r="G524" s="5">
        <v>29562</v>
      </c>
      <c r="H524" s="2">
        <v>0.17</v>
      </c>
      <c r="I524" s="22">
        <f t="shared" si="8"/>
        <v>37</v>
      </c>
      <c r="J524" s="2"/>
    </row>
    <row r="525" spans="1:10" x14ac:dyDescent="0.25">
      <c r="A525" s="1" t="s">
        <v>109</v>
      </c>
      <c r="B525" s="1">
        <v>43454</v>
      </c>
      <c r="C525" s="1">
        <v>43493</v>
      </c>
      <c r="D525" s="1" t="s">
        <v>46</v>
      </c>
      <c r="E525" s="1" t="s">
        <v>21</v>
      </c>
      <c r="F525" s="1" t="s">
        <v>757</v>
      </c>
      <c r="G525" s="5">
        <v>18678</v>
      </c>
      <c r="H525" s="2">
        <v>0.13</v>
      </c>
      <c r="I525" s="22">
        <f t="shared" si="8"/>
        <v>39</v>
      </c>
      <c r="J525" s="2"/>
    </row>
    <row r="526" spans="1:10" x14ac:dyDescent="0.25">
      <c r="A526" s="1" t="s">
        <v>77</v>
      </c>
      <c r="B526" s="1">
        <v>43400</v>
      </c>
      <c r="C526" s="1">
        <v>43439</v>
      </c>
      <c r="D526" s="1" t="s">
        <v>47</v>
      </c>
      <c r="E526" s="1" t="s">
        <v>26</v>
      </c>
      <c r="F526" s="1" t="s">
        <v>758</v>
      </c>
      <c r="G526" s="5">
        <v>28799</v>
      </c>
      <c r="H526" s="2">
        <v>0.16</v>
      </c>
      <c r="I526" s="22">
        <f t="shared" si="8"/>
        <v>39</v>
      </c>
      <c r="J526" s="2"/>
    </row>
    <row r="527" spans="1:10" x14ac:dyDescent="0.25">
      <c r="A527" s="1" t="s">
        <v>64</v>
      </c>
      <c r="B527" s="1">
        <v>43376</v>
      </c>
      <c r="C527" s="1">
        <v>43442</v>
      </c>
      <c r="D527" s="1" t="s">
        <v>43</v>
      </c>
      <c r="E527" s="1" t="s">
        <v>30</v>
      </c>
      <c r="F527" s="1" t="s">
        <v>759</v>
      </c>
      <c r="G527" s="5">
        <v>21575</v>
      </c>
      <c r="H527" s="2">
        <v>0.08</v>
      </c>
      <c r="I527" s="22">
        <f t="shared" si="8"/>
        <v>66</v>
      </c>
      <c r="J527" s="2"/>
    </row>
    <row r="528" spans="1:10" x14ac:dyDescent="0.25">
      <c r="A528" s="1" t="s">
        <v>58</v>
      </c>
      <c r="B528" s="1">
        <v>43395</v>
      </c>
      <c r="C528" s="1">
        <v>43430</v>
      </c>
      <c r="D528" s="1" t="s">
        <v>47</v>
      </c>
      <c r="E528" s="1" t="s">
        <v>37</v>
      </c>
      <c r="F528" s="1" t="s">
        <v>760</v>
      </c>
      <c r="G528" s="5">
        <v>19842</v>
      </c>
      <c r="H528" s="2">
        <v>0.17</v>
      </c>
      <c r="I528" s="22">
        <f t="shared" si="8"/>
        <v>35</v>
      </c>
      <c r="J528" s="2"/>
    </row>
    <row r="529" spans="1:10" x14ac:dyDescent="0.25">
      <c r="A529" s="1" t="s">
        <v>92</v>
      </c>
      <c r="B529" s="1">
        <v>43449</v>
      </c>
      <c r="C529" s="1">
        <v>43487</v>
      </c>
      <c r="D529" s="1" t="s">
        <v>47</v>
      </c>
      <c r="E529" s="1" t="s">
        <v>33</v>
      </c>
      <c r="F529" s="1" t="s">
        <v>761</v>
      </c>
      <c r="G529" s="5">
        <v>17471</v>
      </c>
      <c r="H529" s="2">
        <v>0.05</v>
      </c>
      <c r="I529" s="22">
        <f t="shared" si="8"/>
        <v>38</v>
      </c>
      <c r="J529" s="2"/>
    </row>
    <row r="530" spans="1:10" x14ac:dyDescent="0.25">
      <c r="A530" s="1" t="s">
        <v>60</v>
      </c>
      <c r="B530" s="1">
        <v>43393</v>
      </c>
      <c r="C530" s="1">
        <v>43461</v>
      </c>
      <c r="D530" s="1" t="s">
        <v>47</v>
      </c>
      <c r="E530" s="1" t="s">
        <v>40</v>
      </c>
      <c r="F530" s="1" t="s">
        <v>762</v>
      </c>
      <c r="G530" s="5">
        <v>29083</v>
      </c>
      <c r="H530" s="2">
        <v>7.0000000000000007E-2</v>
      </c>
      <c r="I530" s="22">
        <f t="shared" si="8"/>
        <v>68</v>
      </c>
      <c r="J530" s="2"/>
    </row>
    <row r="531" spans="1:10" x14ac:dyDescent="0.25">
      <c r="A531" s="1" t="s">
        <v>66</v>
      </c>
      <c r="B531" s="1">
        <v>43430</v>
      </c>
      <c r="C531" s="1">
        <v>43473</v>
      </c>
      <c r="D531" s="1" t="s">
        <v>47</v>
      </c>
      <c r="E531" s="1" t="s">
        <v>35</v>
      </c>
      <c r="F531" s="1" t="s">
        <v>763</v>
      </c>
      <c r="G531" s="5">
        <v>23015</v>
      </c>
      <c r="H531" s="2">
        <v>0.15</v>
      </c>
      <c r="I531" s="22">
        <f t="shared" si="8"/>
        <v>43</v>
      </c>
      <c r="J531" s="2"/>
    </row>
    <row r="532" spans="1:10" x14ac:dyDescent="0.25">
      <c r="A532" s="1" t="s">
        <v>98</v>
      </c>
      <c r="B532" s="1">
        <v>43410</v>
      </c>
      <c r="C532" s="1">
        <v>43461</v>
      </c>
      <c r="D532" s="1" t="s">
        <v>45</v>
      </c>
      <c r="E532" s="1" t="s">
        <v>36</v>
      </c>
      <c r="F532" s="1" t="s">
        <v>764</v>
      </c>
      <c r="G532" s="5">
        <v>33272</v>
      </c>
      <c r="H532" s="2">
        <v>0.14000000000000001</v>
      </c>
      <c r="I532" s="22">
        <f t="shared" si="8"/>
        <v>51</v>
      </c>
      <c r="J532" s="2"/>
    </row>
    <row r="533" spans="1:10" x14ac:dyDescent="0.25">
      <c r="A533" s="1" t="s">
        <v>69</v>
      </c>
      <c r="B533" s="1">
        <v>43408</v>
      </c>
      <c r="C533" s="1">
        <v>43443</v>
      </c>
      <c r="D533" s="1" t="s">
        <v>44</v>
      </c>
      <c r="E533" s="1" t="s">
        <v>38</v>
      </c>
      <c r="F533" s="1" t="s">
        <v>765</v>
      </c>
      <c r="G533" s="5">
        <v>30021</v>
      </c>
      <c r="H533" s="2">
        <v>0.08</v>
      </c>
      <c r="I533" s="22">
        <f t="shared" si="8"/>
        <v>35</v>
      </c>
      <c r="J533" s="2"/>
    </row>
    <row r="534" spans="1:10" x14ac:dyDescent="0.25">
      <c r="A534" s="1" t="s">
        <v>112</v>
      </c>
      <c r="B534" s="1">
        <v>43411</v>
      </c>
      <c r="C534" s="1">
        <v>43448</v>
      </c>
      <c r="D534" s="1" t="s">
        <v>47</v>
      </c>
      <c r="E534" s="1" t="s">
        <v>42</v>
      </c>
      <c r="F534" s="1" t="s">
        <v>766</v>
      </c>
      <c r="G534" s="5">
        <v>23784</v>
      </c>
      <c r="H534" s="2">
        <v>0.13</v>
      </c>
      <c r="I534" s="22">
        <f t="shared" si="8"/>
        <v>37</v>
      </c>
      <c r="J534" s="2"/>
    </row>
    <row r="535" spans="1:10" x14ac:dyDescent="0.25">
      <c r="A535" s="1" t="s">
        <v>112</v>
      </c>
      <c r="B535" s="1">
        <v>43425</v>
      </c>
      <c r="C535" s="1">
        <v>43470</v>
      </c>
      <c r="D535" s="1" t="s">
        <v>46</v>
      </c>
      <c r="E535" s="1" t="s">
        <v>29</v>
      </c>
      <c r="F535" s="1" t="s">
        <v>767</v>
      </c>
      <c r="G535" s="5">
        <v>20243</v>
      </c>
      <c r="H535" s="2">
        <v>7.0000000000000007E-2</v>
      </c>
      <c r="I535" s="22">
        <f t="shared" si="8"/>
        <v>45</v>
      </c>
      <c r="J535" s="2"/>
    </row>
    <row r="536" spans="1:10" x14ac:dyDescent="0.25">
      <c r="A536" s="1" t="s">
        <v>84</v>
      </c>
      <c r="B536" s="1">
        <v>43408</v>
      </c>
      <c r="C536" s="1">
        <v>43459</v>
      </c>
      <c r="D536" s="1" t="s">
        <v>43</v>
      </c>
      <c r="E536" s="1" t="s">
        <v>21</v>
      </c>
      <c r="F536" s="1" t="s">
        <v>768</v>
      </c>
      <c r="G536" s="5">
        <v>34337</v>
      </c>
      <c r="H536" s="2">
        <v>0.1</v>
      </c>
      <c r="I536" s="22">
        <f t="shared" si="8"/>
        <v>51</v>
      </c>
      <c r="J536" s="2"/>
    </row>
    <row r="537" spans="1:10" x14ac:dyDescent="0.25">
      <c r="A537" s="1" t="s">
        <v>98</v>
      </c>
      <c r="B537" s="1">
        <v>43420</v>
      </c>
      <c r="C537" s="1">
        <v>43464</v>
      </c>
      <c r="D537" s="1" t="s">
        <v>47</v>
      </c>
      <c r="E537" s="1" t="s">
        <v>37</v>
      </c>
      <c r="F537" s="1" t="s">
        <v>769</v>
      </c>
      <c r="G537" s="5">
        <v>33834</v>
      </c>
      <c r="H537" s="2">
        <v>0.14000000000000001</v>
      </c>
      <c r="I537" s="22">
        <f t="shared" si="8"/>
        <v>44</v>
      </c>
      <c r="J537" s="2"/>
    </row>
    <row r="538" spans="1:10" x14ac:dyDescent="0.25">
      <c r="A538" s="1" t="s">
        <v>92</v>
      </c>
      <c r="B538" s="1">
        <v>43407</v>
      </c>
      <c r="C538" s="1">
        <v>43467</v>
      </c>
      <c r="D538" s="1" t="s">
        <v>44</v>
      </c>
      <c r="E538" s="1" t="s">
        <v>26</v>
      </c>
      <c r="F538" s="1" t="s">
        <v>770</v>
      </c>
      <c r="G538" s="5">
        <v>21681</v>
      </c>
      <c r="H538" s="2">
        <v>0.16</v>
      </c>
      <c r="I538" s="22">
        <f t="shared" si="8"/>
        <v>60</v>
      </c>
      <c r="J538" s="2"/>
    </row>
    <row r="539" spans="1:10" x14ac:dyDescent="0.25">
      <c r="A539" s="1" t="s">
        <v>84</v>
      </c>
      <c r="B539" s="1">
        <v>43454</v>
      </c>
      <c r="C539" s="1">
        <v>43484</v>
      </c>
      <c r="D539" s="1" t="s">
        <v>46</v>
      </c>
      <c r="E539" s="1" t="s">
        <v>36</v>
      </c>
      <c r="F539" s="1" t="s">
        <v>771</v>
      </c>
      <c r="G539" s="5">
        <v>20174</v>
      </c>
      <c r="H539" s="2">
        <v>0.05</v>
      </c>
      <c r="I539" s="22">
        <f t="shared" si="8"/>
        <v>30</v>
      </c>
      <c r="J539" s="2"/>
    </row>
    <row r="540" spans="1:10" x14ac:dyDescent="0.25">
      <c r="A540" s="1" t="s">
        <v>118</v>
      </c>
      <c r="B540" s="1">
        <v>43424</v>
      </c>
      <c r="C540" s="1">
        <v>43462</v>
      </c>
      <c r="D540" s="1" t="s">
        <v>46</v>
      </c>
      <c r="E540" s="1" t="s">
        <v>38</v>
      </c>
      <c r="F540" s="1" t="s">
        <v>772</v>
      </c>
      <c r="G540" s="5">
        <v>27201</v>
      </c>
      <c r="H540" s="2">
        <v>7.0000000000000007E-2</v>
      </c>
      <c r="I540" s="22">
        <f t="shared" si="8"/>
        <v>38</v>
      </c>
      <c r="J540" s="2"/>
    </row>
    <row r="541" spans="1:10" x14ac:dyDescent="0.25">
      <c r="A541" s="1" t="s">
        <v>109</v>
      </c>
      <c r="B541" s="1">
        <v>43460</v>
      </c>
      <c r="C541" s="1">
        <v>43496</v>
      </c>
      <c r="D541" s="1" t="s">
        <v>47</v>
      </c>
      <c r="E541" s="1" t="s">
        <v>21</v>
      </c>
      <c r="F541" s="1" t="s">
        <v>773</v>
      </c>
      <c r="G541" s="5">
        <v>33106</v>
      </c>
      <c r="H541" s="2">
        <v>0.15</v>
      </c>
      <c r="I541" s="22">
        <f t="shared" si="8"/>
        <v>36</v>
      </c>
      <c r="J541" s="2"/>
    </row>
    <row r="542" spans="1:10" x14ac:dyDescent="0.25">
      <c r="A542" s="1" t="s">
        <v>54</v>
      </c>
      <c r="B542" s="1">
        <v>43405</v>
      </c>
      <c r="C542" s="1">
        <v>43455</v>
      </c>
      <c r="D542" s="1" t="s">
        <v>46</v>
      </c>
      <c r="E542" s="1" t="s">
        <v>38</v>
      </c>
      <c r="F542" s="1" t="s">
        <v>774</v>
      </c>
      <c r="G542" s="5">
        <v>18575</v>
      </c>
      <c r="H542" s="2">
        <v>0.13</v>
      </c>
      <c r="I542" s="22">
        <f t="shared" si="8"/>
        <v>50</v>
      </c>
      <c r="J542" s="2"/>
    </row>
    <row r="543" spans="1:10" x14ac:dyDescent="0.25">
      <c r="A543" s="1" t="s">
        <v>109</v>
      </c>
      <c r="B543" s="1">
        <v>43427</v>
      </c>
      <c r="C543" s="1">
        <v>43500</v>
      </c>
      <c r="D543" s="1" t="s">
        <v>47</v>
      </c>
      <c r="E543" s="1" t="s">
        <v>37</v>
      </c>
      <c r="F543" s="1" t="s">
        <v>775</v>
      </c>
      <c r="G543" s="5">
        <v>31636</v>
      </c>
      <c r="H543" s="2">
        <v>0.13</v>
      </c>
      <c r="I543" s="22">
        <f t="shared" si="8"/>
        <v>73</v>
      </c>
      <c r="J543" s="2"/>
    </row>
    <row r="544" spans="1:10" x14ac:dyDescent="0.25">
      <c r="A544" s="1" t="s">
        <v>54</v>
      </c>
      <c r="B544" s="1">
        <v>43399</v>
      </c>
      <c r="C544" s="1">
        <v>43467</v>
      </c>
      <c r="D544" s="1" t="s">
        <v>47</v>
      </c>
      <c r="E544" s="1" t="s">
        <v>24</v>
      </c>
      <c r="F544" s="1" t="s">
        <v>776</v>
      </c>
      <c r="G544" s="5">
        <v>18619</v>
      </c>
      <c r="H544" s="2">
        <v>0.05</v>
      </c>
      <c r="I544" s="22">
        <f t="shared" si="8"/>
        <v>68</v>
      </c>
      <c r="J544" s="2"/>
    </row>
    <row r="545" spans="1:10" x14ac:dyDescent="0.25">
      <c r="A545" s="1" t="s">
        <v>60</v>
      </c>
      <c r="B545" s="1">
        <v>43418</v>
      </c>
      <c r="C545" s="1">
        <v>43489</v>
      </c>
      <c r="D545" s="1" t="s">
        <v>47</v>
      </c>
      <c r="E545" s="1" t="s">
        <v>27</v>
      </c>
      <c r="F545" s="1" t="s">
        <v>777</v>
      </c>
      <c r="G545" s="5">
        <v>21713</v>
      </c>
      <c r="H545" s="2">
        <v>0.14000000000000001</v>
      </c>
      <c r="I545" s="22">
        <f t="shared" si="8"/>
        <v>71</v>
      </c>
      <c r="J545" s="2"/>
    </row>
    <row r="546" spans="1:10" x14ac:dyDescent="0.25">
      <c r="A546" s="1" t="s">
        <v>56</v>
      </c>
      <c r="B546" s="1">
        <v>43418</v>
      </c>
      <c r="C546" s="1">
        <v>43486</v>
      </c>
      <c r="D546" s="1" t="s">
        <v>46</v>
      </c>
      <c r="E546" s="1" t="s">
        <v>29</v>
      </c>
      <c r="F546" s="1" t="s">
        <v>778</v>
      </c>
      <c r="G546" s="5">
        <v>34338</v>
      </c>
      <c r="H546" s="2">
        <v>0.1</v>
      </c>
      <c r="I546" s="22">
        <f t="shared" si="8"/>
        <v>68</v>
      </c>
      <c r="J546" s="2"/>
    </row>
    <row r="547" spans="1:10" x14ac:dyDescent="0.25">
      <c r="A547" s="1" t="s">
        <v>84</v>
      </c>
      <c r="B547" s="1">
        <v>43388</v>
      </c>
      <c r="C547" s="1">
        <v>43455</v>
      </c>
      <c r="D547" s="1" t="s">
        <v>43</v>
      </c>
      <c r="E547" s="1" t="s">
        <v>27</v>
      </c>
      <c r="F547" s="1" t="s">
        <v>779</v>
      </c>
      <c r="G547" s="5">
        <v>18816</v>
      </c>
      <c r="H547" s="2">
        <v>0.11</v>
      </c>
      <c r="I547" s="22">
        <f t="shared" si="8"/>
        <v>67</v>
      </c>
      <c r="J547" s="2"/>
    </row>
    <row r="548" spans="1:10" x14ac:dyDescent="0.25">
      <c r="A548" s="1" t="s">
        <v>87</v>
      </c>
      <c r="B548" s="1">
        <v>43407</v>
      </c>
      <c r="C548" s="1">
        <v>43479</v>
      </c>
      <c r="D548" s="1" t="s">
        <v>45</v>
      </c>
      <c r="E548" s="1" t="s">
        <v>31</v>
      </c>
      <c r="F548" s="1" t="s">
        <v>780</v>
      </c>
      <c r="G548" s="5">
        <v>32283</v>
      </c>
      <c r="H548" s="2">
        <v>0.11</v>
      </c>
      <c r="I548" s="22">
        <f t="shared" si="8"/>
        <v>72</v>
      </c>
      <c r="J548" s="2"/>
    </row>
    <row r="549" spans="1:10" x14ac:dyDescent="0.25">
      <c r="A549" s="1" t="s">
        <v>66</v>
      </c>
      <c r="B549" s="1">
        <v>43422</v>
      </c>
      <c r="C549" s="1">
        <v>43472</v>
      </c>
      <c r="D549" s="1" t="s">
        <v>43</v>
      </c>
      <c r="E549" s="1" t="s">
        <v>29</v>
      </c>
      <c r="F549" s="1" t="s">
        <v>781</v>
      </c>
      <c r="G549" s="5">
        <v>19500</v>
      </c>
      <c r="H549" s="2">
        <v>0.08</v>
      </c>
      <c r="I549" s="22">
        <f t="shared" si="8"/>
        <v>50</v>
      </c>
      <c r="J549" s="2"/>
    </row>
    <row r="550" spans="1:10" x14ac:dyDescent="0.25">
      <c r="A550" s="1" t="s">
        <v>77</v>
      </c>
      <c r="B550" s="1">
        <v>43428</v>
      </c>
      <c r="C550" s="1">
        <v>43491</v>
      </c>
      <c r="D550" s="1" t="s">
        <v>43</v>
      </c>
      <c r="E550" s="1" t="s">
        <v>22</v>
      </c>
      <c r="F550" s="1" t="s">
        <v>782</v>
      </c>
      <c r="G550" s="5">
        <v>20826</v>
      </c>
      <c r="H550" s="2">
        <v>0.14000000000000001</v>
      </c>
      <c r="I550" s="22">
        <f t="shared" si="8"/>
        <v>63</v>
      </c>
      <c r="J550" s="2"/>
    </row>
    <row r="551" spans="1:10" x14ac:dyDescent="0.25">
      <c r="A551" s="1" t="s">
        <v>69</v>
      </c>
      <c r="B551" s="1">
        <v>43452</v>
      </c>
      <c r="C551" s="1">
        <v>43530</v>
      </c>
      <c r="D551" s="1" t="s">
        <v>43</v>
      </c>
      <c r="E551" s="1" t="s">
        <v>35</v>
      </c>
      <c r="F551" s="1" t="s">
        <v>783</v>
      </c>
      <c r="G551" s="5">
        <v>29359</v>
      </c>
      <c r="H551" s="2">
        <v>0.13</v>
      </c>
      <c r="I551" s="22">
        <f t="shared" si="8"/>
        <v>78</v>
      </c>
      <c r="J551" s="2"/>
    </row>
    <row r="552" spans="1:10" x14ac:dyDescent="0.25">
      <c r="A552" s="1" t="s">
        <v>87</v>
      </c>
      <c r="B552" s="1">
        <v>43438</v>
      </c>
      <c r="C552" s="1">
        <v>43473</v>
      </c>
      <c r="D552" s="1" t="s">
        <v>47</v>
      </c>
      <c r="E552" s="1" t="s">
        <v>22</v>
      </c>
      <c r="F552" s="1" t="s">
        <v>784</v>
      </c>
      <c r="G552" s="5">
        <v>23711</v>
      </c>
      <c r="H552" s="2">
        <v>0.15</v>
      </c>
      <c r="I552" s="22">
        <f t="shared" si="8"/>
        <v>35</v>
      </c>
      <c r="J552" s="2"/>
    </row>
    <row r="553" spans="1:10" x14ac:dyDescent="0.25">
      <c r="A553" s="1" t="s">
        <v>109</v>
      </c>
      <c r="B553" s="1">
        <v>43427</v>
      </c>
      <c r="C553" s="1">
        <v>43486</v>
      </c>
      <c r="D553" s="1" t="s">
        <v>44</v>
      </c>
      <c r="E553" s="1" t="s">
        <v>30</v>
      </c>
      <c r="F553" s="1" t="s">
        <v>785</v>
      </c>
      <c r="G553" s="5">
        <v>20094</v>
      </c>
      <c r="H553" s="2">
        <v>7.0000000000000007E-2</v>
      </c>
      <c r="I553" s="22">
        <f t="shared" si="8"/>
        <v>59</v>
      </c>
      <c r="J553" s="2"/>
    </row>
    <row r="554" spans="1:10" x14ac:dyDescent="0.25">
      <c r="A554" s="1" t="s">
        <v>139</v>
      </c>
      <c r="B554" s="1">
        <v>43447</v>
      </c>
      <c r="C554" s="1">
        <v>43522</v>
      </c>
      <c r="D554" s="1" t="s">
        <v>47</v>
      </c>
      <c r="E554" s="1" t="s">
        <v>28</v>
      </c>
      <c r="F554" s="1" t="s">
        <v>786</v>
      </c>
      <c r="G554" s="5">
        <v>20706</v>
      </c>
      <c r="H554" s="2">
        <v>0.16</v>
      </c>
      <c r="I554" s="22">
        <f t="shared" si="8"/>
        <v>75</v>
      </c>
      <c r="J554" s="2"/>
    </row>
    <row r="555" spans="1:10" x14ac:dyDescent="0.25">
      <c r="A555" s="1" t="s">
        <v>77</v>
      </c>
      <c r="B555" s="1">
        <v>43395</v>
      </c>
      <c r="C555" s="1">
        <v>43452</v>
      </c>
      <c r="D555" s="1" t="s">
        <v>46</v>
      </c>
      <c r="E555" s="1" t="s">
        <v>21</v>
      </c>
      <c r="F555" s="1" t="s">
        <v>787</v>
      </c>
      <c r="G555" s="5">
        <v>33615</v>
      </c>
      <c r="H555" s="2">
        <v>0.15</v>
      </c>
      <c r="I555" s="22">
        <f t="shared" si="8"/>
        <v>57</v>
      </c>
      <c r="J555" s="2"/>
    </row>
    <row r="556" spans="1:10" x14ac:dyDescent="0.25">
      <c r="A556" s="1" t="s">
        <v>87</v>
      </c>
      <c r="B556" s="1">
        <v>43435</v>
      </c>
      <c r="C556" s="1">
        <v>43485</v>
      </c>
      <c r="D556" s="1" t="s">
        <v>47</v>
      </c>
      <c r="E556" s="1" t="s">
        <v>39</v>
      </c>
      <c r="F556" s="1" t="s">
        <v>788</v>
      </c>
      <c r="G556" s="5">
        <v>17522</v>
      </c>
      <c r="H556" s="2">
        <v>0.13</v>
      </c>
      <c r="I556" s="22">
        <f t="shared" si="8"/>
        <v>50</v>
      </c>
      <c r="J556" s="2"/>
    </row>
    <row r="557" spans="1:10" x14ac:dyDescent="0.25">
      <c r="A557" s="1" t="s">
        <v>69</v>
      </c>
      <c r="B557" s="1">
        <v>43454</v>
      </c>
      <c r="C557" s="1">
        <v>43534</v>
      </c>
      <c r="D557" s="1" t="s">
        <v>43</v>
      </c>
      <c r="E557" s="1" t="s">
        <v>34</v>
      </c>
      <c r="F557" s="1" t="s">
        <v>789</v>
      </c>
      <c r="G557" s="5">
        <v>32519</v>
      </c>
      <c r="H557" s="2">
        <v>0.13</v>
      </c>
      <c r="I557" s="22">
        <f t="shared" si="8"/>
        <v>80</v>
      </c>
      <c r="J557" s="2"/>
    </row>
    <row r="558" spans="1:10" x14ac:dyDescent="0.25">
      <c r="A558" s="1" t="s">
        <v>92</v>
      </c>
      <c r="B558" s="1">
        <v>43431</v>
      </c>
      <c r="C558" s="1">
        <v>43480</v>
      </c>
      <c r="D558" s="1" t="s">
        <v>47</v>
      </c>
      <c r="E558" s="1" t="s">
        <v>40</v>
      </c>
      <c r="F558" s="1" t="s">
        <v>790</v>
      </c>
      <c r="G558" s="5">
        <v>23009</v>
      </c>
      <c r="H558" s="2">
        <v>0.11</v>
      </c>
      <c r="I558" s="22">
        <f t="shared" si="8"/>
        <v>49</v>
      </c>
      <c r="J558" s="2"/>
    </row>
    <row r="559" spans="1:10" x14ac:dyDescent="0.25">
      <c r="A559" s="1" t="s">
        <v>58</v>
      </c>
      <c r="B559" s="1">
        <v>43412</v>
      </c>
      <c r="C559" s="1">
        <v>43443</v>
      </c>
      <c r="D559" s="1" t="s">
        <v>46</v>
      </c>
      <c r="E559" s="1" t="s">
        <v>31</v>
      </c>
      <c r="F559" s="1" t="s">
        <v>791</v>
      </c>
      <c r="G559" s="5">
        <v>25112</v>
      </c>
      <c r="H559" s="2">
        <v>0.08</v>
      </c>
      <c r="I559" s="22">
        <f t="shared" si="8"/>
        <v>31</v>
      </c>
      <c r="J559" s="2"/>
    </row>
    <row r="560" spans="1:10" x14ac:dyDescent="0.25">
      <c r="A560" s="1" t="s">
        <v>87</v>
      </c>
      <c r="B560" s="1">
        <v>43403</v>
      </c>
      <c r="C560" s="1">
        <v>43470</v>
      </c>
      <c r="D560" s="1" t="s">
        <v>44</v>
      </c>
      <c r="E560" s="1" t="s">
        <v>25</v>
      </c>
      <c r="F560" s="1" t="s">
        <v>792</v>
      </c>
      <c r="G560" s="5">
        <v>24880</v>
      </c>
      <c r="H560" s="2">
        <v>0.15</v>
      </c>
      <c r="I560" s="22">
        <f t="shared" si="8"/>
        <v>67</v>
      </c>
      <c r="J560" s="2"/>
    </row>
    <row r="561" spans="1:10" x14ac:dyDescent="0.25">
      <c r="A561" s="1" t="s">
        <v>118</v>
      </c>
      <c r="B561" s="1">
        <v>43384</v>
      </c>
      <c r="C561" s="1">
        <v>43440</v>
      </c>
      <c r="D561" s="1" t="s">
        <v>47</v>
      </c>
      <c r="E561" s="1" t="s">
        <v>34</v>
      </c>
      <c r="F561" s="1" t="s">
        <v>793</v>
      </c>
      <c r="G561" s="5">
        <v>27471</v>
      </c>
      <c r="H561" s="2">
        <v>0.11</v>
      </c>
      <c r="I561" s="22">
        <f t="shared" si="8"/>
        <v>56</v>
      </c>
      <c r="J561" s="2"/>
    </row>
    <row r="562" spans="1:10" x14ac:dyDescent="0.25">
      <c r="A562" s="1" t="s">
        <v>92</v>
      </c>
      <c r="B562" s="1">
        <v>43461</v>
      </c>
      <c r="C562" s="1">
        <v>43518</v>
      </c>
      <c r="D562" s="1" t="s">
        <v>44</v>
      </c>
      <c r="E562" s="1" t="s">
        <v>30</v>
      </c>
      <c r="F562" s="1" t="s">
        <v>794</v>
      </c>
      <c r="G562" s="5">
        <v>27701</v>
      </c>
      <c r="H562" s="2">
        <v>0.16</v>
      </c>
      <c r="I562" s="22">
        <f t="shared" si="8"/>
        <v>57</v>
      </c>
      <c r="J562" s="2"/>
    </row>
    <row r="563" spans="1:10" x14ac:dyDescent="0.25">
      <c r="A563" s="1" t="s">
        <v>92</v>
      </c>
      <c r="B563" s="1">
        <v>43426</v>
      </c>
      <c r="C563" s="1">
        <v>43462</v>
      </c>
      <c r="D563" s="1" t="s">
        <v>44</v>
      </c>
      <c r="E563" s="1" t="s">
        <v>31</v>
      </c>
      <c r="F563" s="1" t="s">
        <v>795</v>
      </c>
      <c r="G563" s="5">
        <v>24077</v>
      </c>
      <c r="H563" s="2">
        <v>0.11</v>
      </c>
      <c r="I563" s="22">
        <f t="shared" si="8"/>
        <v>36</v>
      </c>
      <c r="J563" s="2"/>
    </row>
    <row r="564" spans="1:10" x14ac:dyDescent="0.25">
      <c r="A564" s="1" t="s">
        <v>87</v>
      </c>
      <c r="B564" s="1">
        <v>43394</v>
      </c>
      <c r="C564" s="1">
        <v>43445</v>
      </c>
      <c r="D564" s="1" t="s">
        <v>47</v>
      </c>
      <c r="E564" s="1" t="s">
        <v>40</v>
      </c>
      <c r="F564" s="1" t="s">
        <v>796</v>
      </c>
      <c r="G564" s="5">
        <v>28670</v>
      </c>
      <c r="H564" s="2">
        <v>7.0000000000000007E-2</v>
      </c>
      <c r="I564" s="22">
        <f t="shared" si="8"/>
        <v>51</v>
      </c>
      <c r="J564" s="2"/>
    </row>
    <row r="565" spans="1:10" x14ac:dyDescent="0.25">
      <c r="A565" s="1" t="s">
        <v>62</v>
      </c>
      <c r="B565" s="1">
        <v>43464</v>
      </c>
      <c r="C565" s="1">
        <v>43503</v>
      </c>
      <c r="D565" s="1" t="s">
        <v>47</v>
      </c>
      <c r="E565" s="1" t="s">
        <v>36</v>
      </c>
      <c r="F565" s="1" t="s">
        <v>797</v>
      </c>
      <c r="G565" s="5">
        <v>28048</v>
      </c>
      <c r="H565" s="2">
        <v>7.0000000000000007E-2</v>
      </c>
      <c r="I565" s="22">
        <f t="shared" si="8"/>
        <v>39</v>
      </c>
      <c r="J565" s="2"/>
    </row>
    <row r="566" spans="1:10" x14ac:dyDescent="0.25">
      <c r="A566" s="1" t="s">
        <v>64</v>
      </c>
      <c r="B566" s="1">
        <v>43385</v>
      </c>
      <c r="C566" s="1">
        <v>43443</v>
      </c>
      <c r="D566" s="1" t="s">
        <v>44</v>
      </c>
      <c r="E566" s="1" t="s">
        <v>36</v>
      </c>
      <c r="F566" s="1" t="s">
        <v>798</v>
      </c>
      <c r="G566" s="5">
        <v>16349</v>
      </c>
      <c r="H566" s="2">
        <v>7.0000000000000007E-2</v>
      </c>
      <c r="I566" s="22">
        <f t="shared" si="8"/>
        <v>58</v>
      </c>
      <c r="J566" s="2"/>
    </row>
    <row r="567" spans="1:10" x14ac:dyDescent="0.25">
      <c r="A567" s="1" t="s">
        <v>69</v>
      </c>
      <c r="B567" s="1">
        <v>43441</v>
      </c>
      <c r="C567" s="1">
        <v>43512</v>
      </c>
      <c r="D567" s="1" t="s">
        <v>46</v>
      </c>
      <c r="E567" s="1" t="s">
        <v>37</v>
      </c>
      <c r="F567" s="1" t="s">
        <v>799</v>
      </c>
      <c r="G567" s="5">
        <v>33896</v>
      </c>
      <c r="H567" s="2">
        <v>0.12</v>
      </c>
      <c r="I567" s="22">
        <f t="shared" si="8"/>
        <v>71</v>
      </c>
      <c r="J567" s="2"/>
    </row>
    <row r="568" spans="1:10" x14ac:dyDescent="0.25">
      <c r="A568" s="1" t="s">
        <v>98</v>
      </c>
      <c r="B568" s="1">
        <v>43389</v>
      </c>
      <c r="C568" s="1">
        <v>43449</v>
      </c>
      <c r="D568" s="1" t="s">
        <v>47</v>
      </c>
      <c r="E568" s="1" t="s">
        <v>24</v>
      </c>
      <c r="F568" s="1" t="s">
        <v>800</v>
      </c>
      <c r="G568" s="5">
        <v>27577</v>
      </c>
      <c r="H568" s="2">
        <v>0.09</v>
      </c>
      <c r="I568" s="22">
        <f t="shared" si="8"/>
        <v>60</v>
      </c>
      <c r="J568" s="2"/>
    </row>
    <row r="569" spans="1:10" x14ac:dyDescent="0.25">
      <c r="A569" s="1" t="s">
        <v>62</v>
      </c>
      <c r="B569" s="1">
        <v>43463</v>
      </c>
      <c r="C569" s="1">
        <v>43493</v>
      </c>
      <c r="D569" s="1" t="s">
        <v>45</v>
      </c>
      <c r="E569" s="1" t="s">
        <v>35</v>
      </c>
      <c r="F569" s="1" t="s">
        <v>801</v>
      </c>
      <c r="G569" s="5">
        <v>18225</v>
      </c>
      <c r="H569" s="2">
        <v>0.11</v>
      </c>
      <c r="I569" s="22">
        <f t="shared" si="8"/>
        <v>30</v>
      </c>
      <c r="J569" s="2"/>
    </row>
    <row r="570" spans="1:10" x14ac:dyDescent="0.25">
      <c r="A570" s="1" t="s">
        <v>60</v>
      </c>
      <c r="B570" s="1">
        <v>43412</v>
      </c>
      <c r="C570" s="1">
        <v>43455</v>
      </c>
      <c r="D570" s="1" t="s">
        <v>46</v>
      </c>
      <c r="E570" s="1" t="s">
        <v>42</v>
      </c>
      <c r="F570" s="1" t="s">
        <v>802</v>
      </c>
      <c r="G570" s="5">
        <v>18677</v>
      </c>
      <c r="H570" s="2">
        <v>0.11</v>
      </c>
      <c r="I570" s="22">
        <f t="shared" si="8"/>
        <v>43</v>
      </c>
      <c r="J570" s="2"/>
    </row>
    <row r="571" spans="1:10" x14ac:dyDescent="0.25">
      <c r="A571" s="1" t="s">
        <v>66</v>
      </c>
      <c r="B571" s="1">
        <v>43452</v>
      </c>
      <c r="C571" s="1">
        <v>43530</v>
      </c>
      <c r="D571" s="1" t="s">
        <v>43</v>
      </c>
      <c r="E571" s="1" t="s">
        <v>35</v>
      </c>
      <c r="F571" s="1" t="s">
        <v>803</v>
      </c>
      <c r="G571" s="5">
        <v>26564</v>
      </c>
      <c r="H571" s="2">
        <v>0.11</v>
      </c>
      <c r="I571" s="22">
        <f t="shared" si="8"/>
        <v>78</v>
      </c>
      <c r="J571" s="2"/>
    </row>
    <row r="572" spans="1:10" x14ac:dyDescent="0.25">
      <c r="A572" s="1" t="s">
        <v>92</v>
      </c>
      <c r="B572" s="1">
        <v>43448</v>
      </c>
      <c r="C572" s="1">
        <v>43506</v>
      </c>
      <c r="D572" s="1" t="s">
        <v>45</v>
      </c>
      <c r="E572" s="1" t="s">
        <v>21</v>
      </c>
      <c r="F572" s="1" t="s">
        <v>804</v>
      </c>
      <c r="G572" s="5">
        <v>18367</v>
      </c>
      <c r="H572" s="2">
        <v>0.05</v>
      </c>
      <c r="I572" s="22">
        <f t="shared" si="8"/>
        <v>58</v>
      </c>
      <c r="J572" s="2"/>
    </row>
    <row r="573" spans="1:10" x14ac:dyDescent="0.25">
      <c r="A573" s="1" t="s">
        <v>84</v>
      </c>
      <c r="B573" s="1">
        <v>43401</v>
      </c>
      <c r="C573" s="1">
        <v>43470</v>
      </c>
      <c r="D573" s="1" t="s">
        <v>44</v>
      </c>
      <c r="E573" s="1" t="s">
        <v>40</v>
      </c>
      <c r="F573" s="1" t="s">
        <v>805</v>
      </c>
      <c r="G573" s="5">
        <v>24663</v>
      </c>
      <c r="H573" s="2">
        <v>0.09</v>
      </c>
      <c r="I573" s="22">
        <f t="shared" si="8"/>
        <v>69</v>
      </c>
      <c r="J573" s="2"/>
    </row>
    <row r="574" spans="1:10" x14ac:dyDescent="0.25">
      <c r="A574" s="1" t="s">
        <v>62</v>
      </c>
      <c r="B574" s="1">
        <v>43460</v>
      </c>
      <c r="C574" s="1">
        <v>43490</v>
      </c>
      <c r="D574" s="1" t="s">
        <v>44</v>
      </c>
      <c r="E574" s="1" t="s">
        <v>33</v>
      </c>
      <c r="F574" s="1" t="s">
        <v>806</v>
      </c>
      <c r="G574" s="5">
        <v>30436</v>
      </c>
      <c r="H574" s="2">
        <v>0.09</v>
      </c>
      <c r="I574" s="22">
        <f t="shared" si="8"/>
        <v>30</v>
      </c>
      <c r="J574" s="2"/>
    </row>
    <row r="575" spans="1:10" x14ac:dyDescent="0.25">
      <c r="A575" s="1" t="s">
        <v>77</v>
      </c>
      <c r="B575" s="1">
        <v>43432</v>
      </c>
      <c r="C575" s="1">
        <v>43463</v>
      </c>
      <c r="D575" s="1" t="s">
        <v>43</v>
      </c>
      <c r="E575" s="1" t="s">
        <v>33</v>
      </c>
      <c r="F575" s="1" t="s">
        <v>807</v>
      </c>
      <c r="G575" s="5">
        <v>33275</v>
      </c>
      <c r="H575" s="2">
        <v>0.08</v>
      </c>
      <c r="I575" s="22">
        <f t="shared" si="8"/>
        <v>31</v>
      </c>
      <c r="J575" s="2"/>
    </row>
    <row r="576" spans="1:10" x14ac:dyDescent="0.25">
      <c r="A576" s="1" t="s">
        <v>62</v>
      </c>
      <c r="B576" s="1">
        <v>43386</v>
      </c>
      <c r="C576" s="1">
        <v>43435</v>
      </c>
      <c r="D576" s="1" t="s">
        <v>43</v>
      </c>
      <c r="E576" s="1" t="s">
        <v>42</v>
      </c>
      <c r="F576" s="1" t="s">
        <v>808</v>
      </c>
      <c r="G576" s="5">
        <v>21138</v>
      </c>
      <c r="H576" s="2">
        <v>0.14000000000000001</v>
      </c>
      <c r="I576" s="22">
        <f t="shared" si="8"/>
        <v>49</v>
      </c>
      <c r="J576" s="2"/>
    </row>
    <row r="577" spans="1:10" x14ac:dyDescent="0.25">
      <c r="A577" s="1" t="s">
        <v>54</v>
      </c>
      <c r="B577" s="1">
        <v>43405</v>
      </c>
      <c r="C577" s="1">
        <v>43440</v>
      </c>
      <c r="D577" s="1" t="s">
        <v>43</v>
      </c>
      <c r="E577" s="1" t="s">
        <v>24</v>
      </c>
      <c r="F577" s="1" t="s">
        <v>809</v>
      </c>
      <c r="G577" s="5">
        <v>26301</v>
      </c>
      <c r="H577" s="2">
        <v>0.15</v>
      </c>
      <c r="I577" s="22">
        <f t="shared" si="8"/>
        <v>35</v>
      </c>
      <c r="J577" s="2"/>
    </row>
    <row r="578" spans="1:10" x14ac:dyDescent="0.25">
      <c r="A578" s="1" t="s">
        <v>66</v>
      </c>
      <c r="B578" s="1">
        <v>43389</v>
      </c>
      <c r="C578" s="1">
        <v>43420</v>
      </c>
      <c r="D578" s="1" t="s">
        <v>45</v>
      </c>
      <c r="E578" s="1" t="s">
        <v>23</v>
      </c>
      <c r="F578" s="1" t="s">
        <v>810</v>
      </c>
      <c r="G578" s="5">
        <v>23758</v>
      </c>
      <c r="H578" s="2">
        <v>7.0000000000000007E-2</v>
      </c>
      <c r="I578" s="22">
        <f t="shared" si="8"/>
        <v>31</v>
      </c>
      <c r="J578" s="2"/>
    </row>
    <row r="579" spans="1:10" x14ac:dyDescent="0.25">
      <c r="A579" s="1" t="s">
        <v>118</v>
      </c>
      <c r="B579" s="1">
        <v>43441</v>
      </c>
      <c r="C579" s="1">
        <v>43518</v>
      </c>
      <c r="D579" s="1" t="s">
        <v>46</v>
      </c>
      <c r="E579" s="1" t="s">
        <v>28</v>
      </c>
      <c r="F579" s="1" t="s">
        <v>811</v>
      </c>
      <c r="G579" s="5">
        <v>18865</v>
      </c>
      <c r="H579" s="2">
        <v>0.1</v>
      </c>
      <c r="I579" s="22">
        <f t="shared" ref="I579:I642" si="9">C579-B579</f>
        <v>77</v>
      </c>
      <c r="J579" s="2"/>
    </row>
    <row r="580" spans="1:10" x14ac:dyDescent="0.25">
      <c r="A580" s="1" t="s">
        <v>87</v>
      </c>
      <c r="B580" s="1">
        <v>43463</v>
      </c>
      <c r="C580" s="1">
        <v>43512</v>
      </c>
      <c r="D580" s="1" t="s">
        <v>44</v>
      </c>
      <c r="E580" s="1" t="s">
        <v>34</v>
      </c>
      <c r="F580" s="1" t="s">
        <v>812</v>
      </c>
      <c r="G580" s="5">
        <v>31451</v>
      </c>
      <c r="H580" s="2">
        <v>0.17</v>
      </c>
      <c r="I580" s="22">
        <f t="shared" si="9"/>
        <v>49</v>
      </c>
      <c r="J580" s="2"/>
    </row>
    <row r="581" spans="1:10" x14ac:dyDescent="0.25">
      <c r="A581" s="1" t="s">
        <v>54</v>
      </c>
      <c r="B581" s="1">
        <v>43393</v>
      </c>
      <c r="C581" s="1">
        <v>43466</v>
      </c>
      <c r="D581" s="1" t="s">
        <v>45</v>
      </c>
      <c r="E581" s="1" t="s">
        <v>25</v>
      </c>
      <c r="F581" s="1" t="s">
        <v>813</v>
      </c>
      <c r="G581" s="5">
        <v>26586</v>
      </c>
      <c r="H581" s="2">
        <v>0.15</v>
      </c>
      <c r="I581" s="22">
        <f t="shared" si="9"/>
        <v>73</v>
      </c>
      <c r="J581" s="2"/>
    </row>
    <row r="582" spans="1:10" x14ac:dyDescent="0.25">
      <c r="A582" s="1" t="s">
        <v>54</v>
      </c>
      <c r="B582" s="1">
        <v>43458</v>
      </c>
      <c r="C582" s="1">
        <v>43517</v>
      </c>
      <c r="D582" s="1" t="s">
        <v>46</v>
      </c>
      <c r="E582" s="1" t="s">
        <v>30</v>
      </c>
      <c r="F582" s="1" t="s">
        <v>814</v>
      </c>
      <c r="G582" s="5">
        <v>29372</v>
      </c>
      <c r="H582" s="2">
        <v>0.09</v>
      </c>
      <c r="I582" s="22">
        <f t="shared" si="9"/>
        <v>59</v>
      </c>
      <c r="J582" s="2"/>
    </row>
    <row r="583" spans="1:10" x14ac:dyDescent="0.25">
      <c r="A583" s="1" t="s">
        <v>64</v>
      </c>
      <c r="B583" s="1">
        <v>43431</v>
      </c>
      <c r="C583" s="1">
        <v>43510</v>
      </c>
      <c r="D583" s="1" t="s">
        <v>43</v>
      </c>
      <c r="E583" s="1" t="s">
        <v>27</v>
      </c>
      <c r="F583" s="1" t="s">
        <v>815</v>
      </c>
      <c r="G583" s="5">
        <v>24201</v>
      </c>
      <c r="H583" s="2">
        <v>0.13</v>
      </c>
      <c r="I583" s="22">
        <f t="shared" si="9"/>
        <v>79</v>
      </c>
      <c r="J583" s="2"/>
    </row>
    <row r="584" spans="1:10" x14ac:dyDescent="0.25">
      <c r="A584" s="1" t="s">
        <v>69</v>
      </c>
      <c r="B584" s="1">
        <v>43413</v>
      </c>
      <c r="C584" s="1">
        <v>43493</v>
      </c>
      <c r="D584" s="1" t="s">
        <v>44</v>
      </c>
      <c r="E584" s="1" t="s">
        <v>30</v>
      </c>
      <c r="F584" s="1" t="s">
        <v>816</v>
      </c>
      <c r="G584" s="5">
        <v>28575</v>
      </c>
      <c r="H584" s="2">
        <v>0.12</v>
      </c>
      <c r="I584" s="22">
        <f t="shared" si="9"/>
        <v>80</v>
      </c>
      <c r="J584" s="2"/>
    </row>
    <row r="585" spans="1:10" x14ac:dyDescent="0.25">
      <c r="A585" s="1" t="s">
        <v>58</v>
      </c>
      <c r="B585" s="1">
        <v>43393</v>
      </c>
      <c r="C585" s="1">
        <v>43454</v>
      </c>
      <c r="D585" s="1" t="s">
        <v>44</v>
      </c>
      <c r="E585" s="1" t="s">
        <v>28</v>
      </c>
      <c r="F585" s="1" t="s">
        <v>817</v>
      </c>
      <c r="G585" s="5">
        <v>19209</v>
      </c>
      <c r="H585" s="2">
        <v>0.14000000000000001</v>
      </c>
      <c r="I585" s="22">
        <f t="shared" si="9"/>
        <v>61</v>
      </c>
      <c r="J585" s="2"/>
    </row>
    <row r="586" spans="1:10" x14ac:dyDescent="0.25">
      <c r="A586" s="1" t="s">
        <v>66</v>
      </c>
      <c r="B586" s="1">
        <v>43453</v>
      </c>
      <c r="C586" s="1">
        <v>43508</v>
      </c>
      <c r="D586" s="1" t="s">
        <v>44</v>
      </c>
      <c r="E586" s="1" t="s">
        <v>25</v>
      </c>
      <c r="F586" s="1" t="s">
        <v>818</v>
      </c>
      <c r="G586" s="5">
        <v>34742</v>
      </c>
      <c r="H586" s="2">
        <v>7.0000000000000007E-2</v>
      </c>
      <c r="I586" s="22">
        <f t="shared" si="9"/>
        <v>55</v>
      </c>
      <c r="J586" s="2"/>
    </row>
    <row r="587" spans="1:10" x14ac:dyDescent="0.25">
      <c r="A587" s="1" t="s">
        <v>84</v>
      </c>
      <c r="B587" s="1">
        <v>43439</v>
      </c>
      <c r="C587" s="1">
        <v>43493</v>
      </c>
      <c r="D587" s="1" t="s">
        <v>47</v>
      </c>
      <c r="E587" s="1" t="s">
        <v>33</v>
      </c>
      <c r="F587" s="1" t="s">
        <v>819</v>
      </c>
      <c r="G587" s="5">
        <v>16600</v>
      </c>
      <c r="H587" s="2">
        <v>0.13</v>
      </c>
      <c r="I587" s="22">
        <f t="shared" si="9"/>
        <v>54</v>
      </c>
      <c r="J587" s="2"/>
    </row>
    <row r="588" spans="1:10" x14ac:dyDescent="0.25">
      <c r="A588" s="1" t="s">
        <v>66</v>
      </c>
      <c r="B588" s="1">
        <v>43452</v>
      </c>
      <c r="C588" s="1">
        <v>43505</v>
      </c>
      <c r="D588" s="1" t="s">
        <v>46</v>
      </c>
      <c r="E588" s="1" t="s">
        <v>21</v>
      </c>
      <c r="F588" s="1" t="s">
        <v>820</v>
      </c>
      <c r="G588" s="5">
        <v>16554</v>
      </c>
      <c r="H588" s="2">
        <v>0.11</v>
      </c>
      <c r="I588" s="22">
        <f t="shared" si="9"/>
        <v>53</v>
      </c>
      <c r="J588" s="2"/>
    </row>
    <row r="589" spans="1:10" x14ac:dyDescent="0.25">
      <c r="A589" s="1" t="s">
        <v>104</v>
      </c>
      <c r="B589" s="1">
        <v>43422</v>
      </c>
      <c r="C589" s="1">
        <v>43471</v>
      </c>
      <c r="D589" s="1" t="s">
        <v>44</v>
      </c>
      <c r="E589" s="1" t="s">
        <v>37</v>
      </c>
      <c r="F589" s="1" t="s">
        <v>821</v>
      </c>
      <c r="G589" s="5">
        <v>23274</v>
      </c>
      <c r="H589" s="2">
        <v>0.16</v>
      </c>
      <c r="I589" s="22">
        <f t="shared" si="9"/>
        <v>49</v>
      </c>
      <c r="J589" s="2"/>
    </row>
    <row r="590" spans="1:10" x14ac:dyDescent="0.25">
      <c r="A590" s="1" t="s">
        <v>98</v>
      </c>
      <c r="B590" s="1">
        <v>43445</v>
      </c>
      <c r="C590" s="1">
        <v>43511</v>
      </c>
      <c r="D590" s="1" t="s">
        <v>44</v>
      </c>
      <c r="E590" s="1" t="s">
        <v>41</v>
      </c>
      <c r="F590" s="1" t="s">
        <v>822</v>
      </c>
      <c r="G590" s="5">
        <v>31491</v>
      </c>
      <c r="H590" s="2">
        <v>0.08</v>
      </c>
      <c r="I590" s="22">
        <f t="shared" si="9"/>
        <v>66</v>
      </c>
      <c r="J590" s="2"/>
    </row>
    <row r="591" spans="1:10" x14ac:dyDescent="0.25">
      <c r="A591" s="1" t="s">
        <v>87</v>
      </c>
      <c r="B591" s="1">
        <v>43427</v>
      </c>
      <c r="C591" s="1">
        <v>43497</v>
      </c>
      <c r="D591" s="1" t="s">
        <v>47</v>
      </c>
      <c r="E591" s="1" t="s">
        <v>38</v>
      </c>
      <c r="F591" s="1" t="s">
        <v>823</v>
      </c>
      <c r="G591" s="5">
        <v>23848</v>
      </c>
      <c r="H591" s="2">
        <v>7.0000000000000007E-2</v>
      </c>
      <c r="I591" s="22">
        <f t="shared" si="9"/>
        <v>70</v>
      </c>
      <c r="J591" s="2"/>
    </row>
    <row r="592" spans="1:10" x14ac:dyDescent="0.25">
      <c r="A592" s="1" t="s">
        <v>118</v>
      </c>
      <c r="B592" s="1">
        <v>43400</v>
      </c>
      <c r="C592" s="1">
        <v>43462</v>
      </c>
      <c r="D592" s="1" t="s">
        <v>46</v>
      </c>
      <c r="E592" s="1" t="s">
        <v>31</v>
      </c>
      <c r="F592" s="1" t="s">
        <v>824</v>
      </c>
      <c r="G592" s="5">
        <v>16676</v>
      </c>
      <c r="H592" s="2">
        <v>0.09</v>
      </c>
      <c r="I592" s="22">
        <f t="shared" si="9"/>
        <v>62</v>
      </c>
      <c r="J592" s="2"/>
    </row>
    <row r="593" spans="1:10" x14ac:dyDescent="0.25">
      <c r="A593" s="1" t="s">
        <v>139</v>
      </c>
      <c r="B593" s="1">
        <v>43454</v>
      </c>
      <c r="C593" s="1">
        <v>43513</v>
      </c>
      <c r="D593" s="1" t="s">
        <v>45</v>
      </c>
      <c r="E593" s="1" t="s">
        <v>30</v>
      </c>
      <c r="F593" s="1" t="s">
        <v>825</v>
      </c>
      <c r="G593" s="5">
        <v>26567</v>
      </c>
      <c r="H593" s="2">
        <v>0.08</v>
      </c>
      <c r="I593" s="22">
        <f t="shared" si="9"/>
        <v>59</v>
      </c>
      <c r="J593" s="2"/>
    </row>
    <row r="594" spans="1:10" x14ac:dyDescent="0.25">
      <c r="A594" s="1" t="s">
        <v>92</v>
      </c>
      <c r="B594" s="1">
        <v>43382</v>
      </c>
      <c r="C594" s="1">
        <v>43420</v>
      </c>
      <c r="D594" s="1" t="s">
        <v>45</v>
      </c>
      <c r="E594" s="1" t="s">
        <v>31</v>
      </c>
      <c r="F594" s="1" t="s">
        <v>826</v>
      </c>
      <c r="G594" s="5">
        <v>29133</v>
      </c>
      <c r="H594" s="2">
        <v>0.1</v>
      </c>
      <c r="I594" s="22">
        <f t="shared" si="9"/>
        <v>38</v>
      </c>
      <c r="J594" s="2"/>
    </row>
    <row r="595" spans="1:10" x14ac:dyDescent="0.25">
      <c r="A595" s="1" t="s">
        <v>54</v>
      </c>
      <c r="B595" s="1">
        <v>43384</v>
      </c>
      <c r="C595" s="1">
        <v>43452</v>
      </c>
      <c r="D595" s="1" t="s">
        <v>46</v>
      </c>
      <c r="E595" s="1" t="s">
        <v>32</v>
      </c>
      <c r="F595" s="1" t="s">
        <v>827</v>
      </c>
      <c r="G595" s="5">
        <v>29328</v>
      </c>
      <c r="H595" s="2">
        <v>0.15</v>
      </c>
      <c r="I595" s="22">
        <f t="shared" si="9"/>
        <v>68</v>
      </c>
      <c r="J595" s="2"/>
    </row>
    <row r="596" spans="1:10" x14ac:dyDescent="0.25">
      <c r="A596" s="1" t="s">
        <v>139</v>
      </c>
      <c r="B596" s="1">
        <v>43428</v>
      </c>
      <c r="C596" s="1">
        <v>43463</v>
      </c>
      <c r="D596" s="1" t="s">
        <v>43</v>
      </c>
      <c r="E596" s="1" t="s">
        <v>30</v>
      </c>
      <c r="F596" s="1" t="s">
        <v>828</v>
      </c>
      <c r="G596" s="5">
        <v>32855</v>
      </c>
      <c r="H596" s="2">
        <v>0.17</v>
      </c>
      <c r="I596" s="22">
        <f t="shared" si="9"/>
        <v>35</v>
      </c>
      <c r="J596" s="2"/>
    </row>
    <row r="597" spans="1:10" x14ac:dyDescent="0.25">
      <c r="A597" s="1" t="s">
        <v>104</v>
      </c>
      <c r="B597" s="1">
        <v>43403</v>
      </c>
      <c r="C597" s="1">
        <v>43477</v>
      </c>
      <c r="D597" s="1" t="s">
        <v>47</v>
      </c>
      <c r="E597" s="1" t="s">
        <v>38</v>
      </c>
      <c r="F597" s="1" t="s">
        <v>829</v>
      </c>
      <c r="G597" s="5">
        <v>20525</v>
      </c>
      <c r="H597" s="2">
        <v>0.15</v>
      </c>
      <c r="I597" s="22">
        <f t="shared" si="9"/>
        <v>74</v>
      </c>
      <c r="J597" s="2"/>
    </row>
    <row r="598" spans="1:10" x14ac:dyDescent="0.25">
      <c r="A598" s="1" t="s">
        <v>87</v>
      </c>
      <c r="B598" s="1">
        <v>43426</v>
      </c>
      <c r="C598" s="1">
        <v>43494</v>
      </c>
      <c r="D598" s="1" t="s">
        <v>45</v>
      </c>
      <c r="E598" s="1" t="s">
        <v>27</v>
      </c>
      <c r="F598" s="1" t="s">
        <v>830</v>
      </c>
      <c r="G598" s="5">
        <v>17973</v>
      </c>
      <c r="H598" s="2">
        <v>0.14000000000000001</v>
      </c>
      <c r="I598" s="22">
        <f t="shared" si="9"/>
        <v>68</v>
      </c>
      <c r="J598" s="2"/>
    </row>
    <row r="599" spans="1:10" x14ac:dyDescent="0.25">
      <c r="A599" s="1" t="s">
        <v>98</v>
      </c>
      <c r="B599" s="1">
        <v>43381</v>
      </c>
      <c r="C599" s="1">
        <v>43422</v>
      </c>
      <c r="D599" s="1" t="s">
        <v>47</v>
      </c>
      <c r="E599" s="1" t="s">
        <v>33</v>
      </c>
      <c r="F599" s="1" t="s">
        <v>831</v>
      </c>
      <c r="G599" s="5">
        <v>29171</v>
      </c>
      <c r="H599" s="2">
        <v>0.14000000000000001</v>
      </c>
      <c r="I599" s="22">
        <f t="shared" si="9"/>
        <v>41</v>
      </c>
      <c r="J599" s="2"/>
    </row>
    <row r="600" spans="1:10" x14ac:dyDescent="0.25">
      <c r="A600" s="1" t="s">
        <v>112</v>
      </c>
      <c r="B600" s="1">
        <v>43420</v>
      </c>
      <c r="C600" s="1">
        <v>43497</v>
      </c>
      <c r="D600" s="1" t="s">
        <v>43</v>
      </c>
      <c r="E600" s="1" t="s">
        <v>30</v>
      </c>
      <c r="F600" s="1" t="s">
        <v>832</v>
      </c>
      <c r="G600" s="5">
        <v>21351</v>
      </c>
      <c r="H600" s="2">
        <v>0.16</v>
      </c>
      <c r="I600" s="22">
        <f t="shared" si="9"/>
        <v>77</v>
      </c>
      <c r="J600" s="2"/>
    </row>
    <row r="601" spans="1:10" x14ac:dyDescent="0.25">
      <c r="A601" s="1" t="s">
        <v>58</v>
      </c>
      <c r="B601" s="1">
        <v>43450</v>
      </c>
      <c r="C601" s="1">
        <v>43508</v>
      </c>
      <c r="D601" s="1" t="s">
        <v>43</v>
      </c>
      <c r="E601" s="1" t="s">
        <v>22</v>
      </c>
      <c r="F601" s="1" t="s">
        <v>833</v>
      </c>
      <c r="G601" s="5">
        <v>29087</v>
      </c>
      <c r="H601" s="2">
        <v>0.08</v>
      </c>
      <c r="I601" s="22">
        <f t="shared" si="9"/>
        <v>58</v>
      </c>
      <c r="J601" s="2"/>
    </row>
    <row r="602" spans="1:10" x14ac:dyDescent="0.25">
      <c r="A602" s="1" t="s">
        <v>69</v>
      </c>
      <c r="B602" s="1">
        <v>43383</v>
      </c>
      <c r="C602" s="1">
        <v>43418</v>
      </c>
      <c r="D602" s="1" t="s">
        <v>45</v>
      </c>
      <c r="E602" s="1" t="s">
        <v>21</v>
      </c>
      <c r="F602" s="1" t="s">
        <v>834</v>
      </c>
      <c r="G602" s="5">
        <v>27726</v>
      </c>
      <c r="H602" s="2">
        <v>0.08</v>
      </c>
      <c r="I602" s="22">
        <f t="shared" si="9"/>
        <v>35</v>
      </c>
      <c r="J602" s="2"/>
    </row>
    <row r="603" spans="1:10" x14ac:dyDescent="0.25">
      <c r="A603" s="1" t="s">
        <v>71</v>
      </c>
      <c r="B603" s="1">
        <v>43411</v>
      </c>
      <c r="C603" s="1">
        <v>43468</v>
      </c>
      <c r="D603" s="1" t="s">
        <v>47</v>
      </c>
      <c r="E603" s="1" t="s">
        <v>33</v>
      </c>
      <c r="F603" s="1" t="s">
        <v>835</v>
      </c>
      <c r="G603" s="5">
        <v>21280</v>
      </c>
      <c r="H603" s="2">
        <v>0.09</v>
      </c>
      <c r="I603" s="22">
        <f t="shared" si="9"/>
        <v>57</v>
      </c>
      <c r="J603" s="2"/>
    </row>
    <row r="604" spans="1:10" x14ac:dyDescent="0.25">
      <c r="A604" s="1" t="s">
        <v>118</v>
      </c>
      <c r="B604" s="1">
        <v>43394</v>
      </c>
      <c r="C604" s="1">
        <v>43462</v>
      </c>
      <c r="D604" s="1" t="s">
        <v>47</v>
      </c>
      <c r="E604" s="1" t="s">
        <v>29</v>
      </c>
      <c r="F604" s="1" t="s">
        <v>836</v>
      </c>
      <c r="G604" s="5">
        <v>16716</v>
      </c>
      <c r="H604" s="2">
        <v>0.08</v>
      </c>
      <c r="I604" s="22">
        <f t="shared" si="9"/>
        <v>68</v>
      </c>
      <c r="J604" s="2"/>
    </row>
    <row r="605" spans="1:10" x14ac:dyDescent="0.25">
      <c r="A605" s="1" t="s">
        <v>66</v>
      </c>
      <c r="B605" s="1">
        <v>43412</v>
      </c>
      <c r="C605" s="1">
        <v>43453</v>
      </c>
      <c r="D605" s="1" t="s">
        <v>46</v>
      </c>
      <c r="E605" s="1" t="s">
        <v>27</v>
      </c>
      <c r="F605" s="1" t="s">
        <v>837</v>
      </c>
      <c r="G605" s="5">
        <v>21425</v>
      </c>
      <c r="H605" s="2">
        <v>0.16</v>
      </c>
      <c r="I605" s="22">
        <f t="shared" si="9"/>
        <v>41</v>
      </c>
      <c r="J605" s="2"/>
    </row>
    <row r="606" spans="1:10" x14ac:dyDescent="0.25">
      <c r="A606" s="1" t="s">
        <v>56</v>
      </c>
      <c r="B606" s="1">
        <v>43398</v>
      </c>
      <c r="C606" s="1">
        <v>43454</v>
      </c>
      <c r="D606" s="1" t="s">
        <v>46</v>
      </c>
      <c r="E606" s="1" t="s">
        <v>38</v>
      </c>
      <c r="F606" s="1" t="s">
        <v>838</v>
      </c>
      <c r="G606" s="5">
        <v>25962</v>
      </c>
      <c r="H606" s="2">
        <v>0.09</v>
      </c>
      <c r="I606" s="22">
        <f t="shared" si="9"/>
        <v>56</v>
      </c>
      <c r="J606" s="2"/>
    </row>
    <row r="607" spans="1:10" x14ac:dyDescent="0.25">
      <c r="A607" s="1" t="s">
        <v>112</v>
      </c>
      <c r="B607" s="1">
        <v>43446</v>
      </c>
      <c r="C607" s="1">
        <v>43508</v>
      </c>
      <c r="D607" s="1" t="s">
        <v>46</v>
      </c>
      <c r="E607" s="1" t="s">
        <v>24</v>
      </c>
      <c r="F607" s="1" t="s">
        <v>839</v>
      </c>
      <c r="G607" s="5">
        <v>26963</v>
      </c>
      <c r="H607" s="2">
        <v>0.14000000000000001</v>
      </c>
      <c r="I607" s="22">
        <f t="shared" si="9"/>
        <v>62</v>
      </c>
      <c r="J607" s="2"/>
    </row>
    <row r="608" spans="1:10" x14ac:dyDescent="0.25">
      <c r="A608" s="1" t="s">
        <v>104</v>
      </c>
      <c r="B608" s="1">
        <v>43448</v>
      </c>
      <c r="C608" s="1">
        <v>43513</v>
      </c>
      <c r="D608" s="1" t="s">
        <v>43</v>
      </c>
      <c r="E608" s="1" t="s">
        <v>42</v>
      </c>
      <c r="F608" s="1" t="s">
        <v>840</v>
      </c>
      <c r="G608" s="5">
        <v>26196</v>
      </c>
      <c r="H608" s="2">
        <v>0.17</v>
      </c>
      <c r="I608" s="22">
        <f t="shared" si="9"/>
        <v>65</v>
      </c>
      <c r="J608" s="2"/>
    </row>
    <row r="609" spans="1:10" x14ac:dyDescent="0.25">
      <c r="A609" s="1" t="s">
        <v>112</v>
      </c>
      <c r="B609" s="1">
        <v>43457</v>
      </c>
      <c r="C609" s="1">
        <v>43491</v>
      </c>
      <c r="D609" s="1" t="s">
        <v>44</v>
      </c>
      <c r="E609" s="1" t="s">
        <v>23</v>
      </c>
      <c r="F609" s="1" t="s">
        <v>841</v>
      </c>
      <c r="G609" s="5">
        <v>20731</v>
      </c>
      <c r="H609" s="2">
        <v>0.1</v>
      </c>
      <c r="I609" s="22">
        <f t="shared" si="9"/>
        <v>34</v>
      </c>
      <c r="J609" s="2"/>
    </row>
    <row r="610" spans="1:10" x14ac:dyDescent="0.25">
      <c r="A610" s="1" t="s">
        <v>98</v>
      </c>
      <c r="B610" s="1">
        <v>43406</v>
      </c>
      <c r="C610" s="1">
        <v>43479</v>
      </c>
      <c r="D610" s="1" t="s">
        <v>43</v>
      </c>
      <c r="E610" s="1" t="s">
        <v>27</v>
      </c>
      <c r="F610" s="1" t="s">
        <v>842</v>
      </c>
      <c r="G610" s="5">
        <v>18982</v>
      </c>
      <c r="H610" s="2">
        <v>0.09</v>
      </c>
      <c r="I610" s="22">
        <f t="shared" si="9"/>
        <v>73</v>
      </c>
      <c r="J610" s="2"/>
    </row>
    <row r="611" spans="1:10" x14ac:dyDescent="0.25">
      <c r="A611" s="1" t="s">
        <v>139</v>
      </c>
      <c r="B611" s="1">
        <v>43461</v>
      </c>
      <c r="C611" s="1">
        <v>43491</v>
      </c>
      <c r="D611" s="1" t="s">
        <v>45</v>
      </c>
      <c r="E611" s="1" t="s">
        <v>22</v>
      </c>
      <c r="F611" s="1" t="s">
        <v>843</v>
      </c>
      <c r="G611" s="5">
        <v>33251</v>
      </c>
      <c r="H611" s="2">
        <v>0.06</v>
      </c>
      <c r="I611" s="22">
        <f t="shared" si="9"/>
        <v>30</v>
      </c>
      <c r="J611" s="2"/>
    </row>
    <row r="612" spans="1:10" x14ac:dyDescent="0.25">
      <c r="A612" s="1" t="s">
        <v>87</v>
      </c>
      <c r="B612" s="1">
        <v>43423</v>
      </c>
      <c r="C612" s="1">
        <v>43465</v>
      </c>
      <c r="D612" s="1" t="s">
        <v>47</v>
      </c>
      <c r="E612" s="1" t="s">
        <v>41</v>
      </c>
      <c r="F612" s="1" t="s">
        <v>844</v>
      </c>
      <c r="G612" s="5">
        <v>23962</v>
      </c>
      <c r="H612" s="2">
        <v>0.1</v>
      </c>
      <c r="I612" s="22">
        <f t="shared" si="9"/>
        <v>42</v>
      </c>
      <c r="J612" s="2"/>
    </row>
    <row r="613" spans="1:10" x14ac:dyDescent="0.25">
      <c r="A613" s="1" t="s">
        <v>139</v>
      </c>
      <c r="B613" s="1">
        <v>43409</v>
      </c>
      <c r="C613" s="1">
        <v>43479</v>
      </c>
      <c r="D613" s="1" t="s">
        <v>45</v>
      </c>
      <c r="E613" s="1" t="s">
        <v>31</v>
      </c>
      <c r="F613" s="1" t="s">
        <v>845</v>
      </c>
      <c r="G613" s="5">
        <v>28423</v>
      </c>
      <c r="H613" s="2">
        <v>7.0000000000000007E-2</v>
      </c>
      <c r="I613" s="22">
        <f t="shared" si="9"/>
        <v>70</v>
      </c>
      <c r="J613" s="2"/>
    </row>
    <row r="614" spans="1:10" x14ac:dyDescent="0.25">
      <c r="A614" s="1" t="s">
        <v>71</v>
      </c>
      <c r="B614" s="1">
        <v>43464</v>
      </c>
      <c r="C614" s="1">
        <v>43525</v>
      </c>
      <c r="D614" s="1" t="s">
        <v>45</v>
      </c>
      <c r="E614" s="1" t="s">
        <v>36</v>
      </c>
      <c r="F614" s="1" t="s">
        <v>846</v>
      </c>
      <c r="G614" s="5">
        <v>24941</v>
      </c>
      <c r="H614" s="2">
        <v>0.16</v>
      </c>
      <c r="I614" s="22">
        <f t="shared" si="9"/>
        <v>61</v>
      </c>
      <c r="J614" s="2"/>
    </row>
    <row r="615" spans="1:10" x14ac:dyDescent="0.25">
      <c r="A615" s="1" t="s">
        <v>66</v>
      </c>
      <c r="B615" s="1">
        <v>43400</v>
      </c>
      <c r="C615" s="1">
        <v>43460</v>
      </c>
      <c r="D615" s="1" t="s">
        <v>43</v>
      </c>
      <c r="E615" s="1" t="s">
        <v>25</v>
      </c>
      <c r="F615" s="1" t="s">
        <v>847</v>
      </c>
      <c r="G615" s="5">
        <v>32168</v>
      </c>
      <c r="H615" s="2">
        <v>0.05</v>
      </c>
      <c r="I615" s="22">
        <f t="shared" si="9"/>
        <v>60</v>
      </c>
      <c r="J615" s="2"/>
    </row>
    <row r="616" spans="1:10" x14ac:dyDescent="0.25">
      <c r="A616" s="1" t="s">
        <v>64</v>
      </c>
      <c r="B616" s="1">
        <v>43404</v>
      </c>
      <c r="C616" s="1">
        <v>43448</v>
      </c>
      <c r="D616" s="1" t="s">
        <v>46</v>
      </c>
      <c r="E616" s="1" t="s">
        <v>40</v>
      </c>
      <c r="F616" s="1" t="s">
        <v>848</v>
      </c>
      <c r="G616" s="5">
        <v>26149</v>
      </c>
      <c r="H616" s="2">
        <v>0.12</v>
      </c>
      <c r="I616" s="22">
        <f t="shared" si="9"/>
        <v>44</v>
      </c>
      <c r="J616" s="2"/>
    </row>
    <row r="617" spans="1:10" x14ac:dyDescent="0.25">
      <c r="A617" s="1" t="s">
        <v>66</v>
      </c>
      <c r="B617" s="1">
        <v>43435</v>
      </c>
      <c r="C617" s="1">
        <v>43505</v>
      </c>
      <c r="D617" s="1" t="s">
        <v>47</v>
      </c>
      <c r="E617" s="1" t="s">
        <v>39</v>
      </c>
      <c r="F617" s="1" t="s">
        <v>849</v>
      </c>
      <c r="G617" s="5">
        <v>18983</v>
      </c>
      <c r="H617" s="2">
        <v>0.06</v>
      </c>
      <c r="I617" s="22">
        <f t="shared" si="9"/>
        <v>70</v>
      </c>
      <c r="J617" s="2"/>
    </row>
    <row r="618" spans="1:10" x14ac:dyDescent="0.25">
      <c r="A618" s="1" t="s">
        <v>87</v>
      </c>
      <c r="B618" s="1">
        <v>43407</v>
      </c>
      <c r="C618" s="1">
        <v>43438</v>
      </c>
      <c r="D618" s="1" t="s">
        <v>46</v>
      </c>
      <c r="E618" s="1" t="s">
        <v>41</v>
      </c>
      <c r="F618" s="1" t="s">
        <v>850</v>
      </c>
      <c r="G618" s="5">
        <v>20346</v>
      </c>
      <c r="H618" s="2">
        <v>7.0000000000000007E-2</v>
      </c>
      <c r="I618" s="22">
        <f t="shared" si="9"/>
        <v>31</v>
      </c>
      <c r="J618" s="2"/>
    </row>
    <row r="619" spans="1:10" x14ac:dyDescent="0.25">
      <c r="A619" s="1" t="s">
        <v>98</v>
      </c>
      <c r="B619" s="1">
        <v>43390</v>
      </c>
      <c r="C619" s="1">
        <v>43429</v>
      </c>
      <c r="D619" s="1" t="s">
        <v>44</v>
      </c>
      <c r="E619" s="1" t="s">
        <v>27</v>
      </c>
      <c r="F619" s="1" t="s">
        <v>851</v>
      </c>
      <c r="G619" s="5">
        <v>25228</v>
      </c>
      <c r="H619" s="2">
        <v>0.05</v>
      </c>
      <c r="I619" s="22">
        <f t="shared" si="9"/>
        <v>39</v>
      </c>
      <c r="J619" s="2"/>
    </row>
    <row r="620" spans="1:10" x14ac:dyDescent="0.25">
      <c r="A620" s="1" t="s">
        <v>118</v>
      </c>
      <c r="B620" s="1">
        <v>43389</v>
      </c>
      <c r="C620" s="1">
        <v>43461</v>
      </c>
      <c r="D620" s="1" t="s">
        <v>45</v>
      </c>
      <c r="E620" s="1" t="s">
        <v>36</v>
      </c>
      <c r="F620" s="1" t="s">
        <v>852</v>
      </c>
      <c r="G620" s="5">
        <v>24791</v>
      </c>
      <c r="H620" s="2">
        <v>0.11</v>
      </c>
      <c r="I620" s="22">
        <f t="shared" si="9"/>
        <v>72</v>
      </c>
      <c r="J620" s="2"/>
    </row>
    <row r="621" spans="1:10" x14ac:dyDescent="0.25">
      <c r="A621" s="1" t="s">
        <v>66</v>
      </c>
      <c r="B621" s="1">
        <v>43465</v>
      </c>
      <c r="C621" s="1">
        <v>43506</v>
      </c>
      <c r="D621" s="1" t="s">
        <v>47</v>
      </c>
      <c r="E621" s="1" t="s">
        <v>35</v>
      </c>
      <c r="F621" s="1" t="s">
        <v>853</v>
      </c>
      <c r="G621" s="5">
        <v>31987</v>
      </c>
      <c r="H621" s="2">
        <v>0.12</v>
      </c>
      <c r="I621" s="22">
        <f t="shared" si="9"/>
        <v>41</v>
      </c>
      <c r="J621" s="2"/>
    </row>
    <row r="622" spans="1:10" x14ac:dyDescent="0.25">
      <c r="A622" s="1" t="s">
        <v>104</v>
      </c>
      <c r="B622" s="1">
        <v>43400</v>
      </c>
      <c r="C622" s="1">
        <v>43434</v>
      </c>
      <c r="D622" s="1" t="s">
        <v>46</v>
      </c>
      <c r="E622" s="1" t="s">
        <v>35</v>
      </c>
      <c r="F622" s="1" t="s">
        <v>854</v>
      </c>
      <c r="G622" s="5">
        <v>18729</v>
      </c>
      <c r="H622" s="2">
        <v>7.0000000000000007E-2</v>
      </c>
      <c r="I622" s="22">
        <f t="shared" si="9"/>
        <v>34</v>
      </c>
      <c r="J622" s="2"/>
    </row>
    <row r="623" spans="1:10" x14ac:dyDescent="0.25">
      <c r="A623" s="1" t="s">
        <v>58</v>
      </c>
      <c r="B623" s="1">
        <v>43391</v>
      </c>
      <c r="C623" s="1">
        <v>43434</v>
      </c>
      <c r="D623" s="1" t="s">
        <v>47</v>
      </c>
      <c r="E623" s="1" t="s">
        <v>27</v>
      </c>
      <c r="F623" s="1" t="s">
        <v>855</v>
      </c>
      <c r="G623" s="5">
        <v>30918</v>
      </c>
      <c r="H623" s="2">
        <v>0.13</v>
      </c>
      <c r="I623" s="22">
        <f t="shared" si="9"/>
        <v>43</v>
      </c>
      <c r="J623" s="2"/>
    </row>
    <row r="624" spans="1:10" x14ac:dyDescent="0.25">
      <c r="A624" s="1" t="s">
        <v>84</v>
      </c>
      <c r="B624" s="1">
        <v>43442</v>
      </c>
      <c r="C624" s="1">
        <v>43503</v>
      </c>
      <c r="D624" s="1" t="s">
        <v>44</v>
      </c>
      <c r="E624" s="1" t="s">
        <v>37</v>
      </c>
      <c r="F624" s="1" t="s">
        <v>856</v>
      </c>
      <c r="G624" s="5">
        <v>33845</v>
      </c>
      <c r="H624" s="2">
        <v>0.08</v>
      </c>
      <c r="I624" s="22">
        <f t="shared" si="9"/>
        <v>61</v>
      </c>
      <c r="J624" s="2"/>
    </row>
    <row r="625" spans="1:10" x14ac:dyDescent="0.25">
      <c r="A625" s="1" t="s">
        <v>112</v>
      </c>
      <c r="B625" s="1">
        <v>43406</v>
      </c>
      <c r="C625" s="1">
        <v>43473</v>
      </c>
      <c r="D625" s="1" t="s">
        <v>47</v>
      </c>
      <c r="E625" s="1" t="s">
        <v>35</v>
      </c>
      <c r="F625" s="1" t="s">
        <v>857</v>
      </c>
      <c r="G625" s="5">
        <v>31320</v>
      </c>
      <c r="H625" s="2">
        <v>7.0000000000000007E-2</v>
      </c>
      <c r="I625" s="22">
        <f t="shared" si="9"/>
        <v>67</v>
      </c>
      <c r="J625" s="2"/>
    </row>
    <row r="626" spans="1:10" x14ac:dyDescent="0.25">
      <c r="A626" s="1" t="s">
        <v>77</v>
      </c>
      <c r="B626" s="1">
        <v>43393</v>
      </c>
      <c r="C626" s="1">
        <v>43430</v>
      </c>
      <c r="D626" s="1" t="s">
        <v>45</v>
      </c>
      <c r="E626" s="1" t="s">
        <v>29</v>
      </c>
      <c r="F626" s="1" t="s">
        <v>858</v>
      </c>
      <c r="G626" s="5">
        <v>26056</v>
      </c>
      <c r="H626" s="2">
        <v>0.11</v>
      </c>
      <c r="I626" s="22">
        <f t="shared" si="9"/>
        <v>37</v>
      </c>
      <c r="J626" s="2"/>
    </row>
    <row r="627" spans="1:10" x14ac:dyDescent="0.25">
      <c r="A627" s="1" t="s">
        <v>60</v>
      </c>
      <c r="B627" s="1">
        <v>43392</v>
      </c>
      <c r="C627" s="1">
        <v>43449</v>
      </c>
      <c r="D627" s="1" t="s">
        <v>45</v>
      </c>
      <c r="E627" s="1" t="s">
        <v>29</v>
      </c>
      <c r="F627" s="1" t="s">
        <v>859</v>
      </c>
      <c r="G627" s="5">
        <v>19557</v>
      </c>
      <c r="H627" s="2">
        <v>0.12</v>
      </c>
      <c r="I627" s="22">
        <f t="shared" si="9"/>
        <v>57</v>
      </c>
      <c r="J627" s="2"/>
    </row>
    <row r="628" spans="1:10" x14ac:dyDescent="0.25">
      <c r="A628" s="1" t="s">
        <v>58</v>
      </c>
      <c r="B628" s="1">
        <v>43434</v>
      </c>
      <c r="C628" s="1">
        <v>43466</v>
      </c>
      <c r="D628" s="1" t="s">
        <v>45</v>
      </c>
      <c r="E628" s="1" t="s">
        <v>42</v>
      </c>
      <c r="F628" s="1" t="s">
        <v>860</v>
      </c>
      <c r="G628" s="5">
        <v>16177</v>
      </c>
      <c r="H628" s="2">
        <v>0.1</v>
      </c>
      <c r="I628" s="22">
        <f t="shared" si="9"/>
        <v>32</v>
      </c>
      <c r="J628" s="2"/>
    </row>
    <row r="629" spans="1:10" x14ac:dyDescent="0.25">
      <c r="A629" s="1" t="s">
        <v>62</v>
      </c>
      <c r="B629" s="1">
        <v>43394</v>
      </c>
      <c r="C629" s="1">
        <v>43435</v>
      </c>
      <c r="D629" s="1" t="s">
        <v>43</v>
      </c>
      <c r="E629" s="1" t="s">
        <v>42</v>
      </c>
      <c r="F629" s="1" t="s">
        <v>861</v>
      </c>
      <c r="G629" s="5">
        <v>30926</v>
      </c>
      <c r="H629" s="2">
        <v>0.16</v>
      </c>
      <c r="I629" s="22">
        <f t="shared" si="9"/>
        <v>41</v>
      </c>
      <c r="J629" s="2"/>
    </row>
    <row r="630" spans="1:10" x14ac:dyDescent="0.25">
      <c r="A630" s="1" t="s">
        <v>62</v>
      </c>
      <c r="B630" s="1">
        <v>43404</v>
      </c>
      <c r="C630" s="1">
        <v>43465</v>
      </c>
      <c r="D630" s="1" t="s">
        <v>46</v>
      </c>
      <c r="E630" s="1" t="s">
        <v>30</v>
      </c>
      <c r="F630" s="1" t="s">
        <v>862</v>
      </c>
      <c r="G630" s="5">
        <v>31392</v>
      </c>
      <c r="H630" s="2">
        <v>0.11</v>
      </c>
      <c r="I630" s="22">
        <f t="shared" si="9"/>
        <v>61</v>
      </c>
      <c r="J630" s="2"/>
    </row>
    <row r="631" spans="1:10" x14ac:dyDescent="0.25">
      <c r="A631" s="1" t="s">
        <v>109</v>
      </c>
      <c r="B631" s="1">
        <v>43437</v>
      </c>
      <c r="C631" s="1">
        <v>43481</v>
      </c>
      <c r="D631" s="1" t="s">
        <v>46</v>
      </c>
      <c r="E631" s="1" t="s">
        <v>32</v>
      </c>
      <c r="F631" s="1" t="s">
        <v>863</v>
      </c>
      <c r="G631" s="5">
        <v>22232</v>
      </c>
      <c r="H631" s="2">
        <v>7.0000000000000007E-2</v>
      </c>
      <c r="I631" s="22">
        <f t="shared" si="9"/>
        <v>44</v>
      </c>
      <c r="J631" s="2"/>
    </row>
    <row r="632" spans="1:10" x14ac:dyDescent="0.25">
      <c r="A632" s="1" t="s">
        <v>54</v>
      </c>
      <c r="B632" s="1">
        <v>43442</v>
      </c>
      <c r="C632" s="1">
        <v>43514</v>
      </c>
      <c r="D632" s="1" t="s">
        <v>47</v>
      </c>
      <c r="E632" s="1" t="s">
        <v>28</v>
      </c>
      <c r="F632" s="1" t="s">
        <v>864</v>
      </c>
      <c r="G632" s="5">
        <v>26983</v>
      </c>
      <c r="H632" s="2">
        <v>0.11</v>
      </c>
      <c r="I632" s="22">
        <f t="shared" si="9"/>
        <v>72</v>
      </c>
      <c r="J632" s="2"/>
    </row>
    <row r="633" spans="1:10" x14ac:dyDescent="0.25">
      <c r="A633" s="1" t="s">
        <v>54</v>
      </c>
      <c r="B633" s="1">
        <v>43465</v>
      </c>
      <c r="C633" s="1">
        <v>43531</v>
      </c>
      <c r="D633" s="1" t="s">
        <v>47</v>
      </c>
      <c r="E633" s="1" t="s">
        <v>23</v>
      </c>
      <c r="F633" s="1" t="s">
        <v>865</v>
      </c>
      <c r="G633" s="5">
        <v>26270</v>
      </c>
      <c r="H633" s="2">
        <v>0.16</v>
      </c>
      <c r="I633" s="22">
        <f t="shared" si="9"/>
        <v>66</v>
      </c>
      <c r="J633" s="2"/>
    </row>
    <row r="634" spans="1:10" x14ac:dyDescent="0.25">
      <c r="A634" s="1" t="s">
        <v>118</v>
      </c>
      <c r="B634" s="1">
        <v>43407</v>
      </c>
      <c r="C634" s="1">
        <v>43445</v>
      </c>
      <c r="D634" s="1" t="s">
        <v>44</v>
      </c>
      <c r="E634" s="1" t="s">
        <v>26</v>
      </c>
      <c r="F634" s="1" t="s">
        <v>866</v>
      </c>
      <c r="G634" s="5">
        <v>27458</v>
      </c>
      <c r="H634" s="2">
        <v>7.0000000000000007E-2</v>
      </c>
      <c r="I634" s="22">
        <f t="shared" si="9"/>
        <v>38</v>
      </c>
      <c r="J634" s="2"/>
    </row>
    <row r="635" spans="1:10" x14ac:dyDescent="0.25">
      <c r="A635" s="1" t="s">
        <v>118</v>
      </c>
      <c r="B635" s="1">
        <v>43403</v>
      </c>
      <c r="C635" s="1">
        <v>43438</v>
      </c>
      <c r="D635" s="1" t="s">
        <v>44</v>
      </c>
      <c r="E635" s="1" t="s">
        <v>28</v>
      </c>
      <c r="F635" s="1" t="s">
        <v>867</v>
      </c>
      <c r="G635" s="5">
        <v>18348</v>
      </c>
      <c r="H635" s="2">
        <v>0.05</v>
      </c>
      <c r="I635" s="22">
        <f t="shared" si="9"/>
        <v>35</v>
      </c>
      <c r="J635" s="2"/>
    </row>
    <row r="636" spans="1:10" x14ac:dyDescent="0.25">
      <c r="A636" s="1" t="s">
        <v>92</v>
      </c>
      <c r="B636" s="1">
        <v>43464</v>
      </c>
      <c r="C636" s="1">
        <v>43516</v>
      </c>
      <c r="D636" s="1" t="s">
        <v>46</v>
      </c>
      <c r="E636" s="1" t="s">
        <v>21</v>
      </c>
      <c r="F636" s="1" t="s">
        <v>868</v>
      </c>
      <c r="G636" s="5">
        <v>26688</v>
      </c>
      <c r="H636" s="2">
        <v>0.11</v>
      </c>
      <c r="I636" s="22">
        <f t="shared" si="9"/>
        <v>52</v>
      </c>
      <c r="J636" s="2"/>
    </row>
    <row r="637" spans="1:10" x14ac:dyDescent="0.25">
      <c r="A637" s="1" t="s">
        <v>84</v>
      </c>
      <c r="B637" s="1">
        <v>43431</v>
      </c>
      <c r="C637" s="1">
        <v>43467</v>
      </c>
      <c r="D637" s="1" t="s">
        <v>46</v>
      </c>
      <c r="E637" s="1" t="s">
        <v>34</v>
      </c>
      <c r="F637" s="1" t="s">
        <v>869</v>
      </c>
      <c r="G637" s="5">
        <v>24473</v>
      </c>
      <c r="H637" s="2">
        <v>0.16</v>
      </c>
      <c r="I637" s="22">
        <f t="shared" si="9"/>
        <v>36</v>
      </c>
      <c r="J637" s="2"/>
    </row>
    <row r="638" spans="1:10" x14ac:dyDescent="0.25">
      <c r="A638" s="1" t="s">
        <v>112</v>
      </c>
      <c r="B638" s="1">
        <v>43450</v>
      </c>
      <c r="C638" s="1">
        <v>43529</v>
      </c>
      <c r="D638" s="1" t="s">
        <v>43</v>
      </c>
      <c r="E638" s="1" t="s">
        <v>24</v>
      </c>
      <c r="F638" s="1" t="s">
        <v>870</v>
      </c>
      <c r="G638" s="5">
        <v>24489</v>
      </c>
      <c r="H638" s="2">
        <v>0.06</v>
      </c>
      <c r="I638" s="22">
        <f t="shared" si="9"/>
        <v>79</v>
      </c>
      <c r="J638" s="2"/>
    </row>
    <row r="639" spans="1:10" x14ac:dyDescent="0.25">
      <c r="A639" s="1" t="s">
        <v>58</v>
      </c>
      <c r="B639" s="1">
        <v>43446</v>
      </c>
      <c r="C639" s="1">
        <v>43518</v>
      </c>
      <c r="D639" s="1" t="s">
        <v>46</v>
      </c>
      <c r="E639" s="1" t="s">
        <v>25</v>
      </c>
      <c r="F639" s="1" t="s">
        <v>871</v>
      </c>
      <c r="G639" s="5">
        <v>25180</v>
      </c>
      <c r="H639" s="2">
        <v>0.09</v>
      </c>
      <c r="I639" s="22">
        <f t="shared" si="9"/>
        <v>72</v>
      </c>
      <c r="J639" s="2"/>
    </row>
    <row r="640" spans="1:10" x14ac:dyDescent="0.25">
      <c r="A640" s="1" t="s">
        <v>92</v>
      </c>
      <c r="B640" s="1">
        <v>43450</v>
      </c>
      <c r="C640" s="1">
        <v>43481</v>
      </c>
      <c r="D640" s="1" t="s">
        <v>45</v>
      </c>
      <c r="E640" s="1" t="s">
        <v>38</v>
      </c>
      <c r="F640" s="1" t="s">
        <v>872</v>
      </c>
      <c r="G640" s="5">
        <v>27416</v>
      </c>
      <c r="H640" s="2">
        <v>0.09</v>
      </c>
      <c r="I640" s="22">
        <f t="shared" si="9"/>
        <v>31</v>
      </c>
      <c r="J640" s="2"/>
    </row>
    <row r="641" spans="1:10" x14ac:dyDescent="0.25">
      <c r="A641" s="1" t="s">
        <v>87</v>
      </c>
      <c r="B641" s="1">
        <v>43381</v>
      </c>
      <c r="C641" s="1">
        <v>43442</v>
      </c>
      <c r="D641" s="1" t="s">
        <v>43</v>
      </c>
      <c r="E641" s="1" t="s">
        <v>40</v>
      </c>
      <c r="F641" s="1" t="s">
        <v>873</v>
      </c>
      <c r="G641" s="5">
        <v>25543</v>
      </c>
      <c r="H641" s="2">
        <v>0.17</v>
      </c>
      <c r="I641" s="22">
        <f t="shared" si="9"/>
        <v>61</v>
      </c>
      <c r="J641" s="2"/>
    </row>
    <row r="642" spans="1:10" x14ac:dyDescent="0.25">
      <c r="A642" s="1" t="s">
        <v>71</v>
      </c>
      <c r="B642" s="1">
        <v>43405</v>
      </c>
      <c r="C642" s="1">
        <v>43453</v>
      </c>
      <c r="D642" s="1" t="s">
        <v>45</v>
      </c>
      <c r="E642" s="1" t="s">
        <v>22</v>
      </c>
      <c r="F642" s="1" t="s">
        <v>874</v>
      </c>
      <c r="G642" s="5">
        <v>30000</v>
      </c>
      <c r="H642" s="2">
        <v>0.09</v>
      </c>
      <c r="I642" s="22">
        <f t="shared" si="9"/>
        <v>48</v>
      </c>
      <c r="J642" s="2"/>
    </row>
    <row r="643" spans="1:10" x14ac:dyDescent="0.25">
      <c r="A643" s="1" t="s">
        <v>56</v>
      </c>
      <c r="B643" s="1">
        <v>43404</v>
      </c>
      <c r="C643" s="1">
        <v>43444</v>
      </c>
      <c r="D643" s="1" t="s">
        <v>43</v>
      </c>
      <c r="E643" s="1" t="s">
        <v>27</v>
      </c>
      <c r="F643" s="1" t="s">
        <v>875</v>
      </c>
      <c r="G643" s="5">
        <v>28971</v>
      </c>
      <c r="H643" s="2">
        <v>0.14000000000000001</v>
      </c>
      <c r="I643" s="22">
        <f t="shared" ref="I643:I701" si="10">C643-B643</f>
        <v>40</v>
      </c>
      <c r="J643" s="2"/>
    </row>
    <row r="644" spans="1:10" x14ac:dyDescent="0.25">
      <c r="A644" s="1" t="s">
        <v>118</v>
      </c>
      <c r="B644" s="1">
        <v>43382</v>
      </c>
      <c r="C644" s="1">
        <v>43439</v>
      </c>
      <c r="D644" s="1" t="s">
        <v>46</v>
      </c>
      <c r="E644" s="1" t="s">
        <v>21</v>
      </c>
      <c r="F644" s="1" t="s">
        <v>876</v>
      </c>
      <c r="G644" s="5">
        <v>28986</v>
      </c>
      <c r="H644" s="2">
        <v>0.16</v>
      </c>
      <c r="I644" s="22">
        <f t="shared" si="10"/>
        <v>57</v>
      </c>
      <c r="J644" s="2"/>
    </row>
    <row r="645" spans="1:10" x14ac:dyDescent="0.25">
      <c r="A645" s="1" t="s">
        <v>104</v>
      </c>
      <c r="B645" s="1">
        <v>43412</v>
      </c>
      <c r="C645" s="1">
        <v>43448</v>
      </c>
      <c r="D645" s="1" t="s">
        <v>45</v>
      </c>
      <c r="E645" s="1" t="s">
        <v>39</v>
      </c>
      <c r="F645" s="1" t="s">
        <v>877</v>
      </c>
      <c r="G645" s="5">
        <v>34727</v>
      </c>
      <c r="H645" s="2">
        <v>0.08</v>
      </c>
      <c r="I645" s="22">
        <f t="shared" si="10"/>
        <v>36</v>
      </c>
      <c r="J645" s="2"/>
    </row>
    <row r="646" spans="1:10" x14ac:dyDescent="0.25">
      <c r="A646" s="1" t="s">
        <v>77</v>
      </c>
      <c r="B646" s="1">
        <v>43388</v>
      </c>
      <c r="C646" s="1">
        <v>43433</v>
      </c>
      <c r="D646" s="1" t="s">
        <v>45</v>
      </c>
      <c r="E646" s="1" t="s">
        <v>27</v>
      </c>
      <c r="F646" s="1" t="s">
        <v>878</v>
      </c>
      <c r="G646" s="5">
        <v>25821</v>
      </c>
      <c r="H646" s="2">
        <v>0.09</v>
      </c>
      <c r="I646" s="22">
        <f t="shared" si="10"/>
        <v>45</v>
      </c>
      <c r="J646" s="2"/>
    </row>
    <row r="647" spans="1:10" x14ac:dyDescent="0.25">
      <c r="A647" s="1" t="s">
        <v>69</v>
      </c>
      <c r="B647" s="1">
        <v>43459</v>
      </c>
      <c r="C647" s="1">
        <v>43522</v>
      </c>
      <c r="D647" s="1" t="s">
        <v>45</v>
      </c>
      <c r="E647" s="1" t="s">
        <v>28</v>
      </c>
      <c r="F647" s="1" t="s">
        <v>879</v>
      </c>
      <c r="G647" s="5">
        <v>33220</v>
      </c>
      <c r="H647" s="2">
        <v>0.06</v>
      </c>
      <c r="I647" s="22">
        <f t="shared" si="10"/>
        <v>63</v>
      </c>
      <c r="J647" s="2"/>
    </row>
    <row r="648" spans="1:10" x14ac:dyDescent="0.25">
      <c r="A648" s="1" t="s">
        <v>54</v>
      </c>
      <c r="B648" s="1">
        <v>43420</v>
      </c>
      <c r="C648" s="1">
        <v>43478</v>
      </c>
      <c r="D648" s="1" t="s">
        <v>45</v>
      </c>
      <c r="E648" s="1" t="s">
        <v>41</v>
      </c>
      <c r="F648" s="1" t="s">
        <v>880</v>
      </c>
      <c r="G648" s="5">
        <v>26065</v>
      </c>
      <c r="H648" s="2">
        <v>0.16</v>
      </c>
      <c r="I648" s="22">
        <f t="shared" si="10"/>
        <v>58</v>
      </c>
      <c r="J648" s="2"/>
    </row>
    <row r="649" spans="1:10" x14ac:dyDescent="0.25">
      <c r="A649" s="1" t="s">
        <v>62</v>
      </c>
      <c r="B649" s="1">
        <v>43379</v>
      </c>
      <c r="C649" s="1">
        <v>43413</v>
      </c>
      <c r="D649" s="1" t="s">
        <v>47</v>
      </c>
      <c r="E649" s="1" t="s">
        <v>29</v>
      </c>
      <c r="F649" s="1" t="s">
        <v>881</v>
      </c>
      <c r="G649" s="5">
        <v>30394</v>
      </c>
      <c r="H649" s="2">
        <v>0.13</v>
      </c>
      <c r="I649" s="22">
        <f t="shared" si="10"/>
        <v>34</v>
      </c>
      <c r="J649" s="2"/>
    </row>
    <row r="650" spans="1:10" x14ac:dyDescent="0.25">
      <c r="A650" s="1" t="s">
        <v>109</v>
      </c>
      <c r="B650" s="1">
        <v>43430</v>
      </c>
      <c r="C650" s="1">
        <v>43486</v>
      </c>
      <c r="D650" s="1" t="s">
        <v>44</v>
      </c>
      <c r="E650" s="1" t="s">
        <v>22</v>
      </c>
      <c r="F650" s="1" t="s">
        <v>882</v>
      </c>
      <c r="G650" s="5">
        <v>28176</v>
      </c>
      <c r="H650" s="2">
        <v>7.0000000000000007E-2</v>
      </c>
      <c r="I650" s="22">
        <f t="shared" si="10"/>
        <v>56</v>
      </c>
      <c r="J650" s="2"/>
    </row>
    <row r="651" spans="1:10" x14ac:dyDescent="0.25">
      <c r="A651" s="1" t="s">
        <v>109</v>
      </c>
      <c r="B651" s="1">
        <v>43461</v>
      </c>
      <c r="C651" s="1">
        <v>43493</v>
      </c>
      <c r="D651" s="1" t="s">
        <v>44</v>
      </c>
      <c r="E651" s="1" t="s">
        <v>39</v>
      </c>
      <c r="F651" s="1" t="s">
        <v>883</v>
      </c>
      <c r="G651" s="5">
        <v>32366</v>
      </c>
      <c r="H651" s="2">
        <v>0.15</v>
      </c>
      <c r="I651" s="22">
        <f t="shared" si="10"/>
        <v>32</v>
      </c>
      <c r="J651" s="2"/>
    </row>
    <row r="652" spans="1:10" x14ac:dyDescent="0.25">
      <c r="A652" s="1" t="s">
        <v>139</v>
      </c>
      <c r="B652" s="1">
        <v>43411</v>
      </c>
      <c r="C652" s="1">
        <v>43471</v>
      </c>
      <c r="D652" s="1" t="s">
        <v>47</v>
      </c>
      <c r="E652" s="1" t="s">
        <v>23</v>
      </c>
      <c r="F652" s="1" t="s">
        <v>884</v>
      </c>
      <c r="G652" s="5">
        <v>30507</v>
      </c>
      <c r="H652" s="2">
        <v>0.17</v>
      </c>
      <c r="I652" s="22">
        <f t="shared" si="10"/>
        <v>60</v>
      </c>
      <c r="J652" s="2"/>
    </row>
    <row r="653" spans="1:10" x14ac:dyDescent="0.25">
      <c r="A653" s="1" t="s">
        <v>98</v>
      </c>
      <c r="B653" s="1">
        <v>43387</v>
      </c>
      <c r="C653" s="1">
        <v>43466</v>
      </c>
      <c r="D653" s="1" t="s">
        <v>43</v>
      </c>
      <c r="E653" s="1" t="s">
        <v>37</v>
      </c>
      <c r="F653" s="1" t="s">
        <v>885</v>
      </c>
      <c r="G653" s="5">
        <v>30221</v>
      </c>
      <c r="H653" s="2">
        <v>0.05</v>
      </c>
      <c r="I653" s="22">
        <f t="shared" si="10"/>
        <v>79</v>
      </c>
      <c r="J653" s="2"/>
    </row>
    <row r="654" spans="1:10" x14ac:dyDescent="0.25">
      <c r="A654" s="1" t="s">
        <v>109</v>
      </c>
      <c r="B654" s="1">
        <v>43388</v>
      </c>
      <c r="C654" s="1">
        <v>43462</v>
      </c>
      <c r="D654" s="1" t="s">
        <v>44</v>
      </c>
      <c r="E654" s="1" t="s">
        <v>35</v>
      </c>
      <c r="F654" s="1" t="s">
        <v>886</v>
      </c>
      <c r="G654" s="5">
        <v>32939</v>
      </c>
      <c r="H654" s="2">
        <v>0.11</v>
      </c>
      <c r="I654" s="22">
        <f t="shared" si="10"/>
        <v>74</v>
      </c>
      <c r="J654" s="2"/>
    </row>
    <row r="655" spans="1:10" x14ac:dyDescent="0.25">
      <c r="A655" s="1" t="s">
        <v>64</v>
      </c>
      <c r="B655" s="1">
        <v>43400</v>
      </c>
      <c r="C655" s="1">
        <v>43477</v>
      </c>
      <c r="D655" s="1" t="s">
        <v>45</v>
      </c>
      <c r="E655" s="1" t="s">
        <v>29</v>
      </c>
      <c r="F655" s="1" t="s">
        <v>887</v>
      </c>
      <c r="G655" s="5">
        <v>32012</v>
      </c>
      <c r="H655" s="2">
        <v>0.08</v>
      </c>
      <c r="I655" s="22">
        <f t="shared" si="10"/>
        <v>77</v>
      </c>
      <c r="J655" s="2"/>
    </row>
    <row r="656" spans="1:10" x14ac:dyDescent="0.25">
      <c r="A656" s="1" t="s">
        <v>139</v>
      </c>
      <c r="B656" s="1">
        <v>43434</v>
      </c>
      <c r="C656" s="1">
        <v>43468</v>
      </c>
      <c r="D656" s="1" t="s">
        <v>47</v>
      </c>
      <c r="E656" s="1" t="s">
        <v>23</v>
      </c>
      <c r="F656" s="1" t="s">
        <v>888</v>
      </c>
      <c r="G656" s="5">
        <v>23543</v>
      </c>
      <c r="H656" s="2">
        <v>0.05</v>
      </c>
      <c r="I656" s="22">
        <f t="shared" si="10"/>
        <v>34</v>
      </c>
      <c r="J656" s="2"/>
    </row>
    <row r="657" spans="1:10" x14ac:dyDescent="0.25">
      <c r="A657" s="1" t="s">
        <v>60</v>
      </c>
      <c r="B657" s="1">
        <v>43463</v>
      </c>
      <c r="C657" s="1">
        <v>43502</v>
      </c>
      <c r="D657" s="1" t="s">
        <v>45</v>
      </c>
      <c r="E657" s="1" t="s">
        <v>29</v>
      </c>
      <c r="F657" s="1" t="s">
        <v>889</v>
      </c>
      <c r="G657" s="5">
        <v>33166</v>
      </c>
      <c r="H657" s="2">
        <v>0.15</v>
      </c>
      <c r="I657" s="22">
        <f t="shared" si="10"/>
        <v>39</v>
      </c>
      <c r="J657" s="2"/>
    </row>
    <row r="658" spans="1:10" x14ac:dyDescent="0.25">
      <c r="A658" s="1" t="s">
        <v>56</v>
      </c>
      <c r="B658" s="1">
        <v>43384</v>
      </c>
      <c r="C658" s="1">
        <v>43444</v>
      </c>
      <c r="D658" s="1" t="s">
        <v>46</v>
      </c>
      <c r="E658" s="1" t="s">
        <v>42</v>
      </c>
      <c r="F658" s="1" t="s">
        <v>890</v>
      </c>
      <c r="G658" s="5">
        <v>30379</v>
      </c>
      <c r="H658" s="2">
        <v>0.17</v>
      </c>
      <c r="I658" s="22">
        <f t="shared" si="10"/>
        <v>60</v>
      </c>
      <c r="J658" s="2"/>
    </row>
    <row r="659" spans="1:10" x14ac:dyDescent="0.25">
      <c r="A659" s="1" t="s">
        <v>92</v>
      </c>
      <c r="B659" s="1">
        <v>43435</v>
      </c>
      <c r="C659" s="1">
        <v>43470</v>
      </c>
      <c r="D659" s="1" t="s">
        <v>43</v>
      </c>
      <c r="E659" s="1" t="s">
        <v>40</v>
      </c>
      <c r="F659" s="1" t="s">
        <v>891</v>
      </c>
      <c r="G659" s="5">
        <v>26717</v>
      </c>
      <c r="H659" s="2">
        <v>0.15</v>
      </c>
      <c r="I659" s="22">
        <f t="shared" si="10"/>
        <v>35</v>
      </c>
      <c r="J659" s="2"/>
    </row>
    <row r="660" spans="1:10" x14ac:dyDescent="0.25">
      <c r="A660" s="1" t="s">
        <v>56</v>
      </c>
      <c r="B660" s="1">
        <v>43378</v>
      </c>
      <c r="C660" s="1">
        <v>43420</v>
      </c>
      <c r="D660" s="1" t="s">
        <v>44</v>
      </c>
      <c r="E660" s="1" t="s">
        <v>36</v>
      </c>
      <c r="F660" s="1" t="s">
        <v>892</v>
      </c>
      <c r="G660" s="5">
        <v>18018</v>
      </c>
      <c r="H660" s="2">
        <v>0.09</v>
      </c>
      <c r="I660" s="22">
        <f t="shared" si="10"/>
        <v>42</v>
      </c>
      <c r="J660" s="2"/>
    </row>
    <row r="661" spans="1:10" x14ac:dyDescent="0.25">
      <c r="A661" s="1" t="s">
        <v>104</v>
      </c>
      <c r="B661" s="1">
        <v>43447</v>
      </c>
      <c r="C661" s="1">
        <v>43494</v>
      </c>
      <c r="D661" s="1" t="s">
        <v>46</v>
      </c>
      <c r="E661" s="1" t="s">
        <v>32</v>
      </c>
      <c r="F661" s="1" t="s">
        <v>893</v>
      </c>
      <c r="G661" s="5">
        <v>25572</v>
      </c>
      <c r="H661" s="2">
        <v>0.14000000000000001</v>
      </c>
      <c r="I661" s="22">
        <f t="shared" si="10"/>
        <v>47</v>
      </c>
      <c r="J661" s="2"/>
    </row>
    <row r="662" spans="1:10" x14ac:dyDescent="0.25">
      <c r="A662" s="1" t="s">
        <v>71</v>
      </c>
      <c r="B662" s="1">
        <v>43456</v>
      </c>
      <c r="C662" s="1">
        <v>43515</v>
      </c>
      <c r="D662" s="1" t="s">
        <v>45</v>
      </c>
      <c r="E662" s="1" t="s">
        <v>41</v>
      </c>
      <c r="F662" s="1" t="s">
        <v>894</v>
      </c>
      <c r="G662" s="5">
        <v>26394</v>
      </c>
      <c r="H662" s="2">
        <v>0.17</v>
      </c>
      <c r="I662" s="22">
        <f t="shared" si="10"/>
        <v>59</v>
      </c>
      <c r="J662" s="2"/>
    </row>
    <row r="663" spans="1:10" x14ac:dyDescent="0.25">
      <c r="A663" s="1" t="s">
        <v>92</v>
      </c>
      <c r="B663" s="1">
        <v>43394</v>
      </c>
      <c r="C663" s="1">
        <v>43451</v>
      </c>
      <c r="D663" s="1" t="s">
        <v>45</v>
      </c>
      <c r="E663" s="1" t="s">
        <v>37</v>
      </c>
      <c r="F663" s="1" t="s">
        <v>895</v>
      </c>
      <c r="G663" s="5">
        <v>33768</v>
      </c>
      <c r="H663" s="2">
        <v>0.12</v>
      </c>
      <c r="I663" s="22">
        <f t="shared" si="10"/>
        <v>57</v>
      </c>
      <c r="J663" s="2"/>
    </row>
    <row r="664" spans="1:10" x14ac:dyDescent="0.25">
      <c r="A664" s="1" t="s">
        <v>104</v>
      </c>
      <c r="B664" s="1">
        <v>43408</v>
      </c>
      <c r="C664" s="1">
        <v>43483</v>
      </c>
      <c r="D664" s="1" t="s">
        <v>45</v>
      </c>
      <c r="E664" s="1" t="s">
        <v>40</v>
      </c>
      <c r="F664" s="1" t="s">
        <v>896</v>
      </c>
      <c r="G664" s="5">
        <v>28818</v>
      </c>
      <c r="H664" s="2">
        <v>0.05</v>
      </c>
      <c r="I664" s="22">
        <f t="shared" si="10"/>
        <v>75</v>
      </c>
      <c r="J664" s="2"/>
    </row>
    <row r="665" spans="1:10" x14ac:dyDescent="0.25">
      <c r="A665" s="1" t="s">
        <v>87</v>
      </c>
      <c r="B665" s="1">
        <v>43400</v>
      </c>
      <c r="C665" s="1">
        <v>43469</v>
      </c>
      <c r="D665" s="1" t="s">
        <v>44</v>
      </c>
      <c r="E665" s="1" t="s">
        <v>37</v>
      </c>
      <c r="F665" s="1" t="s">
        <v>897</v>
      </c>
      <c r="G665" s="5">
        <v>17462</v>
      </c>
      <c r="H665" s="2">
        <v>0.11</v>
      </c>
      <c r="I665" s="22">
        <f t="shared" si="10"/>
        <v>69</v>
      </c>
      <c r="J665" s="2"/>
    </row>
    <row r="666" spans="1:10" x14ac:dyDescent="0.25">
      <c r="A666" s="1" t="s">
        <v>54</v>
      </c>
      <c r="B666" s="1">
        <v>43449</v>
      </c>
      <c r="C666" s="1">
        <v>43484</v>
      </c>
      <c r="D666" s="1" t="s">
        <v>47</v>
      </c>
      <c r="E666" s="1" t="s">
        <v>27</v>
      </c>
      <c r="F666" s="1" t="s">
        <v>898</v>
      </c>
      <c r="G666" s="5">
        <v>34196</v>
      </c>
      <c r="H666" s="2">
        <v>0.06</v>
      </c>
      <c r="I666" s="22">
        <f t="shared" si="10"/>
        <v>35</v>
      </c>
      <c r="J666" s="2"/>
    </row>
    <row r="667" spans="1:10" x14ac:dyDescent="0.25">
      <c r="A667" s="1" t="s">
        <v>109</v>
      </c>
      <c r="B667" s="1">
        <v>43445</v>
      </c>
      <c r="C667" s="1">
        <v>43482</v>
      </c>
      <c r="D667" s="1" t="s">
        <v>44</v>
      </c>
      <c r="E667" s="1" t="s">
        <v>34</v>
      </c>
      <c r="F667" s="1" t="s">
        <v>899</v>
      </c>
      <c r="G667" s="5">
        <v>29797</v>
      </c>
      <c r="H667" s="2">
        <v>7.0000000000000007E-2</v>
      </c>
      <c r="I667" s="22">
        <f t="shared" si="10"/>
        <v>37</v>
      </c>
      <c r="J667" s="2"/>
    </row>
    <row r="668" spans="1:10" x14ac:dyDescent="0.25">
      <c r="A668" s="1" t="s">
        <v>56</v>
      </c>
      <c r="B668" s="1">
        <v>43422</v>
      </c>
      <c r="C668" s="1">
        <v>43493</v>
      </c>
      <c r="D668" s="1" t="s">
        <v>43</v>
      </c>
      <c r="E668" s="1" t="s">
        <v>28</v>
      </c>
      <c r="F668" s="1" t="s">
        <v>900</v>
      </c>
      <c r="G668" s="5">
        <v>27361</v>
      </c>
      <c r="H668" s="2">
        <v>0.1</v>
      </c>
      <c r="I668" s="22">
        <f t="shared" si="10"/>
        <v>71</v>
      </c>
      <c r="J668" s="2"/>
    </row>
    <row r="669" spans="1:10" x14ac:dyDescent="0.25">
      <c r="A669" s="1" t="s">
        <v>81</v>
      </c>
      <c r="B669" s="1">
        <v>43442</v>
      </c>
      <c r="C669" s="1">
        <v>43499</v>
      </c>
      <c r="D669" s="1" t="s">
        <v>45</v>
      </c>
      <c r="E669" s="1" t="s">
        <v>37</v>
      </c>
      <c r="F669" s="1" t="s">
        <v>901</v>
      </c>
      <c r="G669" s="5">
        <v>31752</v>
      </c>
      <c r="H669" s="2">
        <v>0.17</v>
      </c>
      <c r="I669" s="22">
        <f t="shared" si="10"/>
        <v>57</v>
      </c>
      <c r="J669" s="2"/>
    </row>
    <row r="670" spans="1:10" x14ac:dyDescent="0.25">
      <c r="A670" s="1" t="s">
        <v>58</v>
      </c>
      <c r="B670" s="1">
        <v>43443</v>
      </c>
      <c r="C670" s="1">
        <v>43505</v>
      </c>
      <c r="D670" s="1" t="s">
        <v>43</v>
      </c>
      <c r="E670" s="1" t="s">
        <v>25</v>
      </c>
      <c r="F670" s="1" t="s">
        <v>902</v>
      </c>
      <c r="G670" s="5">
        <v>25475</v>
      </c>
      <c r="H670" s="2">
        <v>0.13</v>
      </c>
      <c r="I670" s="22">
        <f t="shared" si="10"/>
        <v>62</v>
      </c>
      <c r="J670" s="2"/>
    </row>
    <row r="671" spans="1:10" x14ac:dyDescent="0.25">
      <c r="A671" s="1" t="s">
        <v>58</v>
      </c>
      <c r="B671" s="1">
        <v>43414</v>
      </c>
      <c r="C671" s="1">
        <v>43471</v>
      </c>
      <c r="D671" s="1" t="s">
        <v>44</v>
      </c>
      <c r="E671" s="1" t="s">
        <v>28</v>
      </c>
      <c r="F671" s="1" t="s">
        <v>903</v>
      </c>
      <c r="G671" s="5">
        <v>32606</v>
      </c>
      <c r="H671" s="2">
        <v>0.12</v>
      </c>
      <c r="I671" s="22">
        <f t="shared" si="10"/>
        <v>57</v>
      </c>
      <c r="J671" s="2"/>
    </row>
    <row r="672" spans="1:10" x14ac:dyDescent="0.25">
      <c r="A672" s="1" t="s">
        <v>98</v>
      </c>
      <c r="B672" s="1">
        <v>43440</v>
      </c>
      <c r="C672" s="1">
        <v>43482</v>
      </c>
      <c r="D672" s="1" t="s">
        <v>47</v>
      </c>
      <c r="E672" s="1" t="s">
        <v>22</v>
      </c>
      <c r="F672" s="1" t="s">
        <v>904</v>
      </c>
      <c r="G672" s="5">
        <v>24095</v>
      </c>
      <c r="H672" s="2">
        <v>0.05</v>
      </c>
      <c r="I672" s="22">
        <f t="shared" si="10"/>
        <v>42</v>
      </c>
      <c r="J672" s="2"/>
    </row>
    <row r="673" spans="1:10" x14ac:dyDescent="0.25">
      <c r="A673" s="1" t="s">
        <v>109</v>
      </c>
      <c r="B673" s="1">
        <v>43461</v>
      </c>
      <c r="C673" s="1">
        <v>43508</v>
      </c>
      <c r="D673" s="1" t="s">
        <v>43</v>
      </c>
      <c r="E673" s="1" t="s">
        <v>40</v>
      </c>
      <c r="F673" s="1" t="s">
        <v>905</v>
      </c>
      <c r="G673" s="5">
        <v>19308</v>
      </c>
      <c r="H673" s="2">
        <v>0.13</v>
      </c>
      <c r="I673" s="22">
        <f t="shared" si="10"/>
        <v>47</v>
      </c>
      <c r="J673" s="2"/>
    </row>
    <row r="674" spans="1:10" x14ac:dyDescent="0.25">
      <c r="A674" s="1" t="s">
        <v>104</v>
      </c>
      <c r="B674" s="1">
        <v>43413</v>
      </c>
      <c r="C674" s="1">
        <v>43445</v>
      </c>
      <c r="D674" s="1" t="s">
        <v>46</v>
      </c>
      <c r="E674" s="1" t="s">
        <v>37</v>
      </c>
      <c r="F674" s="1" t="s">
        <v>906</v>
      </c>
      <c r="G674" s="5">
        <v>32590</v>
      </c>
      <c r="H674" s="2">
        <v>0.15</v>
      </c>
      <c r="I674" s="22">
        <f t="shared" si="10"/>
        <v>32</v>
      </c>
      <c r="J674" s="2"/>
    </row>
    <row r="675" spans="1:10" x14ac:dyDescent="0.25">
      <c r="A675" s="1" t="s">
        <v>64</v>
      </c>
      <c r="B675" s="1">
        <v>43442</v>
      </c>
      <c r="C675" s="1">
        <v>43514</v>
      </c>
      <c r="D675" s="1" t="s">
        <v>43</v>
      </c>
      <c r="E675" s="1" t="s">
        <v>36</v>
      </c>
      <c r="F675" s="1" t="s">
        <v>907</v>
      </c>
      <c r="G675" s="5">
        <v>34761</v>
      </c>
      <c r="H675" s="2">
        <v>0.11</v>
      </c>
      <c r="I675" s="22">
        <f t="shared" si="10"/>
        <v>72</v>
      </c>
      <c r="J675" s="2"/>
    </row>
    <row r="676" spans="1:10" x14ac:dyDescent="0.25">
      <c r="A676" s="1" t="s">
        <v>60</v>
      </c>
      <c r="B676" s="1">
        <v>43400</v>
      </c>
      <c r="C676" s="1">
        <v>43465</v>
      </c>
      <c r="D676" s="1" t="s">
        <v>45</v>
      </c>
      <c r="E676" s="1" t="s">
        <v>29</v>
      </c>
      <c r="F676" s="1" t="s">
        <v>908</v>
      </c>
      <c r="G676" s="5">
        <v>34004</v>
      </c>
      <c r="H676" s="2">
        <v>0.08</v>
      </c>
      <c r="I676" s="22">
        <f t="shared" si="10"/>
        <v>65</v>
      </c>
      <c r="J676" s="2"/>
    </row>
    <row r="677" spans="1:10" x14ac:dyDescent="0.25">
      <c r="A677" s="1" t="s">
        <v>118</v>
      </c>
      <c r="B677" s="1">
        <v>43408</v>
      </c>
      <c r="C677" s="1">
        <v>43440</v>
      </c>
      <c r="D677" s="1" t="s">
        <v>44</v>
      </c>
      <c r="E677" s="1" t="s">
        <v>29</v>
      </c>
      <c r="F677" s="1" t="s">
        <v>909</v>
      </c>
      <c r="G677" s="5">
        <v>26298</v>
      </c>
      <c r="H677" s="2">
        <v>0.1</v>
      </c>
      <c r="I677" s="22">
        <f t="shared" si="10"/>
        <v>32</v>
      </c>
      <c r="J677" s="2"/>
    </row>
    <row r="678" spans="1:10" x14ac:dyDescent="0.25">
      <c r="A678" s="1" t="s">
        <v>81</v>
      </c>
      <c r="B678" s="1">
        <v>43407</v>
      </c>
      <c r="C678" s="1">
        <v>43453</v>
      </c>
      <c r="D678" s="1" t="s">
        <v>47</v>
      </c>
      <c r="E678" s="1" t="s">
        <v>35</v>
      </c>
      <c r="F678" s="1" t="s">
        <v>910</v>
      </c>
      <c r="G678" s="5">
        <v>30839</v>
      </c>
      <c r="H678" s="2">
        <v>0.12</v>
      </c>
      <c r="I678" s="22">
        <f t="shared" si="10"/>
        <v>46</v>
      </c>
      <c r="J678" s="2"/>
    </row>
    <row r="679" spans="1:10" x14ac:dyDescent="0.25">
      <c r="A679" s="1" t="s">
        <v>87</v>
      </c>
      <c r="B679" s="1">
        <v>43403</v>
      </c>
      <c r="C679" s="1">
        <v>43478</v>
      </c>
      <c r="D679" s="1" t="s">
        <v>47</v>
      </c>
      <c r="E679" s="1" t="s">
        <v>39</v>
      </c>
      <c r="F679" s="1" t="s">
        <v>911</v>
      </c>
      <c r="G679" s="5">
        <v>32860</v>
      </c>
      <c r="H679" s="2">
        <v>0.14000000000000001</v>
      </c>
      <c r="I679" s="22">
        <f t="shared" si="10"/>
        <v>75</v>
      </c>
      <c r="J679" s="2"/>
    </row>
    <row r="680" spans="1:10" x14ac:dyDescent="0.25">
      <c r="A680" s="1" t="s">
        <v>118</v>
      </c>
      <c r="B680" s="1">
        <v>43390</v>
      </c>
      <c r="C680" s="1">
        <v>43433</v>
      </c>
      <c r="D680" s="1" t="s">
        <v>44</v>
      </c>
      <c r="E680" s="1" t="s">
        <v>31</v>
      </c>
      <c r="F680" s="1" t="s">
        <v>912</v>
      </c>
      <c r="G680" s="5">
        <v>33809</v>
      </c>
      <c r="H680" s="2">
        <v>0.08</v>
      </c>
      <c r="I680" s="22">
        <f t="shared" si="10"/>
        <v>43</v>
      </c>
      <c r="J680" s="2"/>
    </row>
    <row r="681" spans="1:10" x14ac:dyDescent="0.25">
      <c r="A681" s="1" t="s">
        <v>71</v>
      </c>
      <c r="B681" s="1">
        <v>43387</v>
      </c>
      <c r="C681" s="1">
        <v>43436</v>
      </c>
      <c r="D681" s="1" t="s">
        <v>44</v>
      </c>
      <c r="E681" s="1" t="s">
        <v>38</v>
      </c>
      <c r="F681" s="1" t="s">
        <v>913</v>
      </c>
      <c r="G681" s="5">
        <v>19538</v>
      </c>
      <c r="H681" s="2">
        <v>0.17</v>
      </c>
      <c r="I681" s="22">
        <f t="shared" si="10"/>
        <v>49</v>
      </c>
      <c r="J681" s="2"/>
    </row>
    <row r="682" spans="1:10" x14ac:dyDescent="0.25">
      <c r="A682" s="1" t="s">
        <v>64</v>
      </c>
      <c r="B682" s="1">
        <v>43409</v>
      </c>
      <c r="C682" s="1">
        <v>43456</v>
      </c>
      <c r="D682" s="1" t="s">
        <v>43</v>
      </c>
      <c r="E682" s="1" t="s">
        <v>30</v>
      </c>
      <c r="F682" s="1" t="s">
        <v>914</v>
      </c>
      <c r="G682" s="5">
        <v>19325</v>
      </c>
      <c r="H682" s="2">
        <v>0.09</v>
      </c>
      <c r="I682" s="22">
        <f t="shared" si="10"/>
        <v>47</v>
      </c>
      <c r="J682" s="2"/>
    </row>
    <row r="683" spans="1:10" x14ac:dyDescent="0.25">
      <c r="A683" s="1" t="s">
        <v>58</v>
      </c>
      <c r="B683" s="1">
        <v>43461</v>
      </c>
      <c r="C683" s="1">
        <v>43536</v>
      </c>
      <c r="D683" s="1" t="s">
        <v>44</v>
      </c>
      <c r="E683" s="1" t="s">
        <v>33</v>
      </c>
      <c r="F683" s="1" t="s">
        <v>915</v>
      </c>
      <c r="G683" s="5">
        <v>32558</v>
      </c>
      <c r="H683" s="2">
        <v>0.14000000000000001</v>
      </c>
      <c r="I683" s="22">
        <f t="shared" si="10"/>
        <v>75</v>
      </c>
      <c r="J683" s="2"/>
    </row>
    <row r="684" spans="1:10" x14ac:dyDescent="0.25">
      <c r="A684" s="1" t="s">
        <v>58</v>
      </c>
      <c r="B684" s="1">
        <v>43425</v>
      </c>
      <c r="C684" s="1">
        <v>43458</v>
      </c>
      <c r="D684" s="1" t="s">
        <v>45</v>
      </c>
      <c r="E684" s="1" t="s">
        <v>24</v>
      </c>
      <c r="F684" s="1" t="s">
        <v>916</v>
      </c>
      <c r="G684" s="5">
        <v>20131</v>
      </c>
      <c r="H684" s="2">
        <v>0.14000000000000001</v>
      </c>
      <c r="I684" s="22">
        <f t="shared" si="10"/>
        <v>33</v>
      </c>
      <c r="J684" s="2"/>
    </row>
    <row r="685" spans="1:10" x14ac:dyDescent="0.25">
      <c r="A685" s="1" t="s">
        <v>58</v>
      </c>
      <c r="B685" s="1">
        <v>43461</v>
      </c>
      <c r="C685" s="1">
        <v>43532</v>
      </c>
      <c r="D685" s="1" t="s">
        <v>43</v>
      </c>
      <c r="E685" s="1" t="s">
        <v>29</v>
      </c>
      <c r="F685" s="1" t="s">
        <v>917</v>
      </c>
      <c r="G685" s="5">
        <v>29010</v>
      </c>
      <c r="H685" s="2">
        <v>7.0000000000000007E-2</v>
      </c>
      <c r="I685" s="22">
        <f t="shared" si="10"/>
        <v>71</v>
      </c>
      <c r="J685" s="2"/>
    </row>
    <row r="686" spans="1:10" x14ac:dyDescent="0.25">
      <c r="A686" s="1" t="s">
        <v>118</v>
      </c>
      <c r="B686" s="1">
        <v>43388</v>
      </c>
      <c r="C686" s="1">
        <v>43455</v>
      </c>
      <c r="D686" s="1" t="s">
        <v>43</v>
      </c>
      <c r="E686" s="1" t="s">
        <v>29</v>
      </c>
      <c r="F686" s="1" t="s">
        <v>918</v>
      </c>
      <c r="G686" s="5">
        <v>21917</v>
      </c>
      <c r="H686" s="2">
        <v>0.16</v>
      </c>
      <c r="I686" s="22">
        <f t="shared" si="10"/>
        <v>67</v>
      </c>
      <c r="J686" s="2"/>
    </row>
    <row r="687" spans="1:10" x14ac:dyDescent="0.25">
      <c r="A687" s="1" t="s">
        <v>104</v>
      </c>
      <c r="B687" s="1">
        <v>43464</v>
      </c>
      <c r="C687" s="1">
        <v>43494</v>
      </c>
      <c r="D687" s="1" t="s">
        <v>44</v>
      </c>
      <c r="E687" s="1" t="s">
        <v>41</v>
      </c>
      <c r="F687" s="1" t="s">
        <v>919</v>
      </c>
      <c r="G687" s="5">
        <v>23466</v>
      </c>
      <c r="H687" s="2">
        <v>0.09</v>
      </c>
      <c r="I687" s="22">
        <f t="shared" si="10"/>
        <v>30</v>
      </c>
      <c r="J687" s="2"/>
    </row>
    <row r="688" spans="1:10" x14ac:dyDescent="0.25">
      <c r="A688" s="1" t="s">
        <v>81</v>
      </c>
      <c r="B688" s="1">
        <v>43390</v>
      </c>
      <c r="C688" s="1">
        <v>43456</v>
      </c>
      <c r="D688" s="1" t="s">
        <v>45</v>
      </c>
      <c r="E688" s="1" t="s">
        <v>38</v>
      </c>
      <c r="F688" s="1" t="s">
        <v>920</v>
      </c>
      <c r="G688" s="5">
        <v>30383</v>
      </c>
      <c r="H688" s="2">
        <v>0.14000000000000001</v>
      </c>
      <c r="I688" s="22">
        <f t="shared" si="10"/>
        <v>66</v>
      </c>
      <c r="J688" s="2"/>
    </row>
    <row r="689" spans="1:10" x14ac:dyDescent="0.25">
      <c r="A689" s="1" t="s">
        <v>109</v>
      </c>
      <c r="B689" s="1">
        <v>43390</v>
      </c>
      <c r="C689" s="1">
        <v>43466</v>
      </c>
      <c r="D689" s="1" t="s">
        <v>46</v>
      </c>
      <c r="E689" s="1" t="s">
        <v>21</v>
      </c>
      <c r="F689" s="1" t="s">
        <v>921</v>
      </c>
      <c r="G689" s="5">
        <v>29507</v>
      </c>
      <c r="H689" s="2">
        <v>0.08</v>
      </c>
      <c r="I689" s="22">
        <f t="shared" si="10"/>
        <v>76</v>
      </c>
      <c r="J689" s="2"/>
    </row>
    <row r="690" spans="1:10" x14ac:dyDescent="0.25">
      <c r="A690" s="1" t="s">
        <v>81</v>
      </c>
      <c r="B690" s="1">
        <v>43381</v>
      </c>
      <c r="C690" s="1">
        <v>43437</v>
      </c>
      <c r="D690" s="1" t="s">
        <v>44</v>
      </c>
      <c r="E690" s="1" t="s">
        <v>32</v>
      </c>
      <c r="F690" s="1" t="s">
        <v>922</v>
      </c>
      <c r="G690" s="5">
        <v>21411</v>
      </c>
      <c r="H690" s="2">
        <v>7.0000000000000007E-2</v>
      </c>
      <c r="I690" s="22">
        <f t="shared" si="10"/>
        <v>56</v>
      </c>
      <c r="J690" s="2"/>
    </row>
    <row r="691" spans="1:10" x14ac:dyDescent="0.25">
      <c r="A691" s="1" t="s">
        <v>54</v>
      </c>
      <c r="B691" s="1">
        <v>43407</v>
      </c>
      <c r="C691" s="1">
        <v>43438</v>
      </c>
      <c r="D691" s="1" t="s">
        <v>43</v>
      </c>
      <c r="E691" s="1" t="s">
        <v>33</v>
      </c>
      <c r="F691" s="1" t="s">
        <v>923</v>
      </c>
      <c r="G691" s="5">
        <v>27263</v>
      </c>
      <c r="H691" s="2">
        <v>7.0000000000000007E-2</v>
      </c>
      <c r="I691" s="22">
        <f t="shared" si="10"/>
        <v>31</v>
      </c>
      <c r="J691" s="2"/>
    </row>
    <row r="692" spans="1:10" x14ac:dyDescent="0.25">
      <c r="A692" s="1" t="s">
        <v>69</v>
      </c>
      <c r="B692" s="1">
        <v>43430</v>
      </c>
      <c r="C692" s="1">
        <v>43463</v>
      </c>
      <c r="D692" s="1" t="s">
        <v>44</v>
      </c>
      <c r="E692" s="1" t="s">
        <v>36</v>
      </c>
      <c r="F692" s="1" t="s">
        <v>924</v>
      </c>
      <c r="G692" s="5">
        <v>20116</v>
      </c>
      <c r="H692" s="2">
        <v>0.14000000000000001</v>
      </c>
      <c r="I692" s="22">
        <f t="shared" si="10"/>
        <v>33</v>
      </c>
      <c r="J692" s="2"/>
    </row>
    <row r="693" spans="1:10" x14ac:dyDescent="0.25">
      <c r="A693" s="1" t="s">
        <v>60</v>
      </c>
      <c r="B693" s="1">
        <v>43378</v>
      </c>
      <c r="C693" s="1">
        <v>43441</v>
      </c>
      <c r="D693" s="1" t="s">
        <v>43</v>
      </c>
      <c r="E693" s="1" t="s">
        <v>27</v>
      </c>
      <c r="F693" s="1" t="s">
        <v>925</v>
      </c>
      <c r="G693" s="5">
        <v>34656</v>
      </c>
      <c r="H693" s="2">
        <v>0.1</v>
      </c>
      <c r="I693" s="22">
        <f t="shared" si="10"/>
        <v>63</v>
      </c>
      <c r="J693" s="2"/>
    </row>
    <row r="694" spans="1:10" x14ac:dyDescent="0.25">
      <c r="A694" s="1" t="s">
        <v>71</v>
      </c>
      <c r="B694" s="1">
        <v>43454</v>
      </c>
      <c r="C694" s="1">
        <v>43490</v>
      </c>
      <c r="D694" s="1" t="s">
        <v>47</v>
      </c>
      <c r="E694" s="1" t="s">
        <v>34</v>
      </c>
      <c r="F694" s="1" t="s">
        <v>926</v>
      </c>
      <c r="G694" s="5">
        <v>19250</v>
      </c>
      <c r="H694" s="2">
        <v>0.06</v>
      </c>
      <c r="I694" s="22">
        <f t="shared" si="10"/>
        <v>36</v>
      </c>
      <c r="J694" s="2"/>
    </row>
    <row r="695" spans="1:10" x14ac:dyDescent="0.25">
      <c r="A695" s="1" t="s">
        <v>92</v>
      </c>
      <c r="B695" s="1">
        <v>43394</v>
      </c>
      <c r="C695" s="1">
        <v>43434</v>
      </c>
      <c r="D695" s="1" t="s">
        <v>47</v>
      </c>
      <c r="E695" s="1" t="s">
        <v>33</v>
      </c>
      <c r="F695" s="1" t="s">
        <v>927</v>
      </c>
      <c r="G695" s="5">
        <v>27813</v>
      </c>
      <c r="H695" s="2">
        <v>0.09</v>
      </c>
      <c r="I695" s="22">
        <f t="shared" si="10"/>
        <v>40</v>
      </c>
      <c r="J695" s="2"/>
    </row>
    <row r="696" spans="1:10" x14ac:dyDescent="0.25">
      <c r="A696" s="1" t="s">
        <v>118</v>
      </c>
      <c r="B696" s="1">
        <v>43401</v>
      </c>
      <c r="C696" s="1">
        <v>43431</v>
      </c>
      <c r="D696" s="1" t="s">
        <v>47</v>
      </c>
      <c r="E696" s="1" t="s">
        <v>42</v>
      </c>
      <c r="F696" s="1" t="s">
        <v>928</v>
      </c>
      <c r="G696" s="5">
        <v>28204</v>
      </c>
      <c r="H696" s="2">
        <v>0.17</v>
      </c>
      <c r="I696" s="22">
        <f t="shared" si="10"/>
        <v>30</v>
      </c>
      <c r="J696" s="2"/>
    </row>
    <row r="697" spans="1:10" x14ac:dyDescent="0.25">
      <c r="A697" s="1" t="s">
        <v>98</v>
      </c>
      <c r="B697" s="1">
        <v>43453</v>
      </c>
      <c r="C697" s="1">
        <v>43525</v>
      </c>
      <c r="D697" s="1" t="s">
        <v>46</v>
      </c>
      <c r="E697" s="1" t="s">
        <v>24</v>
      </c>
      <c r="F697" s="1" t="s">
        <v>929</v>
      </c>
      <c r="G697" s="5">
        <v>19242</v>
      </c>
      <c r="H697" s="2">
        <v>0.14000000000000001</v>
      </c>
      <c r="I697" s="22">
        <f t="shared" si="10"/>
        <v>72</v>
      </c>
      <c r="J697" s="2"/>
    </row>
    <row r="698" spans="1:10" x14ac:dyDescent="0.25">
      <c r="A698" s="1" t="s">
        <v>66</v>
      </c>
      <c r="B698" s="1">
        <v>43385</v>
      </c>
      <c r="C698" s="1">
        <v>43448</v>
      </c>
      <c r="D698" s="1" t="s">
        <v>43</v>
      </c>
      <c r="E698" s="1" t="s">
        <v>38</v>
      </c>
      <c r="F698" s="1" t="s">
        <v>930</v>
      </c>
      <c r="G698" s="5">
        <v>22432</v>
      </c>
      <c r="H698" s="2">
        <v>0.11</v>
      </c>
      <c r="I698" s="22">
        <f t="shared" si="10"/>
        <v>63</v>
      </c>
      <c r="J698" s="2"/>
    </row>
    <row r="699" spans="1:10" x14ac:dyDescent="0.25">
      <c r="A699" s="1" t="s">
        <v>109</v>
      </c>
      <c r="B699" s="1">
        <v>43376</v>
      </c>
      <c r="C699" s="1">
        <v>43419</v>
      </c>
      <c r="D699" s="1" t="s">
        <v>44</v>
      </c>
      <c r="E699" s="1" t="s">
        <v>27</v>
      </c>
      <c r="F699" s="1" t="s">
        <v>931</v>
      </c>
      <c r="G699" s="5">
        <v>17202</v>
      </c>
      <c r="H699" s="2">
        <v>0.09</v>
      </c>
      <c r="I699" s="22">
        <f t="shared" si="10"/>
        <v>43</v>
      </c>
      <c r="J699" s="2"/>
    </row>
    <row r="700" spans="1:10" x14ac:dyDescent="0.25">
      <c r="A700" s="1" t="s">
        <v>58</v>
      </c>
      <c r="B700" s="1">
        <v>43387</v>
      </c>
      <c r="C700" s="1">
        <v>43453</v>
      </c>
      <c r="D700" s="1" t="s">
        <v>47</v>
      </c>
      <c r="E700" s="1" t="s">
        <v>36</v>
      </c>
      <c r="F700" s="1" t="s">
        <v>932</v>
      </c>
      <c r="G700" s="5">
        <v>20706</v>
      </c>
      <c r="H700" s="2">
        <v>0.17</v>
      </c>
      <c r="I700" s="22">
        <f t="shared" si="10"/>
        <v>66</v>
      </c>
      <c r="J700" s="2"/>
    </row>
    <row r="701" spans="1:10" x14ac:dyDescent="0.25">
      <c r="A701" s="1" t="s">
        <v>56</v>
      </c>
      <c r="B701" s="1">
        <v>43435</v>
      </c>
      <c r="C701" s="1">
        <v>43492</v>
      </c>
      <c r="D701" s="1" t="s">
        <v>46</v>
      </c>
      <c r="E701" s="1" t="s">
        <v>25</v>
      </c>
      <c r="F701" s="1" t="s">
        <v>933</v>
      </c>
      <c r="G701" s="5">
        <v>32703</v>
      </c>
      <c r="H701" s="2">
        <v>0.15</v>
      </c>
      <c r="I701" s="22">
        <f t="shared" si="10"/>
        <v>57</v>
      </c>
      <c r="J701" s="2"/>
    </row>
    <row r="702" spans="1:10" x14ac:dyDescent="0.25">
      <c r="I702" s="22"/>
    </row>
  </sheetData>
  <autoFilter ref="A1:J70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1"/>
  <sheetViews>
    <sheetView workbookViewId="0">
      <selection activeCell="A2" sqref="A2"/>
    </sheetView>
  </sheetViews>
  <sheetFormatPr defaultRowHeight="15" x14ac:dyDescent="0.25"/>
  <cols>
    <col min="1" max="1" width="19.5703125" customWidth="1"/>
    <col min="2" max="2" width="15.7109375" customWidth="1"/>
    <col min="3" max="3" width="43.28515625" customWidth="1"/>
    <col min="4" max="4" width="20.28515625" customWidth="1"/>
    <col min="5" max="5" width="35.42578125" bestFit="1" customWidth="1"/>
    <col min="6" max="6" width="11.5703125" bestFit="1" customWidth="1"/>
    <col min="7" max="7" width="14.28515625" bestFit="1" customWidth="1"/>
    <col min="8" max="8" width="18.5703125" bestFit="1" customWidth="1"/>
    <col min="9" max="9" width="30.5703125" bestFit="1" customWidth="1"/>
  </cols>
  <sheetData>
    <row r="1" spans="1:5" x14ac:dyDescent="0.25">
      <c r="A1" s="3" t="s">
        <v>51</v>
      </c>
      <c r="B1" s="3" t="s">
        <v>233</v>
      </c>
      <c r="C1" s="3" t="s">
        <v>232</v>
      </c>
      <c r="D1" s="3" t="s">
        <v>48</v>
      </c>
      <c r="E1" s="3" t="s">
        <v>231</v>
      </c>
    </row>
    <row r="2" spans="1:5" x14ac:dyDescent="0.25">
      <c r="A2" s="4" t="s">
        <v>54</v>
      </c>
      <c r="B2" t="s">
        <v>234</v>
      </c>
      <c r="C2" s="5">
        <v>10911.6</v>
      </c>
      <c r="D2" s="5">
        <v>1527.624</v>
      </c>
      <c r="E2" s="2">
        <v>0.1</v>
      </c>
    </row>
    <row r="3" spans="1:5" x14ac:dyDescent="0.25">
      <c r="A3" s="4" t="s">
        <v>56</v>
      </c>
      <c r="B3" t="s">
        <v>235</v>
      </c>
      <c r="C3" s="5">
        <v>12019.7</v>
      </c>
      <c r="D3" s="5">
        <v>1820.1259999999997</v>
      </c>
      <c r="E3" s="2">
        <v>0.1</v>
      </c>
    </row>
    <row r="4" spans="1:5" x14ac:dyDescent="0.25">
      <c r="A4" s="4" t="s">
        <v>58</v>
      </c>
      <c r="B4" t="s">
        <v>236</v>
      </c>
      <c r="C4" s="5">
        <v>6225.74</v>
      </c>
      <c r="D4" s="5">
        <v>503.55250000000007</v>
      </c>
      <c r="E4" s="2">
        <v>0.13</v>
      </c>
    </row>
    <row r="5" spans="1:5" x14ac:dyDescent="0.25">
      <c r="A5" s="4" t="s">
        <v>60</v>
      </c>
      <c r="B5" t="s">
        <v>237</v>
      </c>
      <c r="C5" s="5">
        <v>5874.12</v>
      </c>
      <c r="D5" s="5">
        <v>518.88060000000007</v>
      </c>
      <c r="E5" s="2">
        <v>0.12</v>
      </c>
    </row>
    <row r="6" spans="1:5" x14ac:dyDescent="0.25">
      <c r="A6" s="4" t="s">
        <v>62</v>
      </c>
      <c r="B6" t="s">
        <v>238</v>
      </c>
      <c r="C6" s="5">
        <v>6425.6</v>
      </c>
      <c r="D6" s="5">
        <v>722.88</v>
      </c>
      <c r="E6" s="2">
        <v>0.15</v>
      </c>
    </row>
    <row r="7" spans="1:5" x14ac:dyDescent="0.25">
      <c r="A7" s="4" t="s">
        <v>64</v>
      </c>
      <c r="B7" t="s">
        <v>239</v>
      </c>
      <c r="C7" s="5">
        <v>7190.66</v>
      </c>
      <c r="D7" s="5">
        <v>1027.8413999999998</v>
      </c>
      <c r="E7" s="2">
        <v>0.1</v>
      </c>
    </row>
    <row r="8" spans="1:5" x14ac:dyDescent="0.25">
      <c r="A8" s="4" t="s">
        <v>66</v>
      </c>
      <c r="B8" t="s">
        <v>240</v>
      </c>
      <c r="C8" s="5">
        <v>8306.42</v>
      </c>
      <c r="D8" s="5">
        <v>979.28319999999997</v>
      </c>
      <c r="E8" s="2">
        <v>0.1</v>
      </c>
    </row>
    <row r="9" spans="1:5" x14ac:dyDescent="0.25">
      <c r="A9" s="4" t="s">
        <v>64</v>
      </c>
      <c r="B9" t="s">
        <v>241</v>
      </c>
      <c r="C9" s="5">
        <v>5819.7</v>
      </c>
      <c r="D9" s="5">
        <v>884.59440000000006</v>
      </c>
      <c r="E9" s="2">
        <v>0.13</v>
      </c>
    </row>
    <row r="10" spans="1:5" x14ac:dyDescent="0.25">
      <c r="A10" s="4" t="s">
        <v>69</v>
      </c>
      <c r="B10" t="s">
        <v>242</v>
      </c>
      <c r="C10" s="5">
        <v>9672.17</v>
      </c>
      <c r="D10" s="5">
        <v>1006.4285000000001</v>
      </c>
      <c r="E10" s="2">
        <v>0.15</v>
      </c>
    </row>
    <row r="11" spans="1:5" x14ac:dyDescent="0.25">
      <c r="A11" s="4" t="s">
        <v>71</v>
      </c>
      <c r="B11" t="s">
        <v>243</v>
      </c>
      <c r="C11" s="5">
        <v>11180.16</v>
      </c>
      <c r="D11" s="5">
        <v>1949.5404000000001</v>
      </c>
      <c r="E11" s="2">
        <v>0.1</v>
      </c>
    </row>
    <row r="12" spans="1:5" x14ac:dyDescent="0.25">
      <c r="A12" s="4" t="s">
        <v>69</v>
      </c>
      <c r="B12" t="s">
        <v>244</v>
      </c>
      <c r="C12" s="5">
        <v>9697.68</v>
      </c>
      <c r="D12" s="5">
        <v>921.27959999999973</v>
      </c>
      <c r="E12" s="2">
        <v>0.1</v>
      </c>
    </row>
    <row r="13" spans="1:5" x14ac:dyDescent="0.25">
      <c r="A13" s="4" t="s">
        <v>71</v>
      </c>
      <c r="B13" t="s">
        <v>245</v>
      </c>
      <c r="C13" s="5">
        <v>6846</v>
      </c>
      <c r="D13" s="5">
        <v>821.52</v>
      </c>
      <c r="E13" s="2">
        <v>0.12</v>
      </c>
    </row>
    <row r="14" spans="1:5" x14ac:dyDescent="0.25">
      <c r="A14" s="4" t="s">
        <v>66</v>
      </c>
      <c r="B14" t="s">
        <v>246</v>
      </c>
      <c r="C14" s="5">
        <v>10092.42</v>
      </c>
      <c r="D14" s="5">
        <v>1293.9000000000001</v>
      </c>
      <c r="E14" s="2">
        <v>0.14000000000000001</v>
      </c>
    </row>
    <row r="15" spans="1:5" x14ac:dyDescent="0.25">
      <c r="A15" s="4" t="s">
        <v>60</v>
      </c>
      <c r="B15" t="s">
        <v>247</v>
      </c>
      <c r="C15" s="5">
        <v>7466.97</v>
      </c>
      <c r="D15" s="5">
        <v>1192.3064999999999</v>
      </c>
      <c r="E15" s="2">
        <v>0.12</v>
      </c>
    </row>
    <row r="16" spans="1:5" x14ac:dyDescent="0.25">
      <c r="A16" s="4" t="s">
        <v>77</v>
      </c>
      <c r="B16" t="s">
        <v>248</v>
      </c>
      <c r="C16" s="5">
        <v>8855.4599999999991</v>
      </c>
      <c r="D16" s="5">
        <v>771.28199999999993</v>
      </c>
      <c r="E16" s="2">
        <v>0.15</v>
      </c>
    </row>
    <row r="17" spans="1:5" x14ac:dyDescent="0.25">
      <c r="A17" s="4" t="s">
        <v>56</v>
      </c>
      <c r="B17" t="s">
        <v>249</v>
      </c>
      <c r="C17" s="5">
        <v>8367.06</v>
      </c>
      <c r="D17" s="5">
        <v>1158.5159999999998</v>
      </c>
      <c r="E17" s="2">
        <v>0.11</v>
      </c>
    </row>
    <row r="18" spans="1:5" x14ac:dyDescent="0.25">
      <c r="A18" s="4" t="s">
        <v>58</v>
      </c>
      <c r="B18" t="s">
        <v>250</v>
      </c>
      <c r="C18" s="5">
        <v>11696.4</v>
      </c>
      <c r="D18" s="5">
        <v>1689.4800000000002</v>
      </c>
      <c r="E18" s="2">
        <v>0.1</v>
      </c>
    </row>
    <row r="19" spans="1:5" x14ac:dyDescent="0.25">
      <c r="A19" s="4" t="s">
        <v>81</v>
      </c>
      <c r="B19" t="s">
        <v>251</v>
      </c>
      <c r="C19" s="5">
        <v>8463.24</v>
      </c>
      <c r="D19" s="5">
        <v>587.72499999999991</v>
      </c>
      <c r="E19" s="2">
        <v>0.1</v>
      </c>
    </row>
    <row r="20" spans="1:5" x14ac:dyDescent="0.25">
      <c r="A20" s="4" t="s">
        <v>71</v>
      </c>
      <c r="B20" t="s">
        <v>252</v>
      </c>
      <c r="C20" s="5">
        <v>7420.14</v>
      </c>
      <c r="D20" s="5">
        <v>970.32600000000025</v>
      </c>
      <c r="E20" s="2">
        <v>0.14000000000000001</v>
      </c>
    </row>
    <row r="21" spans="1:5" x14ac:dyDescent="0.25">
      <c r="A21" s="4" t="s">
        <v>64</v>
      </c>
      <c r="B21" t="s">
        <v>253</v>
      </c>
      <c r="C21" s="5">
        <v>10490.04</v>
      </c>
      <c r="D21" s="5">
        <v>1232.5796999999998</v>
      </c>
      <c r="E21" s="2">
        <v>0.11</v>
      </c>
    </row>
    <row r="22" spans="1:5" x14ac:dyDescent="0.25">
      <c r="A22" s="4" t="s">
        <v>84</v>
      </c>
      <c r="B22" t="s">
        <v>254</v>
      </c>
      <c r="C22" s="5">
        <v>6698.3</v>
      </c>
      <c r="D22" s="5">
        <v>947.33100000000002</v>
      </c>
      <c r="E22" s="2">
        <v>0.11</v>
      </c>
    </row>
    <row r="23" spans="1:5" x14ac:dyDescent="0.25">
      <c r="A23" s="4" t="s">
        <v>58</v>
      </c>
      <c r="B23" t="s">
        <v>255</v>
      </c>
      <c r="C23" s="5">
        <v>6800.04</v>
      </c>
      <c r="D23" s="5">
        <v>740.44880000000001</v>
      </c>
      <c r="E23" s="2">
        <v>0.13</v>
      </c>
    </row>
    <row r="24" spans="1:5" x14ac:dyDescent="0.25">
      <c r="A24" s="4" t="s">
        <v>87</v>
      </c>
      <c r="B24" t="s">
        <v>256</v>
      </c>
      <c r="C24" s="5">
        <v>10080.32</v>
      </c>
      <c r="D24" s="5">
        <v>925.0175999999999</v>
      </c>
      <c r="E24" s="2">
        <v>0.11</v>
      </c>
    </row>
    <row r="25" spans="1:5" x14ac:dyDescent="0.25">
      <c r="A25" s="4" t="s">
        <v>71</v>
      </c>
      <c r="B25" t="s">
        <v>257</v>
      </c>
      <c r="C25" s="5">
        <v>9705.9599999999991</v>
      </c>
      <c r="D25" s="5">
        <v>1100.0088000000001</v>
      </c>
      <c r="E25" s="2">
        <v>0.14000000000000001</v>
      </c>
    </row>
    <row r="26" spans="1:5" x14ac:dyDescent="0.25">
      <c r="A26" s="4" t="s">
        <v>58</v>
      </c>
      <c r="B26" t="s">
        <v>258</v>
      </c>
      <c r="C26" s="5">
        <v>11203.92</v>
      </c>
      <c r="D26" s="5">
        <v>1624.5683999999997</v>
      </c>
      <c r="E26" s="2">
        <v>0.15</v>
      </c>
    </row>
    <row r="27" spans="1:5" x14ac:dyDescent="0.25">
      <c r="A27" s="4" t="s">
        <v>84</v>
      </c>
      <c r="B27" t="s">
        <v>259</v>
      </c>
      <c r="C27" s="5">
        <v>9421.7999999999993</v>
      </c>
      <c r="D27" s="5">
        <v>1884.3600000000004</v>
      </c>
      <c r="E27" s="2">
        <v>0.13</v>
      </c>
    </row>
    <row r="28" spans="1:5" x14ac:dyDescent="0.25">
      <c r="A28" s="4" t="s">
        <v>58</v>
      </c>
      <c r="B28" t="s">
        <v>260</v>
      </c>
      <c r="C28" s="5">
        <v>9520.68</v>
      </c>
      <c r="D28" s="5">
        <v>1058.4755999999998</v>
      </c>
      <c r="E28" s="2">
        <v>0.15</v>
      </c>
    </row>
    <row r="29" spans="1:5" x14ac:dyDescent="0.25">
      <c r="A29" s="4" t="s">
        <v>92</v>
      </c>
      <c r="B29" t="s">
        <v>261</v>
      </c>
      <c r="C29" s="5">
        <v>10907.91</v>
      </c>
      <c r="D29" s="5">
        <v>755.1629999999999</v>
      </c>
      <c r="E29" s="2">
        <v>0.1</v>
      </c>
    </row>
    <row r="30" spans="1:5" x14ac:dyDescent="0.25">
      <c r="A30" s="4" t="s">
        <v>66</v>
      </c>
      <c r="B30" t="s">
        <v>262</v>
      </c>
      <c r="C30" s="5">
        <v>6628.5</v>
      </c>
      <c r="D30" s="5">
        <v>943.45650000000012</v>
      </c>
      <c r="E30" s="2">
        <v>0.14000000000000001</v>
      </c>
    </row>
    <row r="31" spans="1:5" x14ac:dyDescent="0.25">
      <c r="A31" s="4" t="s">
        <v>77</v>
      </c>
      <c r="B31" t="s">
        <v>263</v>
      </c>
      <c r="C31" s="5">
        <v>10874.84</v>
      </c>
      <c r="D31" s="5">
        <v>1121.8255999999999</v>
      </c>
      <c r="E31" s="2">
        <v>0.12</v>
      </c>
    </row>
    <row r="32" spans="1:5" x14ac:dyDescent="0.25">
      <c r="A32" s="4" t="s">
        <v>54</v>
      </c>
      <c r="B32" t="s">
        <v>264</v>
      </c>
      <c r="C32" s="5">
        <v>5505.39</v>
      </c>
      <c r="D32" s="5">
        <v>720.7056</v>
      </c>
      <c r="E32" s="2">
        <v>0.11</v>
      </c>
    </row>
    <row r="33" spans="1:5" x14ac:dyDescent="0.25">
      <c r="A33" s="4" t="s">
        <v>84</v>
      </c>
      <c r="B33" t="s">
        <v>265</v>
      </c>
      <c r="C33" s="5">
        <v>8111.77</v>
      </c>
      <c r="D33" s="5">
        <v>1365.9173999999998</v>
      </c>
      <c r="E33" s="2">
        <v>0.11</v>
      </c>
    </row>
    <row r="34" spans="1:5" x14ac:dyDescent="0.25">
      <c r="A34" s="4" t="s">
        <v>71</v>
      </c>
      <c r="B34" t="s">
        <v>266</v>
      </c>
      <c r="C34" s="5">
        <v>10721.49</v>
      </c>
      <c r="D34" s="5">
        <v>1311.3207</v>
      </c>
      <c r="E34" s="2">
        <v>0.12</v>
      </c>
    </row>
    <row r="35" spans="1:5" x14ac:dyDescent="0.25">
      <c r="A35" s="4" t="s">
        <v>98</v>
      </c>
      <c r="B35" t="s">
        <v>267</v>
      </c>
      <c r="C35" s="5">
        <v>11097.45</v>
      </c>
      <c r="D35" s="5">
        <v>808.52850000000001</v>
      </c>
      <c r="E35" s="2">
        <v>0.13</v>
      </c>
    </row>
    <row r="36" spans="1:5" x14ac:dyDescent="0.25">
      <c r="A36" s="4" t="s">
        <v>98</v>
      </c>
      <c r="B36" t="s">
        <v>268</v>
      </c>
      <c r="C36" s="5">
        <v>7882.11</v>
      </c>
      <c r="D36" s="5">
        <v>1150.3619999999999</v>
      </c>
      <c r="E36" s="2">
        <v>0.13</v>
      </c>
    </row>
    <row r="37" spans="1:5" x14ac:dyDescent="0.25">
      <c r="A37" s="4" t="s">
        <v>69</v>
      </c>
      <c r="B37" t="s">
        <v>269</v>
      </c>
      <c r="C37" s="5">
        <v>13265.8</v>
      </c>
      <c r="D37" s="5">
        <v>1508.1120000000001</v>
      </c>
      <c r="E37" s="2">
        <v>0.1</v>
      </c>
    </row>
    <row r="38" spans="1:5" x14ac:dyDescent="0.25">
      <c r="A38" s="4" t="s">
        <v>98</v>
      </c>
      <c r="B38" t="s">
        <v>270</v>
      </c>
      <c r="C38" s="5">
        <v>7387.38</v>
      </c>
      <c r="D38" s="5">
        <v>1141.6859999999997</v>
      </c>
      <c r="E38" s="2">
        <v>0.11</v>
      </c>
    </row>
    <row r="39" spans="1:5" x14ac:dyDescent="0.25">
      <c r="A39" s="4" t="s">
        <v>92</v>
      </c>
      <c r="B39" t="s">
        <v>271</v>
      </c>
      <c r="C39" s="5">
        <v>8398.26</v>
      </c>
      <c r="D39" s="5">
        <v>930.26879999999994</v>
      </c>
      <c r="E39" s="2">
        <v>0.1</v>
      </c>
    </row>
    <row r="40" spans="1:5" x14ac:dyDescent="0.25">
      <c r="A40" s="4" t="s">
        <v>60</v>
      </c>
      <c r="B40" t="s">
        <v>272</v>
      </c>
      <c r="C40" s="5">
        <v>8768.1200000000008</v>
      </c>
      <c r="D40" s="5">
        <v>807.5899999999998</v>
      </c>
      <c r="E40" s="2">
        <v>0.1</v>
      </c>
    </row>
    <row r="41" spans="1:5" x14ac:dyDescent="0.25">
      <c r="A41" s="4" t="s">
        <v>87</v>
      </c>
      <c r="B41" t="s">
        <v>273</v>
      </c>
      <c r="C41" s="5">
        <v>10444.200000000001</v>
      </c>
      <c r="D41" s="5">
        <v>1879.9559999999997</v>
      </c>
      <c r="E41" s="2">
        <v>0.1</v>
      </c>
    </row>
    <row r="42" spans="1:5" x14ac:dyDescent="0.25">
      <c r="A42" s="4" t="s">
        <v>54</v>
      </c>
      <c r="B42" t="s">
        <v>274</v>
      </c>
      <c r="C42" s="5">
        <v>10938.82</v>
      </c>
      <c r="D42" s="5">
        <v>1492.8271999999999</v>
      </c>
      <c r="E42" s="2">
        <v>0.11</v>
      </c>
    </row>
    <row r="43" spans="1:5" x14ac:dyDescent="0.25">
      <c r="A43" s="4" t="s">
        <v>77</v>
      </c>
      <c r="B43" t="s">
        <v>275</v>
      </c>
      <c r="C43" s="5">
        <v>10018.14</v>
      </c>
      <c r="D43" s="5">
        <v>1074.6732000000002</v>
      </c>
      <c r="E43" s="2">
        <v>0.11</v>
      </c>
    </row>
    <row r="44" spans="1:5" x14ac:dyDescent="0.25">
      <c r="A44" s="4" t="s">
        <v>104</v>
      </c>
      <c r="B44" t="s">
        <v>276</v>
      </c>
      <c r="C44" s="5">
        <v>10628</v>
      </c>
      <c r="D44" s="5">
        <v>1084.056</v>
      </c>
      <c r="E44" s="2">
        <v>0.15</v>
      </c>
    </row>
    <row r="45" spans="1:5" x14ac:dyDescent="0.25">
      <c r="A45" s="4" t="s">
        <v>54</v>
      </c>
      <c r="B45" t="s">
        <v>277</v>
      </c>
      <c r="C45" s="5">
        <v>7547.2</v>
      </c>
      <c r="D45" s="5">
        <v>962.26799999999992</v>
      </c>
      <c r="E45" s="2">
        <v>0.15</v>
      </c>
    </row>
    <row r="46" spans="1:5" x14ac:dyDescent="0.25">
      <c r="A46" s="4" t="s">
        <v>54</v>
      </c>
      <c r="B46" t="s">
        <v>278</v>
      </c>
      <c r="C46" s="5">
        <v>8927.64</v>
      </c>
      <c r="D46" s="5">
        <v>1215.1509999999998</v>
      </c>
      <c r="E46" s="2">
        <v>0.12</v>
      </c>
    </row>
    <row r="47" spans="1:5" x14ac:dyDescent="0.25">
      <c r="A47" s="4" t="s">
        <v>54</v>
      </c>
      <c r="B47" t="s">
        <v>279</v>
      </c>
      <c r="C47" s="5">
        <v>9948.75</v>
      </c>
      <c r="D47" s="5">
        <v>1014.7725</v>
      </c>
      <c r="E47" s="2">
        <v>0.1</v>
      </c>
    </row>
    <row r="48" spans="1:5" x14ac:dyDescent="0.25">
      <c r="A48" s="4" t="s">
        <v>109</v>
      </c>
      <c r="B48" t="s">
        <v>280</v>
      </c>
      <c r="C48" s="5">
        <v>8156.4</v>
      </c>
      <c r="D48" s="5">
        <v>617.55600000000004</v>
      </c>
      <c r="E48" s="2">
        <v>0.11</v>
      </c>
    </row>
    <row r="49" spans="1:5" x14ac:dyDescent="0.25">
      <c r="A49" s="4" t="s">
        <v>66</v>
      </c>
      <c r="B49" t="s">
        <v>281</v>
      </c>
      <c r="C49" s="5">
        <v>8783.7000000000007</v>
      </c>
      <c r="D49" s="5">
        <v>637.97399999999982</v>
      </c>
      <c r="E49" s="2">
        <v>0.11</v>
      </c>
    </row>
    <row r="50" spans="1:5" x14ac:dyDescent="0.25">
      <c r="A50" s="4" t="s">
        <v>60</v>
      </c>
      <c r="B50" t="s">
        <v>282</v>
      </c>
      <c r="C50" s="5">
        <v>5999.04</v>
      </c>
      <c r="D50" s="5">
        <v>1029.2102999999997</v>
      </c>
      <c r="E50" s="2">
        <v>0.15</v>
      </c>
    </row>
    <row r="51" spans="1:5" x14ac:dyDescent="0.25">
      <c r="A51" s="4" t="s">
        <v>54</v>
      </c>
      <c r="B51" t="s">
        <v>283</v>
      </c>
      <c r="C51" s="5">
        <v>9537.77</v>
      </c>
      <c r="D51" s="5">
        <v>1522.9665</v>
      </c>
      <c r="E51" s="2">
        <v>0.13</v>
      </c>
    </row>
    <row r="52" spans="1:5" x14ac:dyDescent="0.25">
      <c r="A52" s="4" t="s">
        <v>66</v>
      </c>
      <c r="B52" t="s">
        <v>284</v>
      </c>
      <c r="C52" s="5">
        <v>12377.6</v>
      </c>
      <c r="D52" s="5">
        <v>711.71199999999999</v>
      </c>
      <c r="E52" s="2">
        <v>0.11</v>
      </c>
    </row>
    <row r="53" spans="1:5" x14ac:dyDescent="0.25">
      <c r="A53" s="4" t="s">
        <v>112</v>
      </c>
      <c r="B53" t="s">
        <v>285</v>
      </c>
      <c r="C53" s="5">
        <v>7987.46</v>
      </c>
      <c r="D53" s="5">
        <v>811.62899999999991</v>
      </c>
      <c r="E53" s="2">
        <v>0.1</v>
      </c>
    </row>
    <row r="54" spans="1:5" x14ac:dyDescent="0.25">
      <c r="A54" s="4" t="s">
        <v>112</v>
      </c>
      <c r="B54" t="s">
        <v>286</v>
      </c>
      <c r="C54" s="5">
        <v>10236.200000000001</v>
      </c>
      <c r="D54" s="5">
        <v>1317.4979999999998</v>
      </c>
      <c r="E54" s="2">
        <v>0.15</v>
      </c>
    </row>
    <row r="55" spans="1:5" x14ac:dyDescent="0.25">
      <c r="A55" s="4" t="s">
        <v>81</v>
      </c>
      <c r="B55" t="s">
        <v>287</v>
      </c>
      <c r="C55" s="5">
        <v>11548.8</v>
      </c>
      <c r="D55" s="5">
        <v>1385.856</v>
      </c>
      <c r="E55" s="2">
        <v>0.15</v>
      </c>
    </row>
    <row r="56" spans="1:5" x14ac:dyDescent="0.25">
      <c r="A56" s="4" t="s">
        <v>60</v>
      </c>
      <c r="B56" t="s">
        <v>288</v>
      </c>
      <c r="C56" s="5">
        <v>8028.16</v>
      </c>
      <c r="D56" s="5">
        <v>767.69279999999981</v>
      </c>
      <c r="E56" s="2">
        <v>0.13</v>
      </c>
    </row>
    <row r="57" spans="1:5" x14ac:dyDescent="0.25">
      <c r="A57" s="4" t="s">
        <v>69</v>
      </c>
      <c r="B57" t="s">
        <v>289</v>
      </c>
      <c r="C57" s="5">
        <v>7279.01</v>
      </c>
      <c r="D57" s="5">
        <v>885.28499999999985</v>
      </c>
      <c r="E57" s="2">
        <v>0.13</v>
      </c>
    </row>
    <row r="58" spans="1:5" x14ac:dyDescent="0.25">
      <c r="A58" s="4" t="s">
        <v>64</v>
      </c>
      <c r="B58" t="s">
        <v>290</v>
      </c>
      <c r="C58" s="5">
        <v>10526.1</v>
      </c>
      <c r="D58" s="5">
        <v>701.74</v>
      </c>
      <c r="E58" s="2">
        <v>0.1</v>
      </c>
    </row>
    <row r="59" spans="1:5" x14ac:dyDescent="0.25">
      <c r="A59" s="4" t="s">
        <v>118</v>
      </c>
      <c r="B59" t="s">
        <v>291</v>
      </c>
      <c r="C59" s="5">
        <v>11056.34</v>
      </c>
      <c r="D59" s="5">
        <v>1087.7048</v>
      </c>
      <c r="E59" s="2">
        <v>0.1</v>
      </c>
    </row>
    <row r="60" spans="1:5" x14ac:dyDescent="0.25">
      <c r="A60" s="4" t="s">
        <v>87</v>
      </c>
      <c r="B60" t="s">
        <v>292</v>
      </c>
      <c r="C60" s="5">
        <v>8368.36</v>
      </c>
      <c r="D60" s="5">
        <v>495.49499999999983</v>
      </c>
      <c r="E60" s="2">
        <v>0.14000000000000001</v>
      </c>
    </row>
    <row r="61" spans="1:5" x14ac:dyDescent="0.25">
      <c r="A61" s="4" t="s">
        <v>104</v>
      </c>
      <c r="B61" t="s">
        <v>293</v>
      </c>
      <c r="C61" s="5">
        <v>10559.06</v>
      </c>
      <c r="D61" s="5">
        <v>1067.0208</v>
      </c>
      <c r="E61" s="2">
        <v>0.15</v>
      </c>
    </row>
    <row r="62" spans="1:5" x14ac:dyDescent="0.25">
      <c r="A62" s="4" t="s">
        <v>64</v>
      </c>
      <c r="B62" t="s">
        <v>294</v>
      </c>
      <c r="C62" s="5">
        <v>10214.08</v>
      </c>
      <c r="D62" s="5">
        <v>1091.6298000000002</v>
      </c>
      <c r="E62" s="2">
        <v>0.14000000000000001</v>
      </c>
    </row>
    <row r="63" spans="1:5" x14ac:dyDescent="0.25">
      <c r="A63" s="4" t="s">
        <v>77</v>
      </c>
      <c r="B63" t="s">
        <v>295</v>
      </c>
      <c r="C63" s="5">
        <v>7306.76</v>
      </c>
      <c r="D63" s="5">
        <v>1026.896</v>
      </c>
      <c r="E63" s="2">
        <v>0.1</v>
      </c>
    </row>
    <row r="64" spans="1:5" x14ac:dyDescent="0.25">
      <c r="A64" s="4" t="s">
        <v>60</v>
      </c>
      <c r="B64" t="s">
        <v>296</v>
      </c>
      <c r="C64" s="5">
        <v>6722.58</v>
      </c>
      <c r="D64" s="5">
        <v>919.93200000000002</v>
      </c>
      <c r="E64" s="2">
        <v>0.14000000000000001</v>
      </c>
    </row>
    <row r="65" spans="1:5" x14ac:dyDescent="0.25">
      <c r="A65" s="4" t="s">
        <v>54</v>
      </c>
      <c r="B65" t="s">
        <v>297</v>
      </c>
      <c r="C65" s="5">
        <v>6122.82</v>
      </c>
      <c r="D65" s="5">
        <v>565.89699999999993</v>
      </c>
      <c r="E65" s="2">
        <v>0.11</v>
      </c>
    </row>
    <row r="66" spans="1:5" x14ac:dyDescent="0.25">
      <c r="A66" s="4" t="s">
        <v>62</v>
      </c>
      <c r="B66" t="s">
        <v>298</v>
      </c>
      <c r="C66" s="5">
        <v>7739.2</v>
      </c>
      <c r="D66" s="5">
        <v>1083.4879999999998</v>
      </c>
      <c r="E66" s="2">
        <v>0.1</v>
      </c>
    </row>
    <row r="67" spans="1:5" x14ac:dyDescent="0.25">
      <c r="A67" s="4" t="s">
        <v>118</v>
      </c>
      <c r="B67" t="s">
        <v>299</v>
      </c>
      <c r="C67" s="5">
        <v>6189.44</v>
      </c>
      <c r="D67" s="5">
        <v>638.4896</v>
      </c>
      <c r="E67" s="2">
        <v>0.12</v>
      </c>
    </row>
    <row r="68" spans="1:5" x14ac:dyDescent="0.25">
      <c r="A68" s="4" t="s">
        <v>60</v>
      </c>
      <c r="B68" t="s">
        <v>300</v>
      </c>
      <c r="C68" s="5">
        <v>7078.84</v>
      </c>
      <c r="D68" s="5">
        <v>487.86599999999999</v>
      </c>
      <c r="E68" s="2">
        <v>0.12</v>
      </c>
    </row>
    <row r="69" spans="1:5" x14ac:dyDescent="0.25">
      <c r="A69" s="4" t="s">
        <v>64</v>
      </c>
      <c r="B69" t="s">
        <v>301</v>
      </c>
      <c r="C69" s="5">
        <v>10717.12</v>
      </c>
      <c r="D69" s="5">
        <v>1868.7977999999996</v>
      </c>
      <c r="E69" s="2">
        <v>0.1</v>
      </c>
    </row>
    <row r="70" spans="1:5" x14ac:dyDescent="0.25">
      <c r="A70" s="4" t="s">
        <v>87</v>
      </c>
      <c r="B70" t="s">
        <v>302</v>
      </c>
      <c r="C70" s="5">
        <v>8188.92</v>
      </c>
      <c r="D70" s="5">
        <v>696.05819999999994</v>
      </c>
      <c r="E70" s="2">
        <v>0.14000000000000001</v>
      </c>
    </row>
    <row r="71" spans="1:5" x14ac:dyDescent="0.25">
      <c r="A71" s="4" t="s">
        <v>77</v>
      </c>
      <c r="B71" t="s">
        <v>303</v>
      </c>
      <c r="C71" s="5">
        <v>8577.6</v>
      </c>
      <c r="D71" s="5">
        <v>1329.5279999999998</v>
      </c>
      <c r="E71" s="2">
        <v>0.11</v>
      </c>
    </row>
    <row r="72" spans="1:5" x14ac:dyDescent="0.25">
      <c r="A72" s="4" t="s">
        <v>69</v>
      </c>
      <c r="B72" t="s">
        <v>304</v>
      </c>
      <c r="C72" s="5">
        <v>7699.18</v>
      </c>
      <c r="D72" s="5">
        <v>577.43850000000009</v>
      </c>
      <c r="E72" s="2">
        <v>0.14000000000000001</v>
      </c>
    </row>
    <row r="73" spans="1:5" x14ac:dyDescent="0.25">
      <c r="A73" s="4" t="s">
        <v>66</v>
      </c>
      <c r="B73" t="s">
        <v>305</v>
      </c>
      <c r="C73" s="5">
        <v>10845.44</v>
      </c>
      <c r="D73" s="5">
        <v>881.19199999999978</v>
      </c>
      <c r="E73" s="2">
        <v>0.13</v>
      </c>
    </row>
    <row r="74" spans="1:5" x14ac:dyDescent="0.25">
      <c r="A74" s="4" t="s">
        <v>104</v>
      </c>
      <c r="B74" t="s">
        <v>306</v>
      </c>
      <c r="C74" s="5">
        <v>7593.95</v>
      </c>
      <c r="D74" s="5">
        <v>937.31040000000007</v>
      </c>
      <c r="E74" s="2">
        <v>0.11</v>
      </c>
    </row>
    <row r="75" spans="1:5" x14ac:dyDescent="0.25">
      <c r="A75" s="4" t="s">
        <v>69</v>
      </c>
      <c r="B75" t="s">
        <v>307</v>
      </c>
      <c r="C75" s="5">
        <v>7553.1</v>
      </c>
      <c r="D75" s="5">
        <v>1177.3949999999998</v>
      </c>
      <c r="E75" s="2">
        <v>0.13</v>
      </c>
    </row>
    <row r="76" spans="1:5" x14ac:dyDescent="0.25">
      <c r="A76" s="4" t="s">
        <v>58</v>
      </c>
      <c r="B76" t="s">
        <v>308</v>
      </c>
      <c r="C76" s="5">
        <v>10466.280000000001</v>
      </c>
      <c r="D76" s="5">
        <v>1232.6952000000001</v>
      </c>
      <c r="E76" s="2">
        <v>0.14000000000000001</v>
      </c>
    </row>
    <row r="77" spans="1:5" x14ac:dyDescent="0.25">
      <c r="A77" s="4" t="s">
        <v>56</v>
      </c>
      <c r="B77" t="s">
        <v>309</v>
      </c>
      <c r="C77" s="5">
        <v>11371.88</v>
      </c>
      <c r="D77" s="5">
        <v>837.92799999999988</v>
      </c>
      <c r="E77" s="2">
        <v>0.13</v>
      </c>
    </row>
    <row r="78" spans="1:5" x14ac:dyDescent="0.25">
      <c r="A78" s="4" t="s">
        <v>98</v>
      </c>
      <c r="B78" t="s">
        <v>310</v>
      </c>
      <c r="C78" s="5">
        <v>10801.95</v>
      </c>
      <c r="D78" s="5">
        <v>1756.1880000000001</v>
      </c>
      <c r="E78" s="2">
        <v>0.12</v>
      </c>
    </row>
    <row r="79" spans="1:5" x14ac:dyDescent="0.25">
      <c r="A79" s="4" t="s">
        <v>112</v>
      </c>
      <c r="B79" t="s">
        <v>311</v>
      </c>
      <c r="C79" s="5">
        <v>11679.42</v>
      </c>
      <c r="D79" s="5">
        <v>871.22159999999985</v>
      </c>
      <c r="E79" s="2">
        <v>0.12</v>
      </c>
    </row>
    <row r="80" spans="1:5" x14ac:dyDescent="0.25">
      <c r="A80" s="4" t="s">
        <v>77</v>
      </c>
      <c r="B80" t="s">
        <v>312</v>
      </c>
      <c r="C80" s="5">
        <v>7206.32</v>
      </c>
      <c r="D80" s="5">
        <v>625.81200000000001</v>
      </c>
      <c r="E80" s="2">
        <v>0.14000000000000001</v>
      </c>
    </row>
    <row r="81" spans="1:5" x14ac:dyDescent="0.25">
      <c r="A81" s="4" t="s">
        <v>109</v>
      </c>
      <c r="B81" t="s">
        <v>313</v>
      </c>
      <c r="C81" s="5">
        <v>9581.76</v>
      </c>
      <c r="D81" s="5">
        <v>1616.9219999999998</v>
      </c>
      <c r="E81" s="2">
        <v>0.13</v>
      </c>
    </row>
    <row r="82" spans="1:5" x14ac:dyDescent="0.25">
      <c r="A82" s="4" t="s">
        <v>84</v>
      </c>
      <c r="B82" t="s">
        <v>314</v>
      </c>
      <c r="C82" s="5">
        <v>9247.32</v>
      </c>
      <c r="D82" s="5">
        <v>680.70550000000003</v>
      </c>
      <c r="E82" s="2">
        <v>0.12</v>
      </c>
    </row>
    <row r="83" spans="1:5" x14ac:dyDescent="0.25">
      <c r="A83" s="4" t="s">
        <v>64</v>
      </c>
      <c r="B83" t="s">
        <v>315</v>
      </c>
      <c r="C83" s="5">
        <v>6259.06</v>
      </c>
      <c r="D83" s="5">
        <v>894.67740000000003</v>
      </c>
      <c r="E83" s="2">
        <v>0.11</v>
      </c>
    </row>
    <row r="84" spans="1:5" x14ac:dyDescent="0.25">
      <c r="A84" s="4" t="s">
        <v>139</v>
      </c>
      <c r="B84" t="s">
        <v>316</v>
      </c>
      <c r="C84" s="5">
        <v>11064.6</v>
      </c>
      <c r="D84" s="5">
        <v>891.31499999999971</v>
      </c>
      <c r="E84" s="2">
        <v>0.15</v>
      </c>
    </row>
    <row r="85" spans="1:5" x14ac:dyDescent="0.25">
      <c r="A85" s="4" t="s">
        <v>54</v>
      </c>
      <c r="B85" t="s">
        <v>317</v>
      </c>
      <c r="C85" s="5">
        <v>7936.92</v>
      </c>
      <c r="D85" s="5">
        <v>780.46379999999988</v>
      </c>
      <c r="E85" s="2">
        <v>0.14000000000000001</v>
      </c>
    </row>
    <row r="86" spans="1:5" x14ac:dyDescent="0.25">
      <c r="A86" s="4" t="s">
        <v>58</v>
      </c>
      <c r="B86" t="s">
        <v>318</v>
      </c>
      <c r="C86" s="5">
        <v>7198.72</v>
      </c>
      <c r="D86" s="5">
        <v>1061.8111999999999</v>
      </c>
      <c r="E86" s="2">
        <v>0.1</v>
      </c>
    </row>
    <row r="87" spans="1:5" x14ac:dyDescent="0.25">
      <c r="A87" s="4" t="s">
        <v>71</v>
      </c>
      <c r="B87" t="s">
        <v>319</v>
      </c>
      <c r="C87" s="5">
        <v>9023.19</v>
      </c>
      <c r="D87" s="5">
        <v>1090.9857000000002</v>
      </c>
      <c r="E87" s="2">
        <v>0.14000000000000001</v>
      </c>
    </row>
    <row r="88" spans="1:5" x14ac:dyDescent="0.25">
      <c r="A88" s="4" t="s">
        <v>66</v>
      </c>
      <c r="B88" t="s">
        <v>320</v>
      </c>
      <c r="C88" s="5">
        <v>11334.64</v>
      </c>
      <c r="D88" s="5">
        <v>1360.1568</v>
      </c>
      <c r="E88" s="2">
        <v>0.13</v>
      </c>
    </row>
    <row r="89" spans="1:5" x14ac:dyDescent="0.25">
      <c r="A89" s="4" t="s">
        <v>112</v>
      </c>
      <c r="B89" t="s">
        <v>321</v>
      </c>
      <c r="C89" s="5">
        <v>9776.32</v>
      </c>
      <c r="D89" s="5">
        <v>1118.1665999999998</v>
      </c>
      <c r="E89" s="2">
        <v>0.14000000000000001</v>
      </c>
    </row>
    <row r="90" spans="1:5" x14ac:dyDescent="0.25">
      <c r="A90" s="4" t="s">
        <v>66</v>
      </c>
      <c r="B90" t="s">
        <v>322</v>
      </c>
      <c r="C90" s="5">
        <v>6762.24</v>
      </c>
      <c r="D90" s="5">
        <v>920.41600000000005</v>
      </c>
      <c r="E90" s="2">
        <v>0.1</v>
      </c>
    </row>
    <row r="91" spans="1:5" x14ac:dyDescent="0.25">
      <c r="A91" s="4" t="s">
        <v>71</v>
      </c>
      <c r="B91" t="s">
        <v>323</v>
      </c>
      <c r="C91" s="5">
        <v>6867</v>
      </c>
      <c r="D91" s="5">
        <v>995.71500000000003</v>
      </c>
      <c r="E91" s="2">
        <v>0.1</v>
      </c>
    </row>
    <row r="92" spans="1:5" x14ac:dyDescent="0.25">
      <c r="A92" s="4" t="s">
        <v>64</v>
      </c>
      <c r="B92" t="s">
        <v>324</v>
      </c>
      <c r="C92" s="5">
        <v>7474.72</v>
      </c>
      <c r="D92" s="5">
        <v>1118.7967999999998</v>
      </c>
      <c r="E92" s="2">
        <v>0.12</v>
      </c>
    </row>
    <row r="93" spans="1:5" x14ac:dyDescent="0.25">
      <c r="A93" s="4" t="s">
        <v>71</v>
      </c>
      <c r="B93" t="s">
        <v>325</v>
      </c>
      <c r="C93" s="5">
        <v>8347.2000000000007</v>
      </c>
      <c r="D93" s="5">
        <v>1352.2463999999998</v>
      </c>
      <c r="E93" s="2">
        <v>0.14000000000000001</v>
      </c>
    </row>
    <row r="94" spans="1:5" x14ac:dyDescent="0.25">
      <c r="A94" s="4" t="s">
        <v>69</v>
      </c>
      <c r="B94" t="s">
        <v>326</v>
      </c>
      <c r="C94" s="5">
        <v>11567.68</v>
      </c>
      <c r="D94" s="5">
        <v>1531.9360000000001</v>
      </c>
      <c r="E94" s="2">
        <v>0.12</v>
      </c>
    </row>
    <row r="95" spans="1:5" x14ac:dyDescent="0.25">
      <c r="A95" s="4" t="s">
        <v>104</v>
      </c>
      <c r="B95" t="s">
        <v>327</v>
      </c>
      <c r="C95" s="5">
        <v>6065.26</v>
      </c>
      <c r="D95" s="5">
        <v>770.64479999999992</v>
      </c>
      <c r="E95" s="2">
        <v>0.11</v>
      </c>
    </row>
    <row r="96" spans="1:5" x14ac:dyDescent="0.25">
      <c r="A96" s="4" t="s">
        <v>139</v>
      </c>
      <c r="B96" t="s">
        <v>328</v>
      </c>
      <c r="C96" s="5">
        <v>6588.6</v>
      </c>
      <c r="D96" s="5">
        <v>1089.3152</v>
      </c>
      <c r="E96" s="2">
        <v>0.13</v>
      </c>
    </row>
    <row r="97" spans="1:5" x14ac:dyDescent="0.25">
      <c r="A97" s="4" t="s">
        <v>98</v>
      </c>
      <c r="B97" t="s">
        <v>329</v>
      </c>
      <c r="C97" s="5">
        <v>7559.47</v>
      </c>
      <c r="D97" s="5">
        <v>563.89559999999994</v>
      </c>
      <c r="E97" s="2">
        <v>0.13</v>
      </c>
    </row>
    <row r="98" spans="1:5" x14ac:dyDescent="0.25">
      <c r="A98" s="4" t="s">
        <v>71</v>
      </c>
      <c r="B98" t="s">
        <v>330</v>
      </c>
      <c r="C98" s="5">
        <v>5828.4</v>
      </c>
      <c r="D98" s="5">
        <v>608.74399999999991</v>
      </c>
      <c r="E98" s="2">
        <v>0.11</v>
      </c>
    </row>
    <row r="99" spans="1:5" x14ac:dyDescent="0.25">
      <c r="A99" s="4" t="s">
        <v>62</v>
      </c>
      <c r="B99" t="s">
        <v>331</v>
      </c>
      <c r="C99" s="5">
        <v>6304.35</v>
      </c>
      <c r="D99" s="5">
        <v>607.80399999999997</v>
      </c>
      <c r="E99" s="2">
        <v>0.13</v>
      </c>
    </row>
    <row r="100" spans="1:5" x14ac:dyDescent="0.25">
      <c r="A100" s="4" t="s">
        <v>104</v>
      </c>
      <c r="B100" t="s">
        <v>332</v>
      </c>
      <c r="C100" s="5">
        <v>9779.1</v>
      </c>
      <c r="D100" s="5">
        <v>1414.7097999999999</v>
      </c>
      <c r="E100" s="2">
        <v>0.15</v>
      </c>
    </row>
    <row r="101" spans="1:5" x14ac:dyDescent="0.25">
      <c r="A101" s="4" t="s">
        <v>62</v>
      </c>
      <c r="B101" t="s">
        <v>333</v>
      </c>
      <c r="C101" s="5">
        <v>5162.3999999999996</v>
      </c>
      <c r="D101" s="5">
        <v>710.69040000000007</v>
      </c>
      <c r="E101" s="2">
        <v>0.13</v>
      </c>
    </row>
    <row r="102" spans="1:5" x14ac:dyDescent="0.25">
      <c r="A102" s="4" t="s">
        <v>60</v>
      </c>
      <c r="B102" t="s">
        <v>334</v>
      </c>
      <c r="C102" s="5">
        <v>6179</v>
      </c>
      <c r="D102" s="5">
        <v>627.91999999999996</v>
      </c>
      <c r="E102" s="2">
        <v>0.14000000000000001</v>
      </c>
    </row>
    <row r="103" spans="1:5" x14ac:dyDescent="0.25">
      <c r="A103" s="4" t="s">
        <v>69</v>
      </c>
      <c r="B103" t="s">
        <v>335</v>
      </c>
      <c r="C103" s="5">
        <v>8578.32</v>
      </c>
      <c r="D103" s="5">
        <v>1521.96</v>
      </c>
      <c r="E103" s="2">
        <v>0.14000000000000001</v>
      </c>
    </row>
    <row r="104" spans="1:5" x14ac:dyDescent="0.25">
      <c r="A104" s="4" t="s">
        <v>84</v>
      </c>
      <c r="B104" t="s">
        <v>336</v>
      </c>
      <c r="C104" s="5">
        <v>8441.5499999999993</v>
      </c>
      <c r="D104" s="5">
        <v>1129.3425</v>
      </c>
      <c r="E104" s="2">
        <v>0.13</v>
      </c>
    </row>
    <row r="105" spans="1:5" x14ac:dyDescent="0.25">
      <c r="A105" s="4" t="s">
        <v>112</v>
      </c>
      <c r="B105" t="s">
        <v>337</v>
      </c>
      <c r="C105" s="5">
        <v>8884.5400000000009</v>
      </c>
      <c r="D105" s="5">
        <v>1149.7639999999999</v>
      </c>
      <c r="E105" s="2">
        <v>0.1</v>
      </c>
    </row>
    <row r="106" spans="1:5" x14ac:dyDescent="0.25">
      <c r="A106" s="4" t="s">
        <v>112</v>
      </c>
      <c r="B106" t="s">
        <v>338</v>
      </c>
      <c r="C106" s="5">
        <v>8002.58</v>
      </c>
      <c r="D106" s="5">
        <v>1247.461</v>
      </c>
      <c r="E106" s="2">
        <v>0.15</v>
      </c>
    </row>
    <row r="107" spans="1:5" x14ac:dyDescent="0.25">
      <c r="A107" s="4" t="s">
        <v>66</v>
      </c>
      <c r="B107" t="s">
        <v>339</v>
      </c>
      <c r="C107" s="5">
        <v>7029.25</v>
      </c>
      <c r="D107" s="5">
        <v>1102.0050000000001</v>
      </c>
      <c r="E107" s="2">
        <v>0.1</v>
      </c>
    </row>
    <row r="108" spans="1:5" x14ac:dyDescent="0.25">
      <c r="A108" s="4" t="s">
        <v>69</v>
      </c>
      <c r="B108" t="s">
        <v>340</v>
      </c>
      <c r="C108" s="5">
        <v>7466.4</v>
      </c>
      <c r="D108" s="5">
        <v>1134.8928000000001</v>
      </c>
      <c r="E108" s="2">
        <v>0.11</v>
      </c>
    </row>
    <row r="109" spans="1:5" x14ac:dyDescent="0.25">
      <c r="A109" s="4" t="s">
        <v>109</v>
      </c>
      <c r="B109" t="s">
        <v>341</v>
      </c>
      <c r="C109" s="5">
        <v>13305.24</v>
      </c>
      <c r="D109" s="5">
        <v>869.9580000000002</v>
      </c>
      <c r="E109" s="2">
        <v>0.1</v>
      </c>
    </row>
    <row r="110" spans="1:5" x14ac:dyDescent="0.25">
      <c r="A110" s="4" t="s">
        <v>98</v>
      </c>
      <c r="B110" t="s">
        <v>342</v>
      </c>
      <c r="C110" s="5">
        <v>7252.14</v>
      </c>
      <c r="D110" s="5">
        <v>1403.64</v>
      </c>
      <c r="E110" s="2">
        <v>0.1</v>
      </c>
    </row>
    <row r="111" spans="1:5" x14ac:dyDescent="0.25">
      <c r="A111" s="4" t="s">
        <v>69</v>
      </c>
      <c r="B111" t="s">
        <v>343</v>
      </c>
      <c r="C111" s="5">
        <v>8667.6</v>
      </c>
      <c r="D111" s="5">
        <v>559.06020000000001</v>
      </c>
      <c r="E111" s="2">
        <v>0.14000000000000001</v>
      </c>
    </row>
    <row r="112" spans="1:5" x14ac:dyDescent="0.25">
      <c r="A112" s="4" t="s">
        <v>71</v>
      </c>
      <c r="B112" t="s">
        <v>344</v>
      </c>
      <c r="C112" s="5">
        <v>7514.8</v>
      </c>
      <c r="D112" s="5">
        <v>565.48869999999999</v>
      </c>
      <c r="E112" s="2">
        <v>0.11</v>
      </c>
    </row>
    <row r="113" spans="1:5" x14ac:dyDescent="0.25">
      <c r="A113" s="4" t="s">
        <v>69</v>
      </c>
      <c r="B113" t="s">
        <v>345</v>
      </c>
      <c r="C113" s="5">
        <v>5361.76</v>
      </c>
      <c r="D113" s="5">
        <v>840.5856</v>
      </c>
      <c r="E113" s="2">
        <v>0.14000000000000001</v>
      </c>
    </row>
    <row r="114" spans="1:5" x14ac:dyDescent="0.25">
      <c r="A114" s="4" t="s">
        <v>56</v>
      </c>
      <c r="B114" t="s">
        <v>346</v>
      </c>
      <c r="C114" s="5">
        <v>10622.46</v>
      </c>
      <c r="D114" s="5">
        <v>1511.1306</v>
      </c>
      <c r="E114" s="2">
        <v>0.14000000000000001</v>
      </c>
    </row>
    <row r="115" spans="1:5" x14ac:dyDescent="0.25">
      <c r="A115" s="4" t="s">
        <v>104</v>
      </c>
      <c r="B115" t="s">
        <v>347</v>
      </c>
      <c r="C115" s="5">
        <v>6495.72</v>
      </c>
      <c r="D115" s="5">
        <v>670.08479999999997</v>
      </c>
      <c r="E115" s="2">
        <v>0.1</v>
      </c>
    </row>
    <row r="116" spans="1:5" x14ac:dyDescent="0.25">
      <c r="A116" s="4" t="s">
        <v>109</v>
      </c>
      <c r="B116" t="s">
        <v>348</v>
      </c>
      <c r="C116" s="5">
        <v>6619.55</v>
      </c>
      <c r="D116" s="5">
        <v>661.95500000000004</v>
      </c>
      <c r="E116" s="2">
        <v>0.11</v>
      </c>
    </row>
    <row r="117" spans="1:5" x14ac:dyDescent="0.25">
      <c r="A117" s="4" t="s">
        <v>69</v>
      </c>
      <c r="B117" t="s">
        <v>349</v>
      </c>
      <c r="C117" s="5">
        <v>7998.93</v>
      </c>
      <c r="D117" s="5">
        <v>786.99150000000009</v>
      </c>
      <c r="E117" s="2">
        <v>0.11</v>
      </c>
    </row>
    <row r="118" spans="1:5" x14ac:dyDescent="0.25">
      <c r="A118" s="4" t="s">
        <v>77</v>
      </c>
      <c r="B118" t="s">
        <v>350</v>
      </c>
      <c r="C118" s="5">
        <v>10914.12</v>
      </c>
      <c r="D118" s="5">
        <v>1527.9767999999997</v>
      </c>
      <c r="E118" s="2">
        <v>0.14000000000000001</v>
      </c>
    </row>
    <row r="119" spans="1:5" x14ac:dyDescent="0.25">
      <c r="A119" s="4" t="s">
        <v>109</v>
      </c>
      <c r="B119" t="s">
        <v>351</v>
      </c>
      <c r="C119" s="5">
        <v>9910.7999999999993</v>
      </c>
      <c r="D119" s="5">
        <v>1288.4040000000002</v>
      </c>
      <c r="E119" s="2">
        <v>0.14000000000000001</v>
      </c>
    </row>
    <row r="120" spans="1:5" x14ac:dyDescent="0.25">
      <c r="A120" s="4" t="s">
        <v>56</v>
      </c>
      <c r="B120" t="s">
        <v>352</v>
      </c>
      <c r="C120" s="5">
        <v>12338.64</v>
      </c>
      <c r="D120" s="5">
        <v>1480.6368000000002</v>
      </c>
      <c r="E120" s="2">
        <v>0.15</v>
      </c>
    </row>
    <row r="121" spans="1:5" x14ac:dyDescent="0.25">
      <c r="A121" s="4" t="s">
        <v>56</v>
      </c>
      <c r="B121" t="s">
        <v>353</v>
      </c>
      <c r="C121" s="5">
        <v>6797.62</v>
      </c>
      <c r="D121" s="5">
        <v>999.65</v>
      </c>
      <c r="E121" s="2">
        <v>0.13</v>
      </c>
    </row>
    <row r="122" spans="1:5" x14ac:dyDescent="0.25">
      <c r="A122" s="4" t="s">
        <v>112</v>
      </c>
      <c r="B122" t="s">
        <v>354</v>
      </c>
      <c r="C122" s="5">
        <v>9677.6</v>
      </c>
      <c r="D122" s="5">
        <v>958.08239999999989</v>
      </c>
      <c r="E122" s="2">
        <v>0.11</v>
      </c>
    </row>
    <row r="123" spans="1:5" x14ac:dyDescent="0.25">
      <c r="A123" s="4" t="s">
        <v>64</v>
      </c>
      <c r="B123" t="s">
        <v>355</v>
      </c>
      <c r="C123" s="5">
        <v>7492.4</v>
      </c>
      <c r="D123" s="5">
        <v>721.14350000000002</v>
      </c>
      <c r="E123" s="2">
        <v>0.13</v>
      </c>
    </row>
    <row r="124" spans="1:5" x14ac:dyDescent="0.25">
      <c r="A124" s="4" t="s">
        <v>112</v>
      </c>
      <c r="B124" t="s">
        <v>356</v>
      </c>
      <c r="C124" s="5">
        <v>8058.14</v>
      </c>
      <c r="D124" s="5">
        <v>779.82</v>
      </c>
      <c r="E124" s="2">
        <v>0.14000000000000001</v>
      </c>
    </row>
    <row r="125" spans="1:5" x14ac:dyDescent="0.25">
      <c r="A125" s="4" t="s">
        <v>69</v>
      </c>
      <c r="B125" t="s">
        <v>357</v>
      </c>
      <c r="C125" s="5">
        <v>12155.82</v>
      </c>
      <c r="D125" s="5">
        <v>1583.4554999999998</v>
      </c>
      <c r="E125" s="2">
        <v>0.12</v>
      </c>
    </row>
    <row r="126" spans="1:5" x14ac:dyDescent="0.25">
      <c r="A126" s="4" t="s">
        <v>87</v>
      </c>
      <c r="B126" t="s">
        <v>358</v>
      </c>
      <c r="C126" s="5">
        <v>9959.6200000000008</v>
      </c>
      <c r="D126" s="5">
        <v>893.4364999999998</v>
      </c>
      <c r="E126" s="2">
        <v>0.13</v>
      </c>
    </row>
    <row r="127" spans="1:5" x14ac:dyDescent="0.25">
      <c r="A127" s="4" t="s">
        <v>104</v>
      </c>
      <c r="B127" t="s">
        <v>359</v>
      </c>
      <c r="C127" s="5">
        <v>8740.9</v>
      </c>
      <c r="D127" s="5">
        <v>809.15760000000012</v>
      </c>
      <c r="E127" s="2">
        <v>0.1</v>
      </c>
    </row>
    <row r="128" spans="1:5" x14ac:dyDescent="0.25">
      <c r="A128" s="4" t="s">
        <v>60</v>
      </c>
      <c r="B128" t="s">
        <v>360</v>
      </c>
      <c r="C128" s="5">
        <v>6120.34</v>
      </c>
      <c r="D128" s="5">
        <v>626.43480000000011</v>
      </c>
      <c r="E128" s="2">
        <v>0.1</v>
      </c>
    </row>
    <row r="129" spans="1:5" x14ac:dyDescent="0.25">
      <c r="A129" s="4" t="s">
        <v>77</v>
      </c>
      <c r="B129" t="s">
        <v>361</v>
      </c>
      <c r="C129" s="5">
        <v>7167.82</v>
      </c>
      <c r="D129" s="5">
        <v>874.01160000000004</v>
      </c>
      <c r="E129" s="2">
        <v>0.11</v>
      </c>
    </row>
    <row r="130" spans="1:5" x14ac:dyDescent="0.25">
      <c r="A130" s="4" t="s">
        <v>81</v>
      </c>
      <c r="B130" t="s">
        <v>362</v>
      </c>
      <c r="C130" s="5">
        <v>10146.24</v>
      </c>
      <c r="D130" s="5">
        <v>689.42400000000009</v>
      </c>
      <c r="E130" s="2">
        <v>0.1</v>
      </c>
    </row>
    <row r="131" spans="1:5" x14ac:dyDescent="0.25">
      <c r="A131" s="4" t="s">
        <v>84</v>
      </c>
      <c r="B131" t="s">
        <v>363</v>
      </c>
      <c r="C131" s="5">
        <v>11517.12</v>
      </c>
      <c r="D131" s="5">
        <v>1698.7751999999998</v>
      </c>
      <c r="E131" s="2">
        <v>0.1</v>
      </c>
    </row>
    <row r="132" spans="1:5" x14ac:dyDescent="0.25">
      <c r="A132" s="4" t="s">
        <v>98</v>
      </c>
      <c r="B132" t="s">
        <v>364</v>
      </c>
      <c r="C132" s="5">
        <v>8765.1</v>
      </c>
      <c r="D132" s="5">
        <v>1393.6508999999999</v>
      </c>
      <c r="E132" s="2">
        <v>0.13</v>
      </c>
    </row>
    <row r="133" spans="1:5" x14ac:dyDescent="0.25">
      <c r="A133" s="4" t="s">
        <v>71</v>
      </c>
      <c r="B133" t="s">
        <v>365</v>
      </c>
      <c r="C133" s="5">
        <v>5783.98</v>
      </c>
      <c r="D133" s="5">
        <v>906.77880000000005</v>
      </c>
      <c r="E133" s="2">
        <v>0.12</v>
      </c>
    </row>
    <row r="134" spans="1:5" x14ac:dyDescent="0.25">
      <c r="A134" s="4" t="s">
        <v>62</v>
      </c>
      <c r="B134" t="s">
        <v>366</v>
      </c>
      <c r="C134" s="5">
        <v>7529.94</v>
      </c>
      <c r="D134" s="5">
        <v>821.44799999999987</v>
      </c>
      <c r="E134" s="2">
        <v>0.13</v>
      </c>
    </row>
    <row r="135" spans="1:5" x14ac:dyDescent="0.25">
      <c r="A135" s="4" t="s">
        <v>118</v>
      </c>
      <c r="B135" t="s">
        <v>367</v>
      </c>
      <c r="C135" s="5">
        <v>13330.59</v>
      </c>
      <c r="D135" s="5">
        <v>1476.6191999999999</v>
      </c>
      <c r="E135" s="2">
        <v>0.13</v>
      </c>
    </row>
    <row r="136" spans="1:5" x14ac:dyDescent="0.25">
      <c r="A136" s="4" t="s">
        <v>66</v>
      </c>
      <c r="B136" t="s">
        <v>368</v>
      </c>
      <c r="C136" s="5">
        <v>8574.7999999999993</v>
      </c>
      <c r="D136" s="5">
        <v>986.10200000000009</v>
      </c>
      <c r="E136" s="2">
        <v>0.1</v>
      </c>
    </row>
    <row r="137" spans="1:5" x14ac:dyDescent="0.25">
      <c r="A137" s="4" t="s">
        <v>104</v>
      </c>
      <c r="B137" t="s">
        <v>369</v>
      </c>
      <c r="C137" s="5">
        <v>11701.55</v>
      </c>
      <c r="D137" s="5">
        <v>1240.3643000000002</v>
      </c>
      <c r="E137" s="2">
        <v>0.11</v>
      </c>
    </row>
    <row r="138" spans="1:5" x14ac:dyDescent="0.25">
      <c r="A138" s="4" t="s">
        <v>77</v>
      </c>
      <c r="B138" t="s">
        <v>370</v>
      </c>
      <c r="C138" s="5">
        <v>7558.2</v>
      </c>
      <c r="D138" s="5">
        <v>555.75</v>
      </c>
      <c r="E138" s="2">
        <v>0.11</v>
      </c>
    </row>
    <row r="139" spans="1:5" x14ac:dyDescent="0.25">
      <c r="A139" s="4" t="s">
        <v>60</v>
      </c>
      <c r="B139" t="s">
        <v>371</v>
      </c>
      <c r="C139" s="5">
        <v>8930.25</v>
      </c>
      <c r="D139" s="5">
        <v>1122.6600000000001</v>
      </c>
      <c r="E139" s="2">
        <v>0.1</v>
      </c>
    </row>
    <row r="140" spans="1:5" x14ac:dyDescent="0.25">
      <c r="A140" s="4" t="s">
        <v>54</v>
      </c>
      <c r="B140" t="s">
        <v>372</v>
      </c>
      <c r="C140" s="5">
        <v>9295.6</v>
      </c>
      <c r="D140" s="5">
        <v>1224.8319999999999</v>
      </c>
      <c r="E140" s="2">
        <v>0.14000000000000001</v>
      </c>
    </row>
    <row r="141" spans="1:5" x14ac:dyDescent="0.25">
      <c r="A141" s="4" t="s">
        <v>66</v>
      </c>
      <c r="B141" t="s">
        <v>373</v>
      </c>
      <c r="C141" s="5">
        <v>11742.76</v>
      </c>
      <c r="D141" s="5">
        <v>973.41300000000001</v>
      </c>
      <c r="E141" s="2">
        <v>0.1</v>
      </c>
    </row>
    <row r="142" spans="1:5" x14ac:dyDescent="0.25">
      <c r="A142" s="4" t="s">
        <v>98</v>
      </c>
      <c r="B142" t="s">
        <v>374</v>
      </c>
      <c r="C142" s="5">
        <v>12418.38</v>
      </c>
      <c r="D142" s="5">
        <v>732.3660000000001</v>
      </c>
      <c r="E142" s="2">
        <v>0.15</v>
      </c>
    </row>
    <row r="143" spans="1:5" x14ac:dyDescent="0.25">
      <c r="A143" s="4" t="s">
        <v>139</v>
      </c>
      <c r="B143" t="s">
        <v>375</v>
      </c>
      <c r="C143" s="5">
        <v>8522</v>
      </c>
      <c r="D143" s="5">
        <v>656.19400000000007</v>
      </c>
      <c r="E143" s="2">
        <v>0.12</v>
      </c>
    </row>
    <row r="144" spans="1:5" x14ac:dyDescent="0.25">
      <c r="A144" s="4" t="s">
        <v>71</v>
      </c>
      <c r="B144" t="s">
        <v>376</v>
      </c>
      <c r="C144" s="5">
        <v>7078.4</v>
      </c>
      <c r="D144" s="5">
        <v>1044.0640000000001</v>
      </c>
      <c r="E144" s="2">
        <v>0.15</v>
      </c>
    </row>
    <row r="145" spans="1:5" x14ac:dyDescent="0.25">
      <c r="A145" s="4" t="s">
        <v>66</v>
      </c>
      <c r="B145" t="s">
        <v>377</v>
      </c>
      <c r="C145" s="5">
        <v>6733.76</v>
      </c>
      <c r="D145" s="5">
        <v>557.6395</v>
      </c>
      <c r="E145" s="2">
        <v>0.1</v>
      </c>
    </row>
    <row r="146" spans="1:5" x14ac:dyDescent="0.25">
      <c r="A146" s="4" t="s">
        <v>92</v>
      </c>
      <c r="B146" t="s">
        <v>378</v>
      </c>
      <c r="C146" s="5">
        <v>13264.4</v>
      </c>
      <c r="D146" s="5">
        <v>1276.6984999999997</v>
      </c>
      <c r="E146" s="2">
        <v>0.1</v>
      </c>
    </row>
    <row r="147" spans="1:5" x14ac:dyDescent="0.25">
      <c r="A147" s="4" t="s">
        <v>104</v>
      </c>
      <c r="B147" t="s">
        <v>379</v>
      </c>
      <c r="C147" s="5">
        <v>7264.8</v>
      </c>
      <c r="D147" s="5">
        <v>1574.04</v>
      </c>
      <c r="E147" s="2">
        <v>0.14000000000000001</v>
      </c>
    </row>
    <row r="148" spans="1:5" x14ac:dyDescent="0.25">
      <c r="A148" s="4" t="s">
        <v>71</v>
      </c>
      <c r="B148" t="s">
        <v>380</v>
      </c>
      <c r="C148" s="5">
        <v>9443.07</v>
      </c>
      <c r="D148" s="5">
        <v>847.45500000000004</v>
      </c>
      <c r="E148" s="2">
        <v>0.15</v>
      </c>
    </row>
    <row r="149" spans="1:5" x14ac:dyDescent="0.25">
      <c r="A149" s="4" t="s">
        <v>66</v>
      </c>
      <c r="B149" t="s">
        <v>381</v>
      </c>
      <c r="C149" s="5">
        <v>7002.64</v>
      </c>
      <c r="D149" s="5">
        <v>597.28399999999999</v>
      </c>
      <c r="E149" s="2">
        <v>0.14000000000000001</v>
      </c>
    </row>
    <row r="150" spans="1:5" x14ac:dyDescent="0.25">
      <c r="A150" s="4" t="s">
        <v>77</v>
      </c>
      <c r="B150" t="s">
        <v>382</v>
      </c>
      <c r="C150" s="5">
        <v>9110.08</v>
      </c>
      <c r="D150" s="5">
        <v>905.3141999999998</v>
      </c>
      <c r="E150" s="2">
        <v>0.12</v>
      </c>
    </row>
    <row r="151" spans="1:5" x14ac:dyDescent="0.25">
      <c r="A151" s="4" t="s">
        <v>69</v>
      </c>
      <c r="B151" t="s">
        <v>383</v>
      </c>
      <c r="C151" s="5">
        <v>8512.92</v>
      </c>
      <c r="D151" s="5">
        <v>1047.7440000000001</v>
      </c>
      <c r="E151" s="2">
        <v>0.13</v>
      </c>
    </row>
    <row r="152" spans="1:5" x14ac:dyDescent="0.25">
      <c r="A152" s="4" t="s">
        <v>84</v>
      </c>
      <c r="B152" t="s">
        <v>384</v>
      </c>
      <c r="C152" s="5">
        <v>9066.7999999999993</v>
      </c>
      <c r="D152" s="5">
        <v>924.81360000000018</v>
      </c>
      <c r="E152" s="2">
        <v>0.11</v>
      </c>
    </row>
    <row r="153" spans="1:5" x14ac:dyDescent="0.25">
      <c r="A153" s="4" t="s">
        <v>62</v>
      </c>
      <c r="B153" t="s">
        <v>385</v>
      </c>
      <c r="C153" s="5">
        <v>9142.4</v>
      </c>
      <c r="D153" s="5">
        <v>874.24199999999996</v>
      </c>
      <c r="E153" s="2">
        <v>0.14000000000000001</v>
      </c>
    </row>
    <row r="154" spans="1:5" x14ac:dyDescent="0.25">
      <c r="A154" s="4" t="s">
        <v>118</v>
      </c>
      <c r="B154" t="s">
        <v>386</v>
      </c>
      <c r="C154" s="5">
        <v>10579.14</v>
      </c>
      <c r="D154" s="5">
        <v>1342.7369999999999</v>
      </c>
      <c r="E154" s="2">
        <v>0.13</v>
      </c>
    </row>
    <row r="155" spans="1:5" x14ac:dyDescent="0.25">
      <c r="A155" s="4" t="s">
        <v>104</v>
      </c>
      <c r="B155" t="s">
        <v>387</v>
      </c>
      <c r="C155" s="5">
        <v>10274.94</v>
      </c>
      <c r="D155" s="5">
        <v>885.22559999999987</v>
      </c>
      <c r="E155" s="2">
        <v>0.12</v>
      </c>
    </row>
    <row r="156" spans="1:5" x14ac:dyDescent="0.25">
      <c r="A156" s="4" t="s">
        <v>56</v>
      </c>
      <c r="B156" t="s">
        <v>388</v>
      </c>
      <c r="C156" s="5">
        <v>7052.15</v>
      </c>
      <c r="D156" s="5">
        <v>652.82760000000007</v>
      </c>
      <c r="E156" s="2">
        <v>0.1</v>
      </c>
    </row>
    <row r="157" spans="1:5" x14ac:dyDescent="0.25">
      <c r="A157" s="4" t="s">
        <v>58</v>
      </c>
      <c r="B157" t="s">
        <v>389</v>
      </c>
      <c r="C157" s="5">
        <v>12543.8</v>
      </c>
      <c r="D157" s="5">
        <v>1584.48</v>
      </c>
      <c r="E157" s="2">
        <v>0.11</v>
      </c>
    </row>
    <row r="158" spans="1:5" x14ac:dyDescent="0.25">
      <c r="A158" s="4" t="s">
        <v>98</v>
      </c>
      <c r="B158" t="s">
        <v>390</v>
      </c>
      <c r="C158" s="5">
        <v>6007.32</v>
      </c>
      <c r="D158" s="5">
        <v>740.36159999999984</v>
      </c>
      <c r="E158" s="2">
        <v>0.12</v>
      </c>
    </row>
    <row r="159" spans="1:5" x14ac:dyDescent="0.25">
      <c r="A159" s="4" t="s">
        <v>77</v>
      </c>
      <c r="B159" t="s">
        <v>391</v>
      </c>
      <c r="C159" s="5">
        <v>5720.32</v>
      </c>
      <c r="D159" s="5">
        <v>743.64160000000004</v>
      </c>
      <c r="E159" s="2">
        <v>0.1</v>
      </c>
    </row>
    <row r="160" spans="1:5" x14ac:dyDescent="0.25">
      <c r="A160" s="4" t="s">
        <v>58</v>
      </c>
      <c r="B160" t="s">
        <v>392</v>
      </c>
      <c r="C160" s="5">
        <v>10233.99</v>
      </c>
      <c r="D160" s="5">
        <v>1233.3269999999998</v>
      </c>
      <c r="E160" s="2">
        <v>0.11</v>
      </c>
    </row>
    <row r="161" spans="1:5" x14ac:dyDescent="0.25">
      <c r="A161" s="4" t="s">
        <v>77</v>
      </c>
      <c r="B161" t="s">
        <v>393</v>
      </c>
      <c r="C161" s="5">
        <v>10129.32</v>
      </c>
      <c r="D161" s="5">
        <v>810.34559999999999</v>
      </c>
      <c r="E161" s="2">
        <v>0.11</v>
      </c>
    </row>
    <row r="162" spans="1:5" x14ac:dyDescent="0.25">
      <c r="A162" s="4" t="s">
        <v>112</v>
      </c>
      <c r="B162" t="s">
        <v>394</v>
      </c>
      <c r="C162" s="5">
        <v>10285.11</v>
      </c>
      <c r="D162" s="5">
        <v>1558.3499999999997</v>
      </c>
      <c r="E162" s="2">
        <v>0.1</v>
      </c>
    </row>
    <row r="163" spans="1:5" x14ac:dyDescent="0.25">
      <c r="A163" s="4" t="s">
        <v>98</v>
      </c>
      <c r="B163" t="s">
        <v>395</v>
      </c>
      <c r="C163" s="5">
        <v>11793.25</v>
      </c>
      <c r="D163" s="5">
        <v>1391.6035000000002</v>
      </c>
      <c r="E163" s="2">
        <v>0.14000000000000001</v>
      </c>
    </row>
    <row r="164" spans="1:5" x14ac:dyDescent="0.25">
      <c r="A164" s="4" t="s">
        <v>54</v>
      </c>
      <c r="B164" t="s">
        <v>396</v>
      </c>
      <c r="C164" s="5">
        <v>9175.58</v>
      </c>
      <c r="D164" s="5">
        <v>971.53199999999993</v>
      </c>
      <c r="E164" s="2">
        <v>0.14000000000000001</v>
      </c>
    </row>
    <row r="165" spans="1:5" x14ac:dyDescent="0.25">
      <c r="A165" s="4" t="s">
        <v>71</v>
      </c>
      <c r="B165" t="s">
        <v>397</v>
      </c>
      <c r="C165" s="5">
        <v>11063.15</v>
      </c>
      <c r="D165" s="5">
        <v>1675.2770000000005</v>
      </c>
      <c r="E165" s="2">
        <v>0.1</v>
      </c>
    </row>
    <row r="166" spans="1:5" x14ac:dyDescent="0.25">
      <c r="A166" s="4" t="s">
        <v>87</v>
      </c>
      <c r="B166" t="s">
        <v>398</v>
      </c>
      <c r="C166" s="5">
        <v>11395.1</v>
      </c>
      <c r="D166" s="5">
        <v>1628.829</v>
      </c>
      <c r="E166" s="2">
        <v>0.11</v>
      </c>
    </row>
    <row r="167" spans="1:5" x14ac:dyDescent="0.25">
      <c r="A167" s="4" t="s">
        <v>118</v>
      </c>
      <c r="B167" t="s">
        <v>399</v>
      </c>
      <c r="C167" s="5">
        <v>10700.48</v>
      </c>
      <c r="D167" s="5">
        <v>1578.3208000000002</v>
      </c>
      <c r="E167" s="2">
        <v>0.1</v>
      </c>
    </row>
    <row r="168" spans="1:5" x14ac:dyDescent="0.25">
      <c r="A168" s="4" t="s">
        <v>109</v>
      </c>
      <c r="B168" t="s">
        <v>400</v>
      </c>
      <c r="C168" s="5">
        <v>12265.92</v>
      </c>
      <c r="D168" s="5">
        <v>2010.2479999999996</v>
      </c>
      <c r="E168" s="2">
        <v>0.13</v>
      </c>
    </row>
    <row r="169" spans="1:5" x14ac:dyDescent="0.25">
      <c r="A169" s="4" t="s">
        <v>64</v>
      </c>
      <c r="B169" t="s">
        <v>401</v>
      </c>
      <c r="C169" s="5">
        <v>5174.3999999999996</v>
      </c>
      <c r="D169" s="5">
        <v>633.86400000000003</v>
      </c>
      <c r="E169" s="2">
        <v>0.14000000000000001</v>
      </c>
    </row>
    <row r="170" spans="1:5" x14ac:dyDescent="0.25">
      <c r="A170" s="4" t="s">
        <v>139</v>
      </c>
      <c r="B170" t="s">
        <v>402</v>
      </c>
      <c r="C170" s="5">
        <v>5418.88</v>
      </c>
      <c r="D170" s="5">
        <v>812.83200000000011</v>
      </c>
      <c r="E170" s="2">
        <v>0.12</v>
      </c>
    </row>
    <row r="171" spans="1:5" x14ac:dyDescent="0.25">
      <c r="A171" s="4" t="s">
        <v>69</v>
      </c>
      <c r="B171" t="s">
        <v>403</v>
      </c>
      <c r="C171" s="5">
        <v>7612.05</v>
      </c>
      <c r="D171" s="5">
        <v>1259.6715000000002</v>
      </c>
      <c r="E171" s="2">
        <v>0.1</v>
      </c>
    </row>
    <row r="172" spans="1:5" x14ac:dyDescent="0.25">
      <c r="A172" s="4" t="s">
        <v>77</v>
      </c>
      <c r="B172" t="s">
        <v>404</v>
      </c>
      <c r="C172" s="5">
        <v>6300.7</v>
      </c>
      <c r="D172" s="5">
        <v>826.29180000000008</v>
      </c>
      <c r="E172" s="2">
        <v>0.12</v>
      </c>
    </row>
    <row r="173" spans="1:5" x14ac:dyDescent="0.25">
      <c r="A173" s="4" t="s">
        <v>71</v>
      </c>
      <c r="B173" t="s">
        <v>405</v>
      </c>
      <c r="C173" s="5">
        <v>11972.52</v>
      </c>
      <c r="D173" s="5">
        <v>997.71</v>
      </c>
      <c r="E173" s="2">
        <v>0.11</v>
      </c>
    </row>
    <row r="174" spans="1:5" x14ac:dyDescent="0.25">
      <c r="A174" s="4" t="s">
        <v>64</v>
      </c>
      <c r="B174" t="s">
        <v>406</v>
      </c>
      <c r="C174" s="5">
        <v>8790.7199999999993</v>
      </c>
      <c r="D174" s="5">
        <v>1455.963</v>
      </c>
      <c r="E174" s="2">
        <v>0.1</v>
      </c>
    </row>
    <row r="175" spans="1:5" x14ac:dyDescent="0.25">
      <c r="A175" s="4" t="s">
        <v>60</v>
      </c>
      <c r="B175" t="s">
        <v>407</v>
      </c>
      <c r="C175" s="5">
        <v>7702.26</v>
      </c>
      <c r="D175" s="5">
        <v>1341.684</v>
      </c>
      <c r="E175" s="2">
        <v>0.14000000000000001</v>
      </c>
    </row>
    <row r="176" spans="1:5" x14ac:dyDescent="0.25">
      <c r="A176" s="4" t="s">
        <v>69</v>
      </c>
      <c r="B176" t="s">
        <v>408</v>
      </c>
      <c r="C176" s="5">
        <v>10275.959999999999</v>
      </c>
      <c r="D176" s="5">
        <v>1168.2144000000001</v>
      </c>
      <c r="E176" s="2">
        <v>0.15</v>
      </c>
    </row>
    <row r="177" spans="1:5" x14ac:dyDescent="0.25">
      <c r="A177" s="4" t="s">
        <v>109</v>
      </c>
      <c r="B177" t="s">
        <v>409</v>
      </c>
      <c r="C177" s="5">
        <v>6837.44</v>
      </c>
      <c r="D177" s="5">
        <v>974.33520000000021</v>
      </c>
      <c r="E177" s="2">
        <v>0.13</v>
      </c>
    </row>
    <row r="178" spans="1:5" x14ac:dyDescent="0.25">
      <c r="A178" s="4" t="s">
        <v>112</v>
      </c>
      <c r="B178" t="s">
        <v>410</v>
      </c>
      <c r="C178" s="5">
        <v>7182.44</v>
      </c>
      <c r="D178" s="5">
        <v>625.06640000000004</v>
      </c>
      <c r="E178" s="2">
        <v>0.12</v>
      </c>
    </row>
    <row r="179" spans="1:5" x14ac:dyDescent="0.25">
      <c r="A179" s="4" t="s">
        <v>54</v>
      </c>
      <c r="B179" t="s">
        <v>411</v>
      </c>
      <c r="C179" s="5">
        <v>7955</v>
      </c>
      <c r="D179" s="5">
        <v>612.75</v>
      </c>
      <c r="E179" s="2">
        <v>0.14000000000000001</v>
      </c>
    </row>
    <row r="180" spans="1:5" x14ac:dyDescent="0.25">
      <c r="A180" s="4" t="s">
        <v>62</v>
      </c>
      <c r="B180" t="s">
        <v>412</v>
      </c>
      <c r="C180" s="5">
        <v>7399.08</v>
      </c>
      <c r="D180" s="5">
        <v>576.69299999999998</v>
      </c>
      <c r="E180" s="2">
        <v>0.13</v>
      </c>
    </row>
    <row r="181" spans="1:5" x14ac:dyDescent="0.25">
      <c r="A181" s="4" t="s">
        <v>81</v>
      </c>
      <c r="B181" t="s">
        <v>413</v>
      </c>
      <c r="C181" s="5">
        <v>6991.38</v>
      </c>
      <c r="D181" s="5">
        <v>847.43999999999971</v>
      </c>
      <c r="E181" s="2">
        <v>0.14000000000000001</v>
      </c>
    </row>
    <row r="182" spans="1:5" x14ac:dyDescent="0.25">
      <c r="A182" s="4" t="s">
        <v>118</v>
      </c>
      <c r="B182" t="s">
        <v>414</v>
      </c>
      <c r="C182" s="5">
        <v>11863.44</v>
      </c>
      <c r="D182" s="5">
        <v>1812.4699999999998</v>
      </c>
      <c r="E182" s="2">
        <v>0.15</v>
      </c>
    </row>
    <row r="183" spans="1:5" x14ac:dyDescent="0.25">
      <c r="A183" s="4" t="s">
        <v>60</v>
      </c>
      <c r="B183" t="s">
        <v>415</v>
      </c>
      <c r="C183" s="5">
        <v>6189.36</v>
      </c>
      <c r="D183" s="5">
        <v>511.87679999999995</v>
      </c>
      <c r="E183" s="2">
        <v>0.14000000000000001</v>
      </c>
    </row>
    <row r="184" spans="1:5" x14ac:dyDescent="0.25">
      <c r="A184" s="4" t="s">
        <v>139</v>
      </c>
      <c r="B184" t="s">
        <v>416</v>
      </c>
      <c r="C184" s="5">
        <v>9862.7099999999991</v>
      </c>
      <c r="D184" s="5">
        <v>667.62959999999987</v>
      </c>
      <c r="E184" s="2">
        <v>0.15</v>
      </c>
    </row>
    <row r="185" spans="1:5" x14ac:dyDescent="0.25">
      <c r="A185" s="4" t="s">
        <v>71</v>
      </c>
      <c r="B185" t="s">
        <v>417</v>
      </c>
      <c r="C185" s="5">
        <v>10304.959999999999</v>
      </c>
      <c r="D185" s="5">
        <v>917.78550000000018</v>
      </c>
      <c r="E185" s="2">
        <v>0.13</v>
      </c>
    </row>
    <row r="186" spans="1:5" x14ac:dyDescent="0.25">
      <c r="A186" s="4" t="s">
        <v>92</v>
      </c>
      <c r="B186" t="s">
        <v>418</v>
      </c>
      <c r="C186" s="5">
        <v>8552.9599999999991</v>
      </c>
      <c r="D186" s="5">
        <v>849.95040000000006</v>
      </c>
      <c r="E186" s="2">
        <v>0.13</v>
      </c>
    </row>
    <row r="187" spans="1:5" x14ac:dyDescent="0.25">
      <c r="A187" s="4" t="s">
        <v>56</v>
      </c>
      <c r="B187" t="s">
        <v>419</v>
      </c>
      <c r="C187" s="5">
        <v>7554.39</v>
      </c>
      <c r="D187" s="5">
        <v>1040.5563</v>
      </c>
      <c r="E187" s="2">
        <v>0.14000000000000001</v>
      </c>
    </row>
    <row r="188" spans="1:5" x14ac:dyDescent="0.25">
      <c r="A188" s="4" t="s">
        <v>98</v>
      </c>
      <c r="B188" t="s">
        <v>420</v>
      </c>
      <c r="C188" s="5">
        <v>9292.5499999999993</v>
      </c>
      <c r="D188" s="5">
        <v>1125.1519999999998</v>
      </c>
      <c r="E188" s="2">
        <v>0.12</v>
      </c>
    </row>
    <row r="189" spans="1:5" x14ac:dyDescent="0.25">
      <c r="A189" s="4" t="s">
        <v>71</v>
      </c>
      <c r="B189" t="s">
        <v>421</v>
      </c>
      <c r="C189" s="5">
        <v>11773.86</v>
      </c>
      <c r="D189" s="5">
        <v>1589.4710999999998</v>
      </c>
      <c r="E189" s="2">
        <v>0.14000000000000001</v>
      </c>
    </row>
    <row r="190" spans="1:5" x14ac:dyDescent="0.25">
      <c r="A190" s="4" t="s">
        <v>66</v>
      </c>
      <c r="B190" t="s">
        <v>422</v>
      </c>
      <c r="C190" s="5">
        <v>6109.46</v>
      </c>
      <c r="D190" s="5">
        <v>603.75839999999994</v>
      </c>
      <c r="E190" s="2">
        <v>0.15</v>
      </c>
    </row>
    <row r="191" spans="1:5" x14ac:dyDescent="0.25">
      <c r="A191" s="4" t="s">
        <v>112</v>
      </c>
      <c r="B191" t="s">
        <v>423</v>
      </c>
      <c r="C191" s="5">
        <v>7119.72</v>
      </c>
      <c r="D191" s="5">
        <v>583.42149999999981</v>
      </c>
      <c r="E191" s="2">
        <v>0.13</v>
      </c>
    </row>
    <row r="192" spans="1:5" x14ac:dyDescent="0.25">
      <c r="A192" s="4" t="s">
        <v>118</v>
      </c>
      <c r="B192" t="s">
        <v>424</v>
      </c>
      <c r="C192" s="5">
        <v>8067.18</v>
      </c>
      <c r="D192" s="5">
        <v>711.81</v>
      </c>
      <c r="E192" s="2">
        <v>0.1</v>
      </c>
    </row>
    <row r="193" spans="1:5" x14ac:dyDescent="0.25">
      <c r="A193" s="4" t="s">
        <v>118</v>
      </c>
      <c r="B193" t="s">
        <v>425</v>
      </c>
      <c r="C193" s="5">
        <v>5502.09</v>
      </c>
      <c r="D193" s="5">
        <v>540.20519999999999</v>
      </c>
      <c r="E193" s="2">
        <v>0.13</v>
      </c>
    </row>
    <row r="194" spans="1:5" x14ac:dyDescent="0.25">
      <c r="A194" s="4" t="s">
        <v>84</v>
      </c>
      <c r="B194" t="s">
        <v>426</v>
      </c>
      <c r="C194" s="5">
        <v>7157</v>
      </c>
      <c r="D194" s="5">
        <v>947.25</v>
      </c>
      <c r="E194" s="2">
        <v>0.12</v>
      </c>
    </row>
    <row r="195" spans="1:5" x14ac:dyDescent="0.25">
      <c r="A195" s="4" t="s">
        <v>54</v>
      </c>
      <c r="B195" t="s">
        <v>427</v>
      </c>
      <c r="C195" s="5">
        <v>5956.8</v>
      </c>
      <c r="D195" s="5">
        <v>555.96800000000007</v>
      </c>
      <c r="E195" s="2">
        <v>0.15</v>
      </c>
    </row>
    <row r="196" spans="1:5" x14ac:dyDescent="0.25">
      <c r="A196" s="4" t="s">
        <v>112</v>
      </c>
      <c r="B196" t="s">
        <v>428</v>
      </c>
      <c r="C196" s="5">
        <v>8147.2</v>
      </c>
      <c r="D196" s="5">
        <v>1099.8719999999998</v>
      </c>
      <c r="E196" s="2">
        <v>0.14000000000000001</v>
      </c>
    </row>
    <row r="197" spans="1:5" x14ac:dyDescent="0.25">
      <c r="A197" s="4" t="s">
        <v>54</v>
      </c>
      <c r="B197" t="s">
        <v>429</v>
      </c>
      <c r="C197" s="5">
        <v>7338.8</v>
      </c>
      <c r="D197" s="5">
        <v>809.10269999999991</v>
      </c>
      <c r="E197" s="2">
        <v>0.12</v>
      </c>
    </row>
    <row r="198" spans="1:5" x14ac:dyDescent="0.25">
      <c r="A198" s="4" t="s">
        <v>56</v>
      </c>
      <c r="B198" t="s">
        <v>430</v>
      </c>
      <c r="C198" s="5">
        <v>7308.61</v>
      </c>
      <c r="D198" s="5">
        <v>801.97179999999992</v>
      </c>
      <c r="E198" s="2">
        <v>0.1</v>
      </c>
    </row>
    <row r="199" spans="1:5" x14ac:dyDescent="0.25">
      <c r="A199" s="4" t="s">
        <v>87</v>
      </c>
      <c r="B199" t="s">
        <v>431</v>
      </c>
      <c r="C199" s="5">
        <v>9927.6</v>
      </c>
      <c r="D199" s="5">
        <v>893.48399999999981</v>
      </c>
      <c r="E199" s="2">
        <v>0.15</v>
      </c>
    </row>
    <row r="200" spans="1:5" x14ac:dyDescent="0.25">
      <c r="A200" s="4" t="s">
        <v>69</v>
      </c>
      <c r="B200" t="s">
        <v>432</v>
      </c>
      <c r="C200" s="5">
        <v>13315.77</v>
      </c>
      <c r="D200" s="5">
        <v>870.64649999999995</v>
      </c>
      <c r="E200" s="2">
        <v>0.13</v>
      </c>
    </row>
    <row r="201" spans="1:5" x14ac:dyDescent="0.25">
      <c r="A201" s="4" t="s">
        <v>104</v>
      </c>
      <c r="B201" t="s">
        <v>433</v>
      </c>
      <c r="C201" s="5">
        <v>8615.52</v>
      </c>
      <c r="D201" s="5">
        <v>1172.6680000000001</v>
      </c>
      <c r="E201" s="2">
        <v>0.15</v>
      </c>
    </row>
    <row r="202" spans="1:5" x14ac:dyDescent="0.25">
      <c r="A202" s="4" t="s">
        <v>87</v>
      </c>
      <c r="B202" t="s">
        <v>434</v>
      </c>
      <c r="C202" s="5">
        <v>6754.88</v>
      </c>
      <c r="D202" s="5">
        <v>444.4</v>
      </c>
      <c r="E202" s="2">
        <v>0.1</v>
      </c>
    </row>
    <row r="203" spans="1:5" x14ac:dyDescent="0.25">
      <c r="A203" s="4" t="s">
        <v>92</v>
      </c>
      <c r="B203" t="s">
        <v>435</v>
      </c>
      <c r="C203" s="5">
        <v>6951.72</v>
      </c>
      <c r="D203" s="5">
        <v>687.85440000000006</v>
      </c>
      <c r="E203" s="2">
        <v>0.1</v>
      </c>
    </row>
    <row r="204" spans="1:5" x14ac:dyDescent="0.25">
      <c r="A204" s="4" t="s">
        <v>98</v>
      </c>
      <c r="B204" t="s">
        <v>436</v>
      </c>
      <c r="C204" s="5">
        <v>9245.1200000000008</v>
      </c>
      <c r="D204" s="5">
        <v>895.62099999999987</v>
      </c>
      <c r="E204" s="2">
        <v>0.1</v>
      </c>
    </row>
    <row r="205" spans="1:5" x14ac:dyDescent="0.25">
      <c r="A205" s="4" t="s">
        <v>139</v>
      </c>
      <c r="B205" t="s">
        <v>437</v>
      </c>
      <c r="C205" s="5">
        <v>7164.14</v>
      </c>
      <c r="D205" s="5">
        <v>916.25580000000014</v>
      </c>
      <c r="E205" s="2">
        <v>0.1</v>
      </c>
    </row>
    <row r="206" spans="1:5" x14ac:dyDescent="0.25">
      <c r="A206" s="4" t="s">
        <v>64</v>
      </c>
      <c r="B206" t="s">
        <v>438</v>
      </c>
      <c r="C206" s="5">
        <v>6044.16</v>
      </c>
      <c r="D206" s="5">
        <v>687.52320000000009</v>
      </c>
      <c r="E206" s="2">
        <v>0.13</v>
      </c>
    </row>
    <row r="207" spans="1:5" x14ac:dyDescent="0.25">
      <c r="A207" s="4" t="s">
        <v>109</v>
      </c>
      <c r="B207" t="s">
        <v>439</v>
      </c>
      <c r="C207" s="5">
        <v>11945.15</v>
      </c>
      <c r="D207" s="5">
        <v>1023.87</v>
      </c>
      <c r="E207" s="2">
        <v>0.13</v>
      </c>
    </row>
    <row r="208" spans="1:5" x14ac:dyDescent="0.25">
      <c r="A208" s="4" t="s">
        <v>84</v>
      </c>
      <c r="B208" t="s">
        <v>440</v>
      </c>
      <c r="C208" s="5">
        <v>6031.2</v>
      </c>
      <c r="D208" s="5">
        <v>687.55679999999995</v>
      </c>
      <c r="E208" s="2">
        <v>0.13</v>
      </c>
    </row>
    <row r="209" spans="1:5" x14ac:dyDescent="0.25">
      <c r="A209" s="4" t="s">
        <v>118</v>
      </c>
      <c r="B209" t="s">
        <v>441</v>
      </c>
      <c r="C209" s="5">
        <v>10708.56</v>
      </c>
      <c r="D209" s="5">
        <v>1228.5098</v>
      </c>
      <c r="E209" s="2">
        <v>0.1</v>
      </c>
    </row>
    <row r="210" spans="1:5" x14ac:dyDescent="0.25">
      <c r="A210" s="4" t="s">
        <v>64</v>
      </c>
      <c r="B210" t="s">
        <v>442</v>
      </c>
      <c r="C210" s="5">
        <v>6113.4</v>
      </c>
      <c r="D210" s="5">
        <v>745.83479999999997</v>
      </c>
      <c r="E210" s="2">
        <v>0.11</v>
      </c>
    </row>
    <row r="211" spans="1:5" x14ac:dyDescent="0.25">
      <c r="A211" s="4" t="s">
        <v>71</v>
      </c>
      <c r="B211" t="s">
        <v>443</v>
      </c>
      <c r="C211" s="5">
        <v>12402</v>
      </c>
      <c r="D211" s="5">
        <v>699.6</v>
      </c>
      <c r="E211" s="2">
        <v>0.13</v>
      </c>
    </row>
    <row r="212" spans="1:5" x14ac:dyDescent="0.25">
      <c r="A212" s="4" t="s">
        <v>84</v>
      </c>
      <c r="B212" t="s">
        <v>444</v>
      </c>
      <c r="C212" s="5">
        <v>5489.17</v>
      </c>
      <c r="D212" s="5">
        <v>616.20360000000005</v>
      </c>
      <c r="E212" s="2">
        <v>0.11</v>
      </c>
    </row>
    <row r="213" spans="1:5" x14ac:dyDescent="0.25">
      <c r="A213" s="4" t="s">
        <v>81</v>
      </c>
      <c r="B213" t="s">
        <v>445</v>
      </c>
      <c r="C213" s="5">
        <v>11046.24</v>
      </c>
      <c r="D213" s="5">
        <v>1202.8127999999999</v>
      </c>
      <c r="E213" s="2">
        <v>0.14000000000000001</v>
      </c>
    </row>
    <row r="214" spans="1:5" x14ac:dyDescent="0.25">
      <c r="A214" s="4" t="s">
        <v>62</v>
      </c>
      <c r="B214" t="s">
        <v>446</v>
      </c>
      <c r="C214" s="5">
        <v>6609.33</v>
      </c>
      <c r="D214" s="5">
        <v>521.96760000000006</v>
      </c>
      <c r="E214" s="2">
        <v>0.11</v>
      </c>
    </row>
    <row r="215" spans="1:5" x14ac:dyDescent="0.25">
      <c r="A215" s="4" t="s">
        <v>54</v>
      </c>
      <c r="B215" t="s">
        <v>447</v>
      </c>
      <c r="C215" s="5">
        <v>8044.41</v>
      </c>
      <c r="D215" s="5">
        <v>972.64229999999998</v>
      </c>
      <c r="E215" s="2">
        <v>0.15</v>
      </c>
    </row>
    <row r="216" spans="1:5" x14ac:dyDescent="0.25">
      <c r="A216" s="4" t="s">
        <v>81</v>
      </c>
      <c r="B216" t="s">
        <v>448</v>
      </c>
      <c r="C216" s="5">
        <v>7001.94</v>
      </c>
      <c r="D216" s="5">
        <v>615.32200000000012</v>
      </c>
      <c r="E216" s="2">
        <v>0.1</v>
      </c>
    </row>
    <row r="217" spans="1:5" x14ac:dyDescent="0.25">
      <c r="A217" s="4" t="s">
        <v>71</v>
      </c>
      <c r="B217" t="s">
        <v>449</v>
      </c>
      <c r="C217" s="5">
        <v>10458.700000000001</v>
      </c>
      <c r="D217" s="5">
        <v>1147.4687999999996</v>
      </c>
      <c r="E217" s="2">
        <v>0.1</v>
      </c>
    </row>
    <row r="218" spans="1:5" x14ac:dyDescent="0.25">
      <c r="A218" s="4" t="s">
        <v>92</v>
      </c>
      <c r="B218" t="s">
        <v>450</v>
      </c>
      <c r="C218" s="5">
        <v>9610.4</v>
      </c>
      <c r="D218" s="5">
        <v>540.58499999999992</v>
      </c>
      <c r="E218" s="2">
        <v>0.13</v>
      </c>
    </row>
    <row r="219" spans="1:5" x14ac:dyDescent="0.25">
      <c r="A219" s="4" t="s">
        <v>112</v>
      </c>
      <c r="B219" t="s">
        <v>451</v>
      </c>
      <c r="C219" s="5">
        <v>6931.29</v>
      </c>
      <c r="D219" s="5">
        <v>626.05199999999979</v>
      </c>
      <c r="E219" s="2">
        <v>0.15</v>
      </c>
    </row>
    <row r="220" spans="1:5" x14ac:dyDescent="0.25">
      <c r="A220" s="4" t="s">
        <v>77</v>
      </c>
      <c r="B220" t="s">
        <v>452</v>
      </c>
      <c r="C220" s="5">
        <v>9580.7999999999993</v>
      </c>
      <c r="D220" s="5">
        <v>881.43360000000018</v>
      </c>
      <c r="E220" s="2">
        <v>0.11</v>
      </c>
    </row>
    <row r="221" spans="1:5" x14ac:dyDescent="0.25">
      <c r="A221" s="4" t="s">
        <v>104</v>
      </c>
      <c r="B221" t="s">
        <v>453</v>
      </c>
      <c r="C221" s="5">
        <v>9548</v>
      </c>
      <c r="D221" s="5">
        <v>1503.04</v>
      </c>
      <c r="E221" s="2">
        <v>0.13</v>
      </c>
    </row>
    <row r="222" spans="1:5" x14ac:dyDescent="0.25">
      <c r="A222" s="4" t="s">
        <v>112</v>
      </c>
      <c r="B222" t="s">
        <v>454</v>
      </c>
      <c r="C222" s="5">
        <v>8869.32</v>
      </c>
      <c r="D222" s="5">
        <v>1428.9459999999997</v>
      </c>
      <c r="E222" s="2">
        <v>0.14000000000000001</v>
      </c>
    </row>
    <row r="223" spans="1:5" x14ac:dyDescent="0.25">
      <c r="A223" s="4" t="s">
        <v>98</v>
      </c>
      <c r="B223" t="s">
        <v>455</v>
      </c>
      <c r="C223" s="5">
        <v>10737.66</v>
      </c>
      <c r="D223" s="5">
        <v>881.61839999999995</v>
      </c>
      <c r="E223" s="2">
        <v>0.1</v>
      </c>
    </row>
    <row r="224" spans="1:5" x14ac:dyDescent="0.25">
      <c r="A224" s="4" t="s">
        <v>62</v>
      </c>
      <c r="B224" t="s">
        <v>456</v>
      </c>
      <c r="C224" s="5">
        <v>11579.75</v>
      </c>
      <c r="D224" s="5">
        <v>1852.7600000000002</v>
      </c>
      <c r="E224" s="2">
        <v>0.13</v>
      </c>
    </row>
    <row r="225" spans="1:5" x14ac:dyDescent="0.25">
      <c r="A225" s="4" t="s">
        <v>54</v>
      </c>
      <c r="B225" t="s">
        <v>457</v>
      </c>
      <c r="C225" s="5">
        <v>7068.6</v>
      </c>
      <c r="D225" s="5">
        <v>613.30499999999984</v>
      </c>
      <c r="E225" s="2">
        <v>0.1</v>
      </c>
    </row>
    <row r="226" spans="1:5" x14ac:dyDescent="0.25">
      <c r="A226" s="4" t="s">
        <v>92</v>
      </c>
      <c r="B226" t="s">
        <v>458</v>
      </c>
      <c r="C226" s="5">
        <v>7258.88</v>
      </c>
      <c r="D226" s="5">
        <v>857.45519999999988</v>
      </c>
      <c r="E226" s="2">
        <v>0.11</v>
      </c>
    </row>
    <row r="227" spans="1:5" x14ac:dyDescent="0.25">
      <c r="A227" s="4" t="s">
        <v>62</v>
      </c>
      <c r="B227" t="s">
        <v>459</v>
      </c>
      <c r="C227" s="5">
        <v>13530.8</v>
      </c>
      <c r="D227" s="5">
        <v>1826.6579999999999</v>
      </c>
      <c r="E227" s="2">
        <v>0.1</v>
      </c>
    </row>
    <row r="228" spans="1:5" x14ac:dyDescent="0.25">
      <c r="A228" s="4" t="s">
        <v>54</v>
      </c>
      <c r="B228" t="s">
        <v>460</v>
      </c>
      <c r="C228" s="5">
        <v>9035.2800000000007</v>
      </c>
      <c r="D228" s="5">
        <v>913.56719999999996</v>
      </c>
      <c r="E228" s="2">
        <v>0.15</v>
      </c>
    </row>
    <row r="229" spans="1:5" x14ac:dyDescent="0.25">
      <c r="A229" s="4" t="s">
        <v>58</v>
      </c>
      <c r="B229" t="s">
        <v>461</v>
      </c>
      <c r="C229" s="5">
        <v>11935.6</v>
      </c>
      <c r="D229" s="5">
        <v>775.81400000000008</v>
      </c>
      <c r="E229" s="2">
        <v>0.13</v>
      </c>
    </row>
    <row r="230" spans="1:5" x14ac:dyDescent="0.25">
      <c r="A230" s="4" t="s">
        <v>62</v>
      </c>
      <c r="B230" t="s">
        <v>462</v>
      </c>
      <c r="C230" s="5">
        <v>10166.1</v>
      </c>
      <c r="D230" s="5">
        <v>1304.6494999999998</v>
      </c>
      <c r="E230" s="2">
        <v>0.1</v>
      </c>
    </row>
    <row r="231" spans="1:5" x14ac:dyDescent="0.25">
      <c r="A231" s="4" t="s">
        <v>87</v>
      </c>
      <c r="B231" t="s">
        <v>463</v>
      </c>
      <c r="C231" s="5">
        <v>11734.55</v>
      </c>
      <c r="D231" s="5">
        <v>1341.5444999999997</v>
      </c>
      <c r="E231" s="2">
        <v>0.15</v>
      </c>
    </row>
    <row r="232" spans="1:5" x14ac:dyDescent="0.25">
      <c r="A232" s="4" t="s">
        <v>64</v>
      </c>
      <c r="B232" t="s">
        <v>464</v>
      </c>
      <c r="C232" s="5">
        <v>6830.25</v>
      </c>
      <c r="D232" s="5">
        <v>1092.8400000000001</v>
      </c>
      <c r="E232" s="2">
        <v>0.1</v>
      </c>
    </row>
    <row r="233" spans="1:5" x14ac:dyDescent="0.25">
      <c r="A233" s="4" t="s">
        <v>56</v>
      </c>
      <c r="B233" t="s">
        <v>465</v>
      </c>
      <c r="C233" s="5">
        <v>8836.41</v>
      </c>
      <c r="D233" s="5">
        <v>915.77339999999992</v>
      </c>
      <c r="E233" s="2">
        <v>0.14000000000000001</v>
      </c>
    </row>
    <row r="234" spans="1:5" x14ac:dyDescent="0.25">
      <c r="A234" s="4" t="s">
        <v>92</v>
      </c>
      <c r="B234" t="s">
        <v>466</v>
      </c>
      <c r="C234" s="5">
        <v>7589.67</v>
      </c>
      <c r="D234" s="5">
        <v>837.16359999999986</v>
      </c>
      <c r="E234" s="2">
        <v>0.11</v>
      </c>
    </row>
    <row r="235" spans="1:5" x14ac:dyDescent="0.25">
      <c r="A235" s="4" t="s">
        <v>109</v>
      </c>
      <c r="B235" t="s">
        <v>467</v>
      </c>
      <c r="C235" s="5">
        <v>7056.02</v>
      </c>
      <c r="D235" s="5">
        <v>635.04179999999997</v>
      </c>
      <c r="E235" s="2">
        <v>0.13</v>
      </c>
    </row>
    <row r="236" spans="1:5" x14ac:dyDescent="0.25">
      <c r="A236" s="4" t="s">
        <v>118</v>
      </c>
      <c r="B236" t="s">
        <v>468</v>
      </c>
      <c r="C236" s="5">
        <v>9371.1</v>
      </c>
      <c r="D236" s="5">
        <v>983.96549999999991</v>
      </c>
      <c r="E236" s="2">
        <v>0.12</v>
      </c>
    </row>
    <row r="237" spans="1:5" x14ac:dyDescent="0.25">
      <c r="A237" s="4" t="s">
        <v>71</v>
      </c>
      <c r="B237" t="s">
        <v>469</v>
      </c>
      <c r="C237" s="5">
        <v>8606.7199999999993</v>
      </c>
      <c r="D237" s="5">
        <v>1204.9408000000001</v>
      </c>
      <c r="E237" s="2">
        <v>0.12</v>
      </c>
    </row>
    <row r="238" spans="1:5" x14ac:dyDescent="0.25">
      <c r="A238" s="4" t="s">
        <v>60</v>
      </c>
      <c r="B238" t="s">
        <v>470</v>
      </c>
      <c r="C238" s="5">
        <v>10761.84</v>
      </c>
      <c r="D238" s="5">
        <v>777.24400000000014</v>
      </c>
      <c r="E238" s="2">
        <v>0.13</v>
      </c>
    </row>
    <row r="239" spans="1:5" x14ac:dyDescent="0.25">
      <c r="A239" s="4" t="s">
        <v>71</v>
      </c>
      <c r="B239" t="s">
        <v>471</v>
      </c>
      <c r="C239" s="5">
        <v>10245.94</v>
      </c>
      <c r="D239" s="5">
        <v>1536.8909999999998</v>
      </c>
      <c r="E239" s="2">
        <v>0.15</v>
      </c>
    </row>
    <row r="240" spans="1:5" x14ac:dyDescent="0.25">
      <c r="A240" s="4" t="s">
        <v>54</v>
      </c>
      <c r="B240" t="s">
        <v>472</v>
      </c>
      <c r="C240" s="5">
        <v>12546.84</v>
      </c>
      <c r="D240" s="5">
        <v>990.54</v>
      </c>
      <c r="E240" s="2">
        <v>0.1</v>
      </c>
    </row>
    <row r="241" spans="1:5" x14ac:dyDescent="0.25">
      <c r="A241" s="4" t="s">
        <v>64</v>
      </c>
      <c r="B241" t="s">
        <v>473</v>
      </c>
      <c r="C241" s="5">
        <v>7160.07</v>
      </c>
      <c r="D241" s="5">
        <v>762.20099999999991</v>
      </c>
      <c r="E241" s="2">
        <v>0.1</v>
      </c>
    </row>
    <row r="242" spans="1:5" x14ac:dyDescent="0.25">
      <c r="A242" s="4" t="s">
        <v>60</v>
      </c>
      <c r="B242" t="s">
        <v>474</v>
      </c>
      <c r="C242" s="5">
        <v>8601.92</v>
      </c>
      <c r="D242" s="5">
        <v>1110.1853000000001</v>
      </c>
      <c r="E242" s="2">
        <v>0.11</v>
      </c>
    </row>
    <row r="243" spans="1:5" x14ac:dyDescent="0.25">
      <c r="A243" s="4" t="s">
        <v>62</v>
      </c>
      <c r="B243" t="s">
        <v>475</v>
      </c>
      <c r="C243" s="5">
        <v>6883.6</v>
      </c>
      <c r="D243" s="5">
        <v>929.28599999999994</v>
      </c>
      <c r="E243" s="2">
        <v>0.12</v>
      </c>
    </row>
    <row r="244" spans="1:5" x14ac:dyDescent="0.25">
      <c r="A244" s="4" t="s">
        <v>56</v>
      </c>
      <c r="B244" t="s">
        <v>476</v>
      </c>
      <c r="C244" s="5">
        <v>8272.9500000000007</v>
      </c>
      <c r="D244" s="5">
        <v>650.01749999999993</v>
      </c>
      <c r="E244" s="2">
        <v>0.11</v>
      </c>
    </row>
    <row r="245" spans="1:5" x14ac:dyDescent="0.25">
      <c r="A245" s="4" t="s">
        <v>56</v>
      </c>
      <c r="B245" t="s">
        <v>477</v>
      </c>
      <c r="C245" s="5">
        <v>8280.9</v>
      </c>
      <c r="D245" s="5">
        <v>1391.1912</v>
      </c>
      <c r="E245" s="2">
        <v>0.12</v>
      </c>
    </row>
    <row r="246" spans="1:5" x14ac:dyDescent="0.25">
      <c r="A246" s="4" t="s">
        <v>92</v>
      </c>
      <c r="B246" t="s">
        <v>478</v>
      </c>
      <c r="C246" s="5">
        <v>11820</v>
      </c>
      <c r="D246" s="5">
        <v>1329.75</v>
      </c>
      <c r="E246" s="2">
        <v>0.12</v>
      </c>
    </row>
    <row r="247" spans="1:5" x14ac:dyDescent="0.25">
      <c r="A247" s="4" t="s">
        <v>92</v>
      </c>
      <c r="B247" t="s">
        <v>479</v>
      </c>
      <c r="C247" s="5">
        <v>10036</v>
      </c>
      <c r="D247" s="5">
        <v>970.98300000000006</v>
      </c>
      <c r="E247" s="2">
        <v>0.11</v>
      </c>
    </row>
    <row r="248" spans="1:5" x14ac:dyDescent="0.25">
      <c r="A248" s="4" t="s">
        <v>58</v>
      </c>
      <c r="B248" t="s">
        <v>480</v>
      </c>
      <c r="C248" s="5">
        <v>6604.86</v>
      </c>
      <c r="D248" s="5">
        <v>790.45260000000007</v>
      </c>
      <c r="E248" s="2">
        <v>0.12</v>
      </c>
    </row>
    <row r="249" spans="1:5" x14ac:dyDescent="0.25">
      <c r="A249" s="4" t="s">
        <v>62</v>
      </c>
      <c r="B249" t="s">
        <v>481</v>
      </c>
      <c r="C249" s="5">
        <v>11268.18</v>
      </c>
      <c r="D249" s="5">
        <v>2117.0519999999997</v>
      </c>
      <c r="E249" s="2">
        <v>0.13</v>
      </c>
    </row>
    <row r="250" spans="1:5" x14ac:dyDescent="0.25">
      <c r="A250" s="4" t="s">
        <v>62</v>
      </c>
      <c r="B250" t="s">
        <v>482</v>
      </c>
      <c r="C250" s="5">
        <v>6859.65</v>
      </c>
      <c r="D250" s="5">
        <v>823.15800000000002</v>
      </c>
      <c r="E250" s="2">
        <v>0.11</v>
      </c>
    </row>
    <row r="251" spans="1:5" x14ac:dyDescent="0.25">
      <c r="A251" s="4" t="s">
        <v>87</v>
      </c>
      <c r="B251" t="s">
        <v>483</v>
      </c>
      <c r="C251" s="5">
        <v>8442.7999999999993</v>
      </c>
      <c r="D251" s="5">
        <v>911.8223999999999</v>
      </c>
      <c r="E251" s="2">
        <v>0.14000000000000001</v>
      </c>
    </row>
    <row r="252" spans="1:5" x14ac:dyDescent="0.25">
      <c r="A252" s="4" t="s">
        <v>60</v>
      </c>
      <c r="B252" t="s">
        <v>484</v>
      </c>
      <c r="C252" s="5">
        <v>8847.6</v>
      </c>
      <c r="D252" s="5">
        <v>570.67020000000002</v>
      </c>
      <c r="E252" s="2">
        <v>0.13</v>
      </c>
    </row>
    <row r="253" spans="1:5" x14ac:dyDescent="0.25">
      <c r="A253" s="4" t="s">
        <v>62</v>
      </c>
      <c r="B253" t="s">
        <v>485</v>
      </c>
      <c r="C253" s="5">
        <v>6758.73</v>
      </c>
      <c r="D253" s="5">
        <v>921.64499999999998</v>
      </c>
      <c r="E253" s="2">
        <v>0.11</v>
      </c>
    </row>
    <row r="254" spans="1:5" x14ac:dyDescent="0.25">
      <c r="A254" s="4" t="s">
        <v>104</v>
      </c>
      <c r="B254" t="s">
        <v>486</v>
      </c>
      <c r="C254" s="5">
        <v>6062.45</v>
      </c>
      <c r="D254" s="5">
        <v>570.19799999999998</v>
      </c>
      <c r="E254" s="2">
        <v>0.15</v>
      </c>
    </row>
    <row r="255" spans="1:5" x14ac:dyDescent="0.25">
      <c r="A255" s="4" t="s">
        <v>58</v>
      </c>
      <c r="B255" t="s">
        <v>487</v>
      </c>
      <c r="C255" s="5">
        <v>6986.78</v>
      </c>
      <c r="D255" s="5">
        <v>1153.9456</v>
      </c>
      <c r="E255" s="2">
        <v>0.15</v>
      </c>
    </row>
    <row r="256" spans="1:5" x14ac:dyDescent="0.25">
      <c r="A256" s="4" t="s">
        <v>104</v>
      </c>
      <c r="B256" t="s">
        <v>488</v>
      </c>
      <c r="C256" s="5">
        <v>11724.93</v>
      </c>
      <c r="D256" s="5">
        <v>776.38049999999998</v>
      </c>
      <c r="E256" s="2">
        <v>0.12</v>
      </c>
    </row>
    <row r="257" spans="1:5" x14ac:dyDescent="0.25">
      <c r="A257" s="4" t="s">
        <v>139</v>
      </c>
      <c r="B257" t="s">
        <v>489</v>
      </c>
      <c r="C257" s="5">
        <v>10884.16</v>
      </c>
      <c r="D257" s="5">
        <v>1224.4680000000001</v>
      </c>
      <c r="E257" s="2">
        <v>0.13</v>
      </c>
    </row>
    <row r="258" spans="1:5" x14ac:dyDescent="0.25">
      <c r="A258" s="4" t="s">
        <v>66</v>
      </c>
      <c r="B258" t="s">
        <v>490</v>
      </c>
      <c r="C258" s="5">
        <v>8847.5400000000009</v>
      </c>
      <c r="D258" s="5">
        <v>639.74519999999984</v>
      </c>
      <c r="E258" s="2">
        <v>0.11</v>
      </c>
    </row>
    <row r="259" spans="1:5" x14ac:dyDescent="0.25">
      <c r="A259" s="4" t="s">
        <v>109</v>
      </c>
      <c r="B259" t="s">
        <v>491</v>
      </c>
      <c r="C259" s="5">
        <v>6590.22</v>
      </c>
      <c r="D259" s="5">
        <v>486.66239999999999</v>
      </c>
      <c r="E259" s="2">
        <v>0.1</v>
      </c>
    </row>
    <row r="260" spans="1:5" x14ac:dyDescent="0.25">
      <c r="A260" s="4" t="s">
        <v>87</v>
      </c>
      <c r="B260" t="s">
        <v>492</v>
      </c>
      <c r="C260" s="5">
        <v>6759</v>
      </c>
      <c r="D260" s="5">
        <v>630.84</v>
      </c>
      <c r="E260" s="2">
        <v>0.14000000000000001</v>
      </c>
    </row>
    <row r="261" spans="1:5" x14ac:dyDescent="0.25">
      <c r="A261" s="4" t="s">
        <v>81</v>
      </c>
      <c r="B261" t="s">
        <v>493</v>
      </c>
      <c r="C261" s="5">
        <v>11331.6</v>
      </c>
      <c r="D261" s="5">
        <v>1690.0271999999995</v>
      </c>
      <c r="E261" s="2">
        <v>0.1</v>
      </c>
    </row>
    <row r="262" spans="1:5" x14ac:dyDescent="0.25">
      <c r="A262" s="4" t="s">
        <v>64</v>
      </c>
      <c r="B262" t="s">
        <v>494</v>
      </c>
      <c r="C262" s="5">
        <v>5878.4</v>
      </c>
      <c r="D262" s="5">
        <v>720.10400000000004</v>
      </c>
      <c r="E262" s="2">
        <v>0.15</v>
      </c>
    </row>
    <row r="263" spans="1:5" x14ac:dyDescent="0.25">
      <c r="A263" s="4" t="s">
        <v>84</v>
      </c>
      <c r="B263" t="s">
        <v>495</v>
      </c>
      <c r="C263" s="5">
        <v>8428.16</v>
      </c>
      <c r="D263" s="5">
        <v>1074.5903999999998</v>
      </c>
      <c r="E263" s="2">
        <v>0.15</v>
      </c>
    </row>
    <row r="264" spans="1:5" x14ac:dyDescent="0.25">
      <c r="A264" s="4" t="s">
        <v>118</v>
      </c>
      <c r="B264" t="s">
        <v>496</v>
      </c>
      <c r="C264" s="5">
        <v>13890.4</v>
      </c>
      <c r="D264" s="5">
        <v>1909.9299999999994</v>
      </c>
      <c r="E264" s="2">
        <v>0.14000000000000001</v>
      </c>
    </row>
    <row r="265" spans="1:5" x14ac:dyDescent="0.25">
      <c r="A265" s="4" t="s">
        <v>71</v>
      </c>
      <c r="B265" t="s">
        <v>497</v>
      </c>
      <c r="C265" s="5">
        <v>9632.2000000000007</v>
      </c>
      <c r="D265" s="5">
        <v>1529.82</v>
      </c>
      <c r="E265" s="2">
        <v>0.11</v>
      </c>
    </row>
    <row r="266" spans="1:5" x14ac:dyDescent="0.25">
      <c r="A266" s="4" t="s">
        <v>62</v>
      </c>
      <c r="B266" t="s">
        <v>498</v>
      </c>
      <c r="C266" s="5">
        <v>5849.7</v>
      </c>
      <c r="D266" s="5">
        <v>700.07699999999977</v>
      </c>
      <c r="E266" s="2">
        <v>0.11</v>
      </c>
    </row>
    <row r="267" spans="1:5" x14ac:dyDescent="0.25">
      <c r="A267" s="4" t="s">
        <v>81</v>
      </c>
      <c r="B267" t="s">
        <v>499</v>
      </c>
      <c r="C267" s="5">
        <v>10322.379999999999</v>
      </c>
      <c r="D267" s="5">
        <v>865.74799999999993</v>
      </c>
      <c r="E267" s="2">
        <v>0.14000000000000001</v>
      </c>
    </row>
    <row r="268" spans="1:5" x14ac:dyDescent="0.25">
      <c r="A268" s="4" t="s">
        <v>54</v>
      </c>
      <c r="B268" t="s">
        <v>500</v>
      </c>
      <c r="C268" s="5">
        <v>9401.0400000000009</v>
      </c>
      <c r="D268" s="5">
        <v>1139.5199999999998</v>
      </c>
      <c r="E268" s="2">
        <v>0.13</v>
      </c>
    </row>
    <row r="269" spans="1:5" x14ac:dyDescent="0.25">
      <c r="A269" s="4" t="s">
        <v>56</v>
      </c>
      <c r="B269" t="s">
        <v>501</v>
      </c>
      <c r="C269" s="5">
        <v>7076.4</v>
      </c>
      <c r="D269" s="5">
        <v>812.01690000000019</v>
      </c>
      <c r="E269" s="2">
        <v>0.15</v>
      </c>
    </row>
    <row r="270" spans="1:5" x14ac:dyDescent="0.25">
      <c r="A270" s="4" t="s">
        <v>60</v>
      </c>
      <c r="B270" t="s">
        <v>502</v>
      </c>
      <c r="C270" s="5">
        <v>8557.2000000000007</v>
      </c>
      <c r="D270" s="5">
        <v>618.01999999999987</v>
      </c>
      <c r="E270" s="2">
        <v>0.13</v>
      </c>
    </row>
    <row r="271" spans="1:5" x14ac:dyDescent="0.25">
      <c r="A271" s="4" t="s">
        <v>118</v>
      </c>
      <c r="B271" t="s">
        <v>503</v>
      </c>
      <c r="C271" s="5">
        <v>8460.42</v>
      </c>
      <c r="D271" s="5">
        <v>878.05439999999987</v>
      </c>
      <c r="E271" s="2">
        <v>0.11</v>
      </c>
    </row>
    <row r="272" spans="1:5" x14ac:dyDescent="0.25">
      <c r="A272" s="4" t="s">
        <v>109</v>
      </c>
      <c r="B272" t="s">
        <v>504</v>
      </c>
      <c r="C272" s="5">
        <v>8565.58</v>
      </c>
      <c r="D272" s="5">
        <v>973.77119999999979</v>
      </c>
      <c r="E272" s="2">
        <v>0.11</v>
      </c>
    </row>
    <row r="273" spans="1:5" x14ac:dyDescent="0.25">
      <c r="A273" s="4" t="s">
        <v>56</v>
      </c>
      <c r="B273" t="s">
        <v>505</v>
      </c>
      <c r="C273" s="5">
        <v>10174.5</v>
      </c>
      <c r="D273" s="5">
        <v>1353.2085</v>
      </c>
      <c r="E273" s="2">
        <v>0.12</v>
      </c>
    </row>
    <row r="274" spans="1:5" x14ac:dyDescent="0.25">
      <c r="A274" s="4" t="s">
        <v>109</v>
      </c>
      <c r="B274" t="s">
        <v>506</v>
      </c>
      <c r="C274" s="5">
        <v>9062.9</v>
      </c>
      <c r="D274" s="5">
        <v>1015.0448000000001</v>
      </c>
      <c r="E274" s="2">
        <v>0.1</v>
      </c>
    </row>
    <row r="275" spans="1:5" x14ac:dyDescent="0.25">
      <c r="A275" s="4" t="s">
        <v>56</v>
      </c>
      <c r="B275" t="s">
        <v>507</v>
      </c>
      <c r="C275" s="5">
        <v>9283.4</v>
      </c>
      <c r="D275" s="5">
        <v>940.55499999999984</v>
      </c>
      <c r="E275" s="2">
        <v>0.11</v>
      </c>
    </row>
    <row r="276" spans="1:5" x14ac:dyDescent="0.25">
      <c r="A276" s="4" t="s">
        <v>92</v>
      </c>
      <c r="B276" t="s">
        <v>508</v>
      </c>
      <c r="C276" s="5">
        <v>8689.59</v>
      </c>
      <c r="D276" s="5">
        <v>855.59040000000005</v>
      </c>
      <c r="E276" s="2">
        <v>0.15</v>
      </c>
    </row>
    <row r="277" spans="1:5" x14ac:dyDescent="0.25">
      <c r="A277" s="4" t="s">
        <v>118</v>
      </c>
      <c r="B277" t="s">
        <v>509</v>
      </c>
      <c r="C277" s="5">
        <v>7703.5</v>
      </c>
      <c r="D277" s="5">
        <v>1061.095</v>
      </c>
      <c r="E277" s="2">
        <v>0.1</v>
      </c>
    </row>
    <row r="278" spans="1:5" x14ac:dyDescent="0.25">
      <c r="A278" s="4" t="s">
        <v>98</v>
      </c>
      <c r="B278" t="s">
        <v>510</v>
      </c>
      <c r="C278" s="5">
        <v>7107.33</v>
      </c>
      <c r="D278" s="5">
        <v>587.79540000000009</v>
      </c>
      <c r="E278" s="2">
        <v>0.12</v>
      </c>
    </row>
    <row r="279" spans="1:5" x14ac:dyDescent="0.25">
      <c r="A279" s="4" t="s">
        <v>54</v>
      </c>
      <c r="B279" t="s">
        <v>511</v>
      </c>
      <c r="C279" s="5">
        <v>11903.12</v>
      </c>
      <c r="D279" s="5">
        <v>751.77599999999995</v>
      </c>
      <c r="E279" s="2">
        <v>0.15</v>
      </c>
    </row>
    <row r="280" spans="1:5" x14ac:dyDescent="0.25">
      <c r="A280" s="4" t="s">
        <v>81</v>
      </c>
      <c r="B280" t="s">
        <v>512</v>
      </c>
      <c r="C280" s="5">
        <v>9163.52</v>
      </c>
      <c r="D280" s="5">
        <v>1048.0775999999998</v>
      </c>
      <c r="E280" s="2">
        <v>0.13</v>
      </c>
    </row>
    <row r="281" spans="1:5" x14ac:dyDescent="0.25">
      <c r="A281" s="4" t="s">
        <v>118</v>
      </c>
      <c r="B281" t="s">
        <v>513</v>
      </c>
      <c r="C281" s="5">
        <v>10746.4</v>
      </c>
      <c r="D281" s="5">
        <v>1196.2440000000001</v>
      </c>
      <c r="E281" s="2">
        <v>0.13</v>
      </c>
    </row>
    <row r="282" spans="1:5" x14ac:dyDescent="0.25">
      <c r="A282" s="4" t="s">
        <v>92</v>
      </c>
      <c r="B282" t="s">
        <v>514</v>
      </c>
      <c r="C282" s="5">
        <v>10593.26</v>
      </c>
      <c r="D282" s="5">
        <v>1048.1752000000001</v>
      </c>
      <c r="E282" s="2">
        <v>0.14000000000000001</v>
      </c>
    </row>
    <row r="283" spans="1:5" x14ac:dyDescent="0.25">
      <c r="A283" s="4" t="s">
        <v>84</v>
      </c>
      <c r="B283" t="s">
        <v>515</v>
      </c>
      <c r="C283" s="5">
        <v>9280.9500000000007</v>
      </c>
      <c r="D283" s="5">
        <v>1288.7262000000001</v>
      </c>
      <c r="E283" s="2">
        <v>0.14000000000000001</v>
      </c>
    </row>
    <row r="284" spans="1:5" x14ac:dyDescent="0.25">
      <c r="A284" s="4" t="s">
        <v>87</v>
      </c>
      <c r="B284" t="s">
        <v>516</v>
      </c>
      <c r="C284" s="5">
        <v>7484.76</v>
      </c>
      <c r="D284" s="5">
        <v>1101.9230000000002</v>
      </c>
      <c r="E284" s="2">
        <v>0.15</v>
      </c>
    </row>
    <row r="285" spans="1:5" x14ac:dyDescent="0.25">
      <c r="A285" s="4" t="s">
        <v>69</v>
      </c>
      <c r="B285" t="s">
        <v>517</v>
      </c>
      <c r="C285" s="5">
        <v>7475.03</v>
      </c>
      <c r="D285" s="5">
        <v>1422.6670000000001</v>
      </c>
      <c r="E285" s="2">
        <v>0.1</v>
      </c>
    </row>
    <row r="286" spans="1:5" x14ac:dyDescent="0.25">
      <c r="A286" s="4" t="s">
        <v>62</v>
      </c>
      <c r="B286" t="s">
        <v>518</v>
      </c>
      <c r="C286" s="5">
        <v>7414.4</v>
      </c>
      <c r="D286" s="5">
        <v>850.80240000000015</v>
      </c>
      <c r="E286" s="2">
        <v>0.12</v>
      </c>
    </row>
    <row r="287" spans="1:5" x14ac:dyDescent="0.25">
      <c r="A287" s="4" t="s">
        <v>69</v>
      </c>
      <c r="B287" t="s">
        <v>519</v>
      </c>
      <c r="C287" s="5">
        <v>5897.15</v>
      </c>
      <c r="D287" s="5">
        <v>926.69500000000005</v>
      </c>
      <c r="E287" s="2">
        <v>0.1</v>
      </c>
    </row>
    <row r="288" spans="1:5" x14ac:dyDescent="0.25">
      <c r="A288" s="4" t="s">
        <v>69</v>
      </c>
      <c r="B288" t="s">
        <v>520</v>
      </c>
      <c r="C288" s="5">
        <v>11877.25</v>
      </c>
      <c r="D288" s="5">
        <v>1411.6960000000001</v>
      </c>
      <c r="E288" s="2">
        <v>0.11</v>
      </c>
    </row>
    <row r="289" spans="1:5" x14ac:dyDescent="0.25">
      <c r="A289" s="4" t="s">
        <v>84</v>
      </c>
      <c r="B289" t="s">
        <v>521</v>
      </c>
      <c r="C289" s="5">
        <v>7856.64</v>
      </c>
      <c r="D289" s="5">
        <v>1142.7839999999999</v>
      </c>
      <c r="E289" s="2">
        <v>0.13</v>
      </c>
    </row>
    <row r="290" spans="1:5" x14ac:dyDescent="0.25">
      <c r="A290" s="4" t="s">
        <v>84</v>
      </c>
      <c r="B290" t="s">
        <v>522</v>
      </c>
      <c r="C290" s="5">
        <v>6991.95</v>
      </c>
      <c r="D290" s="5">
        <v>934.92360000000019</v>
      </c>
      <c r="E290" s="2">
        <v>0.11</v>
      </c>
    </row>
    <row r="291" spans="1:5" x14ac:dyDescent="0.25">
      <c r="A291" s="4" t="s">
        <v>109</v>
      </c>
      <c r="B291" t="s">
        <v>523</v>
      </c>
      <c r="C291" s="5">
        <v>5974.98</v>
      </c>
      <c r="D291" s="5">
        <v>863.6561999999999</v>
      </c>
      <c r="E291" s="2">
        <v>0.1</v>
      </c>
    </row>
    <row r="292" spans="1:5" x14ac:dyDescent="0.25">
      <c r="A292" s="4" t="s">
        <v>87</v>
      </c>
      <c r="B292" t="s">
        <v>524</v>
      </c>
      <c r="C292" s="5">
        <v>7178.49</v>
      </c>
      <c r="D292" s="5">
        <v>1009.3392</v>
      </c>
      <c r="E292" s="2">
        <v>0.15</v>
      </c>
    </row>
    <row r="293" spans="1:5" x14ac:dyDescent="0.25">
      <c r="A293" s="4" t="s">
        <v>64</v>
      </c>
      <c r="B293" t="s">
        <v>525</v>
      </c>
      <c r="C293" s="5">
        <v>11022.72</v>
      </c>
      <c r="D293" s="5">
        <v>1598.2944</v>
      </c>
      <c r="E293" s="2">
        <v>0.1</v>
      </c>
    </row>
    <row r="294" spans="1:5" x14ac:dyDescent="0.25">
      <c r="A294" s="4" t="s">
        <v>98</v>
      </c>
      <c r="B294" t="s">
        <v>526</v>
      </c>
      <c r="C294" s="5">
        <v>10297.6</v>
      </c>
      <c r="D294" s="5">
        <v>1106.992</v>
      </c>
      <c r="E294" s="2">
        <v>0.11</v>
      </c>
    </row>
    <row r="295" spans="1:5" x14ac:dyDescent="0.25">
      <c r="A295" s="4" t="s">
        <v>62</v>
      </c>
      <c r="B295" t="s">
        <v>527</v>
      </c>
      <c r="C295" s="5">
        <v>6123.43</v>
      </c>
      <c r="D295" s="5">
        <v>592.59</v>
      </c>
      <c r="E295" s="2">
        <v>0.15</v>
      </c>
    </row>
    <row r="296" spans="1:5" x14ac:dyDescent="0.25">
      <c r="A296" s="4" t="s">
        <v>139</v>
      </c>
      <c r="B296" t="s">
        <v>528</v>
      </c>
      <c r="C296" s="5">
        <v>4965.8900000000003</v>
      </c>
      <c r="D296" s="5">
        <v>666.39039999999977</v>
      </c>
      <c r="E296" s="2">
        <v>0.13</v>
      </c>
    </row>
    <row r="297" spans="1:5" x14ac:dyDescent="0.25">
      <c r="A297" s="4" t="s">
        <v>69</v>
      </c>
      <c r="B297" t="s">
        <v>529</v>
      </c>
      <c r="C297" s="5">
        <v>6574.08</v>
      </c>
      <c r="D297" s="5">
        <v>905.99039999999991</v>
      </c>
      <c r="E297" s="2">
        <v>0.15</v>
      </c>
    </row>
    <row r="298" spans="1:5" x14ac:dyDescent="0.25">
      <c r="A298" s="4" t="s">
        <v>98</v>
      </c>
      <c r="B298" t="s">
        <v>530</v>
      </c>
      <c r="C298" s="5">
        <v>11772.78</v>
      </c>
      <c r="D298" s="5">
        <v>820.99649999999997</v>
      </c>
      <c r="E298" s="2">
        <v>0.11</v>
      </c>
    </row>
    <row r="299" spans="1:5" x14ac:dyDescent="0.25">
      <c r="A299" s="4" t="s">
        <v>64</v>
      </c>
      <c r="B299" t="s">
        <v>531</v>
      </c>
      <c r="C299" s="5">
        <v>8947.7999999999993</v>
      </c>
      <c r="D299" s="5">
        <v>1207.953</v>
      </c>
      <c r="E299" s="2">
        <v>0.15</v>
      </c>
    </row>
    <row r="300" spans="1:5" x14ac:dyDescent="0.25">
      <c r="A300" s="4" t="s">
        <v>62</v>
      </c>
      <c r="B300" t="s">
        <v>532</v>
      </c>
      <c r="C300" s="5">
        <v>13148.76</v>
      </c>
      <c r="D300" s="5">
        <v>899.65200000000016</v>
      </c>
      <c r="E300" s="2">
        <v>0.1</v>
      </c>
    </row>
    <row r="301" spans="1:5" x14ac:dyDescent="0.25">
      <c r="A301" s="4" t="s">
        <v>71</v>
      </c>
      <c r="B301" t="s">
        <v>533</v>
      </c>
      <c r="C301" s="5">
        <v>6070.32</v>
      </c>
      <c r="D301" s="5">
        <v>819.49320000000012</v>
      </c>
      <c r="E301" s="2">
        <v>0.14000000000000001</v>
      </c>
    </row>
    <row r="302" spans="1:5" x14ac:dyDescent="0.25">
      <c r="A302" s="4" t="s">
        <v>56</v>
      </c>
      <c r="B302" t="s">
        <v>534</v>
      </c>
      <c r="C302" s="5">
        <v>13123.2</v>
      </c>
      <c r="D302" s="5">
        <v>1673.2080000000001</v>
      </c>
      <c r="E302" s="2">
        <v>0.1</v>
      </c>
    </row>
    <row r="303" spans="1:5" x14ac:dyDescent="0.25">
      <c r="A303" s="4" t="s">
        <v>77</v>
      </c>
      <c r="B303" t="s">
        <v>535</v>
      </c>
      <c r="C303" s="5">
        <v>7350.12</v>
      </c>
      <c r="D303" s="5">
        <v>661.51080000000002</v>
      </c>
      <c r="E303" s="2">
        <v>0.14000000000000001</v>
      </c>
    </row>
    <row r="304" spans="1:5" x14ac:dyDescent="0.25">
      <c r="A304" s="4" t="s">
        <v>104</v>
      </c>
      <c r="B304" t="s">
        <v>536</v>
      </c>
      <c r="C304" s="5">
        <v>5175.68</v>
      </c>
      <c r="D304" s="5">
        <v>711.65599999999995</v>
      </c>
      <c r="E304" s="2">
        <v>0.1</v>
      </c>
    </row>
    <row r="305" spans="1:5" x14ac:dyDescent="0.25">
      <c r="A305" s="4" t="s">
        <v>56</v>
      </c>
      <c r="B305" t="s">
        <v>537</v>
      </c>
      <c r="C305" s="5">
        <v>11014</v>
      </c>
      <c r="D305" s="5">
        <v>828.80349999999987</v>
      </c>
      <c r="E305" s="2">
        <v>0.13</v>
      </c>
    </row>
    <row r="306" spans="1:5" x14ac:dyDescent="0.25">
      <c r="A306" s="4" t="s">
        <v>69</v>
      </c>
      <c r="B306" t="s">
        <v>538</v>
      </c>
      <c r="C306" s="5">
        <v>7798.05</v>
      </c>
      <c r="D306" s="5">
        <v>1126.944</v>
      </c>
      <c r="E306" s="2">
        <v>0.15</v>
      </c>
    </row>
    <row r="307" spans="1:5" x14ac:dyDescent="0.25">
      <c r="A307" s="4" t="s">
        <v>81</v>
      </c>
      <c r="B307" t="s">
        <v>539</v>
      </c>
      <c r="C307" s="5">
        <v>7180.92</v>
      </c>
      <c r="D307" s="5">
        <v>1136.979</v>
      </c>
      <c r="E307" s="2">
        <v>0.1</v>
      </c>
    </row>
    <row r="308" spans="1:5" x14ac:dyDescent="0.25">
      <c r="A308" s="4" t="s">
        <v>66</v>
      </c>
      <c r="B308" t="s">
        <v>540</v>
      </c>
      <c r="C308" s="5">
        <v>9304.39</v>
      </c>
      <c r="D308" s="5">
        <v>653.82200000000012</v>
      </c>
      <c r="E308" s="2">
        <v>0.12</v>
      </c>
    </row>
    <row r="309" spans="1:5" x14ac:dyDescent="0.25">
      <c r="A309" s="4" t="s">
        <v>62</v>
      </c>
      <c r="B309" t="s">
        <v>541</v>
      </c>
      <c r="C309" s="5">
        <v>10082.4</v>
      </c>
      <c r="D309" s="5">
        <v>887.25120000000015</v>
      </c>
      <c r="E309" s="2">
        <v>0.14000000000000001</v>
      </c>
    </row>
    <row r="310" spans="1:5" x14ac:dyDescent="0.25">
      <c r="A310" s="4" t="s">
        <v>60</v>
      </c>
      <c r="B310" t="s">
        <v>542</v>
      </c>
      <c r="C310" s="5">
        <v>9400.75</v>
      </c>
      <c r="D310" s="5">
        <v>1316.1049999999998</v>
      </c>
      <c r="E310" s="2">
        <v>0.12</v>
      </c>
    </row>
    <row r="311" spans="1:5" x14ac:dyDescent="0.25">
      <c r="A311" s="4" t="s">
        <v>54</v>
      </c>
      <c r="B311" t="s">
        <v>543</v>
      </c>
      <c r="C311" s="5">
        <v>11844.8</v>
      </c>
      <c r="D311" s="5">
        <v>923.89440000000002</v>
      </c>
      <c r="E311" s="2">
        <v>0.11</v>
      </c>
    </row>
    <row r="312" spans="1:5" x14ac:dyDescent="0.25">
      <c r="A312" s="4" t="s">
        <v>62</v>
      </c>
      <c r="B312" t="s">
        <v>544</v>
      </c>
      <c r="C312" s="5">
        <v>7351.05</v>
      </c>
      <c r="D312" s="5">
        <v>852.72179999999992</v>
      </c>
      <c r="E312" s="2">
        <v>0.12</v>
      </c>
    </row>
    <row r="313" spans="1:5" x14ac:dyDescent="0.25">
      <c r="A313" s="4" t="s">
        <v>87</v>
      </c>
      <c r="B313" t="s">
        <v>545</v>
      </c>
      <c r="C313" s="5">
        <v>10587.26</v>
      </c>
      <c r="D313" s="5">
        <v>1619.2280000000001</v>
      </c>
      <c r="E313" s="2">
        <v>0.14000000000000001</v>
      </c>
    </row>
    <row r="314" spans="1:5" x14ac:dyDescent="0.25">
      <c r="A314" s="4" t="s">
        <v>58</v>
      </c>
      <c r="B314" t="s">
        <v>546</v>
      </c>
      <c r="C314" s="5">
        <v>8366.59</v>
      </c>
      <c r="D314" s="5">
        <v>715.20849999999996</v>
      </c>
      <c r="E314" s="2">
        <v>0.15</v>
      </c>
    </row>
    <row r="315" spans="1:5" x14ac:dyDescent="0.25">
      <c r="A315" s="4" t="s">
        <v>77</v>
      </c>
      <c r="B315" t="s">
        <v>547</v>
      </c>
      <c r="C315" s="5">
        <v>7485.2</v>
      </c>
      <c r="D315" s="5">
        <v>589.45949999999993</v>
      </c>
      <c r="E315" s="2">
        <v>0.12</v>
      </c>
    </row>
    <row r="316" spans="1:5" x14ac:dyDescent="0.25">
      <c r="A316" s="4" t="s">
        <v>56</v>
      </c>
      <c r="B316" t="s">
        <v>548</v>
      </c>
      <c r="C316" s="5">
        <v>8976.4</v>
      </c>
      <c r="D316" s="5">
        <v>1032.2859999999998</v>
      </c>
      <c r="E316" s="2">
        <v>0.11</v>
      </c>
    </row>
    <row r="317" spans="1:5" x14ac:dyDescent="0.25">
      <c r="A317" s="4" t="s">
        <v>104</v>
      </c>
      <c r="B317" t="s">
        <v>549</v>
      </c>
      <c r="C317" s="5">
        <v>11509.08</v>
      </c>
      <c r="D317" s="5">
        <v>1987.932</v>
      </c>
      <c r="E317" s="2">
        <v>0.15</v>
      </c>
    </row>
    <row r="318" spans="1:5" x14ac:dyDescent="0.25">
      <c r="A318" s="4" t="s">
        <v>62</v>
      </c>
      <c r="B318" t="s">
        <v>550</v>
      </c>
      <c r="C318" s="5">
        <v>7771.84</v>
      </c>
      <c r="D318" s="5">
        <v>667.89250000000004</v>
      </c>
      <c r="E318" s="2">
        <v>0.1</v>
      </c>
    </row>
    <row r="319" spans="1:5" x14ac:dyDescent="0.25">
      <c r="A319" s="4" t="s">
        <v>109</v>
      </c>
      <c r="B319" t="s">
        <v>551</v>
      </c>
      <c r="C319" s="5">
        <v>9597.2900000000009</v>
      </c>
      <c r="D319" s="5">
        <v>959.72899999999993</v>
      </c>
      <c r="E319" s="2">
        <v>0.14000000000000001</v>
      </c>
    </row>
    <row r="320" spans="1:5" x14ac:dyDescent="0.25">
      <c r="A320" s="4" t="s">
        <v>112</v>
      </c>
      <c r="B320" t="s">
        <v>552</v>
      </c>
      <c r="C320" s="5">
        <v>10244.42</v>
      </c>
      <c r="D320" s="5">
        <v>1213.1549999999997</v>
      </c>
      <c r="E320" s="2">
        <v>0.15</v>
      </c>
    </row>
    <row r="321" spans="1:5" x14ac:dyDescent="0.25">
      <c r="A321" s="4" t="s">
        <v>71</v>
      </c>
      <c r="B321" t="s">
        <v>553</v>
      </c>
      <c r="C321" s="5">
        <v>11018</v>
      </c>
      <c r="D321" s="5">
        <v>1432.34</v>
      </c>
      <c r="E321" s="2">
        <v>0.11</v>
      </c>
    </row>
    <row r="322" spans="1:5" x14ac:dyDescent="0.25">
      <c r="A322" s="4" t="s">
        <v>54</v>
      </c>
      <c r="B322" t="s">
        <v>554</v>
      </c>
      <c r="C322" s="5">
        <v>10581.48</v>
      </c>
      <c r="D322" s="5">
        <v>1128.6912</v>
      </c>
      <c r="E322" s="2">
        <v>0.13</v>
      </c>
    </row>
    <row r="323" spans="1:5" x14ac:dyDescent="0.25">
      <c r="A323" s="4" t="s">
        <v>56</v>
      </c>
      <c r="B323" t="s">
        <v>555</v>
      </c>
      <c r="C323" s="5">
        <v>8678.7000000000007</v>
      </c>
      <c r="D323" s="5">
        <v>1431.9854999999998</v>
      </c>
      <c r="E323" s="2">
        <v>0.11</v>
      </c>
    </row>
    <row r="324" spans="1:5" x14ac:dyDescent="0.25">
      <c r="A324" s="4" t="s">
        <v>56</v>
      </c>
      <c r="B324" t="s">
        <v>556</v>
      </c>
      <c r="C324" s="5">
        <v>9970.76</v>
      </c>
      <c r="D324" s="5">
        <v>792.27119999999991</v>
      </c>
      <c r="E324" s="2">
        <v>0.15</v>
      </c>
    </row>
    <row r="325" spans="1:5" x14ac:dyDescent="0.25">
      <c r="A325" s="4" t="s">
        <v>104</v>
      </c>
      <c r="B325" t="s">
        <v>557</v>
      </c>
      <c r="C325" s="5">
        <v>9690.1</v>
      </c>
      <c r="D325" s="5">
        <v>813.96839999999986</v>
      </c>
      <c r="E325" s="2">
        <v>0.15</v>
      </c>
    </row>
    <row r="326" spans="1:5" x14ac:dyDescent="0.25">
      <c r="A326" s="4" t="s">
        <v>62</v>
      </c>
      <c r="B326" t="s">
        <v>558</v>
      </c>
      <c r="C326" s="5">
        <v>8788.4</v>
      </c>
      <c r="D326" s="5">
        <v>1008.4689000000002</v>
      </c>
      <c r="E326" s="2">
        <v>0.12</v>
      </c>
    </row>
    <row r="327" spans="1:5" x14ac:dyDescent="0.25">
      <c r="A327" s="4" t="s">
        <v>66</v>
      </c>
      <c r="B327" t="s">
        <v>559</v>
      </c>
      <c r="C327" s="5">
        <v>6829.3</v>
      </c>
      <c r="D327" s="5">
        <v>969.32</v>
      </c>
      <c r="E327" s="2">
        <v>0.13</v>
      </c>
    </row>
    <row r="328" spans="1:5" x14ac:dyDescent="0.25">
      <c r="A328" s="4" t="s">
        <v>81</v>
      </c>
      <c r="B328" t="s">
        <v>560</v>
      </c>
      <c r="C328" s="5">
        <v>8978.84</v>
      </c>
      <c r="D328" s="5">
        <v>897.88399999999979</v>
      </c>
      <c r="E328" s="2">
        <v>0.13</v>
      </c>
    </row>
    <row r="329" spans="1:5" x14ac:dyDescent="0.25">
      <c r="A329" s="4" t="s">
        <v>77</v>
      </c>
      <c r="B329" t="s">
        <v>561</v>
      </c>
      <c r="C329" s="5">
        <v>12663.2</v>
      </c>
      <c r="D329" s="5">
        <v>1367.6256000000001</v>
      </c>
      <c r="E329" s="2">
        <v>0.12</v>
      </c>
    </row>
    <row r="330" spans="1:5" x14ac:dyDescent="0.25">
      <c r="A330" s="4" t="s">
        <v>81</v>
      </c>
      <c r="B330" t="s">
        <v>562</v>
      </c>
      <c r="C330" s="5">
        <v>11118.8</v>
      </c>
      <c r="D330" s="5">
        <v>716.87</v>
      </c>
      <c r="E330" s="2">
        <v>0.15</v>
      </c>
    </row>
    <row r="331" spans="1:5" x14ac:dyDescent="0.25">
      <c r="A331" s="4" t="s">
        <v>54</v>
      </c>
      <c r="B331" t="s">
        <v>563</v>
      </c>
      <c r="C331" s="5">
        <v>11055.6</v>
      </c>
      <c r="D331" s="5">
        <v>1129.4639999999999</v>
      </c>
      <c r="E331" s="2">
        <v>0.12</v>
      </c>
    </row>
    <row r="332" spans="1:5" x14ac:dyDescent="0.25">
      <c r="A332" s="4" t="s">
        <v>54</v>
      </c>
      <c r="B332" t="s">
        <v>564</v>
      </c>
      <c r="C332" s="5">
        <v>13307.97</v>
      </c>
      <c r="D332" s="5">
        <v>1774.3959999999997</v>
      </c>
      <c r="E332" s="2">
        <v>0.15</v>
      </c>
    </row>
    <row r="333" spans="1:5" x14ac:dyDescent="0.25">
      <c r="A333" s="4" t="s">
        <v>104</v>
      </c>
      <c r="B333" t="s">
        <v>565</v>
      </c>
      <c r="C333" s="5">
        <v>6489.28</v>
      </c>
      <c r="D333" s="5">
        <v>908.49920000000009</v>
      </c>
      <c r="E333" s="2">
        <v>0.11</v>
      </c>
    </row>
    <row r="334" spans="1:5" x14ac:dyDescent="0.25">
      <c r="A334" s="4" t="s">
        <v>118</v>
      </c>
      <c r="B334" t="s">
        <v>566</v>
      </c>
      <c r="C334" s="5">
        <v>12447.28</v>
      </c>
      <c r="D334" s="5">
        <v>1736.068</v>
      </c>
      <c r="E334" s="2">
        <v>0.14000000000000001</v>
      </c>
    </row>
    <row r="335" spans="1:5" x14ac:dyDescent="0.25">
      <c r="A335" s="4" t="s">
        <v>92</v>
      </c>
      <c r="B335" t="s">
        <v>567</v>
      </c>
      <c r="C335" s="5">
        <v>7344.34</v>
      </c>
      <c r="D335" s="5">
        <v>594.02750000000003</v>
      </c>
      <c r="E335" s="2">
        <v>0.13</v>
      </c>
    </row>
    <row r="336" spans="1:5" x14ac:dyDescent="0.25">
      <c r="A336" s="4" t="s">
        <v>109</v>
      </c>
      <c r="B336" t="s">
        <v>568</v>
      </c>
      <c r="C336" s="5">
        <v>11581.5</v>
      </c>
      <c r="D336" s="5">
        <v>1052.2620000000002</v>
      </c>
      <c r="E336" s="2">
        <v>0.1</v>
      </c>
    </row>
    <row r="337" spans="1:5" x14ac:dyDescent="0.25">
      <c r="A337" s="4" t="s">
        <v>118</v>
      </c>
      <c r="B337" t="s">
        <v>569</v>
      </c>
      <c r="C337" s="5">
        <v>11693.85</v>
      </c>
      <c r="D337" s="5">
        <v>1904.4270000000004</v>
      </c>
      <c r="E337" s="2">
        <v>0.15</v>
      </c>
    </row>
    <row r="338" spans="1:5" x14ac:dyDescent="0.25">
      <c r="A338" s="4" t="s">
        <v>118</v>
      </c>
      <c r="B338" t="s">
        <v>570</v>
      </c>
      <c r="C338" s="5">
        <v>5171.5200000000004</v>
      </c>
      <c r="D338" s="5">
        <v>814.51440000000002</v>
      </c>
      <c r="E338" s="2">
        <v>0.13</v>
      </c>
    </row>
    <row r="339" spans="1:5" x14ac:dyDescent="0.25">
      <c r="A339" s="4" t="s">
        <v>118</v>
      </c>
      <c r="B339" t="s">
        <v>571</v>
      </c>
      <c r="C339" s="5">
        <v>9336.25</v>
      </c>
      <c r="D339" s="5">
        <v>1320.4124999999999</v>
      </c>
      <c r="E339" s="2">
        <v>0.12</v>
      </c>
    </row>
    <row r="340" spans="1:5" x14ac:dyDescent="0.25">
      <c r="A340" s="4" t="s">
        <v>71</v>
      </c>
      <c r="B340" t="s">
        <v>572</v>
      </c>
      <c r="C340" s="5">
        <v>12332.84</v>
      </c>
      <c r="D340" s="5">
        <v>1699.932</v>
      </c>
      <c r="E340" s="2">
        <v>0.11</v>
      </c>
    </row>
    <row r="341" spans="1:5" x14ac:dyDescent="0.25">
      <c r="A341" s="4" t="s">
        <v>58</v>
      </c>
      <c r="B341" t="s">
        <v>573</v>
      </c>
      <c r="C341" s="5">
        <v>8517.6</v>
      </c>
      <c r="D341" s="5">
        <v>943.48799999999983</v>
      </c>
      <c r="E341" s="2">
        <v>0.13</v>
      </c>
    </row>
    <row r="342" spans="1:5" x14ac:dyDescent="0.25">
      <c r="A342" s="4" t="s">
        <v>77</v>
      </c>
      <c r="B342" t="s">
        <v>574</v>
      </c>
      <c r="C342" s="5">
        <v>13323.6</v>
      </c>
      <c r="D342" s="5">
        <v>866.03399999999999</v>
      </c>
      <c r="E342" s="2">
        <v>0.13</v>
      </c>
    </row>
    <row r="343" spans="1:5" x14ac:dyDescent="0.25">
      <c r="A343" s="4" t="s">
        <v>58</v>
      </c>
      <c r="B343" t="s">
        <v>575</v>
      </c>
      <c r="C343" s="5">
        <v>5467.78</v>
      </c>
      <c r="D343" s="5">
        <v>984.20040000000006</v>
      </c>
      <c r="E343" s="2">
        <v>0.15</v>
      </c>
    </row>
    <row r="344" spans="1:5" x14ac:dyDescent="0.25">
      <c r="A344" s="4" t="s">
        <v>60</v>
      </c>
      <c r="B344" t="s">
        <v>576</v>
      </c>
      <c r="C344" s="5">
        <v>7095.9</v>
      </c>
      <c r="D344" s="5">
        <v>1078.5768</v>
      </c>
      <c r="E344" s="2">
        <v>0.12</v>
      </c>
    </row>
    <row r="345" spans="1:5" x14ac:dyDescent="0.25">
      <c r="A345" s="4" t="s">
        <v>56</v>
      </c>
      <c r="B345" t="s">
        <v>577</v>
      </c>
      <c r="C345" s="5">
        <v>7583.15</v>
      </c>
      <c r="D345" s="5">
        <v>602.553</v>
      </c>
      <c r="E345" s="2">
        <v>0.1</v>
      </c>
    </row>
    <row r="346" spans="1:5" x14ac:dyDescent="0.25">
      <c r="A346" s="4" t="s">
        <v>64</v>
      </c>
      <c r="B346" t="s">
        <v>578</v>
      </c>
      <c r="C346" s="5">
        <v>6778.4</v>
      </c>
      <c r="D346" s="5">
        <v>732.06719999999996</v>
      </c>
      <c r="E346" s="2">
        <v>0.14000000000000001</v>
      </c>
    </row>
    <row r="347" spans="1:5" x14ac:dyDescent="0.25">
      <c r="A347" s="4" t="s">
        <v>69</v>
      </c>
      <c r="B347" t="s">
        <v>579</v>
      </c>
      <c r="C347" s="5">
        <v>8062.08</v>
      </c>
      <c r="D347" s="5">
        <v>1209.3120000000001</v>
      </c>
      <c r="E347" s="2">
        <v>0.15</v>
      </c>
    </row>
    <row r="348" spans="1:5" x14ac:dyDescent="0.25">
      <c r="A348" s="4" t="s">
        <v>92</v>
      </c>
      <c r="B348" t="s">
        <v>580</v>
      </c>
      <c r="C348" s="5">
        <v>6515.52</v>
      </c>
      <c r="D348" s="5">
        <v>760.14400000000012</v>
      </c>
      <c r="E348" s="2">
        <v>0.13</v>
      </c>
    </row>
    <row r="349" spans="1:5" x14ac:dyDescent="0.25">
      <c r="A349" s="4" t="s">
        <v>104</v>
      </c>
      <c r="B349" t="s">
        <v>581</v>
      </c>
      <c r="C349" s="5">
        <v>5696.46</v>
      </c>
      <c r="D349" s="5">
        <v>856.19519999999989</v>
      </c>
      <c r="E349" s="2">
        <v>0.13</v>
      </c>
    </row>
    <row r="350" spans="1:5" x14ac:dyDescent="0.25">
      <c r="A350" s="4" t="s">
        <v>112</v>
      </c>
      <c r="B350" t="s">
        <v>582</v>
      </c>
      <c r="C350" s="5">
        <v>6265.58</v>
      </c>
      <c r="D350" s="5">
        <v>616.39760000000001</v>
      </c>
      <c r="E350" s="2">
        <v>0.13</v>
      </c>
    </row>
    <row r="351" spans="1:5" x14ac:dyDescent="0.25">
      <c r="A351" s="4" t="s">
        <v>104</v>
      </c>
      <c r="B351" t="s">
        <v>583</v>
      </c>
      <c r="C351" s="5">
        <v>8901.76</v>
      </c>
      <c r="D351" s="5">
        <v>1446.5359999999998</v>
      </c>
      <c r="E351" s="2">
        <v>0.12</v>
      </c>
    </row>
    <row r="352" spans="1:5" x14ac:dyDescent="0.25">
      <c r="A352" s="4" t="s">
        <v>71</v>
      </c>
      <c r="B352" t="s">
        <v>584</v>
      </c>
      <c r="C352" s="5">
        <v>5775.12</v>
      </c>
      <c r="D352" s="5">
        <v>519.76080000000002</v>
      </c>
      <c r="E352" s="2">
        <v>0.13</v>
      </c>
    </row>
    <row r="353" spans="1:5" x14ac:dyDescent="0.25">
      <c r="A353" s="4" t="s">
        <v>60</v>
      </c>
      <c r="B353" t="s">
        <v>585</v>
      </c>
      <c r="C353" s="5">
        <v>10693.12</v>
      </c>
      <c r="D353" s="5">
        <v>1052.6039999999996</v>
      </c>
      <c r="E353" s="2">
        <v>0.1</v>
      </c>
    </row>
    <row r="354" spans="1:5" x14ac:dyDescent="0.25">
      <c r="A354" s="4" t="s">
        <v>81</v>
      </c>
      <c r="B354" t="s">
        <v>586</v>
      </c>
      <c r="C354" s="5">
        <v>8367.81</v>
      </c>
      <c r="D354" s="5">
        <v>1047.2441000000001</v>
      </c>
      <c r="E354" s="2">
        <v>0.12</v>
      </c>
    </row>
    <row r="355" spans="1:5" x14ac:dyDescent="0.25">
      <c r="A355" s="4" t="s">
        <v>87</v>
      </c>
      <c r="B355" t="s">
        <v>587</v>
      </c>
      <c r="C355" s="5">
        <v>6762.9</v>
      </c>
      <c r="D355" s="5">
        <v>1237.6107000000002</v>
      </c>
      <c r="E355" s="2">
        <v>0.13</v>
      </c>
    </row>
    <row r="356" spans="1:5" x14ac:dyDescent="0.25">
      <c r="A356" s="4" t="s">
        <v>118</v>
      </c>
      <c r="B356" t="s">
        <v>588</v>
      </c>
      <c r="C356" s="5">
        <v>9512.92</v>
      </c>
      <c r="D356" s="5">
        <v>961.3055999999998</v>
      </c>
      <c r="E356" s="2">
        <v>0.1</v>
      </c>
    </row>
    <row r="357" spans="1:5" x14ac:dyDescent="0.25">
      <c r="A357" s="4" t="s">
        <v>81</v>
      </c>
      <c r="B357" t="s">
        <v>589</v>
      </c>
      <c r="C357" s="5">
        <v>11639.6</v>
      </c>
      <c r="D357" s="5">
        <v>1001.0055999999998</v>
      </c>
      <c r="E357" s="2">
        <v>0.1</v>
      </c>
    </row>
    <row r="358" spans="1:5" x14ac:dyDescent="0.25">
      <c r="A358" s="4" t="s">
        <v>98</v>
      </c>
      <c r="B358" t="s">
        <v>590</v>
      </c>
      <c r="C358" s="5">
        <v>11043</v>
      </c>
      <c r="D358" s="5">
        <v>1398.7799999999997</v>
      </c>
      <c r="E358" s="2">
        <v>0.11</v>
      </c>
    </row>
    <row r="359" spans="1:5" x14ac:dyDescent="0.25">
      <c r="A359" s="4" t="s">
        <v>58</v>
      </c>
      <c r="B359" t="s">
        <v>591</v>
      </c>
      <c r="C359" s="5">
        <v>12058.92</v>
      </c>
      <c r="D359" s="5">
        <v>1875.8320000000001</v>
      </c>
      <c r="E359" s="2">
        <v>0.13</v>
      </c>
    </row>
    <row r="360" spans="1:5" x14ac:dyDescent="0.25">
      <c r="A360" s="4" t="s">
        <v>77</v>
      </c>
      <c r="B360" t="s">
        <v>592</v>
      </c>
      <c r="C360" s="5">
        <v>5836.32</v>
      </c>
      <c r="D360" s="5">
        <v>739.2672</v>
      </c>
      <c r="E360" s="2">
        <v>0.11</v>
      </c>
    </row>
    <row r="361" spans="1:5" x14ac:dyDescent="0.25">
      <c r="A361" s="4" t="s">
        <v>87</v>
      </c>
      <c r="B361" t="s">
        <v>593</v>
      </c>
      <c r="C361" s="5">
        <v>6544.93</v>
      </c>
      <c r="D361" s="5">
        <v>451.06949999999995</v>
      </c>
      <c r="E361" s="2">
        <v>0.13</v>
      </c>
    </row>
    <row r="362" spans="1:5" x14ac:dyDescent="0.25">
      <c r="A362" s="4" t="s">
        <v>64</v>
      </c>
      <c r="B362" t="s">
        <v>594</v>
      </c>
      <c r="C362" s="5">
        <v>11680.06</v>
      </c>
      <c r="D362" s="5">
        <v>1204.8904</v>
      </c>
      <c r="E362" s="2">
        <v>0.14000000000000001</v>
      </c>
    </row>
    <row r="363" spans="1:5" x14ac:dyDescent="0.25">
      <c r="A363" s="4" t="s">
        <v>81</v>
      </c>
      <c r="B363" t="s">
        <v>595</v>
      </c>
      <c r="C363" s="5">
        <v>8386.1200000000008</v>
      </c>
      <c r="D363" s="5">
        <v>743.93</v>
      </c>
      <c r="E363" s="2">
        <v>0.14000000000000001</v>
      </c>
    </row>
    <row r="364" spans="1:5" x14ac:dyDescent="0.25">
      <c r="A364" s="4" t="s">
        <v>112</v>
      </c>
      <c r="B364" t="s">
        <v>596</v>
      </c>
      <c r="C364" s="5">
        <v>7639.39</v>
      </c>
      <c r="D364" s="5">
        <v>908.46800000000019</v>
      </c>
      <c r="E364" s="2">
        <v>0.14000000000000001</v>
      </c>
    </row>
    <row r="365" spans="1:5" x14ac:dyDescent="0.25">
      <c r="A365" s="4" t="s">
        <v>104</v>
      </c>
      <c r="B365" t="s">
        <v>597</v>
      </c>
      <c r="C365" s="5">
        <v>6958.96</v>
      </c>
      <c r="D365" s="5">
        <v>857.64480000000015</v>
      </c>
      <c r="E365" s="2">
        <v>0.13</v>
      </c>
    </row>
    <row r="366" spans="1:5" x14ac:dyDescent="0.25">
      <c r="A366" s="4" t="s">
        <v>58</v>
      </c>
      <c r="B366" t="s">
        <v>598</v>
      </c>
      <c r="C366" s="5">
        <v>12452.76</v>
      </c>
      <c r="D366" s="5">
        <v>1625.7769999999998</v>
      </c>
      <c r="E366" s="2">
        <v>0.13</v>
      </c>
    </row>
    <row r="367" spans="1:5" x14ac:dyDescent="0.25">
      <c r="A367" s="4" t="s">
        <v>98</v>
      </c>
      <c r="B367" t="s">
        <v>599</v>
      </c>
      <c r="C367" s="5">
        <v>11630.58</v>
      </c>
      <c r="D367" s="5">
        <v>760.4609999999999</v>
      </c>
      <c r="E367" s="2">
        <v>0.14000000000000001</v>
      </c>
    </row>
    <row r="368" spans="1:5" x14ac:dyDescent="0.25">
      <c r="A368" s="4" t="s">
        <v>71</v>
      </c>
      <c r="B368" t="s">
        <v>600</v>
      </c>
      <c r="C368" s="5">
        <v>6971.2</v>
      </c>
      <c r="D368" s="5">
        <v>670.97799999999984</v>
      </c>
      <c r="E368" s="2">
        <v>0.14000000000000001</v>
      </c>
    </row>
    <row r="369" spans="1:5" x14ac:dyDescent="0.25">
      <c r="A369" s="4" t="s">
        <v>58</v>
      </c>
      <c r="B369" t="s">
        <v>601</v>
      </c>
      <c r="C369" s="5">
        <v>6776.64</v>
      </c>
      <c r="D369" s="5">
        <v>764.54399999999998</v>
      </c>
      <c r="E369" s="2">
        <v>0.1</v>
      </c>
    </row>
    <row r="370" spans="1:5" x14ac:dyDescent="0.25">
      <c r="A370" s="4" t="s">
        <v>71</v>
      </c>
      <c r="B370" t="s">
        <v>602</v>
      </c>
      <c r="C370" s="5">
        <v>6716.12</v>
      </c>
      <c r="D370" s="5">
        <v>468.36100000000005</v>
      </c>
      <c r="E370" s="2">
        <v>0.15</v>
      </c>
    </row>
    <row r="371" spans="1:5" x14ac:dyDescent="0.25">
      <c r="A371" s="4" t="s">
        <v>71</v>
      </c>
      <c r="B371" t="s">
        <v>603</v>
      </c>
      <c r="C371" s="5">
        <v>11122</v>
      </c>
      <c r="D371" s="5">
        <v>978.7360000000001</v>
      </c>
      <c r="E371" s="2">
        <v>0.12</v>
      </c>
    </row>
    <row r="372" spans="1:5" x14ac:dyDescent="0.25">
      <c r="A372" s="4" t="s">
        <v>69</v>
      </c>
      <c r="B372" t="s">
        <v>604</v>
      </c>
      <c r="C372" s="5">
        <v>10897.38</v>
      </c>
      <c r="D372" s="5">
        <v>1072.9728000000002</v>
      </c>
      <c r="E372" s="2">
        <v>0.15</v>
      </c>
    </row>
    <row r="373" spans="1:5" x14ac:dyDescent="0.25">
      <c r="A373" s="4" t="s">
        <v>112</v>
      </c>
      <c r="B373" t="s">
        <v>605</v>
      </c>
      <c r="C373" s="5">
        <v>8450.06</v>
      </c>
      <c r="D373" s="5">
        <v>712.54559999999992</v>
      </c>
      <c r="E373" s="2">
        <v>0.15</v>
      </c>
    </row>
    <row r="374" spans="1:5" x14ac:dyDescent="0.25">
      <c r="A374" s="4" t="s">
        <v>92</v>
      </c>
      <c r="B374" t="s">
        <v>606</v>
      </c>
      <c r="C374" s="5">
        <v>5755.53</v>
      </c>
      <c r="D374" s="5">
        <v>994.13699999999983</v>
      </c>
      <c r="E374" s="2">
        <v>0.12</v>
      </c>
    </row>
    <row r="375" spans="1:5" x14ac:dyDescent="0.25">
      <c r="A375" s="4" t="s">
        <v>92</v>
      </c>
      <c r="B375" t="s">
        <v>607</v>
      </c>
      <c r="C375" s="5">
        <v>6936.6</v>
      </c>
      <c r="D375" s="5">
        <v>1153.9979999999998</v>
      </c>
      <c r="E375" s="2">
        <v>0.12</v>
      </c>
    </row>
    <row r="376" spans="1:5" x14ac:dyDescent="0.25">
      <c r="A376" s="4" t="s">
        <v>98</v>
      </c>
      <c r="B376" t="s">
        <v>608</v>
      </c>
      <c r="C376" s="5">
        <v>7632.72</v>
      </c>
      <c r="D376" s="5">
        <v>771.75279999999987</v>
      </c>
      <c r="E376" s="2">
        <v>0.15</v>
      </c>
    </row>
    <row r="377" spans="1:5" x14ac:dyDescent="0.25">
      <c r="A377" s="4" t="s">
        <v>98</v>
      </c>
      <c r="B377" t="s">
        <v>609</v>
      </c>
      <c r="C377" s="5">
        <v>5886.65</v>
      </c>
      <c r="D377" s="5">
        <v>403.65599999999989</v>
      </c>
      <c r="E377" s="2">
        <v>0.13</v>
      </c>
    </row>
    <row r="378" spans="1:5" x14ac:dyDescent="0.25">
      <c r="A378" s="4" t="s">
        <v>92</v>
      </c>
      <c r="B378" t="s">
        <v>610</v>
      </c>
      <c r="C378" s="5">
        <v>10080.18</v>
      </c>
      <c r="D378" s="5">
        <v>1680.03</v>
      </c>
      <c r="E378" s="2">
        <v>0.13</v>
      </c>
    </row>
    <row r="379" spans="1:5" x14ac:dyDescent="0.25">
      <c r="A379" s="4" t="s">
        <v>58</v>
      </c>
      <c r="B379" t="s">
        <v>611</v>
      </c>
      <c r="C379" s="5">
        <v>6889.28</v>
      </c>
      <c r="D379" s="5">
        <v>581.28300000000002</v>
      </c>
      <c r="E379" s="2">
        <v>0.15</v>
      </c>
    </row>
    <row r="380" spans="1:5" x14ac:dyDescent="0.25">
      <c r="A380" s="4" t="s">
        <v>112</v>
      </c>
      <c r="B380" t="s">
        <v>612</v>
      </c>
      <c r="C380" s="5">
        <v>7353</v>
      </c>
      <c r="D380" s="5">
        <v>1123.375</v>
      </c>
      <c r="E380" s="2">
        <v>0.13</v>
      </c>
    </row>
    <row r="381" spans="1:5" x14ac:dyDescent="0.25">
      <c r="A381" s="4" t="s">
        <v>60</v>
      </c>
      <c r="B381" t="s">
        <v>613</v>
      </c>
      <c r="C381" s="5">
        <v>9530.5</v>
      </c>
      <c r="D381" s="5">
        <v>1176.3359999999998</v>
      </c>
      <c r="E381" s="2">
        <v>0.12</v>
      </c>
    </row>
    <row r="382" spans="1:5" x14ac:dyDescent="0.25">
      <c r="A382" s="4" t="s">
        <v>104</v>
      </c>
      <c r="B382" t="s">
        <v>614</v>
      </c>
      <c r="C382" s="5">
        <v>6859.05</v>
      </c>
      <c r="D382" s="5">
        <v>771.12349999999992</v>
      </c>
      <c r="E382" s="2">
        <v>0.11</v>
      </c>
    </row>
    <row r="383" spans="1:5" x14ac:dyDescent="0.25">
      <c r="A383" s="4" t="s">
        <v>66</v>
      </c>
      <c r="B383" t="s">
        <v>615</v>
      </c>
      <c r="C383" s="5">
        <v>5662.72</v>
      </c>
      <c r="D383" s="5">
        <v>1061.7600000000002</v>
      </c>
      <c r="E383" s="2">
        <v>0.14000000000000001</v>
      </c>
    </row>
    <row r="384" spans="1:5" x14ac:dyDescent="0.25">
      <c r="A384" s="4" t="s">
        <v>62</v>
      </c>
      <c r="B384" t="s">
        <v>616</v>
      </c>
      <c r="C384" s="5">
        <v>11884.4</v>
      </c>
      <c r="D384" s="5">
        <v>802.197</v>
      </c>
      <c r="E384" s="2">
        <v>0.1</v>
      </c>
    </row>
    <row r="385" spans="1:5" x14ac:dyDescent="0.25">
      <c r="A385" s="4" t="s">
        <v>54</v>
      </c>
      <c r="B385" t="s">
        <v>617</v>
      </c>
      <c r="C385" s="5">
        <v>5180.1000000000004</v>
      </c>
      <c r="D385" s="5">
        <v>947.95830000000001</v>
      </c>
      <c r="E385" s="2">
        <v>0.13</v>
      </c>
    </row>
    <row r="386" spans="1:5" x14ac:dyDescent="0.25">
      <c r="A386" s="4" t="s">
        <v>56</v>
      </c>
      <c r="B386" t="s">
        <v>618</v>
      </c>
      <c r="C386" s="5">
        <v>11367.6</v>
      </c>
      <c r="D386" s="5">
        <v>611.00850000000003</v>
      </c>
      <c r="E386" s="2">
        <v>0.15</v>
      </c>
    </row>
    <row r="387" spans="1:5" x14ac:dyDescent="0.25">
      <c r="A387" s="4" t="s">
        <v>81</v>
      </c>
      <c r="B387" t="s">
        <v>619</v>
      </c>
      <c r="C387" s="5">
        <v>9832.4599999999991</v>
      </c>
      <c r="D387" s="5">
        <v>1318.7064</v>
      </c>
      <c r="E387" s="2">
        <v>0.1</v>
      </c>
    </row>
    <row r="388" spans="1:5" x14ac:dyDescent="0.25">
      <c r="A388" s="4" t="s">
        <v>92</v>
      </c>
      <c r="B388" t="s">
        <v>620</v>
      </c>
      <c r="C388" s="5">
        <v>7641.6</v>
      </c>
      <c r="D388" s="5">
        <v>1263.4112</v>
      </c>
      <c r="E388" s="2">
        <v>0.11</v>
      </c>
    </row>
    <row r="389" spans="1:5" x14ac:dyDescent="0.25">
      <c r="A389" s="4" t="s">
        <v>104</v>
      </c>
      <c r="B389" t="s">
        <v>621</v>
      </c>
      <c r="C389" s="5">
        <v>11637.5</v>
      </c>
      <c r="D389" s="5">
        <v>931</v>
      </c>
      <c r="E389" s="2">
        <v>0.14000000000000001</v>
      </c>
    </row>
    <row r="390" spans="1:5" x14ac:dyDescent="0.25">
      <c r="A390" s="4" t="s">
        <v>56</v>
      </c>
      <c r="B390" t="s">
        <v>622</v>
      </c>
      <c r="C390" s="5">
        <v>6909.7</v>
      </c>
      <c r="D390" s="5">
        <v>967.35799999999983</v>
      </c>
      <c r="E390" s="2">
        <v>0.11</v>
      </c>
    </row>
    <row r="391" spans="1:5" x14ac:dyDescent="0.25">
      <c r="A391" s="4" t="s">
        <v>84</v>
      </c>
      <c r="B391" t="s">
        <v>623</v>
      </c>
      <c r="C391" s="5">
        <v>8944.9500000000007</v>
      </c>
      <c r="D391" s="5">
        <v>766.70999999999981</v>
      </c>
      <c r="E391" s="2">
        <v>0.12</v>
      </c>
    </row>
    <row r="392" spans="1:5" x14ac:dyDescent="0.25">
      <c r="A392" s="4" t="s">
        <v>109</v>
      </c>
      <c r="B392" t="s">
        <v>624</v>
      </c>
      <c r="C392" s="5">
        <v>6413.88</v>
      </c>
      <c r="D392" s="5">
        <v>839.63519999999994</v>
      </c>
      <c r="E392" s="2">
        <v>0.15</v>
      </c>
    </row>
    <row r="393" spans="1:5" x14ac:dyDescent="0.25">
      <c r="A393" s="4" t="s">
        <v>77</v>
      </c>
      <c r="B393" t="s">
        <v>625</v>
      </c>
      <c r="C393" s="5">
        <v>9109.35</v>
      </c>
      <c r="D393" s="5">
        <v>1704.3300000000004</v>
      </c>
      <c r="E393" s="2">
        <v>0.1</v>
      </c>
    </row>
    <row r="394" spans="1:5" x14ac:dyDescent="0.25">
      <c r="A394" s="4" t="s">
        <v>109</v>
      </c>
      <c r="B394" t="s">
        <v>626</v>
      </c>
      <c r="C394" s="5">
        <v>8550.2999999999993</v>
      </c>
      <c r="D394" s="5">
        <v>1051.9460000000001</v>
      </c>
      <c r="E394" s="2">
        <v>0.14000000000000001</v>
      </c>
    </row>
    <row r="395" spans="1:5" x14ac:dyDescent="0.25">
      <c r="A395" s="4" t="s">
        <v>87</v>
      </c>
      <c r="B395" t="s">
        <v>627</v>
      </c>
      <c r="C395" s="5">
        <v>9056.1</v>
      </c>
      <c r="D395" s="5">
        <v>905.6099999999999</v>
      </c>
      <c r="E395" s="2">
        <v>0.12</v>
      </c>
    </row>
    <row r="396" spans="1:5" x14ac:dyDescent="0.25">
      <c r="A396" s="4" t="s">
        <v>84</v>
      </c>
      <c r="B396" t="s">
        <v>628</v>
      </c>
      <c r="C396" s="5">
        <v>6058.38</v>
      </c>
      <c r="D396" s="5">
        <v>451.92239999999998</v>
      </c>
      <c r="E396" s="2">
        <v>0.11</v>
      </c>
    </row>
    <row r="397" spans="1:5" x14ac:dyDescent="0.25">
      <c r="A397" s="4" t="s">
        <v>69</v>
      </c>
      <c r="B397" t="s">
        <v>629</v>
      </c>
      <c r="C397" s="5">
        <v>7729.5</v>
      </c>
      <c r="D397" s="5">
        <v>1545.9</v>
      </c>
      <c r="E397" s="2">
        <v>0.14000000000000001</v>
      </c>
    </row>
    <row r="398" spans="1:5" x14ac:dyDescent="0.25">
      <c r="A398" s="4" t="s">
        <v>98</v>
      </c>
      <c r="B398" t="s">
        <v>630</v>
      </c>
      <c r="C398" s="5">
        <v>6675.3</v>
      </c>
      <c r="D398" s="5">
        <v>656.40449999999998</v>
      </c>
      <c r="E398" s="2">
        <v>0.15</v>
      </c>
    </row>
    <row r="399" spans="1:5" x14ac:dyDescent="0.25">
      <c r="A399" s="4" t="s">
        <v>56</v>
      </c>
      <c r="B399" t="s">
        <v>631</v>
      </c>
      <c r="C399" s="5">
        <v>7781.84</v>
      </c>
      <c r="D399" s="5">
        <v>984.29759999999999</v>
      </c>
      <c r="E399" s="2">
        <v>0.13</v>
      </c>
    </row>
    <row r="400" spans="1:5" x14ac:dyDescent="0.25">
      <c r="A400" s="4" t="s">
        <v>58</v>
      </c>
      <c r="B400" t="s">
        <v>632</v>
      </c>
      <c r="C400" s="5">
        <v>13606</v>
      </c>
      <c r="D400" s="5">
        <v>1285.7669999999998</v>
      </c>
      <c r="E400" s="2">
        <v>0.14000000000000001</v>
      </c>
    </row>
    <row r="401" spans="1:5" x14ac:dyDescent="0.25">
      <c r="A401" s="4" t="s">
        <v>112</v>
      </c>
      <c r="B401" t="s">
        <v>633</v>
      </c>
      <c r="C401" s="5">
        <v>8396.7000000000007</v>
      </c>
      <c r="D401" s="5">
        <v>1763.3069999999996</v>
      </c>
      <c r="E401" s="2">
        <v>0.14000000000000001</v>
      </c>
    </row>
    <row r="402" spans="1:5" x14ac:dyDescent="0.25">
      <c r="A402" s="4" t="s">
        <v>81</v>
      </c>
      <c r="B402" t="s">
        <v>634</v>
      </c>
      <c r="C402" s="5">
        <v>8919.9</v>
      </c>
      <c r="D402" s="5">
        <v>936.58949999999993</v>
      </c>
      <c r="E402" s="2">
        <v>0.1</v>
      </c>
    </row>
    <row r="403" spans="1:5" x14ac:dyDescent="0.25">
      <c r="A403" s="4" t="s">
        <v>112</v>
      </c>
      <c r="B403" t="s">
        <v>635</v>
      </c>
      <c r="C403" s="5">
        <v>7984</v>
      </c>
      <c r="D403" s="5">
        <v>598.79999999999995</v>
      </c>
      <c r="E403" s="2">
        <v>0.12</v>
      </c>
    </row>
    <row r="404" spans="1:5" x14ac:dyDescent="0.25">
      <c r="A404" s="4" t="s">
        <v>77</v>
      </c>
      <c r="B404" t="s">
        <v>636</v>
      </c>
      <c r="C404" s="5">
        <v>10355.719999999999</v>
      </c>
      <c r="D404" s="5">
        <v>1151.3123999999998</v>
      </c>
      <c r="E404" s="2">
        <v>0.15</v>
      </c>
    </row>
    <row r="405" spans="1:5" x14ac:dyDescent="0.25">
      <c r="A405" s="4" t="s">
        <v>87</v>
      </c>
      <c r="B405" t="s">
        <v>637</v>
      </c>
      <c r="C405" s="5">
        <v>10715.64</v>
      </c>
      <c r="D405" s="5">
        <v>840.76560000000018</v>
      </c>
      <c r="E405" s="2">
        <v>0.1</v>
      </c>
    </row>
    <row r="406" spans="1:5" x14ac:dyDescent="0.25">
      <c r="A406" s="4" t="s">
        <v>60</v>
      </c>
      <c r="B406" t="s">
        <v>638</v>
      </c>
      <c r="C406" s="5">
        <v>7969.94</v>
      </c>
      <c r="D406" s="5">
        <v>1202.5233000000001</v>
      </c>
      <c r="E406" s="2">
        <v>0.1</v>
      </c>
    </row>
    <row r="407" spans="1:5" x14ac:dyDescent="0.25">
      <c r="A407" s="4" t="s">
        <v>56</v>
      </c>
      <c r="B407" t="s">
        <v>639</v>
      </c>
      <c r="C407" s="5">
        <v>10491.95</v>
      </c>
      <c r="D407" s="5">
        <v>1678.7119999999998</v>
      </c>
      <c r="E407" s="2">
        <v>0.12</v>
      </c>
    </row>
    <row r="408" spans="1:5" x14ac:dyDescent="0.25">
      <c r="A408" s="4" t="s">
        <v>81</v>
      </c>
      <c r="B408" t="s">
        <v>640</v>
      </c>
      <c r="C408" s="5">
        <v>13503.75</v>
      </c>
      <c r="D408" s="5">
        <v>997.2</v>
      </c>
      <c r="E408" s="2">
        <v>0.13</v>
      </c>
    </row>
    <row r="409" spans="1:5" x14ac:dyDescent="0.25">
      <c r="A409" s="4" t="s">
        <v>81</v>
      </c>
      <c r="B409" t="s">
        <v>641</v>
      </c>
      <c r="C409" s="5">
        <v>9352</v>
      </c>
      <c r="D409" s="5">
        <v>879.08799999999985</v>
      </c>
      <c r="E409" s="2">
        <v>0.14000000000000001</v>
      </c>
    </row>
    <row r="410" spans="1:5" x14ac:dyDescent="0.25">
      <c r="A410" s="4" t="s">
        <v>139</v>
      </c>
      <c r="B410" t="s">
        <v>642</v>
      </c>
      <c r="C410" s="5">
        <v>8061.24</v>
      </c>
      <c r="D410" s="5">
        <v>1392.396</v>
      </c>
      <c r="E410" s="2">
        <v>0.13</v>
      </c>
    </row>
    <row r="411" spans="1:5" x14ac:dyDescent="0.25">
      <c r="A411" s="4" t="s">
        <v>58</v>
      </c>
      <c r="B411" t="s">
        <v>643</v>
      </c>
      <c r="C411" s="5">
        <v>6042.6</v>
      </c>
      <c r="D411" s="5">
        <v>657.97199999999998</v>
      </c>
      <c r="E411" s="2">
        <v>0.1</v>
      </c>
    </row>
    <row r="412" spans="1:5" x14ac:dyDescent="0.25">
      <c r="A412" s="4" t="s">
        <v>109</v>
      </c>
      <c r="B412" t="s">
        <v>644</v>
      </c>
      <c r="C412" s="5">
        <v>8131.86</v>
      </c>
      <c r="D412" s="5">
        <v>1153.2456</v>
      </c>
      <c r="E412" s="2">
        <v>0.12</v>
      </c>
    </row>
    <row r="413" spans="1:5" x14ac:dyDescent="0.25">
      <c r="A413" s="4" t="s">
        <v>104</v>
      </c>
      <c r="B413" t="s">
        <v>645</v>
      </c>
      <c r="C413" s="5">
        <v>12714.68</v>
      </c>
      <c r="D413" s="5">
        <v>1731.9455999999998</v>
      </c>
      <c r="E413" s="2">
        <v>0.14000000000000001</v>
      </c>
    </row>
    <row r="414" spans="1:5" x14ac:dyDescent="0.25">
      <c r="A414" s="4" t="s">
        <v>71</v>
      </c>
      <c r="B414" t="s">
        <v>646</v>
      </c>
      <c r="C414" s="5">
        <v>6579.34</v>
      </c>
      <c r="D414" s="5">
        <v>832.19759999999997</v>
      </c>
      <c r="E414" s="2">
        <v>0.13</v>
      </c>
    </row>
    <row r="415" spans="1:5" x14ac:dyDescent="0.25">
      <c r="A415" s="4" t="s">
        <v>98</v>
      </c>
      <c r="B415" t="s">
        <v>647</v>
      </c>
      <c r="C415" s="5">
        <v>6704.1</v>
      </c>
      <c r="D415" s="5">
        <v>804.49199999999996</v>
      </c>
      <c r="E415" s="2">
        <v>0.13</v>
      </c>
    </row>
    <row r="416" spans="1:5" x14ac:dyDescent="0.25">
      <c r="A416" s="4" t="s">
        <v>92</v>
      </c>
      <c r="B416" t="s">
        <v>648</v>
      </c>
      <c r="C416" s="5">
        <v>10573.85</v>
      </c>
      <c r="D416" s="5">
        <v>1522.6344000000004</v>
      </c>
      <c r="E416" s="2">
        <v>0.1</v>
      </c>
    </row>
    <row r="417" spans="1:5" x14ac:dyDescent="0.25">
      <c r="A417" s="4" t="s">
        <v>87</v>
      </c>
      <c r="B417" t="s">
        <v>649</v>
      </c>
      <c r="C417" s="5">
        <v>11020.8</v>
      </c>
      <c r="D417" s="5">
        <v>1080.0383999999999</v>
      </c>
      <c r="E417" s="2">
        <v>0.12</v>
      </c>
    </row>
    <row r="418" spans="1:5" x14ac:dyDescent="0.25">
      <c r="A418" s="4" t="s">
        <v>112</v>
      </c>
      <c r="B418" t="s">
        <v>650</v>
      </c>
      <c r="C418" s="5">
        <v>9714.5400000000009</v>
      </c>
      <c r="D418" s="5">
        <v>750.66899999999998</v>
      </c>
      <c r="E418" s="2">
        <v>0.12</v>
      </c>
    </row>
    <row r="419" spans="1:5" x14ac:dyDescent="0.25">
      <c r="A419" s="4" t="s">
        <v>87</v>
      </c>
      <c r="B419" t="s">
        <v>651</v>
      </c>
      <c r="C419" s="5">
        <v>6260.03</v>
      </c>
      <c r="D419" s="5">
        <v>588.78120000000001</v>
      </c>
      <c r="E419" s="2">
        <v>0.13</v>
      </c>
    </row>
    <row r="420" spans="1:5" x14ac:dyDescent="0.25">
      <c r="A420" s="4" t="s">
        <v>56</v>
      </c>
      <c r="B420" t="s">
        <v>652</v>
      </c>
      <c r="C420" s="5">
        <v>12189.64</v>
      </c>
      <c r="D420" s="5">
        <v>1360.1071999999999</v>
      </c>
      <c r="E420" s="2">
        <v>0.11</v>
      </c>
    </row>
    <row r="421" spans="1:5" x14ac:dyDescent="0.25">
      <c r="A421" s="4" t="s">
        <v>109</v>
      </c>
      <c r="B421" t="s">
        <v>653</v>
      </c>
      <c r="C421" s="5">
        <v>11099.01</v>
      </c>
      <c r="D421" s="5">
        <v>1565.2449999999999</v>
      </c>
      <c r="E421" s="2">
        <v>0.12</v>
      </c>
    </row>
    <row r="422" spans="1:5" x14ac:dyDescent="0.25">
      <c r="A422" s="4" t="s">
        <v>87</v>
      </c>
      <c r="B422" t="s">
        <v>654</v>
      </c>
      <c r="C422" s="5">
        <v>9213.0499999999993</v>
      </c>
      <c r="D422" s="5">
        <v>763.36699999999996</v>
      </c>
      <c r="E422" s="2">
        <v>0.14000000000000001</v>
      </c>
    </row>
    <row r="423" spans="1:5" x14ac:dyDescent="0.25">
      <c r="A423" s="4" t="s">
        <v>98</v>
      </c>
      <c r="B423" t="s">
        <v>655</v>
      </c>
      <c r="C423" s="5">
        <v>11363.6</v>
      </c>
      <c r="D423" s="5">
        <v>1278.4049999999997</v>
      </c>
      <c r="E423" s="2">
        <v>0.1</v>
      </c>
    </row>
    <row r="424" spans="1:5" x14ac:dyDescent="0.25">
      <c r="A424" s="4" t="s">
        <v>69</v>
      </c>
      <c r="B424" t="s">
        <v>656</v>
      </c>
      <c r="C424" s="5">
        <v>7130.32</v>
      </c>
      <c r="D424" s="5">
        <v>735.54880000000003</v>
      </c>
      <c r="E424" s="2">
        <v>0.15</v>
      </c>
    </row>
    <row r="425" spans="1:5" x14ac:dyDescent="0.25">
      <c r="A425" s="4" t="s">
        <v>84</v>
      </c>
      <c r="B425" t="s">
        <v>657</v>
      </c>
      <c r="C425" s="5">
        <v>6853.32</v>
      </c>
      <c r="D425" s="5">
        <v>466.40649999999994</v>
      </c>
      <c r="E425" s="2">
        <v>0.13</v>
      </c>
    </row>
    <row r="426" spans="1:5" x14ac:dyDescent="0.25">
      <c r="A426" s="4" t="s">
        <v>71</v>
      </c>
      <c r="B426" t="s">
        <v>658</v>
      </c>
      <c r="C426" s="5">
        <v>9580.35</v>
      </c>
      <c r="D426" s="5">
        <v>972.77400000000011</v>
      </c>
      <c r="E426" s="2">
        <v>0.11</v>
      </c>
    </row>
    <row r="427" spans="1:5" x14ac:dyDescent="0.25">
      <c r="A427" s="4" t="s">
        <v>104</v>
      </c>
      <c r="B427" t="s">
        <v>659</v>
      </c>
      <c r="C427" s="5">
        <v>10799.47</v>
      </c>
      <c r="D427" s="5">
        <v>1536.3116999999997</v>
      </c>
      <c r="E427" s="2">
        <v>0.1</v>
      </c>
    </row>
    <row r="428" spans="1:5" x14ac:dyDescent="0.25">
      <c r="A428" s="4" t="s">
        <v>71</v>
      </c>
      <c r="B428" t="s">
        <v>660</v>
      </c>
      <c r="C428" s="5">
        <v>9506.4</v>
      </c>
      <c r="D428" s="5">
        <v>1319.7120000000002</v>
      </c>
      <c r="E428" s="2">
        <v>0.12</v>
      </c>
    </row>
    <row r="429" spans="1:5" x14ac:dyDescent="0.25">
      <c r="A429" s="4" t="s">
        <v>84</v>
      </c>
      <c r="B429" t="s">
        <v>661</v>
      </c>
      <c r="C429" s="5">
        <v>8282.58</v>
      </c>
      <c r="D429" s="5">
        <v>788.18100000000004</v>
      </c>
      <c r="E429" s="2">
        <v>0.15</v>
      </c>
    </row>
    <row r="430" spans="1:5" x14ac:dyDescent="0.25">
      <c r="A430" s="4" t="s">
        <v>98</v>
      </c>
      <c r="B430" t="s">
        <v>662</v>
      </c>
      <c r="C430" s="5">
        <v>10871.04</v>
      </c>
      <c r="D430" s="5">
        <v>1685.0111999999997</v>
      </c>
      <c r="E430" s="2">
        <v>0.14000000000000001</v>
      </c>
    </row>
    <row r="431" spans="1:5" x14ac:dyDescent="0.25">
      <c r="A431" s="4" t="s">
        <v>118</v>
      </c>
      <c r="B431" t="s">
        <v>663</v>
      </c>
      <c r="C431" s="5">
        <v>10564.48</v>
      </c>
      <c r="D431" s="5">
        <v>1553.6</v>
      </c>
      <c r="E431" s="2">
        <v>0.11</v>
      </c>
    </row>
    <row r="432" spans="1:5" x14ac:dyDescent="0.25">
      <c r="A432" s="4" t="s">
        <v>77</v>
      </c>
      <c r="B432" t="s">
        <v>664</v>
      </c>
      <c r="C432" s="5">
        <v>9967.74</v>
      </c>
      <c r="D432" s="5">
        <v>1176.8364000000001</v>
      </c>
      <c r="E432" s="2">
        <v>0.11</v>
      </c>
    </row>
    <row r="433" spans="1:5" x14ac:dyDescent="0.25">
      <c r="A433" s="4" t="s">
        <v>54</v>
      </c>
      <c r="B433" t="s">
        <v>665</v>
      </c>
      <c r="C433" s="5">
        <v>5770.5</v>
      </c>
      <c r="D433" s="5">
        <v>1173.3350000000003</v>
      </c>
      <c r="E433" s="2">
        <v>0.11</v>
      </c>
    </row>
    <row r="434" spans="1:5" x14ac:dyDescent="0.25">
      <c r="A434" s="4" t="s">
        <v>87</v>
      </c>
      <c r="B434" t="s">
        <v>666</v>
      </c>
      <c r="C434" s="5">
        <v>7930.6</v>
      </c>
      <c r="D434" s="5">
        <v>1064.3699999999999</v>
      </c>
      <c r="E434" s="2">
        <v>0.13</v>
      </c>
    </row>
    <row r="435" spans="1:5" x14ac:dyDescent="0.25">
      <c r="A435" s="4" t="s">
        <v>54</v>
      </c>
      <c r="B435" t="s">
        <v>667</v>
      </c>
      <c r="C435" s="5">
        <v>6209.76</v>
      </c>
      <c r="D435" s="5">
        <v>936.94320000000005</v>
      </c>
      <c r="E435" s="2">
        <v>0.14000000000000001</v>
      </c>
    </row>
    <row r="436" spans="1:5" x14ac:dyDescent="0.25">
      <c r="A436" s="4" t="s">
        <v>81</v>
      </c>
      <c r="B436" t="s">
        <v>668</v>
      </c>
      <c r="C436" s="5">
        <v>7300.5</v>
      </c>
      <c r="D436" s="5">
        <v>956.13</v>
      </c>
      <c r="E436" s="2">
        <v>0.12</v>
      </c>
    </row>
    <row r="437" spans="1:5" x14ac:dyDescent="0.25">
      <c r="A437" s="4" t="s">
        <v>56</v>
      </c>
      <c r="B437" t="s">
        <v>669</v>
      </c>
      <c r="C437" s="5">
        <v>10476.4</v>
      </c>
      <c r="D437" s="5">
        <v>1283.3590000000002</v>
      </c>
      <c r="E437" s="2">
        <v>0.1</v>
      </c>
    </row>
    <row r="438" spans="1:5" x14ac:dyDescent="0.25">
      <c r="A438" s="4" t="s">
        <v>77</v>
      </c>
      <c r="B438" t="s">
        <v>670</v>
      </c>
      <c r="C438" s="5">
        <v>12145.2</v>
      </c>
      <c r="D438" s="5">
        <v>1284.3549</v>
      </c>
      <c r="E438" s="2">
        <v>0.14000000000000001</v>
      </c>
    </row>
    <row r="439" spans="1:5" x14ac:dyDescent="0.25">
      <c r="A439" s="4" t="s">
        <v>60</v>
      </c>
      <c r="B439" t="s">
        <v>671</v>
      </c>
      <c r="C439" s="5">
        <v>8270.15</v>
      </c>
      <c r="D439" s="5">
        <v>1105.8371999999999</v>
      </c>
      <c r="E439" s="2">
        <v>0.13</v>
      </c>
    </row>
    <row r="440" spans="1:5" x14ac:dyDescent="0.25">
      <c r="A440" s="4" t="s">
        <v>109</v>
      </c>
      <c r="B440" t="s">
        <v>672</v>
      </c>
      <c r="C440" s="5">
        <v>8519.6200000000008</v>
      </c>
      <c r="D440" s="5">
        <v>934.85559999999998</v>
      </c>
      <c r="E440" s="2">
        <v>0.15</v>
      </c>
    </row>
    <row r="441" spans="1:5" x14ac:dyDescent="0.25">
      <c r="A441" s="4" t="s">
        <v>69</v>
      </c>
      <c r="B441" t="s">
        <v>673</v>
      </c>
      <c r="C441" s="5">
        <v>10641.52</v>
      </c>
      <c r="D441" s="5">
        <v>907.32959999999991</v>
      </c>
      <c r="E441" s="2">
        <v>0.1</v>
      </c>
    </row>
    <row r="442" spans="1:5" x14ac:dyDescent="0.25">
      <c r="A442" s="4" t="s">
        <v>77</v>
      </c>
      <c r="B442" t="s">
        <v>674</v>
      </c>
      <c r="C442" s="5">
        <v>8836.2000000000007</v>
      </c>
      <c r="D442" s="5">
        <v>1001.436</v>
      </c>
      <c r="E442" s="2">
        <v>0.14000000000000001</v>
      </c>
    </row>
    <row r="443" spans="1:5" x14ac:dyDescent="0.25">
      <c r="A443" s="4" t="s">
        <v>66</v>
      </c>
      <c r="B443" t="s">
        <v>675</v>
      </c>
      <c r="C443" s="5">
        <v>11624.55</v>
      </c>
      <c r="D443" s="5">
        <v>1162.4549999999999</v>
      </c>
      <c r="E443" s="2">
        <v>0.14000000000000001</v>
      </c>
    </row>
    <row r="444" spans="1:5" x14ac:dyDescent="0.25">
      <c r="A444" s="4" t="s">
        <v>112</v>
      </c>
      <c r="B444" t="s">
        <v>676</v>
      </c>
      <c r="C444" s="5">
        <v>6922.06</v>
      </c>
      <c r="D444" s="5">
        <v>508.97499999999985</v>
      </c>
      <c r="E444" s="2">
        <v>0.11</v>
      </c>
    </row>
    <row r="445" spans="1:5" x14ac:dyDescent="0.25">
      <c r="A445" s="4" t="s">
        <v>112</v>
      </c>
      <c r="B445" t="s">
        <v>677</v>
      </c>
      <c r="C445" s="5">
        <v>6029.9</v>
      </c>
      <c r="D445" s="5">
        <v>837.09199999999998</v>
      </c>
      <c r="E445" s="2">
        <v>0.15</v>
      </c>
    </row>
    <row r="446" spans="1:5" x14ac:dyDescent="0.25">
      <c r="A446" s="4" t="s">
        <v>84</v>
      </c>
      <c r="B446" t="s">
        <v>678</v>
      </c>
      <c r="C446" s="5">
        <v>6289.26</v>
      </c>
      <c r="D446" s="5">
        <v>475.94399999999996</v>
      </c>
      <c r="E446" s="2">
        <v>0.1</v>
      </c>
    </row>
    <row r="447" spans="1:5" x14ac:dyDescent="0.25">
      <c r="A447" s="4" t="s">
        <v>118</v>
      </c>
      <c r="B447" t="s">
        <v>679</v>
      </c>
      <c r="C447" s="5">
        <v>10030.02</v>
      </c>
      <c r="D447" s="5">
        <v>1732.4580000000001</v>
      </c>
      <c r="E447" s="2">
        <v>0.13</v>
      </c>
    </row>
    <row r="448" spans="1:5" x14ac:dyDescent="0.25">
      <c r="A448" s="4" t="s">
        <v>104</v>
      </c>
      <c r="B448" t="s">
        <v>680</v>
      </c>
      <c r="C448" s="5">
        <v>9372</v>
      </c>
      <c r="D448" s="5">
        <v>993.43199999999979</v>
      </c>
      <c r="E448" s="2">
        <v>0.14000000000000001</v>
      </c>
    </row>
    <row r="449" spans="1:5" x14ac:dyDescent="0.25">
      <c r="A449" s="4" t="s">
        <v>77</v>
      </c>
      <c r="B449" t="s">
        <v>681</v>
      </c>
      <c r="C449" s="5">
        <v>5058.3</v>
      </c>
      <c r="D449" s="5">
        <v>627.22919999999999</v>
      </c>
      <c r="E449" s="2">
        <v>0.11</v>
      </c>
    </row>
    <row r="450" spans="1:5" x14ac:dyDescent="0.25">
      <c r="A450" s="4" t="s">
        <v>56</v>
      </c>
      <c r="B450" t="s">
        <v>682</v>
      </c>
      <c r="C450" s="5">
        <v>11089.64</v>
      </c>
      <c r="D450" s="5">
        <v>935.1264000000001</v>
      </c>
      <c r="E450" s="2">
        <v>0.1</v>
      </c>
    </row>
    <row r="451" spans="1:5" x14ac:dyDescent="0.25">
      <c r="A451" s="4" t="s">
        <v>66</v>
      </c>
      <c r="B451" t="s">
        <v>683</v>
      </c>
      <c r="C451" s="5">
        <v>9310.2000000000007</v>
      </c>
      <c r="D451" s="5">
        <v>1619.9748000000002</v>
      </c>
      <c r="E451" s="2">
        <v>0.12</v>
      </c>
    </row>
    <row r="452" spans="1:5" x14ac:dyDescent="0.25">
      <c r="A452" s="4" t="s">
        <v>69</v>
      </c>
      <c r="B452" t="s">
        <v>684</v>
      </c>
      <c r="C452" s="5">
        <v>8123.26</v>
      </c>
      <c r="D452" s="5">
        <v>577.17899999999997</v>
      </c>
      <c r="E452" s="2">
        <v>0.13</v>
      </c>
    </row>
    <row r="453" spans="1:5" x14ac:dyDescent="0.25">
      <c r="A453" s="4" t="s">
        <v>69</v>
      </c>
      <c r="B453" t="s">
        <v>685</v>
      </c>
      <c r="C453" s="5">
        <v>10298.34</v>
      </c>
      <c r="D453" s="5">
        <v>1077.3648000000001</v>
      </c>
      <c r="E453" s="2">
        <v>0.14000000000000001</v>
      </c>
    </row>
    <row r="454" spans="1:5" x14ac:dyDescent="0.25">
      <c r="A454" s="4" t="s">
        <v>84</v>
      </c>
      <c r="B454" t="s">
        <v>686</v>
      </c>
      <c r="C454" s="5">
        <v>11111.04</v>
      </c>
      <c r="D454" s="5">
        <v>1770.8219999999999</v>
      </c>
      <c r="E454" s="2">
        <v>0.12</v>
      </c>
    </row>
    <row r="455" spans="1:5" x14ac:dyDescent="0.25">
      <c r="A455" s="4" t="s">
        <v>60</v>
      </c>
      <c r="B455" t="s">
        <v>687</v>
      </c>
      <c r="C455" s="5">
        <v>8512.56</v>
      </c>
      <c r="D455" s="5">
        <v>1191.7583999999999</v>
      </c>
      <c r="E455" s="2">
        <v>0.14000000000000001</v>
      </c>
    </row>
    <row r="456" spans="1:5" x14ac:dyDescent="0.25">
      <c r="A456" s="4" t="s">
        <v>98</v>
      </c>
      <c r="B456" t="s">
        <v>688</v>
      </c>
      <c r="C456" s="5">
        <v>5877.63</v>
      </c>
      <c r="D456" s="5">
        <v>534.33000000000004</v>
      </c>
      <c r="E456" s="2">
        <v>0.14000000000000001</v>
      </c>
    </row>
    <row r="457" spans="1:5" x14ac:dyDescent="0.25">
      <c r="A457" s="4" t="s">
        <v>118</v>
      </c>
      <c r="B457" t="s">
        <v>689</v>
      </c>
      <c r="C457" s="5">
        <v>5471.1</v>
      </c>
      <c r="D457" s="5">
        <v>483.28049999999996</v>
      </c>
      <c r="E457" s="2">
        <v>0.12</v>
      </c>
    </row>
    <row r="458" spans="1:5" x14ac:dyDescent="0.25">
      <c r="A458" s="4" t="s">
        <v>71</v>
      </c>
      <c r="B458" t="s">
        <v>690</v>
      </c>
      <c r="C458" s="5">
        <v>11407.89</v>
      </c>
      <c r="D458" s="5">
        <v>1003.3093000000001</v>
      </c>
      <c r="E458" s="2">
        <v>0.15</v>
      </c>
    </row>
    <row r="459" spans="1:5" x14ac:dyDescent="0.25">
      <c r="A459" s="4" t="s">
        <v>104</v>
      </c>
      <c r="B459" t="s">
        <v>691</v>
      </c>
      <c r="C459" s="5">
        <v>7441.35</v>
      </c>
      <c r="D459" s="5">
        <v>542.15549999999996</v>
      </c>
      <c r="E459" s="2">
        <v>0.11</v>
      </c>
    </row>
    <row r="460" spans="1:5" x14ac:dyDescent="0.25">
      <c r="A460" s="4" t="s">
        <v>58</v>
      </c>
      <c r="B460" t="s">
        <v>692</v>
      </c>
      <c r="C460" s="5">
        <v>7192.8</v>
      </c>
      <c r="D460" s="5">
        <v>1165.2336000000003</v>
      </c>
      <c r="E460" s="2">
        <v>0.15</v>
      </c>
    </row>
    <row r="461" spans="1:5" x14ac:dyDescent="0.25">
      <c r="A461" s="4" t="s">
        <v>62</v>
      </c>
      <c r="B461" t="s">
        <v>693</v>
      </c>
      <c r="C461" s="5">
        <v>10171.59</v>
      </c>
      <c r="D461" s="5">
        <v>1056.2805000000001</v>
      </c>
      <c r="E461" s="2">
        <v>0.12</v>
      </c>
    </row>
    <row r="462" spans="1:5" x14ac:dyDescent="0.25">
      <c r="A462" s="4" t="s">
        <v>60</v>
      </c>
      <c r="B462" t="s">
        <v>694</v>
      </c>
      <c r="C462" s="5">
        <v>6563.55</v>
      </c>
      <c r="D462" s="5">
        <v>840.13440000000003</v>
      </c>
      <c r="E462" s="2">
        <v>0.12</v>
      </c>
    </row>
    <row r="463" spans="1:5" x14ac:dyDescent="0.25">
      <c r="A463" s="4" t="s">
        <v>66</v>
      </c>
      <c r="B463" t="s">
        <v>695</v>
      </c>
      <c r="C463" s="5">
        <v>11711.16</v>
      </c>
      <c r="D463" s="5">
        <v>1320.7585999999999</v>
      </c>
      <c r="E463" s="2">
        <v>0.15</v>
      </c>
    </row>
    <row r="464" spans="1:5" x14ac:dyDescent="0.25">
      <c r="A464" s="4" t="s">
        <v>58</v>
      </c>
      <c r="B464" t="s">
        <v>696</v>
      </c>
      <c r="C464" s="5">
        <v>6936.3</v>
      </c>
      <c r="D464" s="5">
        <v>647.38800000000015</v>
      </c>
      <c r="E464" s="2">
        <v>0.1</v>
      </c>
    </row>
    <row r="465" spans="1:5" x14ac:dyDescent="0.25">
      <c r="A465" s="4" t="s">
        <v>60</v>
      </c>
      <c r="B465" t="s">
        <v>697</v>
      </c>
      <c r="C465" s="5">
        <v>9336.9500000000007</v>
      </c>
      <c r="D465" s="5">
        <v>731.81500000000005</v>
      </c>
      <c r="E465" s="2">
        <v>0.15</v>
      </c>
    </row>
    <row r="466" spans="1:5" x14ac:dyDescent="0.25">
      <c r="A466" s="4" t="s">
        <v>87</v>
      </c>
      <c r="B466" t="s">
        <v>698</v>
      </c>
      <c r="C466" s="5">
        <v>5876.48</v>
      </c>
      <c r="D466" s="5">
        <v>694.15919999999994</v>
      </c>
      <c r="E466" s="2">
        <v>0.12</v>
      </c>
    </row>
    <row r="467" spans="1:5" x14ac:dyDescent="0.25">
      <c r="A467" s="4" t="s">
        <v>69</v>
      </c>
      <c r="B467" t="s">
        <v>699</v>
      </c>
      <c r="C467" s="5">
        <v>8318.8799999999992</v>
      </c>
      <c r="D467" s="5">
        <v>1072.2112000000002</v>
      </c>
      <c r="E467" s="2">
        <v>0.13</v>
      </c>
    </row>
    <row r="468" spans="1:5" x14ac:dyDescent="0.25">
      <c r="A468" s="4" t="s">
        <v>62</v>
      </c>
      <c r="B468" t="s">
        <v>700</v>
      </c>
      <c r="C468" s="5">
        <v>11310.39</v>
      </c>
      <c r="D468" s="5">
        <v>754.02600000000007</v>
      </c>
      <c r="E468" s="2">
        <v>0.14000000000000001</v>
      </c>
    </row>
    <row r="469" spans="1:5" x14ac:dyDescent="0.25">
      <c r="A469" s="4" t="s">
        <v>92</v>
      </c>
      <c r="B469" t="s">
        <v>701</v>
      </c>
      <c r="C469" s="5">
        <v>9583.7000000000007</v>
      </c>
      <c r="D469" s="5">
        <v>1292.4303999999997</v>
      </c>
      <c r="E469" s="2">
        <v>0.12</v>
      </c>
    </row>
    <row r="470" spans="1:5" x14ac:dyDescent="0.25">
      <c r="A470" s="4" t="s">
        <v>92</v>
      </c>
      <c r="B470" t="s">
        <v>702</v>
      </c>
      <c r="C470" s="5">
        <v>11971.35</v>
      </c>
      <c r="D470" s="5">
        <v>1455.9749999999997</v>
      </c>
      <c r="E470" s="2">
        <v>0.14000000000000001</v>
      </c>
    </row>
    <row r="471" spans="1:5" x14ac:dyDescent="0.25">
      <c r="A471" s="4" t="s">
        <v>58</v>
      </c>
      <c r="B471" t="s">
        <v>703</v>
      </c>
      <c r="C471" s="5">
        <v>6319.17</v>
      </c>
      <c r="D471" s="5">
        <v>1068.5142000000001</v>
      </c>
      <c r="E471" s="2">
        <v>0.13</v>
      </c>
    </row>
    <row r="472" spans="1:5" x14ac:dyDescent="0.25">
      <c r="A472" s="4" t="s">
        <v>66</v>
      </c>
      <c r="B472" t="s">
        <v>704</v>
      </c>
      <c r="C472" s="5">
        <v>7263.61</v>
      </c>
      <c r="D472" s="5">
        <v>951.29859999999996</v>
      </c>
      <c r="E472" s="2">
        <v>0.11</v>
      </c>
    </row>
    <row r="473" spans="1:5" x14ac:dyDescent="0.25">
      <c r="A473" s="4" t="s">
        <v>66</v>
      </c>
      <c r="B473" t="s">
        <v>705</v>
      </c>
      <c r="C473" s="5">
        <v>10040.879999999999</v>
      </c>
      <c r="D473" s="5">
        <v>1370.2848000000004</v>
      </c>
      <c r="E473" s="2">
        <v>0.11</v>
      </c>
    </row>
    <row r="474" spans="1:5" x14ac:dyDescent="0.25">
      <c r="A474" s="4" t="s">
        <v>109</v>
      </c>
      <c r="B474" t="s">
        <v>706</v>
      </c>
      <c r="C474" s="5">
        <v>8636.2900000000009</v>
      </c>
      <c r="D474" s="5">
        <v>821.84050000000002</v>
      </c>
      <c r="E474" s="2">
        <v>0.15</v>
      </c>
    </row>
    <row r="475" spans="1:5" x14ac:dyDescent="0.25">
      <c r="A475" s="4" t="s">
        <v>64</v>
      </c>
      <c r="B475" t="s">
        <v>707</v>
      </c>
      <c r="C475" s="5">
        <v>10495.42</v>
      </c>
      <c r="D475" s="5">
        <v>1072.2348000000002</v>
      </c>
      <c r="E475" s="2">
        <v>0.13</v>
      </c>
    </row>
    <row r="476" spans="1:5" x14ac:dyDescent="0.25">
      <c r="A476" s="4" t="s">
        <v>66</v>
      </c>
      <c r="B476" t="s">
        <v>708</v>
      </c>
      <c r="C476" s="5">
        <v>9971.15</v>
      </c>
      <c r="D476" s="5">
        <v>1299.0984000000001</v>
      </c>
      <c r="E476" s="2">
        <v>0.11</v>
      </c>
    </row>
    <row r="477" spans="1:5" x14ac:dyDescent="0.25">
      <c r="A477" s="4" t="s">
        <v>64</v>
      </c>
      <c r="B477" t="s">
        <v>709</v>
      </c>
      <c r="C477" s="5">
        <v>10125.57</v>
      </c>
      <c r="D477" s="5">
        <v>649.07500000000005</v>
      </c>
      <c r="E477" s="2">
        <v>0.12</v>
      </c>
    </row>
    <row r="478" spans="1:5" x14ac:dyDescent="0.25">
      <c r="A478" s="4" t="s">
        <v>84</v>
      </c>
      <c r="B478" t="s">
        <v>710</v>
      </c>
      <c r="C478" s="5">
        <v>11125.44</v>
      </c>
      <c r="D478" s="5">
        <v>1038.3743999999999</v>
      </c>
      <c r="E478" s="2">
        <v>0.11</v>
      </c>
    </row>
    <row r="479" spans="1:5" x14ac:dyDescent="0.25">
      <c r="A479" s="4" t="s">
        <v>54</v>
      </c>
      <c r="B479" t="s">
        <v>711</v>
      </c>
      <c r="C479" s="5">
        <v>13080</v>
      </c>
      <c r="D479" s="5">
        <v>1294.92</v>
      </c>
      <c r="E479" s="2">
        <v>0.11</v>
      </c>
    </row>
    <row r="480" spans="1:5" x14ac:dyDescent="0.25">
      <c r="A480" s="4" t="s">
        <v>66</v>
      </c>
      <c r="B480" t="s">
        <v>712</v>
      </c>
      <c r="C480" s="5">
        <v>6881.1</v>
      </c>
      <c r="D480" s="5">
        <v>653.70449999999994</v>
      </c>
      <c r="E480" s="2">
        <v>0.1</v>
      </c>
    </row>
    <row r="481" spans="1:5" x14ac:dyDescent="0.25">
      <c r="A481" s="4" t="s">
        <v>58</v>
      </c>
      <c r="B481" t="s">
        <v>713</v>
      </c>
      <c r="C481" s="5">
        <v>6500.7</v>
      </c>
      <c r="D481" s="5">
        <v>981.39599999999973</v>
      </c>
      <c r="E481" s="2">
        <v>0.12</v>
      </c>
    </row>
    <row r="482" spans="1:5" x14ac:dyDescent="0.25">
      <c r="A482" s="4" t="s">
        <v>139</v>
      </c>
      <c r="B482" t="s">
        <v>714</v>
      </c>
      <c r="C482" s="5">
        <v>8596.08</v>
      </c>
      <c r="D482" s="5">
        <v>1337.1680000000001</v>
      </c>
      <c r="E482" s="2">
        <v>0.11</v>
      </c>
    </row>
    <row r="483" spans="1:5" x14ac:dyDescent="0.25">
      <c r="A483" s="4" t="s">
        <v>60</v>
      </c>
      <c r="B483" t="s">
        <v>715</v>
      </c>
      <c r="C483" s="5">
        <v>7434.73</v>
      </c>
      <c r="D483" s="5">
        <v>659.53250000000003</v>
      </c>
      <c r="E483" s="2">
        <v>0.13</v>
      </c>
    </row>
    <row r="484" spans="1:5" x14ac:dyDescent="0.25">
      <c r="A484" s="4" t="s">
        <v>69</v>
      </c>
      <c r="B484" t="s">
        <v>716</v>
      </c>
      <c r="C484" s="5">
        <v>6096.6</v>
      </c>
      <c r="D484" s="5">
        <v>538.5329999999999</v>
      </c>
      <c r="E484" s="2">
        <v>0.11</v>
      </c>
    </row>
    <row r="485" spans="1:5" x14ac:dyDescent="0.25">
      <c r="A485" s="4" t="s">
        <v>112</v>
      </c>
      <c r="B485" t="s">
        <v>717</v>
      </c>
      <c r="C485" s="5">
        <v>5245.2</v>
      </c>
      <c r="D485" s="5">
        <v>681.87599999999986</v>
      </c>
      <c r="E485" s="2">
        <v>0.12</v>
      </c>
    </row>
    <row r="486" spans="1:5" x14ac:dyDescent="0.25">
      <c r="A486" s="4" t="s">
        <v>81</v>
      </c>
      <c r="B486" t="s">
        <v>718</v>
      </c>
      <c r="C486" s="5">
        <v>11443.36</v>
      </c>
      <c r="D486" s="5">
        <v>1515.4719999999998</v>
      </c>
      <c r="E486" s="2">
        <v>0.14000000000000001</v>
      </c>
    </row>
    <row r="487" spans="1:5" x14ac:dyDescent="0.25">
      <c r="A487" s="4" t="s">
        <v>56</v>
      </c>
      <c r="B487" t="s">
        <v>719</v>
      </c>
      <c r="C487" s="5">
        <v>9300.93</v>
      </c>
      <c r="D487" s="5">
        <v>1536.1535999999999</v>
      </c>
      <c r="E487" s="2">
        <v>0.12</v>
      </c>
    </row>
    <row r="488" spans="1:5" x14ac:dyDescent="0.25">
      <c r="A488" s="4" t="s">
        <v>62</v>
      </c>
      <c r="B488" t="s">
        <v>720</v>
      </c>
      <c r="C488" s="5">
        <v>5387.91</v>
      </c>
      <c r="D488" s="5">
        <v>473.483</v>
      </c>
      <c r="E488" s="2">
        <v>0.14000000000000001</v>
      </c>
    </row>
    <row r="489" spans="1:5" x14ac:dyDescent="0.25">
      <c r="A489" s="4" t="s">
        <v>58</v>
      </c>
      <c r="B489" t="s">
        <v>721</v>
      </c>
      <c r="C489" s="5">
        <v>11143.44</v>
      </c>
      <c r="D489" s="5">
        <v>1560.0815999999998</v>
      </c>
      <c r="E489" s="2">
        <v>0.13</v>
      </c>
    </row>
    <row r="490" spans="1:5" x14ac:dyDescent="0.25">
      <c r="A490" s="4" t="s">
        <v>92</v>
      </c>
      <c r="B490" t="s">
        <v>722</v>
      </c>
      <c r="C490" s="5">
        <v>12970.54</v>
      </c>
      <c r="D490" s="5">
        <v>1290.2274</v>
      </c>
      <c r="E490" s="2">
        <v>0.11</v>
      </c>
    </row>
    <row r="491" spans="1:5" x14ac:dyDescent="0.25">
      <c r="A491" s="4" t="s">
        <v>98</v>
      </c>
      <c r="B491" t="s">
        <v>723</v>
      </c>
      <c r="C491" s="5">
        <v>13210.4</v>
      </c>
      <c r="D491" s="5">
        <v>1515.8934000000002</v>
      </c>
      <c r="E491" s="2">
        <v>0.1</v>
      </c>
    </row>
    <row r="492" spans="1:5" x14ac:dyDescent="0.25">
      <c r="A492" s="4" t="s">
        <v>81</v>
      </c>
      <c r="B492" t="s">
        <v>724</v>
      </c>
      <c r="C492" s="5">
        <v>12688.8</v>
      </c>
      <c r="D492" s="5">
        <v>1043.6538</v>
      </c>
      <c r="E492" s="2">
        <v>0.14000000000000001</v>
      </c>
    </row>
    <row r="493" spans="1:5" x14ac:dyDescent="0.25">
      <c r="A493" s="4" t="s">
        <v>109</v>
      </c>
      <c r="B493" t="s">
        <v>725</v>
      </c>
      <c r="C493" s="5">
        <v>10448.43</v>
      </c>
      <c r="D493" s="5">
        <v>864.11339999999996</v>
      </c>
      <c r="E493" s="2">
        <v>0.13</v>
      </c>
    </row>
    <row r="494" spans="1:5" x14ac:dyDescent="0.25">
      <c r="A494" s="4" t="s">
        <v>87</v>
      </c>
      <c r="B494" t="s">
        <v>726</v>
      </c>
      <c r="C494" s="5">
        <v>10868.88</v>
      </c>
      <c r="D494" s="5">
        <v>1406.3671999999999</v>
      </c>
      <c r="E494" s="2">
        <v>0.14000000000000001</v>
      </c>
    </row>
    <row r="495" spans="1:5" x14ac:dyDescent="0.25">
      <c r="A495" s="4" t="s">
        <v>87</v>
      </c>
      <c r="B495" t="s">
        <v>727</v>
      </c>
      <c r="C495" s="5">
        <v>9741.44</v>
      </c>
      <c r="D495" s="5">
        <v>1634.0479999999998</v>
      </c>
      <c r="E495" s="2">
        <v>0.15</v>
      </c>
    </row>
    <row r="496" spans="1:5" x14ac:dyDescent="0.25">
      <c r="A496" s="4" t="s">
        <v>62</v>
      </c>
      <c r="B496" t="s">
        <v>728</v>
      </c>
      <c r="C496" s="5">
        <v>7963.48</v>
      </c>
      <c r="D496" s="5">
        <v>1159.3890000000001</v>
      </c>
      <c r="E496" s="2">
        <v>0.11</v>
      </c>
    </row>
    <row r="497" spans="1:5" x14ac:dyDescent="0.25">
      <c r="A497" s="4" t="s">
        <v>81</v>
      </c>
      <c r="B497" t="s">
        <v>729</v>
      </c>
      <c r="C497" s="5">
        <v>6555.2</v>
      </c>
      <c r="D497" s="5">
        <v>901.33999999999969</v>
      </c>
      <c r="E497" s="2">
        <v>0.14000000000000001</v>
      </c>
    </row>
    <row r="498" spans="1:5" x14ac:dyDescent="0.25">
      <c r="A498" s="4" t="s">
        <v>71</v>
      </c>
      <c r="B498" t="s">
        <v>730</v>
      </c>
      <c r="C498" s="5">
        <v>5496.78</v>
      </c>
      <c r="D498" s="5">
        <v>808.34999999999991</v>
      </c>
      <c r="E498" s="2">
        <v>0.13</v>
      </c>
    </row>
    <row r="499" spans="1:5" x14ac:dyDescent="0.25">
      <c r="A499" s="4" t="s">
        <v>77</v>
      </c>
      <c r="B499" t="s">
        <v>731</v>
      </c>
      <c r="C499" s="5">
        <v>9900.7199999999993</v>
      </c>
      <c r="D499" s="5">
        <v>1567.6139999999996</v>
      </c>
      <c r="E499" s="2">
        <v>0.15</v>
      </c>
    </row>
    <row r="500" spans="1:5" x14ac:dyDescent="0.25">
      <c r="A500" s="4" t="s">
        <v>84</v>
      </c>
      <c r="B500" t="s">
        <v>732</v>
      </c>
      <c r="C500" s="5">
        <v>6659.07</v>
      </c>
      <c r="D500" s="5">
        <v>1071.5049000000001</v>
      </c>
      <c r="E500" s="2">
        <v>0.15</v>
      </c>
    </row>
    <row r="501" spans="1:5" x14ac:dyDescent="0.25">
      <c r="A501" s="4" t="s">
        <v>71</v>
      </c>
      <c r="B501" t="s">
        <v>733</v>
      </c>
      <c r="C501" s="5">
        <v>4863.3</v>
      </c>
      <c r="D501" s="5">
        <v>817.03440000000001</v>
      </c>
      <c r="E501" s="2">
        <v>0.1</v>
      </c>
    </row>
    <row r="502" spans="1:5" x14ac:dyDescent="0.25">
      <c r="A502" s="4" t="s">
        <v>118</v>
      </c>
      <c r="B502" t="s">
        <v>734</v>
      </c>
      <c r="C502" s="5">
        <v>13034.76</v>
      </c>
      <c r="D502" s="5">
        <v>1512.7182000000003</v>
      </c>
      <c r="E502" s="2">
        <v>0.11</v>
      </c>
    </row>
    <row r="503" spans="1:5" x14ac:dyDescent="0.25">
      <c r="A503" s="4" t="s">
        <v>71</v>
      </c>
      <c r="B503" t="s">
        <v>735</v>
      </c>
      <c r="C503" s="5">
        <v>9122.75</v>
      </c>
      <c r="D503" s="5">
        <v>1105.1559999999999</v>
      </c>
      <c r="E503" s="2">
        <v>0.14000000000000001</v>
      </c>
    </row>
    <row r="504" spans="1:5" x14ac:dyDescent="0.25">
      <c r="A504" s="4" t="s">
        <v>69</v>
      </c>
      <c r="B504" t="s">
        <v>736</v>
      </c>
      <c r="C504" s="5">
        <v>6662.04</v>
      </c>
      <c r="D504" s="5">
        <v>1035.6444000000001</v>
      </c>
      <c r="E504" s="2">
        <v>0.14000000000000001</v>
      </c>
    </row>
    <row r="505" spans="1:5" x14ac:dyDescent="0.25">
      <c r="A505" s="4" t="s">
        <v>87</v>
      </c>
      <c r="B505" t="s">
        <v>737</v>
      </c>
      <c r="C505" s="5">
        <v>9466.1</v>
      </c>
      <c r="D505" s="5">
        <v>843.83519999999999</v>
      </c>
      <c r="E505" s="2">
        <v>0.14000000000000001</v>
      </c>
    </row>
    <row r="506" spans="1:5" x14ac:dyDescent="0.25">
      <c r="A506" s="4" t="s">
        <v>104</v>
      </c>
      <c r="B506" t="s">
        <v>738</v>
      </c>
      <c r="C506" s="5">
        <v>9546.48</v>
      </c>
      <c r="D506" s="5">
        <v>1058.0681999999999</v>
      </c>
      <c r="E506" s="2">
        <v>0.12</v>
      </c>
    </row>
    <row r="507" spans="1:5" x14ac:dyDescent="0.25">
      <c r="A507" s="4" t="s">
        <v>109</v>
      </c>
      <c r="B507" t="s">
        <v>739</v>
      </c>
      <c r="C507" s="5">
        <v>6055.8</v>
      </c>
      <c r="D507" s="5">
        <v>1130.4160000000002</v>
      </c>
      <c r="E507" s="2">
        <v>0.14000000000000001</v>
      </c>
    </row>
    <row r="508" spans="1:5" x14ac:dyDescent="0.25">
      <c r="A508" s="4" t="s">
        <v>60</v>
      </c>
      <c r="B508" t="s">
        <v>740</v>
      </c>
      <c r="C508" s="5">
        <v>8026.21</v>
      </c>
      <c r="D508" s="5">
        <v>789.67550000000017</v>
      </c>
      <c r="E508" s="2">
        <v>0.1</v>
      </c>
    </row>
    <row r="509" spans="1:5" x14ac:dyDescent="0.25">
      <c r="A509" s="4" t="s">
        <v>98</v>
      </c>
      <c r="B509" t="s">
        <v>741</v>
      </c>
      <c r="C509" s="5">
        <v>5641.6</v>
      </c>
      <c r="D509" s="5">
        <v>539.47799999999995</v>
      </c>
      <c r="E509" s="2">
        <v>0.12</v>
      </c>
    </row>
    <row r="510" spans="1:5" x14ac:dyDescent="0.25">
      <c r="A510" s="4" t="s">
        <v>98</v>
      </c>
      <c r="B510" t="s">
        <v>742</v>
      </c>
      <c r="C510" s="5">
        <v>11318.01</v>
      </c>
      <c r="D510" s="5">
        <v>2057.8199999999997</v>
      </c>
      <c r="E510" s="2">
        <v>0.13</v>
      </c>
    </row>
    <row r="511" spans="1:5" x14ac:dyDescent="0.25">
      <c r="A511" s="4" t="s">
        <v>71</v>
      </c>
      <c r="B511" t="s">
        <v>743</v>
      </c>
      <c r="C511" s="5">
        <v>9742.2000000000007</v>
      </c>
      <c r="D511" s="5">
        <v>926.75800000000015</v>
      </c>
      <c r="E511" s="2">
        <v>0.15</v>
      </c>
    </row>
    <row r="512" spans="1:5" x14ac:dyDescent="0.25">
      <c r="A512" s="4" t="s">
        <v>66</v>
      </c>
      <c r="B512" t="s">
        <v>744</v>
      </c>
      <c r="C512" s="5">
        <v>6682.36</v>
      </c>
      <c r="D512" s="5">
        <v>950.61959999999988</v>
      </c>
      <c r="E512" s="2">
        <v>0.13</v>
      </c>
    </row>
    <row r="513" spans="1:5" x14ac:dyDescent="0.25">
      <c r="A513" s="4" t="s">
        <v>139</v>
      </c>
      <c r="B513" t="s">
        <v>745</v>
      </c>
      <c r="C513" s="5">
        <v>11952.85</v>
      </c>
      <c r="D513" s="5">
        <v>1570.0229999999999</v>
      </c>
      <c r="E513" s="2">
        <v>0.11</v>
      </c>
    </row>
    <row r="514" spans="1:5" x14ac:dyDescent="0.25">
      <c r="A514" s="4" t="s">
        <v>98</v>
      </c>
      <c r="B514" t="s">
        <v>746</v>
      </c>
      <c r="C514" s="5">
        <v>6971.86</v>
      </c>
      <c r="D514" s="5">
        <v>539.40179999999998</v>
      </c>
      <c r="E514" s="2">
        <v>0.13</v>
      </c>
    </row>
    <row r="515" spans="1:5" x14ac:dyDescent="0.25">
      <c r="A515" s="4" t="s">
        <v>84</v>
      </c>
      <c r="B515" t="s">
        <v>747</v>
      </c>
      <c r="C515" s="5">
        <v>6247.8</v>
      </c>
      <c r="D515" s="5">
        <v>614.36699999999996</v>
      </c>
      <c r="E515" s="2">
        <v>0.14000000000000001</v>
      </c>
    </row>
    <row r="516" spans="1:5" x14ac:dyDescent="0.25">
      <c r="A516" s="4" t="s">
        <v>92</v>
      </c>
      <c r="B516" t="s">
        <v>748</v>
      </c>
      <c r="C516" s="5">
        <v>8463.7000000000007</v>
      </c>
      <c r="D516" s="5">
        <v>798.00599999999986</v>
      </c>
      <c r="E516" s="2">
        <v>0.14000000000000001</v>
      </c>
    </row>
    <row r="517" spans="1:5" x14ac:dyDescent="0.25">
      <c r="A517" s="4" t="s">
        <v>56</v>
      </c>
      <c r="B517" t="s">
        <v>749</v>
      </c>
      <c r="C517" s="5">
        <v>9531.57</v>
      </c>
      <c r="D517" s="5">
        <v>1014.651</v>
      </c>
      <c r="E517" s="2">
        <v>0.15</v>
      </c>
    </row>
    <row r="518" spans="1:5" x14ac:dyDescent="0.25">
      <c r="A518" s="4" t="s">
        <v>62</v>
      </c>
      <c r="B518" t="s">
        <v>750</v>
      </c>
      <c r="C518" s="5">
        <v>11953.44</v>
      </c>
      <c r="D518" s="5">
        <v>1354.7232000000001</v>
      </c>
      <c r="E518" s="2">
        <v>0.13</v>
      </c>
    </row>
    <row r="519" spans="1:5" x14ac:dyDescent="0.25">
      <c r="A519" s="4" t="s">
        <v>139</v>
      </c>
      <c r="B519" t="s">
        <v>751</v>
      </c>
      <c r="C519" s="5">
        <v>9402.0499999999993</v>
      </c>
      <c r="D519" s="5">
        <v>671.57500000000005</v>
      </c>
      <c r="E519" s="2">
        <v>0.12</v>
      </c>
    </row>
    <row r="520" spans="1:5" x14ac:dyDescent="0.25">
      <c r="A520" s="4" t="s">
        <v>98</v>
      </c>
      <c r="B520" t="s">
        <v>752</v>
      </c>
      <c r="C520" s="5">
        <v>7039.12</v>
      </c>
      <c r="D520" s="5">
        <v>700.20720000000017</v>
      </c>
      <c r="E520" s="2">
        <v>0.12</v>
      </c>
    </row>
    <row r="521" spans="1:5" x14ac:dyDescent="0.25">
      <c r="A521" s="4" t="s">
        <v>104</v>
      </c>
      <c r="B521" t="s">
        <v>753</v>
      </c>
      <c r="C521" s="5">
        <v>6467.6</v>
      </c>
      <c r="D521" s="5">
        <v>587.32799999999997</v>
      </c>
      <c r="E521" s="2">
        <v>0.1</v>
      </c>
    </row>
    <row r="522" spans="1:5" x14ac:dyDescent="0.25">
      <c r="A522" s="4" t="s">
        <v>104</v>
      </c>
      <c r="B522" t="s">
        <v>754</v>
      </c>
      <c r="C522" s="5">
        <v>12615.89</v>
      </c>
      <c r="D522" s="5">
        <v>937.66750000000013</v>
      </c>
      <c r="E522" s="2">
        <v>0.13</v>
      </c>
    </row>
    <row r="523" spans="1:5" x14ac:dyDescent="0.25">
      <c r="A523" s="4" t="s">
        <v>69</v>
      </c>
      <c r="B523" t="s">
        <v>755</v>
      </c>
      <c r="C523" s="5">
        <v>5993.52</v>
      </c>
      <c r="D523" s="5">
        <v>747.42719999999997</v>
      </c>
      <c r="E523" s="2">
        <v>0.13</v>
      </c>
    </row>
    <row r="524" spans="1:5" x14ac:dyDescent="0.25">
      <c r="A524" s="4" t="s">
        <v>54</v>
      </c>
      <c r="B524" t="s">
        <v>756</v>
      </c>
      <c r="C524" s="5">
        <v>11529.18</v>
      </c>
      <c r="D524" s="5">
        <v>1300.7279999999998</v>
      </c>
      <c r="E524" s="2">
        <v>0.13</v>
      </c>
    </row>
    <row r="525" spans="1:5" x14ac:dyDescent="0.25">
      <c r="A525" s="4" t="s">
        <v>109</v>
      </c>
      <c r="B525" t="s">
        <v>757</v>
      </c>
      <c r="C525" s="5">
        <v>6163.74</v>
      </c>
      <c r="D525" s="5">
        <v>504.30600000000004</v>
      </c>
      <c r="E525" s="2">
        <v>0.12</v>
      </c>
    </row>
    <row r="526" spans="1:5" x14ac:dyDescent="0.25">
      <c r="A526" s="4" t="s">
        <v>77</v>
      </c>
      <c r="B526" t="s">
        <v>758</v>
      </c>
      <c r="C526" s="5">
        <v>10079.65</v>
      </c>
      <c r="D526" s="5">
        <v>1411.1510000000001</v>
      </c>
      <c r="E526" s="2">
        <v>0.11</v>
      </c>
    </row>
    <row r="527" spans="1:5" x14ac:dyDescent="0.25">
      <c r="A527" s="4" t="s">
        <v>64</v>
      </c>
      <c r="B527" t="s">
        <v>759</v>
      </c>
      <c r="C527" s="5">
        <v>6472.5</v>
      </c>
      <c r="D527" s="5">
        <v>1337.65</v>
      </c>
      <c r="E527" s="2">
        <v>0.11</v>
      </c>
    </row>
    <row r="528" spans="1:5" x14ac:dyDescent="0.25">
      <c r="A528" s="4" t="s">
        <v>58</v>
      </c>
      <c r="B528" t="s">
        <v>760</v>
      </c>
      <c r="C528" s="5">
        <v>6746.28</v>
      </c>
      <c r="D528" s="5">
        <v>777.80640000000017</v>
      </c>
      <c r="E528" s="2">
        <v>0.11</v>
      </c>
    </row>
    <row r="529" spans="1:5" x14ac:dyDescent="0.25">
      <c r="A529" s="4" t="s">
        <v>92</v>
      </c>
      <c r="B529" t="s">
        <v>761</v>
      </c>
      <c r="C529" s="5">
        <v>6638.98</v>
      </c>
      <c r="D529" s="5">
        <v>597.5082000000001</v>
      </c>
      <c r="E529" s="2">
        <v>0.15</v>
      </c>
    </row>
    <row r="530" spans="1:5" x14ac:dyDescent="0.25">
      <c r="A530" s="4" t="s">
        <v>60</v>
      </c>
      <c r="B530" t="s">
        <v>762</v>
      </c>
      <c r="C530" s="5">
        <v>11051.54</v>
      </c>
      <c r="D530" s="5">
        <v>959.73899999999992</v>
      </c>
      <c r="E530" s="2">
        <v>0.15</v>
      </c>
    </row>
    <row r="531" spans="1:5" x14ac:dyDescent="0.25">
      <c r="A531" s="4" t="s">
        <v>66</v>
      </c>
      <c r="B531" t="s">
        <v>763</v>
      </c>
      <c r="C531" s="5">
        <v>8975.85</v>
      </c>
      <c r="D531" s="5">
        <v>741.08300000000008</v>
      </c>
      <c r="E531" s="2">
        <v>0.1</v>
      </c>
    </row>
    <row r="532" spans="1:5" x14ac:dyDescent="0.25">
      <c r="A532" s="4" t="s">
        <v>98</v>
      </c>
      <c r="B532" t="s">
        <v>764</v>
      </c>
      <c r="C532" s="5">
        <v>13308.8</v>
      </c>
      <c r="D532" s="5">
        <v>918.30719999999997</v>
      </c>
      <c r="E532" s="2">
        <v>0.15</v>
      </c>
    </row>
    <row r="533" spans="1:5" x14ac:dyDescent="0.25">
      <c r="A533" s="4" t="s">
        <v>69</v>
      </c>
      <c r="B533" t="s">
        <v>765</v>
      </c>
      <c r="C533" s="5">
        <v>11407.98</v>
      </c>
      <c r="D533" s="5">
        <v>1296.9072000000001</v>
      </c>
      <c r="E533" s="2">
        <v>0.14000000000000001</v>
      </c>
    </row>
    <row r="534" spans="1:5" x14ac:dyDescent="0.25">
      <c r="A534" s="4" t="s">
        <v>112</v>
      </c>
      <c r="B534" t="s">
        <v>766</v>
      </c>
      <c r="C534" s="5">
        <v>9037.92</v>
      </c>
      <c r="D534" s="5">
        <v>932.33279999999979</v>
      </c>
      <c r="E534" s="2">
        <v>0.13</v>
      </c>
    </row>
    <row r="535" spans="1:5" x14ac:dyDescent="0.25">
      <c r="A535" s="4" t="s">
        <v>112</v>
      </c>
      <c r="B535" t="s">
        <v>767</v>
      </c>
      <c r="C535" s="5">
        <v>6072.9</v>
      </c>
      <c r="D535" s="5">
        <v>1275.3089999999997</v>
      </c>
      <c r="E535" s="2">
        <v>0.1</v>
      </c>
    </row>
    <row r="536" spans="1:5" x14ac:dyDescent="0.25">
      <c r="A536" s="4" t="s">
        <v>84</v>
      </c>
      <c r="B536" t="s">
        <v>768</v>
      </c>
      <c r="C536" s="5">
        <v>13048.06</v>
      </c>
      <c r="D536" s="5">
        <v>1606.9715999999999</v>
      </c>
      <c r="E536" s="2">
        <v>0.11</v>
      </c>
    </row>
    <row r="537" spans="1:5" x14ac:dyDescent="0.25">
      <c r="A537" s="4" t="s">
        <v>98</v>
      </c>
      <c r="B537" t="s">
        <v>769</v>
      </c>
      <c r="C537" s="5">
        <v>12856.92</v>
      </c>
      <c r="D537" s="5">
        <v>974.41919999999982</v>
      </c>
      <c r="E537" s="2">
        <v>0.11</v>
      </c>
    </row>
    <row r="538" spans="1:5" x14ac:dyDescent="0.25">
      <c r="A538" s="4" t="s">
        <v>92</v>
      </c>
      <c r="B538" t="s">
        <v>770</v>
      </c>
      <c r="C538" s="5">
        <v>7154.73</v>
      </c>
      <c r="D538" s="5">
        <v>552.8655</v>
      </c>
      <c r="E538" s="2">
        <v>0.14000000000000001</v>
      </c>
    </row>
    <row r="539" spans="1:5" x14ac:dyDescent="0.25">
      <c r="A539" s="4" t="s">
        <v>84</v>
      </c>
      <c r="B539" t="s">
        <v>771</v>
      </c>
      <c r="C539" s="5">
        <v>7867.86</v>
      </c>
      <c r="D539" s="5">
        <v>1016.7696</v>
      </c>
      <c r="E539" s="2">
        <v>0.13</v>
      </c>
    </row>
    <row r="540" spans="1:5" x14ac:dyDescent="0.25">
      <c r="A540" s="4" t="s">
        <v>118</v>
      </c>
      <c r="B540" t="s">
        <v>772</v>
      </c>
      <c r="C540" s="5">
        <v>10608.39</v>
      </c>
      <c r="D540" s="5">
        <v>1468.8539999999996</v>
      </c>
      <c r="E540" s="2">
        <v>0.11</v>
      </c>
    </row>
    <row r="541" spans="1:5" x14ac:dyDescent="0.25">
      <c r="A541" s="4" t="s">
        <v>109</v>
      </c>
      <c r="B541" t="s">
        <v>773</v>
      </c>
      <c r="C541" s="5">
        <v>12249.22</v>
      </c>
      <c r="D541" s="5">
        <v>1430.1791999999998</v>
      </c>
      <c r="E541" s="2">
        <v>0.12</v>
      </c>
    </row>
    <row r="542" spans="1:5" x14ac:dyDescent="0.25">
      <c r="A542" s="4" t="s">
        <v>54</v>
      </c>
      <c r="B542" t="s">
        <v>774</v>
      </c>
      <c r="C542" s="5">
        <v>5572.5</v>
      </c>
      <c r="D542" s="5">
        <v>529.38750000000005</v>
      </c>
      <c r="E542" s="2">
        <v>0.12</v>
      </c>
    </row>
    <row r="543" spans="1:5" x14ac:dyDescent="0.25">
      <c r="A543" s="4" t="s">
        <v>109</v>
      </c>
      <c r="B543" t="s">
        <v>775</v>
      </c>
      <c r="C543" s="5">
        <v>12021.68</v>
      </c>
      <c r="D543" s="5">
        <v>775.08199999999999</v>
      </c>
      <c r="E543" s="2">
        <v>0.13</v>
      </c>
    </row>
    <row r="544" spans="1:5" x14ac:dyDescent="0.25">
      <c r="A544" s="4" t="s">
        <v>54</v>
      </c>
      <c r="B544" t="s">
        <v>776</v>
      </c>
      <c r="C544" s="5">
        <v>5771.89</v>
      </c>
      <c r="D544" s="5">
        <v>1072.4544000000001</v>
      </c>
      <c r="E544" s="2">
        <v>0.13</v>
      </c>
    </row>
    <row r="545" spans="1:5" x14ac:dyDescent="0.25">
      <c r="A545" s="4" t="s">
        <v>60</v>
      </c>
      <c r="B545" t="s">
        <v>777</v>
      </c>
      <c r="C545" s="5">
        <v>8685.2000000000007</v>
      </c>
      <c r="D545" s="5">
        <v>998.79799999999989</v>
      </c>
      <c r="E545" s="2">
        <v>0.14000000000000001</v>
      </c>
    </row>
    <row r="546" spans="1:5" x14ac:dyDescent="0.25">
      <c r="A546" s="4" t="s">
        <v>56</v>
      </c>
      <c r="B546" t="s">
        <v>778</v>
      </c>
      <c r="C546" s="5">
        <v>12361.68</v>
      </c>
      <c r="D546" s="5">
        <v>1854.2520000000002</v>
      </c>
      <c r="E546" s="2">
        <v>0.15</v>
      </c>
    </row>
    <row r="547" spans="1:5" x14ac:dyDescent="0.25">
      <c r="A547" s="4" t="s">
        <v>84</v>
      </c>
      <c r="B547" t="s">
        <v>779</v>
      </c>
      <c r="C547" s="5">
        <v>6397.44</v>
      </c>
      <c r="D547" s="5">
        <v>1034.8800000000003</v>
      </c>
      <c r="E547" s="2">
        <v>0.12</v>
      </c>
    </row>
    <row r="548" spans="1:5" x14ac:dyDescent="0.25">
      <c r="A548" s="4" t="s">
        <v>87</v>
      </c>
      <c r="B548" t="s">
        <v>780</v>
      </c>
      <c r="C548" s="5">
        <v>11944.71</v>
      </c>
      <c r="D548" s="5">
        <v>1510.8444</v>
      </c>
      <c r="E548" s="2">
        <v>0.12</v>
      </c>
    </row>
    <row r="549" spans="1:5" x14ac:dyDescent="0.25">
      <c r="A549" s="4" t="s">
        <v>66</v>
      </c>
      <c r="B549" t="s">
        <v>781</v>
      </c>
      <c r="C549" s="5">
        <v>6825</v>
      </c>
      <c r="D549" s="5">
        <v>666.9</v>
      </c>
      <c r="E549" s="2">
        <v>0.13</v>
      </c>
    </row>
    <row r="550" spans="1:5" x14ac:dyDescent="0.25">
      <c r="A550" s="4" t="s">
        <v>77</v>
      </c>
      <c r="B550" t="s">
        <v>782</v>
      </c>
      <c r="C550" s="5">
        <v>7080.84</v>
      </c>
      <c r="D550" s="5">
        <v>866.36160000000007</v>
      </c>
      <c r="E550" s="2">
        <v>0.13</v>
      </c>
    </row>
    <row r="551" spans="1:5" x14ac:dyDescent="0.25">
      <c r="A551" s="4" t="s">
        <v>69</v>
      </c>
      <c r="B551" t="s">
        <v>783</v>
      </c>
      <c r="C551" s="5">
        <v>9394.8799999999992</v>
      </c>
      <c r="D551" s="5">
        <v>807.37249999999995</v>
      </c>
      <c r="E551" s="2">
        <v>0.12</v>
      </c>
    </row>
    <row r="552" spans="1:5" x14ac:dyDescent="0.25">
      <c r="A552" s="4" t="s">
        <v>87</v>
      </c>
      <c r="B552" t="s">
        <v>784</v>
      </c>
      <c r="C552" s="5">
        <v>9247.2900000000009</v>
      </c>
      <c r="D552" s="5">
        <v>872.56479999999976</v>
      </c>
      <c r="E552" s="2">
        <v>0.12</v>
      </c>
    </row>
    <row r="553" spans="1:5" x14ac:dyDescent="0.25">
      <c r="A553" s="4" t="s">
        <v>109</v>
      </c>
      <c r="B553" t="s">
        <v>785</v>
      </c>
      <c r="C553" s="5">
        <v>7836.66</v>
      </c>
      <c r="D553" s="5">
        <v>868.06079999999986</v>
      </c>
      <c r="E553" s="2">
        <v>0.13</v>
      </c>
    </row>
    <row r="554" spans="1:5" x14ac:dyDescent="0.25">
      <c r="A554" s="4" t="s">
        <v>139</v>
      </c>
      <c r="B554" t="s">
        <v>786</v>
      </c>
      <c r="C554" s="5">
        <v>7247.1</v>
      </c>
      <c r="D554" s="5">
        <v>811.67520000000002</v>
      </c>
      <c r="E554" s="2">
        <v>0.1</v>
      </c>
    </row>
    <row r="555" spans="1:5" x14ac:dyDescent="0.25">
      <c r="A555" s="4" t="s">
        <v>77</v>
      </c>
      <c r="B555" t="s">
        <v>787</v>
      </c>
      <c r="C555" s="5">
        <v>12101.4</v>
      </c>
      <c r="D555" s="5">
        <v>988.28099999999995</v>
      </c>
      <c r="E555" s="2">
        <v>0.11</v>
      </c>
    </row>
    <row r="556" spans="1:5" x14ac:dyDescent="0.25">
      <c r="A556" s="4" t="s">
        <v>87</v>
      </c>
      <c r="B556" t="s">
        <v>788</v>
      </c>
      <c r="C556" s="5">
        <v>6833.58</v>
      </c>
      <c r="D556" s="5">
        <v>588.73919999999998</v>
      </c>
      <c r="E556" s="2">
        <v>0.11</v>
      </c>
    </row>
    <row r="557" spans="1:5" x14ac:dyDescent="0.25">
      <c r="A557" s="4" t="s">
        <v>69</v>
      </c>
      <c r="B557" t="s">
        <v>789</v>
      </c>
      <c r="C557" s="5">
        <v>10731.27</v>
      </c>
      <c r="D557" s="5">
        <v>1580.4233999999999</v>
      </c>
      <c r="E557" s="2">
        <v>0.11</v>
      </c>
    </row>
    <row r="558" spans="1:5" x14ac:dyDescent="0.25">
      <c r="A558" s="4" t="s">
        <v>92</v>
      </c>
      <c r="B558" t="s">
        <v>790</v>
      </c>
      <c r="C558" s="5">
        <v>7592.97</v>
      </c>
      <c r="D558" s="5">
        <v>644.25200000000007</v>
      </c>
      <c r="E558" s="2">
        <v>0.12</v>
      </c>
    </row>
    <row r="559" spans="1:5" x14ac:dyDescent="0.25">
      <c r="A559" s="4" t="s">
        <v>58</v>
      </c>
      <c r="B559" t="s">
        <v>791</v>
      </c>
      <c r="C559" s="5">
        <v>9542.56</v>
      </c>
      <c r="D559" s="5">
        <v>1220.4432000000002</v>
      </c>
      <c r="E559" s="2">
        <v>0.11</v>
      </c>
    </row>
    <row r="560" spans="1:5" x14ac:dyDescent="0.25">
      <c r="A560" s="4" t="s">
        <v>87</v>
      </c>
      <c r="B560" t="s">
        <v>792</v>
      </c>
      <c r="C560" s="5">
        <v>9205.6</v>
      </c>
      <c r="D560" s="5">
        <v>716.54399999999998</v>
      </c>
      <c r="E560" s="2">
        <v>0.13</v>
      </c>
    </row>
    <row r="561" spans="1:5" x14ac:dyDescent="0.25">
      <c r="A561" s="4" t="s">
        <v>118</v>
      </c>
      <c r="B561" t="s">
        <v>793</v>
      </c>
      <c r="C561" s="5">
        <v>9065.43</v>
      </c>
      <c r="D561" s="5">
        <v>1384.5383999999999</v>
      </c>
      <c r="E561" s="2">
        <v>0.14000000000000001</v>
      </c>
    </row>
    <row r="562" spans="1:5" x14ac:dyDescent="0.25">
      <c r="A562" s="4" t="s">
        <v>92</v>
      </c>
      <c r="B562" t="s">
        <v>794</v>
      </c>
      <c r="C562" s="5">
        <v>11080.4</v>
      </c>
      <c r="D562" s="5">
        <v>1218.8440000000001</v>
      </c>
      <c r="E562" s="2">
        <v>0.12</v>
      </c>
    </row>
    <row r="563" spans="1:5" x14ac:dyDescent="0.25">
      <c r="A563" s="4" t="s">
        <v>92</v>
      </c>
      <c r="B563" t="s">
        <v>795</v>
      </c>
      <c r="C563" s="5">
        <v>7223.1</v>
      </c>
      <c r="D563" s="5">
        <v>1136.4343999999999</v>
      </c>
      <c r="E563" s="2">
        <v>0.13</v>
      </c>
    </row>
    <row r="564" spans="1:5" x14ac:dyDescent="0.25">
      <c r="A564" s="4" t="s">
        <v>87</v>
      </c>
      <c r="B564" t="s">
        <v>796</v>
      </c>
      <c r="C564" s="5">
        <v>9747.7999999999993</v>
      </c>
      <c r="D564" s="5">
        <v>1014.9179999999999</v>
      </c>
      <c r="E564" s="2">
        <v>0.11</v>
      </c>
    </row>
    <row r="565" spans="1:5" x14ac:dyDescent="0.25">
      <c r="A565" s="4" t="s">
        <v>62</v>
      </c>
      <c r="B565" t="s">
        <v>797</v>
      </c>
      <c r="C565" s="5">
        <v>8694.8799999999992</v>
      </c>
      <c r="D565" s="5">
        <v>1043.3856000000001</v>
      </c>
      <c r="E565" s="2">
        <v>0.12</v>
      </c>
    </row>
    <row r="566" spans="1:5" x14ac:dyDescent="0.25">
      <c r="A566" s="4" t="s">
        <v>64</v>
      </c>
      <c r="B566" t="s">
        <v>798</v>
      </c>
      <c r="C566" s="5">
        <v>5068.1899999999996</v>
      </c>
      <c r="D566" s="5">
        <v>912.27420000000018</v>
      </c>
      <c r="E566" s="2">
        <v>0.11</v>
      </c>
    </row>
    <row r="567" spans="1:5" x14ac:dyDescent="0.25">
      <c r="A567" s="4" t="s">
        <v>69</v>
      </c>
      <c r="B567" t="s">
        <v>799</v>
      </c>
      <c r="C567" s="5">
        <v>11185.68</v>
      </c>
      <c r="D567" s="5">
        <v>1304.9959999999999</v>
      </c>
      <c r="E567" s="2">
        <v>0.11</v>
      </c>
    </row>
    <row r="568" spans="1:5" x14ac:dyDescent="0.25">
      <c r="A568" s="4" t="s">
        <v>98</v>
      </c>
      <c r="B568" t="s">
        <v>800</v>
      </c>
      <c r="C568" s="5">
        <v>9927.7199999999993</v>
      </c>
      <c r="D568" s="5">
        <v>910.04100000000005</v>
      </c>
      <c r="E568" s="2">
        <v>0.14000000000000001</v>
      </c>
    </row>
    <row r="569" spans="1:5" x14ac:dyDescent="0.25">
      <c r="A569" s="4" t="s">
        <v>62</v>
      </c>
      <c r="B569" t="s">
        <v>801</v>
      </c>
      <c r="C569" s="5">
        <v>5832</v>
      </c>
      <c r="D569" s="5">
        <v>519.41250000000002</v>
      </c>
      <c r="E569" s="2">
        <v>0.12</v>
      </c>
    </row>
    <row r="570" spans="1:5" x14ac:dyDescent="0.25">
      <c r="A570" s="4" t="s">
        <v>60</v>
      </c>
      <c r="B570" t="s">
        <v>802</v>
      </c>
      <c r="C570" s="5">
        <v>6910.49</v>
      </c>
      <c r="D570" s="5">
        <v>776.96319999999992</v>
      </c>
      <c r="E570" s="2">
        <v>0.12</v>
      </c>
    </row>
    <row r="571" spans="1:5" x14ac:dyDescent="0.25">
      <c r="A571" s="4" t="s">
        <v>66</v>
      </c>
      <c r="B571" t="s">
        <v>803</v>
      </c>
      <c r="C571" s="5">
        <v>9563.0400000000009</v>
      </c>
      <c r="D571" s="5">
        <v>1407.8919999999998</v>
      </c>
      <c r="E571" s="2">
        <v>0.12</v>
      </c>
    </row>
    <row r="572" spans="1:5" x14ac:dyDescent="0.25">
      <c r="A572" s="4" t="s">
        <v>92</v>
      </c>
      <c r="B572" t="s">
        <v>804</v>
      </c>
      <c r="C572" s="5">
        <v>6795.79</v>
      </c>
      <c r="D572" s="5">
        <v>639.17159999999978</v>
      </c>
      <c r="E572" s="2">
        <v>0.14000000000000001</v>
      </c>
    </row>
    <row r="573" spans="1:5" x14ac:dyDescent="0.25">
      <c r="A573" s="4" t="s">
        <v>84</v>
      </c>
      <c r="B573" t="s">
        <v>805</v>
      </c>
      <c r="C573" s="5">
        <v>8878.68</v>
      </c>
      <c r="D573" s="5">
        <v>1356.4649999999999</v>
      </c>
      <c r="E573" s="2">
        <v>0.12</v>
      </c>
    </row>
    <row r="574" spans="1:5" x14ac:dyDescent="0.25">
      <c r="A574" s="4" t="s">
        <v>62</v>
      </c>
      <c r="B574" t="s">
        <v>806</v>
      </c>
      <c r="C574" s="5">
        <v>11261.32</v>
      </c>
      <c r="D574" s="5">
        <v>986.1264000000001</v>
      </c>
      <c r="E574" s="2">
        <v>0.11</v>
      </c>
    </row>
    <row r="575" spans="1:5" x14ac:dyDescent="0.25">
      <c r="A575" s="4" t="s">
        <v>77</v>
      </c>
      <c r="B575" t="s">
        <v>807</v>
      </c>
      <c r="C575" s="5">
        <v>12644.5</v>
      </c>
      <c r="D575" s="5">
        <v>1796.85</v>
      </c>
      <c r="E575" s="2">
        <v>0.14000000000000001</v>
      </c>
    </row>
    <row r="576" spans="1:5" x14ac:dyDescent="0.25">
      <c r="A576" s="4" t="s">
        <v>62</v>
      </c>
      <c r="B576" t="s">
        <v>808</v>
      </c>
      <c r="C576" s="5">
        <v>6552.78</v>
      </c>
      <c r="D576" s="5">
        <v>1162.5900000000001</v>
      </c>
      <c r="E576" s="2">
        <v>0.1</v>
      </c>
    </row>
    <row r="577" spans="1:5" x14ac:dyDescent="0.25">
      <c r="A577" s="4" t="s">
        <v>54</v>
      </c>
      <c r="B577" t="s">
        <v>809</v>
      </c>
      <c r="C577" s="5">
        <v>10520.4</v>
      </c>
      <c r="D577" s="5">
        <v>1065.1904999999999</v>
      </c>
      <c r="E577" s="2">
        <v>0.11</v>
      </c>
    </row>
    <row r="578" spans="1:5" x14ac:dyDescent="0.25">
      <c r="A578" s="4" t="s">
        <v>66</v>
      </c>
      <c r="B578" t="s">
        <v>810</v>
      </c>
      <c r="C578" s="5">
        <v>9265.6200000000008</v>
      </c>
      <c r="D578" s="5">
        <v>1282.9319999999998</v>
      </c>
      <c r="E578" s="2">
        <v>0.13</v>
      </c>
    </row>
    <row r="579" spans="1:5" x14ac:dyDescent="0.25">
      <c r="A579" s="4" t="s">
        <v>118</v>
      </c>
      <c r="B579" t="s">
        <v>811</v>
      </c>
      <c r="C579" s="5">
        <v>6602.75</v>
      </c>
      <c r="D579" s="5">
        <v>830.06</v>
      </c>
      <c r="E579" s="2">
        <v>0.13</v>
      </c>
    </row>
    <row r="580" spans="1:5" x14ac:dyDescent="0.25">
      <c r="A580" s="4" t="s">
        <v>87</v>
      </c>
      <c r="B580" t="s">
        <v>812</v>
      </c>
      <c r="C580" s="5">
        <v>11636.87</v>
      </c>
      <c r="D580" s="5">
        <v>868.04759999999976</v>
      </c>
      <c r="E580" s="2">
        <v>0.15</v>
      </c>
    </row>
    <row r="581" spans="1:5" x14ac:dyDescent="0.25">
      <c r="A581" s="4" t="s">
        <v>54</v>
      </c>
      <c r="B581" t="s">
        <v>813</v>
      </c>
      <c r="C581" s="5">
        <v>9570.9599999999991</v>
      </c>
      <c r="D581" s="5">
        <v>911.89979999999991</v>
      </c>
      <c r="E581" s="2">
        <v>0.13</v>
      </c>
    </row>
    <row r="582" spans="1:5" x14ac:dyDescent="0.25">
      <c r="A582" s="4" t="s">
        <v>54</v>
      </c>
      <c r="B582" t="s">
        <v>814</v>
      </c>
      <c r="C582" s="5">
        <v>10280.200000000001</v>
      </c>
      <c r="D582" s="5">
        <v>1315.8656000000001</v>
      </c>
      <c r="E582" s="2">
        <v>0.1</v>
      </c>
    </row>
    <row r="583" spans="1:5" x14ac:dyDescent="0.25">
      <c r="A583" s="4" t="s">
        <v>64</v>
      </c>
      <c r="B583" t="s">
        <v>815</v>
      </c>
      <c r="C583" s="5">
        <v>7260.3</v>
      </c>
      <c r="D583" s="5">
        <v>1379.4570000000001</v>
      </c>
      <c r="E583" s="2">
        <v>0.13</v>
      </c>
    </row>
    <row r="584" spans="1:5" x14ac:dyDescent="0.25">
      <c r="A584" s="4" t="s">
        <v>69</v>
      </c>
      <c r="B584" t="s">
        <v>816</v>
      </c>
      <c r="C584" s="5">
        <v>9429.75</v>
      </c>
      <c r="D584" s="5">
        <v>1571.625</v>
      </c>
      <c r="E584" s="2">
        <v>0.14000000000000001</v>
      </c>
    </row>
    <row r="585" spans="1:5" x14ac:dyDescent="0.25">
      <c r="A585" s="4" t="s">
        <v>58</v>
      </c>
      <c r="B585" t="s">
        <v>817</v>
      </c>
      <c r="C585" s="5">
        <v>6338.97</v>
      </c>
      <c r="D585" s="5">
        <v>712.65389999999979</v>
      </c>
      <c r="E585" s="2">
        <v>0.14000000000000001</v>
      </c>
    </row>
    <row r="586" spans="1:5" x14ac:dyDescent="0.25">
      <c r="A586" s="4" t="s">
        <v>66</v>
      </c>
      <c r="B586" t="s">
        <v>818</v>
      </c>
      <c r="C586" s="5">
        <v>11464.86</v>
      </c>
      <c r="D586" s="5">
        <v>1042.2599999999998</v>
      </c>
      <c r="E586" s="2">
        <v>0.1</v>
      </c>
    </row>
    <row r="587" spans="1:5" x14ac:dyDescent="0.25">
      <c r="A587" s="4" t="s">
        <v>84</v>
      </c>
      <c r="B587" t="s">
        <v>819</v>
      </c>
      <c r="C587" s="5">
        <v>4980</v>
      </c>
      <c r="D587" s="5">
        <v>473.1</v>
      </c>
      <c r="E587" s="2">
        <v>0.14000000000000001</v>
      </c>
    </row>
    <row r="588" spans="1:5" x14ac:dyDescent="0.25">
      <c r="A588" s="4" t="s">
        <v>66</v>
      </c>
      <c r="B588" t="s">
        <v>820</v>
      </c>
      <c r="C588" s="5">
        <v>6456.06</v>
      </c>
      <c r="D588" s="5">
        <v>413.85</v>
      </c>
      <c r="E588" s="2">
        <v>0.12</v>
      </c>
    </row>
    <row r="589" spans="1:5" x14ac:dyDescent="0.25">
      <c r="A589" s="4" t="s">
        <v>104</v>
      </c>
      <c r="B589" t="s">
        <v>821</v>
      </c>
      <c r="C589" s="5">
        <v>8611.3799999999992</v>
      </c>
      <c r="D589" s="5">
        <v>656.32680000000005</v>
      </c>
      <c r="E589" s="2">
        <v>0.14000000000000001</v>
      </c>
    </row>
    <row r="590" spans="1:5" x14ac:dyDescent="0.25">
      <c r="A590" s="4" t="s">
        <v>98</v>
      </c>
      <c r="B590" t="s">
        <v>822</v>
      </c>
      <c r="C590" s="5">
        <v>12596.4</v>
      </c>
      <c r="D590" s="5">
        <v>818.76600000000008</v>
      </c>
      <c r="E590" s="2">
        <v>0.11</v>
      </c>
    </row>
    <row r="591" spans="1:5" x14ac:dyDescent="0.25">
      <c r="A591" s="4" t="s">
        <v>87</v>
      </c>
      <c r="B591" t="s">
        <v>823</v>
      </c>
      <c r="C591" s="5">
        <v>7869.84</v>
      </c>
      <c r="D591" s="5">
        <v>1287.7919999999999</v>
      </c>
      <c r="E591" s="2">
        <v>0.11</v>
      </c>
    </row>
    <row r="592" spans="1:5" x14ac:dyDescent="0.25">
      <c r="A592" s="4" t="s">
        <v>118</v>
      </c>
      <c r="B592" t="s">
        <v>824</v>
      </c>
      <c r="C592" s="5">
        <v>6003.36</v>
      </c>
      <c r="D592" s="5">
        <v>733.74399999999991</v>
      </c>
      <c r="E592" s="2">
        <v>0.13</v>
      </c>
    </row>
    <row r="593" spans="1:5" x14ac:dyDescent="0.25">
      <c r="A593" s="4" t="s">
        <v>139</v>
      </c>
      <c r="B593" t="s">
        <v>825</v>
      </c>
      <c r="C593" s="5">
        <v>8235.77</v>
      </c>
      <c r="D593" s="5">
        <v>972.35220000000004</v>
      </c>
      <c r="E593" s="2">
        <v>0.11</v>
      </c>
    </row>
    <row r="594" spans="1:5" x14ac:dyDescent="0.25">
      <c r="A594" s="4" t="s">
        <v>92</v>
      </c>
      <c r="B594" t="s">
        <v>826</v>
      </c>
      <c r="C594" s="5">
        <v>11361.87</v>
      </c>
      <c r="D594" s="5">
        <v>1485.7829999999999</v>
      </c>
      <c r="E594" s="2">
        <v>0.13</v>
      </c>
    </row>
    <row r="595" spans="1:5" x14ac:dyDescent="0.25">
      <c r="A595" s="4" t="s">
        <v>54</v>
      </c>
      <c r="B595" t="s">
        <v>827</v>
      </c>
      <c r="C595" s="5">
        <v>11144.64</v>
      </c>
      <c r="D595" s="5">
        <v>1240.5744</v>
      </c>
      <c r="E595" s="2">
        <v>0.12</v>
      </c>
    </row>
    <row r="596" spans="1:5" x14ac:dyDescent="0.25">
      <c r="A596" s="4" t="s">
        <v>139</v>
      </c>
      <c r="B596" t="s">
        <v>828</v>
      </c>
      <c r="C596" s="5">
        <v>13142</v>
      </c>
      <c r="D596" s="5">
        <v>1271.4884999999997</v>
      </c>
      <c r="E596" s="2">
        <v>0.1</v>
      </c>
    </row>
    <row r="597" spans="1:5" x14ac:dyDescent="0.25">
      <c r="A597" s="4" t="s">
        <v>104</v>
      </c>
      <c r="B597" t="s">
        <v>829</v>
      </c>
      <c r="C597" s="5">
        <v>7594.25</v>
      </c>
      <c r="D597" s="5">
        <v>591.12</v>
      </c>
      <c r="E597" s="2">
        <v>0.11</v>
      </c>
    </row>
    <row r="598" spans="1:5" x14ac:dyDescent="0.25">
      <c r="A598" s="4" t="s">
        <v>87</v>
      </c>
      <c r="B598" t="s">
        <v>830</v>
      </c>
      <c r="C598" s="5">
        <v>5391.9</v>
      </c>
      <c r="D598" s="5">
        <v>1006.4880000000002</v>
      </c>
      <c r="E598" s="2">
        <v>0.13</v>
      </c>
    </row>
    <row r="599" spans="1:5" x14ac:dyDescent="0.25">
      <c r="A599" s="4" t="s">
        <v>98</v>
      </c>
      <c r="B599" t="s">
        <v>831</v>
      </c>
      <c r="C599" s="5">
        <v>9334.7199999999993</v>
      </c>
      <c r="D599" s="5">
        <v>1102.6638000000003</v>
      </c>
      <c r="E599" s="2">
        <v>0.11</v>
      </c>
    </row>
    <row r="600" spans="1:5" x14ac:dyDescent="0.25">
      <c r="A600" s="4" t="s">
        <v>112</v>
      </c>
      <c r="B600" t="s">
        <v>832</v>
      </c>
      <c r="C600" s="5">
        <v>8113.38</v>
      </c>
      <c r="D600" s="5">
        <v>491.07299999999998</v>
      </c>
      <c r="E600" s="2">
        <v>0.12</v>
      </c>
    </row>
    <row r="601" spans="1:5" x14ac:dyDescent="0.25">
      <c r="A601" s="4" t="s">
        <v>58</v>
      </c>
      <c r="B601" t="s">
        <v>833</v>
      </c>
      <c r="C601" s="5">
        <v>9889.58</v>
      </c>
      <c r="D601" s="5">
        <v>1349.6368</v>
      </c>
      <c r="E601" s="2">
        <v>0.14000000000000001</v>
      </c>
    </row>
    <row r="602" spans="1:5" x14ac:dyDescent="0.25">
      <c r="A602" s="4" t="s">
        <v>69</v>
      </c>
      <c r="B602" t="s">
        <v>834</v>
      </c>
      <c r="C602" s="5">
        <v>8595.06</v>
      </c>
      <c r="D602" s="5">
        <v>1014.7716</v>
      </c>
      <c r="E602" s="2">
        <v>0.14000000000000001</v>
      </c>
    </row>
    <row r="603" spans="1:5" x14ac:dyDescent="0.25">
      <c r="A603" s="4" t="s">
        <v>71</v>
      </c>
      <c r="B603" t="s">
        <v>835</v>
      </c>
      <c r="C603" s="5">
        <v>8086.4</v>
      </c>
      <c r="D603" s="5">
        <v>563.91999999999996</v>
      </c>
      <c r="E603" s="2">
        <v>0.1</v>
      </c>
    </row>
    <row r="604" spans="1:5" x14ac:dyDescent="0.25">
      <c r="A604" s="4" t="s">
        <v>118</v>
      </c>
      <c r="B604" t="s">
        <v>836</v>
      </c>
      <c r="C604" s="5">
        <v>6686.4</v>
      </c>
      <c r="D604" s="5">
        <v>521.53920000000016</v>
      </c>
      <c r="E604" s="2">
        <v>0.14000000000000001</v>
      </c>
    </row>
    <row r="605" spans="1:5" x14ac:dyDescent="0.25">
      <c r="A605" s="4" t="s">
        <v>66</v>
      </c>
      <c r="B605" t="s">
        <v>837</v>
      </c>
      <c r="C605" s="5">
        <v>7713</v>
      </c>
      <c r="D605" s="5">
        <v>617.04</v>
      </c>
      <c r="E605" s="2">
        <v>0.12</v>
      </c>
    </row>
    <row r="606" spans="1:5" x14ac:dyDescent="0.25">
      <c r="A606" s="4" t="s">
        <v>56</v>
      </c>
      <c r="B606" t="s">
        <v>838</v>
      </c>
      <c r="C606" s="5">
        <v>8567.4599999999991</v>
      </c>
      <c r="D606" s="5">
        <v>903.47760000000005</v>
      </c>
      <c r="E606" s="2">
        <v>0.11</v>
      </c>
    </row>
    <row r="607" spans="1:5" x14ac:dyDescent="0.25">
      <c r="A607" s="4" t="s">
        <v>112</v>
      </c>
      <c r="B607" t="s">
        <v>839</v>
      </c>
      <c r="C607" s="5">
        <v>9976.31</v>
      </c>
      <c r="D607" s="5">
        <v>924.83090000000016</v>
      </c>
      <c r="E607" s="2">
        <v>0.13</v>
      </c>
    </row>
    <row r="608" spans="1:5" x14ac:dyDescent="0.25">
      <c r="A608" s="4" t="s">
        <v>104</v>
      </c>
      <c r="B608" t="s">
        <v>840</v>
      </c>
      <c r="C608" s="5">
        <v>9430.56</v>
      </c>
      <c r="D608" s="5">
        <v>984.96960000000001</v>
      </c>
      <c r="E608" s="2">
        <v>0.15</v>
      </c>
    </row>
    <row r="609" spans="1:5" x14ac:dyDescent="0.25">
      <c r="A609" s="4" t="s">
        <v>112</v>
      </c>
      <c r="B609" t="s">
        <v>841</v>
      </c>
      <c r="C609" s="5">
        <v>8292.4</v>
      </c>
      <c r="D609" s="5">
        <v>725.58500000000015</v>
      </c>
      <c r="E609" s="2">
        <v>0.12</v>
      </c>
    </row>
    <row r="610" spans="1:5" x14ac:dyDescent="0.25">
      <c r="A610" s="4" t="s">
        <v>98</v>
      </c>
      <c r="B610" t="s">
        <v>842</v>
      </c>
      <c r="C610" s="5">
        <v>5884.42</v>
      </c>
      <c r="D610" s="5">
        <v>797.24399999999991</v>
      </c>
      <c r="E610" s="2">
        <v>0.12</v>
      </c>
    </row>
    <row r="611" spans="1:5" x14ac:dyDescent="0.25">
      <c r="A611" s="4" t="s">
        <v>139</v>
      </c>
      <c r="B611" t="s">
        <v>843</v>
      </c>
      <c r="C611" s="5">
        <v>9975.2999999999993</v>
      </c>
      <c r="D611" s="5">
        <v>1702.4512</v>
      </c>
      <c r="E611" s="2">
        <v>0.15</v>
      </c>
    </row>
    <row r="612" spans="1:5" x14ac:dyDescent="0.25">
      <c r="A612" s="4" t="s">
        <v>87</v>
      </c>
      <c r="B612" t="s">
        <v>844</v>
      </c>
      <c r="C612" s="5">
        <v>9105.56</v>
      </c>
      <c r="D612" s="5">
        <v>1121.4216000000001</v>
      </c>
      <c r="E612" s="2">
        <v>0.15</v>
      </c>
    </row>
    <row r="613" spans="1:5" x14ac:dyDescent="0.25">
      <c r="A613" s="4" t="s">
        <v>139</v>
      </c>
      <c r="B613" t="s">
        <v>845</v>
      </c>
      <c r="C613" s="5">
        <v>11084.97</v>
      </c>
      <c r="D613" s="5">
        <v>1227.8735999999999</v>
      </c>
      <c r="E613" s="2">
        <v>0.15</v>
      </c>
    </row>
    <row r="614" spans="1:5" x14ac:dyDescent="0.25">
      <c r="A614" s="4" t="s">
        <v>71</v>
      </c>
      <c r="B614" t="s">
        <v>846</v>
      </c>
      <c r="C614" s="5">
        <v>8230.5300000000007</v>
      </c>
      <c r="D614" s="5">
        <v>1144.7918999999999</v>
      </c>
      <c r="E614" s="2">
        <v>0.12</v>
      </c>
    </row>
    <row r="615" spans="1:5" x14ac:dyDescent="0.25">
      <c r="A615" s="4" t="s">
        <v>66</v>
      </c>
      <c r="B615" t="s">
        <v>847</v>
      </c>
      <c r="C615" s="5">
        <v>12867.2</v>
      </c>
      <c r="D615" s="5">
        <v>1769.2399999999998</v>
      </c>
      <c r="E615" s="2">
        <v>0.1</v>
      </c>
    </row>
    <row r="616" spans="1:5" x14ac:dyDescent="0.25">
      <c r="A616" s="4" t="s">
        <v>64</v>
      </c>
      <c r="B616" t="s">
        <v>848</v>
      </c>
      <c r="C616" s="5">
        <v>9152.15</v>
      </c>
      <c r="D616" s="5">
        <v>970.12789999999995</v>
      </c>
      <c r="E616" s="2">
        <v>0.14000000000000001</v>
      </c>
    </row>
    <row r="617" spans="1:5" x14ac:dyDescent="0.25">
      <c r="A617" s="4" t="s">
        <v>66</v>
      </c>
      <c r="B617" t="s">
        <v>849</v>
      </c>
      <c r="C617" s="5">
        <v>7023.71</v>
      </c>
      <c r="D617" s="5">
        <v>541.01549999999997</v>
      </c>
      <c r="E617" s="2">
        <v>0.13</v>
      </c>
    </row>
    <row r="618" spans="1:5" x14ac:dyDescent="0.25">
      <c r="A618" s="4" t="s">
        <v>87</v>
      </c>
      <c r="B618" t="s">
        <v>850</v>
      </c>
      <c r="C618" s="5">
        <v>7121.1</v>
      </c>
      <c r="D618" s="5">
        <v>944.05439999999987</v>
      </c>
      <c r="E618" s="2">
        <v>0.15</v>
      </c>
    </row>
    <row r="619" spans="1:5" x14ac:dyDescent="0.25">
      <c r="A619" s="4" t="s">
        <v>98</v>
      </c>
      <c r="B619" t="s">
        <v>851</v>
      </c>
      <c r="C619" s="5">
        <v>9082.08</v>
      </c>
      <c r="D619" s="5">
        <v>893.07119999999998</v>
      </c>
      <c r="E619" s="2">
        <v>0.12</v>
      </c>
    </row>
    <row r="620" spans="1:5" x14ac:dyDescent="0.25">
      <c r="A620" s="4" t="s">
        <v>118</v>
      </c>
      <c r="B620" t="s">
        <v>852</v>
      </c>
      <c r="C620" s="5">
        <v>9172.67</v>
      </c>
      <c r="D620" s="5">
        <v>644.56600000000003</v>
      </c>
      <c r="E620" s="2">
        <v>0.15</v>
      </c>
    </row>
    <row r="621" spans="1:5" x14ac:dyDescent="0.25">
      <c r="A621" s="4" t="s">
        <v>66</v>
      </c>
      <c r="B621" t="s">
        <v>853</v>
      </c>
      <c r="C621" s="5">
        <v>11195.45</v>
      </c>
      <c r="D621" s="5">
        <v>1525.7799</v>
      </c>
      <c r="E621" s="2">
        <v>0.1</v>
      </c>
    </row>
    <row r="622" spans="1:5" x14ac:dyDescent="0.25">
      <c r="A622" s="4" t="s">
        <v>104</v>
      </c>
      <c r="B622" t="s">
        <v>854</v>
      </c>
      <c r="C622" s="5">
        <v>5993.28</v>
      </c>
      <c r="D622" s="5">
        <v>571.23450000000003</v>
      </c>
      <c r="E622" s="2">
        <v>0.1</v>
      </c>
    </row>
    <row r="623" spans="1:5" x14ac:dyDescent="0.25">
      <c r="A623" s="4" t="s">
        <v>58</v>
      </c>
      <c r="B623" t="s">
        <v>855</v>
      </c>
      <c r="C623" s="5">
        <v>11439.66</v>
      </c>
      <c r="D623" s="5">
        <v>927.54</v>
      </c>
      <c r="E623" s="2">
        <v>0.12</v>
      </c>
    </row>
    <row r="624" spans="1:5" x14ac:dyDescent="0.25">
      <c r="A624" s="4" t="s">
        <v>84</v>
      </c>
      <c r="B624" t="s">
        <v>856</v>
      </c>
      <c r="C624" s="5">
        <v>13538</v>
      </c>
      <c r="D624" s="5">
        <v>1759.94</v>
      </c>
      <c r="E624" s="2">
        <v>0.14000000000000001</v>
      </c>
    </row>
    <row r="625" spans="1:5" x14ac:dyDescent="0.25">
      <c r="A625" s="4" t="s">
        <v>112</v>
      </c>
      <c r="B625" t="s">
        <v>857</v>
      </c>
      <c r="C625" s="5">
        <v>12528</v>
      </c>
      <c r="D625" s="5">
        <v>829.98</v>
      </c>
      <c r="E625" s="2">
        <v>0.15</v>
      </c>
    </row>
    <row r="626" spans="1:5" x14ac:dyDescent="0.25">
      <c r="A626" s="4" t="s">
        <v>77</v>
      </c>
      <c r="B626" t="s">
        <v>858</v>
      </c>
      <c r="C626" s="5">
        <v>8598.48</v>
      </c>
      <c r="D626" s="5">
        <v>1459.136</v>
      </c>
      <c r="E626" s="2">
        <v>0.11</v>
      </c>
    </row>
    <row r="627" spans="1:5" x14ac:dyDescent="0.25">
      <c r="A627" s="4" t="s">
        <v>60</v>
      </c>
      <c r="B627" t="s">
        <v>859</v>
      </c>
      <c r="C627" s="5">
        <v>7236.09</v>
      </c>
      <c r="D627" s="5">
        <v>598.44420000000002</v>
      </c>
      <c r="E627" s="2">
        <v>0.12</v>
      </c>
    </row>
    <row r="628" spans="1:5" x14ac:dyDescent="0.25">
      <c r="A628" s="4" t="s">
        <v>58</v>
      </c>
      <c r="B628" t="s">
        <v>860</v>
      </c>
      <c r="C628" s="5">
        <v>6309.03</v>
      </c>
      <c r="D628" s="5">
        <v>742.52430000000004</v>
      </c>
      <c r="E628" s="2">
        <v>0.11</v>
      </c>
    </row>
    <row r="629" spans="1:5" x14ac:dyDescent="0.25">
      <c r="A629" s="4" t="s">
        <v>62</v>
      </c>
      <c r="B629" t="s">
        <v>861</v>
      </c>
      <c r="C629" s="5">
        <v>10824.1</v>
      </c>
      <c r="D629" s="5">
        <v>1060.7618</v>
      </c>
      <c r="E629" s="2">
        <v>0.1</v>
      </c>
    </row>
    <row r="630" spans="1:5" x14ac:dyDescent="0.25">
      <c r="A630" s="4" t="s">
        <v>62</v>
      </c>
      <c r="B630" t="s">
        <v>862</v>
      </c>
      <c r="C630" s="5">
        <v>12556.8</v>
      </c>
      <c r="D630" s="5">
        <v>769.10400000000004</v>
      </c>
      <c r="E630" s="2">
        <v>0.14000000000000001</v>
      </c>
    </row>
    <row r="631" spans="1:5" x14ac:dyDescent="0.25">
      <c r="A631" s="4" t="s">
        <v>109</v>
      </c>
      <c r="B631" t="s">
        <v>863</v>
      </c>
      <c r="C631" s="5">
        <v>8670.48</v>
      </c>
      <c r="D631" s="5">
        <v>960.42239999999993</v>
      </c>
      <c r="E631" s="2">
        <v>0.11</v>
      </c>
    </row>
    <row r="632" spans="1:5" x14ac:dyDescent="0.25">
      <c r="A632" s="4" t="s">
        <v>54</v>
      </c>
      <c r="B632" t="s">
        <v>864</v>
      </c>
      <c r="C632" s="5">
        <v>10793.2</v>
      </c>
      <c r="D632" s="5">
        <v>1189.9502999999997</v>
      </c>
      <c r="E632" s="2">
        <v>0.1</v>
      </c>
    </row>
    <row r="633" spans="1:5" x14ac:dyDescent="0.25">
      <c r="A633" s="4" t="s">
        <v>54</v>
      </c>
      <c r="B633" t="s">
        <v>865</v>
      </c>
      <c r="C633" s="5">
        <v>7881</v>
      </c>
      <c r="D633" s="5">
        <v>1134.864</v>
      </c>
      <c r="E633" s="2">
        <v>0.1</v>
      </c>
    </row>
    <row r="634" spans="1:5" x14ac:dyDescent="0.25">
      <c r="A634" s="4" t="s">
        <v>118</v>
      </c>
      <c r="B634" t="s">
        <v>866</v>
      </c>
      <c r="C634" s="5">
        <v>8786.56</v>
      </c>
      <c r="D634" s="5">
        <v>1172.4565999999998</v>
      </c>
      <c r="E634" s="2">
        <v>0.13</v>
      </c>
    </row>
    <row r="635" spans="1:5" x14ac:dyDescent="0.25">
      <c r="A635" s="4" t="s">
        <v>118</v>
      </c>
      <c r="B635" t="s">
        <v>867</v>
      </c>
      <c r="C635" s="5">
        <v>6421.8</v>
      </c>
      <c r="D635" s="5">
        <v>550.44000000000005</v>
      </c>
      <c r="E635" s="2">
        <v>0.15</v>
      </c>
    </row>
    <row r="636" spans="1:5" x14ac:dyDescent="0.25">
      <c r="A636" s="4" t="s">
        <v>92</v>
      </c>
      <c r="B636" t="s">
        <v>868</v>
      </c>
      <c r="C636" s="5">
        <v>10675.2</v>
      </c>
      <c r="D636" s="5">
        <v>653.85599999999988</v>
      </c>
      <c r="E636" s="2">
        <v>0.11</v>
      </c>
    </row>
    <row r="637" spans="1:5" x14ac:dyDescent="0.25">
      <c r="A637" s="4" t="s">
        <v>84</v>
      </c>
      <c r="B637" t="s">
        <v>869</v>
      </c>
      <c r="C637" s="5">
        <v>9789.2000000000007</v>
      </c>
      <c r="D637" s="5">
        <v>753.76839999999993</v>
      </c>
      <c r="E637" s="2">
        <v>0.14000000000000001</v>
      </c>
    </row>
    <row r="638" spans="1:5" x14ac:dyDescent="0.25">
      <c r="A638" s="4" t="s">
        <v>112</v>
      </c>
      <c r="B638" t="s">
        <v>870</v>
      </c>
      <c r="C638" s="5">
        <v>7591.59</v>
      </c>
      <c r="D638" s="5">
        <v>1234.2456</v>
      </c>
      <c r="E638" s="2">
        <v>0.12</v>
      </c>
    </row>
    <row r="639" spans="1:5" x14ac:dyDescent="0.25">
      <c r="A639" s="4" t="s">
        <v>58</v>
      </c>
      <c r="B639" t="s">
        <v>871</v>
      </c>
      <c r="C639" s="5">
        <v>9568.4</v>
      </c>
      <c r="D639" s="5">
        <v>1201.086</v>
      </c>
      <c r="E639" s="2">
        <v>0.11</v>
      </c>
    </row>
    <row r="640" spans="1:5" x14ac:dyDescent="0.25">
      <c r="A640" s="4" t="s">
        <v>92</v>
      </c>
      <c r="B640" t="s">
        <v>872</v>
      </c>
      <c r="C640" s="5">
        <v>10143.92</v>
      </c>
      <c r="D640" s="5">
        <v>1332.4176</v>
      </c>
      <c r="E640" s="2">
        <v>0.15</v>
      </c>
    </row>
    <row r="641" spans="1:5" x14ac:dyDescent="0.25">
      <c r="A641" s="4" t="s">
        <v>87</v>
      </c>
      <c r="B641" t="s">
        <v>873</v>
      </c>
      <c r="C641" s="5">
        <v>9961.77</v>
      </c>
      <c r="D641" s="5">
        <v>1011.5027999999999</v>
      </c>
      <c r="E641" s="2">
        <v>0.14000000000000001</v>
      </c>
    </row>
    <row r="642" spans="1:5" x14ac:dyDescent="0.25">
      <c r="A642" s="4" t="s">
        <v>71</v>
      </c>
      <c r="B642" t="s">
        <v>874</v>
      </c>
      <c r="C642" s="5">
        <v>9900</v>
      </c>
      <c r="D642" s="5">
        <v>1392</v>
      </c>
      <c r="E642" s="2">
        <v>0.14000000000000001</v>
      </c>
    </row>
    <row r="643" spans="1:5" x14ac:dyDescent="0.25">
      <c r="A643" s="4" t="s">
        <v>56</v>
      </c>
      <c r="B643" t="s">
        <v>875</v>
      </c>
      <c r="C643" s="5">
        <v>9270.7199999999993</v>
      </c>
      <c r="D643" s="5">
        <v>1251.5472000000002</v>
      </c>
      <c r="E643" s="2">
        <v>0.13</v>
      </c>
    </row>
    <row r="644" spans="1:5" x14ac:dyDescent="0.25">
      <c r="A644" s="4" t="s">
        <v>118</v>
      </c>
      <c r="B644" t="s">
        <v>876</v>
      </c>
      <c r="C644" s="5">
        <v>8985.66</v>
      </c>
      <c r="D644" s="5">
        <v>1229.0063999999998</v>
      </c>
      <c r="E644" s="2">
        <v>0.12</v>
      </c>
    </row>
    <row r="645" spans="1:5" x14ac:dyDescent="0.25">
      <c r="A645" s="4" t="s">
        <v>104</v>
      </c>
      <c r="B645" t="s">
        <v>877</v>
      </c>
      <c r="C645" s="5">
        <v>10765.37</v>
      </c>
      <c r="D645" s="5">
        <v>1694.6776</v>
      </c>
      <c r="E645" s="2">
        <v>0.1</v>
      </c>
    </row>
    <row r="646" spans="1:5" x14ac:dyDescent="0.25">
      <c r="A646" s="4" t="s">
        <v>77</v>
      </c>
      <c r="B646" t="s">
        <v>878</v>
      </c>
      <c r="C646" s="5">
        <v>8004.51</v>
      </c>
      <c r="D646" s="5">
        <v>1394.3339999999998</v>
      </c>
      <c r="E646" s="2">
        <v>0.15</v>
      </c>
    </row>
    <row r="647" spans="1:5" x14ac:dyDescent="0.25">
      <c r="A647" s="4" t="s">
        <v>69</v>
      </c>
      <c r="B647" t="s">
        <v>879</v>
      </c>
      <c r="C647" s="5">
        <v>11627</v>
      </c>
      <c r="D647" s="5">
        <v>1371.9860000000001</v>
      </c>
      <c r="E647" s="2">
        <v>0.14000000000000001</v>
      </c>
    </row>
    <row r="648" spans="1:5" x14ac:dyDescent="0.25">
      <c r="A648" s="4" t="s">
        <v>54</v>
      </c>
      <c r="B648" t="s">
        <v>880</v>
      </c>
      <c r="C648" s="5">
        <v>10426</v>
      </c>
      <c r="D648" s="5">
        <v>1032.174</v>
      </c>
      <c r="E648" s="2">
        <v>0.11</v>
      </c>
    </row>
    <row r="649" spans="1:5" x14ac:dyDescent="0.25">
      <c r="A649" s="4" t="s">
        <v>62</v>
      </c>
      <c r="B649" t="s">
        <v>881</v>
      </c>
      <c r="C649" s="5">
        <v>11549.72</v>
      </c>
      <c r="D649" s="5">
        <v>1042.5142000000001</v>
      </c>
      <c r="E649" s="2">
        <v>0.12</v>
      </c>
    </row>
    <row r="650" spans="1:5" x14ac:dyDescent="0.25">
      <c r="A650" s="4" t="s">
        <v>109</v>
      </c>
      <c r="B650" t="s">
        <v>882</v>
      </c>
      <c r="C650" s="5">
        <v>10425.120000000001</v>
      </c>
      <c r="D650" s="5">
        <v>1577.8559999999995</v>
      </c>
      <c r="E650" s="2">
        <v>0.14000000000000001</v>
      </c>
    </row>
    <row r="651" spans="1:5" x14ac:dyDescent="0.25">
      <c r="A651" s="4" t="s">
        <v>109</v>
      </c>
      <c r="B651" t="s">
        <v>883</v>
      </c>
      <c r="C651" s="5">
        <v>12299.08</v>
      </c>
      <c r="D651" s="5">
        <v>1369.0817999999999</v>
      </c>
      <c r="E651" s="2">
        <v>0.11</v>
      </c>
    </row>
    <row r="652" spans="1:5" x14ac:dyDescent="0.25">
      <c r="A652" s="4" t="s">
        <v>139</v>
      </c>
      <c r="B652" t="s">
        <v>884</v>
      </c>
      <c r="C652" s="5">
        <v>11592.66</v>
      </c>
      <c r="D652" s="5">
        <v>1098.2519999999997</v>
      </c>
      <c r="E652" s="2">
        <v>0.15</v>
      </c>
    </row>
    <row r="653" spans="1:5" x14ac:dyDescent="0.25">
      <c r="A653" s="4" t="s">
        <v>98</v>
      </c>
      <c r="B653" t="s">
        <v>885</v>
      </c>
      <c r="C653" s="5">
        <v>12088.4</v>
      </c>
      <c r="D653" s="5">
        <v>1329.7239999999997</v>
      </c>
      <c r="E653" s="2">
        <v>0.13</v>
      </c>
    </row>
    <row r="654" spans="1:5" x14ac:dyDescent="0.25">
      <c r="A654" s="4" t="s">
        <v>109</v>
      </c>
      <c r="B654" t="s">
        <v>886</v>
      </c>
      <c r="C654" s="5">
        <v>10540.48</v>
      </c>
      <c r="D654" s="5">
        <v>1314.2660999999998</v>
      </c>
      <c r="E654" s="2">
        <v>0.14000000000000001</v>
      </c>
    </row>
    <row r="655" spans="1:5" x14ac:dyDescent="0.25">
      <c r="A655" s="4" t="s">
        <v>64</v>
      </c>
      <c r="B655" t="s">
        <v>887</v>
      </c>
      <c r="C655" s="5">
        <v>9603.6</v>
      </c>
      <c r="D655" s="5">
        <v>1984.7440000000001</v>
      </c>
      <c r="E655" s="2">
        <v>0.14000000000000001</v>
      </c>
    </row>
    <row r="656" spans="1:5" x14ac:dyDescent="0.25">
      <c r="A656" s="4" t="s">
        <v>139</v>
      </c>
      <c r="B656" t="s">
        <v>888</v>
      </c>
      <c r="C656" s="5">
        <v>8004.62</v>
      </c>
      <c r="D656" s="5">
        <v>1436.1229999999998</v>
      </c>
      <c r="E656" s="2">
        <v>0.15</v>
      </c>
    </row>
    <row r="657" spans="1:5" x14ac:dyDescent="0.25">
      <c r="A657" s="4" t="s">
        <v>60</v>
      </c>
      <c r="B657" t="s">
        <v>889</v>
      </c>
      <c r="C657" s="5">
        <v>12603.08</v>
      </c>
      <c r="D657" s="5">
        <v>1091.1614</v>
      </c>
      <c r="E657" s="2">
        <v>0.11</v>
      </c>
    </row>
    <row r="658" spans="1:5" x14ac:dyDescent="0.25">
      <c r="A658" s="4" t="s">
        <v>56</v>
      </c>
      <c r="B658" t="s">
        <v>890</v>
      </c>
      <c r="C658" s="5">
        <v>12151.6</v>
      </c>
      <c r="D658" s="5">
        <v>914.40789999999993</v>
      </c>
      <c r="E658" s="2">
        <v>0.11</v>
      </c>
    </row>
    <row r="659" spans="1:5" x14ac:dyDescent="0.25">
      <c r="A659" s="4" t="s">
        <v>92</v>
      </c>
      <c r="B659" t="s">
        <v>891</v>
      </c>
      <c r="C659" s="5">
        <v>9083.7800000000007</v>
      </c>
      <c r="D659" s="5">
        <v>1090.0536</v>
      </c>
      <c r="E659" s="2">
        <v>0.14000000000000001</v>
      </c>
    </row>
    <row r="660" spans="1:5" x14ac:dyDescent="0.25">
      <c r="A660" s="4" t="s">
        <v>56</v>
      </c>
      <c r="B660" t="s">
        <v>892</v>
      </c>
      <c r="C660" s="5">
        <v>6666.66</v>
      </c>
      <c r="D660" s="5">
        <v>972.97200000000009</v>
      </c>
      <c r="E660" s="2">
        <v>0.14000000000000001</v>
      </c>
    </row>
    <row r="661" spans="1:5" x14ac:dyDescent="0.25">
      <c r="A661" s="4" t="s">
        <v>104</v>
      </c>
      <c r="B661" t="s">
        <v>893</v>
      </c>
      <c r="C661" s="5">
        <v>9205.92</v>
      </c>
      <c r="D661" s="5">
        <v>767.15999999999985</v>
      </c>
      <c r="E661" s="2">
        <v>0.13</v>
      </c>
    </row>
    <row r="662" spans="1:5" x14ac:dyDescent="0.25">
      <c r="A662" s="4" t="s">
        <v>71</v>
      </c>
      <c r="B662" t="s">
        <v>894</v>
      </c>
      <c r="C662" s="5">
        <v>9501.84</v>
      </c>
      <c r="D662" s="5">
        <v>744.31079999999997</v>
      </c>
      <c r="E662" s="2">
        <v>0.1</v>
      </c>
    </row>
    <row r="663" spans="1:5" x14ac:dyDescent="0.25">
      <c r="A663" s="4" t="s">
        <v>92</v>
      </c>
      <c r="B663" t="s">
        <v>895</v>
      </c>
      <c r="C663" s="5">
        <v>11143.44</v>
      </c>
      <c r="D663" s="5">
        <v>1671.5160000000001</v>
      </c>
      <c r="E663" s="2">
        <v>0.14000000000000001</v>
      </c>
    </row>
    <row r="664" spans="1:5" x14ac:dyDescent="0.25">
      <c r="A664" s="4" t="s">
        <v>104</v>
      </c>
      <c r="B664" t="s">
        <v>896</v>
      </c>
      <c r="C664" s="5">
        <v>10950.84</v>
      </c>
      <c r="D664" s="5">
        <v>821.31299999999987</v>
      </c>
      <c r="E664" s="2">
        <v>0.12</v>
      </c>
    </row>
    <row r="665" spans="1:5" x14ac:dyDescent="0.25">
      <c r="A665" s="4" t="s">
        <v>87</v>
      </c>
      <c r="B665" t="s">
        <v>897</v>
      </c>
      <c r="C665" s="5">
        <v>5937.08</v>
      </c>
      <c r="D665" s="5">
        <v>864.36900000000014</v>
      </c>
      <c r="E665" s="2">
        <v>0.11</v>
      </c>
    </row>
    <row r="666" spans="1:5" x14ac:dyDescent="0.25">
      <c r="A666" s="4" t="s">
        <v>54</v>
      </c>
      <c r="B666" t="s">
        <v>898</v>
      </c>
      <c r="C666" s="5">
        <v>12652.52</v>
      </c>
      <c r="D666" s="5">
        <v>1169.5031999999999</v>
      </c>
      <c r="E666" s="2">
        <v>0.14000000000000001</v>
      </c>
    </row>
    <row r="667" spans="1:5" x14ac:dyDescent="0.25">
      <c r="A667" s="4" t="s">
        <v>109</v>
      </c>
      <c r="B667" t="s">
        <v>899</v>
      </c>
      <c r="C667" s="5">
        <v>11322.86</v>
      </c>
      <c r="D667" s="5">
        <v>1638.835</v>
      </c>
      <c r="E667" s="2">
        <v>0.15</v>
      </c>
    </row>
    <row r="668" spans="1:5" x14ac:dyDescent="0.25">
      <c r="A668" s="4" t="s">
        <v>56</v>
      </c>
      <c r="B668" t="s">
        <v>900</v>
      </c>
      <c r="C668" s="5">
        <v>8208.2999999999993</v>
      </c>
      <c r="D668" s="5">
        <v>984.99600000000009</v>
      </c>
      <c r="E668" s="2">
        <v>0.12</v>
      </c>
    </row>
    <row r="669" spans="1:5" x14ac:dyDescent="0.25">
      <c r="A669" s="4" t="s">
        <v>81</v>
      </c>
      <c r="B669" t="s">
        <v>901</v>
      </c>
      <c r="C669" s="5">
        <v>11430.72</v>
      </c>
      <c r="D669" s="5">
        <v>1193.8751999999999</v>
      </c>
      <c r="E669" s="2">
        <v>0.12</v>
      </c>
    </row>
    <row r="670" spans="1:5" x14ac:dyDescent="0.25">
      <c r="A670" s="4" t="s">
        <v>58</v>
      </c>
      <c r="B670" t="s">
        <v>902</v>
      </c>
      <c r="C670" s="5">
        <v>10190</v>
      </c>
      <c r="D670" s="5">
        <v>598.66250000000002</v>
      </c>
      <c r="E670" s="2">
        <v>0.13</v>
      </c>
    </row>
    <row r="671" spans="1:5" x14ac:dyDescent="0.25">
      <c r="A671" s="4" t="s">
        <v>58</v>
      </c>
      <c r="B671" t="s">
        <v>903</v>
      </c>
      <c r="C671" s="5">
        <v>11412.1</v>
      </c>
      <c r="D671" s="5">
        <v>1555.3062</v>
      </c>
      <c r="E671" s="2">
        <v>0.15</v>
      </c>
    </row>
    <row r="672" spans="1:5" x14ac:dyDescent="0.25">
      <c r="A672" s="4" t="s">
        <v>98</v>
      </c>
      <c r="B672" t="s">
        <v>904</v>
      </c>
      <c r="C672" s="5">
        <v>9638</v>
      </c>
      <c r="D672" s="5">
        <v>927.65750000000003</v>
      </c>
      <c r="E672" s="2">
        <v>0.13</v>
      </c>
    </row>
    <row r="673" spans="1:5" x14ac:dyDescent="0.25">
      <c r="A673" s="4" t="s">
        <v>109</v>
      </c>
      <c r="B673" t="s">
        <v>905</v>
      </c>
      <c r="C673" s="5">
        <v>6178.56</v>
      </c>
      <c r="D673" s="5">
        <v>743.35799999999983</v>
      </c>
      <c r="E673" s="2">
        <v>0.13</v>
      </c>
    </row>
    <row r="674" spans="1:5" x14ac:dyDescent="0.25">
      <c r="A674" s="4" t="s">
        <v>104</v>
      </c>
      <c r="B674" t="s">
        <v>906</v>
      </c>
      <c r="C674" s="5">
        <v>13036</v>
      </c>
      <c r="D674" s="5">
        <v>1173.24</v>
      </c>
      <c r="E674" s="2">
        <v>0.14000000000000001</v>
      </c>
    </row>
    <row r="675" spans="1:5" x14ac:dyDescent="0.25">
      <c r="A675" s="4" t="s">
        <v>64</v>
      </c>
      <c r="B675" t="s">
        <v>907</v>
      </c>
      <c r="C675" s="5">
        <v>12513.96</v>
      </c>
      <c r="D675" s="5">
        <v>1289.6331</v>
      </c>
      <c r="E675" s="2">
        <v>0.12</v>
      </c>
    </row>
    <row r="676" spans="1:5" x14ac:dyDescent="0.25">
      <c r="A676" s="4" t="s">
        <v>60</v>
      </c>
      <c r="B676" t="s">
        <v>908</v>
      </c>
      <c r="C676" s="5">
        <v>12241.44</v>
      </c>
      <c r="D676" s="5">
        <v>1142.5343999999998</v>
      </c>
      <c r="E676" s="2">
        <v>0.12</v>
      </c>
    </row>
    <row r="677" spans="1:5" x14ac:dyDescent="0.25">
      <c r="A677" s="4" t="s">
        <v>118</v>
      </c>
      <c r="B677" t="s">
        <v>909</v>
      </c>
      <c r="C677" s="5">
        <v>10519.2</v>
      </c>
      <c r="D677" s="5">
        <v>657.45</v>
      </c>
      <c r="E677" s="2">
        <v>0.15</v>
      </c>
    </row>
    <row r="678" spans="1:5" x14ac:dyDescent="0.25">
      <c r="A678" s="4" t="s">
        <v>81</v>
      </c>
      <c r="B678" t="s">
        <v>910</v>
      </c>
      <c r="C678" s="5">
        <v>12027.21</v>
      </c>
      <c r="D678" s="5">
        <v>1057.7777000000001</v>
      </c>
      <c r="E678" s="2">
        <v>0.1</v>
      </c>
    </row>
    <row r="679" spans="1:5" x14ac:dyDescent="0.25">
      <c r="A679" s="4" t="s">
        <v>87</v>
      </c>
      <c r="B679" t="s">
        <v>911</v>
      </c>
      <c r="C679" s="5">
        <v>11829.6</v>
      </c>
      <c r="D679" s="5">
        <v>1478.7</v>
      </c>
      <c r="E679" s="2">
        <v>0.15</v>
      </c>
    </row>
    <row r="680" spans="1:5" x14ac:dyDescent="0.25">
      <c r="A680" s="4" t="s">
        <v>118</v>
      </c>
      <c r="B680" t="s">
        <v>912</v>
      </c>
      <c r="C680" s="5">
        <v>12847.42</v>
      </c>
      <c r="D680" s="5">
        <v>1095.4116000000001</v>
      </c>
      <c r="E680" s="2">
        <v>0.15</v>
      </c>
    </row>
    <row r="681" spans="1:5" x14ac:dyDescent="0.25">
      <c r="A681" s="4" t="s">
        <v>71</v>
      </c>
      <c r="B681" t="s">
        <v>913</v>
      </c>
      <c r="C681" s="5">
        <v>7229.06</v>
      </c>
      <c r="D681" s="5">
        <v>539.24879999999996</v>
      </c>
      <c r="E681" s="2">
        <v>0.15</v>
      </c>
    </row>
    <row r="682" spans="1:5" x14ac:dyDescent="0.25">
      <c r="A682" s="4" t="s">
        <v>64</v>
      </c>
      <c r="B682" t="s">
        <v>914</v>
      </c>
      <c r="C682" s="5">
        <v>5990.75</v>
      </c>
      <c r="D682" s="5">
        <v>695.7</v>
      </c>
      <c r="E682" s="2">
        <v>0.13</v>
      </c>
    </row>
    <row r="683" spans="1:5" x14ac:dyDescent="0.25">
      <c r="A683" s="4" t="s">
        <v>58</v>
      </c>
      <c r="B683" t="s">
        <v>915</v>
      </c>
      <c r="C683" s="5">
        <v>10744.14</v>
      </c>
      <c r="D683" s="5">
        <v>1207.9018000000001</v>
      </c>
      <c r="E683" s="2">
        <v>0.11</v>
      </c>
    </row>
    <row r="684" spans="1:5" x14ac:dyDescent="0.25">
      <c r="A684" s="4" t="s">
        <v>58</v>
      </c>
      <c r="B684" t="s">
        <v>916</v>
      </c>
      <c r="C684" s="5">
        <v>6643.23</v>
      </c>
      <c r="D684" s="5">
        <v>640.16579999999999</v>
      </c>
      <c r="E684" s="2">
        <v>0.12</v>
      </c>
    </row>
    <row r="685" spans="1:5" x14ac:dyDescent="0.25">
      <c r="A685" s="4" t="s">
        <v>58</v>
      </c>
      <c r="B685" t="s">
        <v>917</v>
      </c>
      <c r="C685" s="5">
        <v>11313.9</v>
      </c>
      <c r="D685" s="5">
        <v>1253.232</v>
      </c>
      <c r="E685" s="2">
        <v>0.1</v>
      </c>
    </row>
    <row r="686" spans="1:5" x14ac:dyDescent="0.25">
      <c r="A686" s="4" t="s">
        <v>118</v>
      </c>
      <c r="B686" t="s">
        <v>918</v>
      </c>
      <c r="C686" s="5">
        <v>8328.4599999999991</v>
      </c>
      <c r="D686" s="5">
        <v>705.72739999999988</v>
      </c>
      <c r="E686" s="2">
        <v>0.14000000000000001</v>
      </c>
    </row>
    <row r="687" spans="1:5" x14ac:dyDescent="0.25">
      <c r="A687" s="4" t="s">
        <v>104</v>
      </c>
      <c r="B687" t="s">
        <v>919</v>
      </c>
      <c r="C687" s="5">
        <v>7509.12</v>
      </c>
      <c r="D687" s="5">
        <v>1384.4940000000001</v>
      </c>
      <c r="E687" s="2">
        <v>0.15</v>
      </c>
    </row>
    <row r="688" spans="1:5" x14ac:dyDescent="0.25">
      <c r="A688" s="4" t="s">
        <v>81</v>
      </c>
      <c r="B688" t="s">
        <v>920</v>
      </c>
      <c r="C688" s="5">
        <v>12153.2</v>
      </c>
      <c r="D688" s="5">
        <v>978.33260000000007</v>
      </c>
      <c r="E688" s="2">
        <v>0.12</v>
      </c>
    </row>
    <row r="689" spans="1:5" x14ac:dyDescent="0.25">
      <c r="A689" s="4" t="s">
        <v>109</v>
      </c>
      <c r="B689" t="s">
        <v>921</v>
      </c>
      <c r="C689" s="5">
        <v>10622.52</v>
      </c>
      <c r="D689" s="5">
        <v>1652.3920000000001</v>
      </c>
      <c r="E689" s="2">
        <v>0.11</v>
      </c>
    </row>
    <row r="690" spans="1:5" x14ac:dyDescent="0.25">
      <c r="A690" s="4" t="s">
        <v>81</v>
      </c>
      <c r="B690" t="s">
        <v>922</v>
      </c>
      <c r="C690" s="5">
        <v>6637.41</v>
      </c>
      <c r="D690" s="5">
        <v>929.23739999999987</v>
      </c>
      <c r="E690" s="2">
        <v>0.11</v>
      </c>
    </row>
    <row r="691" spans="1:5" x14ac:dyDescent="0.25">
      <c r="A691" s="4" t="s">
        <v>54</v>
      </c>
      <c r="B691" t="s">
        <v>923</v>
      </c>
      <c r="C691" s="5">
        <v>10905.2</v>
      </c>
      <c r="D691" s="5">
        <v>722.46949999999981</v>
      </c>
      <c r="E691" s="2">
        <v>0.11</v>
      </c>
    </row>
    <row r="692" spans="1:5" x14ac:dyDescent="0.25">
      <c r="A692" s="4" t="s">
        <v>69</v>
      </c>
      <c r="B692" t="s">
        <v>924</v>
      </c>
      <c r="C692" s="5">
        <v>6638.28</v>
      </c>
      <c r="D692" s="5">
        <v>852.91840000000002</v>
      </c>
      <c r="E692" s="2">
        <v>0.13</v>
      </c>
    </row>
    <row r="693" spans="1:5" x14ac:dyDescent="0.25">
      <c r="A693" s="4" t="s">
        <v>60</v>
      </c>
      <c r="B693" t="s">
        <v>925</v>
      </c>
      <c r="C693" s="5">
        <v>13169.28</v>
      </c>
      <c r="D693" s="5">
        <v>1802.1120000000001</v>
      </c>
      <c r="E693" s="2">
        <v>0.11</v>
      </c>
    </row>
    <row r="694" spans="1:5" x14ac:dyDescent="0.25">
      <c r="A694" s="4" t="s">
        <v>71</v>
      </c>
      <c r="B694" t="s">
        <v>926</v>
      </c>
      <c r="C694" s="5">
        <v>6545</v>
      </c>
      <c r="D694" s="5">
        <v>924</v>
      </c>
      <c r="E694" s="2">
        <v>0.13</v>
      </c>
    </row>
    <row r="695" spans="1:5" x14ac:dyDescent="0.25">
      <c r="A695" s="4" t="s">
        <v>92</v>
      </c>
      <c r="B695" t="s">
        <v>927</v>
      </c>
      <c r="C695" s="5">
        <v>11125.2</v>
      </c>
      <c r="D695" s="5">
        <v>1134.7704000000001</v>
      </c>
      <c r="E695" s="2">
        <v>0.11</v>
      </c>
    </row>
    <row r="696" spans="1:5" x14ac:dyDescent="0.25">
      <c r="A696" s="4" t="s">
        <v>118</v>
      </c>
      <c r="B696" t="s">
        <v>928</v>
      </c>
      <c r="C696" s="5">
        <v>9589.36</v>
      </c>
      <c r="D696" s="5">
        <v>690.99799999999993</v>
      </c>
      <c r="E696" s="2">
        <v>0.15</v>
      </c>
    </row>
    <row r="697" spans="1:5" x14ac:dyDescent="0.25">
      <c r="A697" s="4" t="s">
        <v>98</v>
      </c>
      <c r="B697" t="s">
        <v>929</v>
      </c>
      <c r="C697" s="5">
        <v>6542.28</v>
      </c>
      <c r="D697" s="5">
        <v>1000.5839999999999</v>
      </c>
      <c r="E697" s="2">
        <v>0.14000000000000001</v>
      </c>
    </row>
    <row r="698" spans="1:5" x14ac:dyDescent="0.25">
      <c r="A698" s="4" t="s">
        <v>66</v>
      </c>
      <c r="B698" t="s">
        <v>930</v>
      </c>
      <c r="C698" s="5">
        <v>8524.16</v>
      </c>
      <c r="D698" s="5">
        <v>800.8223999999999</v>
      </c>
      <c r="E698" s="2">
        <v>0.1</v>
      </c>
    </row>
    <row r="699" spans="1:5" x14ac:dyDescent="0.25">
      <c r="A699" s="4" t="s">
        <v>109</v>
      </c>
      <c r="B699" t="s">
        <v>931</v>
      </c>
      <c r="C699" s="5">
        <v>6536.76</v>
      </c>
      <c r="D699" s="5">
        <v>820.53539999999998</v>
      </c>
      <c r="E699" s="2">
        <v>0.1</v>
      </c>
    </row>
    <row r="700" spans="1:5" x14ac:dyDescent="0.25">
      <c r="A700" s="4" t="s">
        <v>58</v>
      </c>
      <c r="B700" t="s">
        <v>932</v>
      </c>
      <c r="C700" s="5">
        <v>8282.4</v>
      </c>
      <c r="D700" s="5">
        <v>623.25059999999996</v>
      </c>
      <c r="E700" s="2">
        <v>0.13</v>
      </c>
    </row>
    <row r="701" spans="1:5" x14ac:dyDescent="0.25">
      <c r="A701" s="4" t="s">
        <v>56</v>
      </c>
      <c r="B701" t="s">
        <v>933</v>
      </c>
      <c r="C701" s="5">
        <v>12427.14</v>
      </c>
      <c r="D701" s="5">
        <v>1229.6328000000001</v>
      </c>
      <c r="E701" s="2">
        <v>0.13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1"/>
  <sheetViews>
    <sheetView workbookViewId="0">
      <selection activeCell="A2" sqref="A2"/>
    </sheetView>
  </sheetViews>
  <sheetFormatPr defaultRowHeight="15" x14ac:dyDescent="0.25"/>
  <cols>
    <col min="1" max="1" width="17.140625" customWidth="1"/>
    <col min="2" max="2" width="15.7109375" bestFit="1" customWidth="1"/>
    <col min="3" max="3" width="13.5703125" customWidth="1"/>
    <col min="4" max="4" width="22.7109375" customWidth="1"/>
    <col min="5" max="5" width="17.85546875" bestFit="1" customWidth="1"/>
    <col min="6" max="6" width="11.5703125" bestFit="1" customWidth="1"/>
    <col min="7" max="7" width="14.28515625" bestFit="1" customWidth="1"/>
    <col min="8" max="8" width="18.5703125" bestFit="1" customWidth="1"/>
    <col min="9" max="9" width="30.5703125" bestFit="1" customWidth="1"/>
  </cols>
  <sheetData>
    <row r="1" spans="1:5" ht="42" customHeight="1" x14ac:dyDescent="0.25">
      <c r="A1" s="3" t="s">
        <v>233</v>
      </c>
      <c r="B1" s="6" t="s">
        <v>52</v>
      </c>
      <c r="C1" s="6" t="s">
        <v>15</v>
      </c>
      <c r="D1" s="6" t="s">
        <v>53</v>
      </c>
      <c r="E1" s="6" t="s">
        <v>2</v>
      </c>
    </row>
    <row r="2" spans="1:5" x14ac:dyDescent="0.25">
      <c r="A2" t="s">
        <v>234</v>
      </c>
      <c r="B2" s="5">
        <v>6413.5959999999995</v>
      </c>
      <c r="C2" s="1" t="s">
        <v>55</v>
      </c>
      <c r="D2" s="5">
        <v>22759.900239999999</v>
      </c>
      <c r="E2" s="4" t="s">
        <v>9</v>
      </c>
    </row>
    <row r="3" spans="1:5" x14ac:dyDescent="0.25">
      <c r="A3" t="s">
        <v>235</v>
      </c>
      <c r="B3" s="5">
        <v>6346.4016000000001</v>
      </c>
      <c r="C3" s="1" t="s">
        <v>57</v>
      </c>
      <c r="D3" s="5">
        <v>25545.777488</v>
      </c>
      <c r="E3" s="4" t="s">
        <v>7</v>
      </c>
    </row>
    <row r="4" spans="1:5" x14ac:dyDescent="0.25">
      <c r="A4" t="s">
        <v>236</v>
      </c>
      <c r="B4" s="5">
        <v>3259.3580000000006</v>
      </c>
      <c r="C4" s="1" t="s">
        <v>59</v>
      </c>
      <c r="D4" s="5">
        <v>13950.052240000001</v>
      </c>
      <c r="E4" s="4" t="s">
        <v>8</v>
      </c>
    </row>
    <row r="5" spans="1:5" x14ac:dyDescent="0.25">
      <c r="A5" t="s">
        <v>237</v>
      </c>
      <c r="B5" s="5">
        <v>3340.0899000000004</v>
      </c>
      <c r="C5" s="1" t="s">
        <v>61</v>
      </c>
      <c r="D5" s="5">
        <v>11964.782907000001</v>
      </c>
      <c r="E5" s="4" t="s">
        <v>11</v>
      </c>
    </row>
    <row r="6" spans="1:5" x14ac:dyDescent="0.25">
      <c r="A6" t="s">
        <v>238</v>
      </c>
      <c r="B6" s="5">
        <v>2867.4239999999995</v>
      </c>
      <c r="C6" s="1" t="s">
        <v>63</v>
      </c>
      <c r="D6" s="5">
        <v>11542.064320000001</v>
      </c>
      <c r="E6" s="4" t="s">
        <v>6</v>
      </c>
    </row>
    <row r="7" spans="1:5" x14ac:dyDescent="0.25">
      <c r="A7" t="s">
        <v>239</v>
      </c>
      <c r="B7" s="5">
        <v>4280.5575999999992</v>
      </c>
      <c r="C7" s="1" t="s">
        <v>65</v>
      </c>
      <c r="D7" s="5">
        <v>15190.396144</v>
      </c>
      <c r="E7" s="4" t="s">
        <v>20</v>
      </c>
    </row>
    <row r="8" spans="1:5" x14ac:dyDescent="0.25">
      <c r="A8" t="s">
        <v>240</v>
      </c>
      <c r="B8" s="5">
        <v>4725.9157999999998</v>
      </c>
      <c r="C8" s="1" t="s">
        <v>67</v>
      </c>
      <c r="D8" s="5">
        <v>16612.62141</v>
      </c>
      <c r="E8" s="4" t="s">
        <v>20</v>
      </c>
    </row>
    <row r="9" spans="1:5" x14ac:dyDescent="0.25">
      <c r="A9" t="s">
        <v>241</v>
      </c>
      <c r="B9" s="5">
        <v>3712.9686000000006</v>
      </c>
      <c r="C9" s="1" t="s">
        <v>68</v>
      </c>
      <c r="D9" s="5">
        <v>14085.652698000002</v>
      </c>
      <c r="E9" s="4" t="s">
        <v>7</v>
      </c>
    </row>
    <row r="10" spans="1:5" x14ac:dyDescent="0.25">
      <c r="A10" t="s">
        <v>242</v>
      </c>
      <c r="B10" s="5">
        <v>4569.4468000000006</v>
      </c>
      <c r="C10" s="1" t="s">
        <v>70</v>
      </c>
      <c r="D10" s="5">
        <v>21233.497788000001</v>
      </c>
      <c r="E10" s="4" t="s">
        <v>12</v>
      </c>
    </row>
    <row r="11" spans="1:5" x14ac:dyDescent="0.25">
      <c r="A11" t="s">
        <v>243</v>
      </c>
      <c r="B11" s="5">
        <v>6239.9268000000002</v>
      </c>
      <c r="C11" s="1" t="s">
        <v>72</v>
      </c>
      <c r="D11" s="5">
        <v>28729.936656000002</v>
      </c>
      <c r="E11" s="4" t="s">
        <v>14</v>
      </c>
    </row>
    <row r="12" spans="1:5" x14ac:dyDescent="0.25">
      <c r="A12" t="s">
        <v>244</v>
      </c>
      <c r="B12" s="5">
        <v>4509.4211999999998</v>
      </c>
      <c r="C12" s="1" t="s">
        <v>73</v>
      </c>
      <c r="D12" s="5">
        <v>21775.493927999996</v>
      </c>
      <c r="E12" s="4" t="s">
        <v>11</v>
      </c>
    </row>
    <row r="13" spans="1:5" x14ac:dyDescent="0.25">
      <c r="A13" t="s">
        <v>245</v>
      </c>
      <c r="B13" s="5">
        <v>3902.22</v>
      </c>
      <c r="C13" s="1" t="s">
        <v>74</v>
      </c>
      <c r="D13" s="5">
        <v>15560.566800000002</v>
      </c>
      <c r="E13" s="4" t="s">
        <v>12</v>
      </c>
    </row>
    <row r="14" spans="1:5" x14ac:dyDescent="0.25">
      <c r="A14" t="s">
        <v>246</v>
      </c>
      <c r="B14" s="5">
        <v>5297.2266</v>
      </c>
      <c r="C14" s="1" t="s">
        <v>75</v>
      </c>
      <c r="D14" s="5">
        <v>18975.586938000004</v>
      </c>
      <c r="E14" s="4" t="s">
        <v>20</v>
      </c>
    </row>
    <row r="15" spans="1:5" x14ac:dyDescent="0.25">
      <c r="A15" t="s">
        <v>247</v>
      </c>
      <c r="B15" s="5">
        <v>3935.8158000000003</v>
      </c>
      <c r="C15" s="1" t="s">
        <v>76</v>
      </c>
      <c r="D15" s="5">
        <v>17617.954409999998</v>
      </c>
      <c r="E15" s="4" t="s">
        <v>20</v>
      </c>
    </row>
    <row r="16" spans="1:5" x14ac:dyDescent="0.25">
      <c r="A16" t="s">
        <v>248</v>
      </c>
      <c r="B16" s="5">
        <v>4613.4089999999997</v>
      </c>
      <c r="C16" s="1" t="s">
        <v>78</v>
      </c>
      <c r="D16" s="5">
        <v>20651.075550000001</v>
      </c>
      <c r="E16" s="4" t="s">
        <v>8</v>
      </c>
    </row>
    <row r="17" spans="1:5" x14ac:dyDescent="0.25">
      <c r="A17" t="s">
        <v>249</v>
      </c>
      <c r="B17" s="5">
        <v>3990.4439999999995</v>
      </c>
      <c r="C17" s="1" t="s">
        <v>79</v>
      </c>
      <c r="D17" s="5">
        <v>17238.718079999999</v>
      </c>
      <c r="E17" s="4" t="s">
        <v>6</v>
      </c>
    </row>
    <row r="18" spans="1:5" x14ac:dyDescent="0.25">
      <c r="A18" t="s">
        <v>250</v>
      </c>
      <c r="B18" s="5">
        <v>6290.0640000000003</v>
      </c>
      <c r="C18" s="1" t="s">
        <v>80</v>
      </c>
      <c r="D18" s="5">
        <v>23862.215520000002</v>
      </c>
      <c r="E18" s="4" t="s">
        <v>12</v>
      </c>
    </row>
    <row r="19" spans="1:5" x14ac:dyDescent="0.25">
      <c r="A19" t="s">
        <v>251</v>
      </c>
      <c r="B19" s="5">
        <v>3639.1931999999997</v>
      </c>
      <c r="C19" s="1" t="s">
        <v>82</v>
      </c>
      <c r="D19" s="5">
        <v>17739.045075999999</v>
      </c>
      <c r="E19" s="4" t="s">
        <v>12</v>
      </c>
    </row>
    <row r="20" spans="1:5" x14ac:dyDescent="0.25">
      <c r="A20" t="s">
        <v>252</v>
      </c>
      <c r="B20" s="5">
        <v>3424.68</v>
      </c>
      <c r="C20" s="1" t="s">
        <v>80</v>
      </c>
      <c r="D20" s="5">
        <v>14931.604800000003</v>
      </c>
      <c r="E20" s="4" t="s">
        <v>9</v>
      </c>
    </row>
    <row r="21" spans="1:5" x14ac:dyDescent="0.25">
      <c r="A21" t="s">
        <v>253</v>
      </c>
      <c r="B21" s="5">
        <v>5078.9276999999993</v>
      </c>
      <c r="C21" s="1" t="s">
        <v>83</v>
      </c>
      <c r="D21" s="5">
        <v>20634.957684000001</v>
      </c>
      <c r="E21" s="4" t="s">
        <v>10</v>
      </c>
    </row>
    <row r="22" spans="1:5" x14ac:dyDescent="0.25">
      <c r="A22" t="s">
        <v>254</v>
      </c>
      <c r="B22" s="5">
        <v>3961.5660000000003</v>
      </c>
      <c r="C22" s="1" t="s">
        <v>85</v>
      </c>
      <c r="D22" s="5">
        <v>14323.64472</v>
      </c>
      <c r="E22" s="4" t="s">
        <v>11</v>
      </c>
    </row>
    <row r="23" spans="1:5" x14ac:dyDescent="0.25">
      <c r="A23" t="s">
        <v>255</v>
      </c>
      <c r="B23" s="5">
        <v>3128.0184000000004</v>
      </c>
      <c r="C23" s="1" t="s">
        <v>86</v>
      </c>
      <c r="D23" s="5">
        <v>15247.351912000002</v>
      </c>
      <c r="E23" s="4" t="s">
        <v>6</v>
      </c>
    </row>
    <row r="24" spans="1:5" x14ac:dyDescent="0.25">
      <c r="A24" t="s">
        <v>256</v>
      </c>
      <c r="B24" s="5">
        <v>4844.4831999999997</v>
      </c>
      <c r="C24" s="1" t="s">
        <v>88</v>
      </c>
      <c r="D24" s="5">
        <v>22305.020544000003</v>
      </c>
      <c r="E24" s="4" t="s">
        <v>11</v>
      </c>
    </row>
    <row r="25" spans="1:5" x14ac:dyDescent="0.25">
      <c r="A25" t="s">
        <v>257</v>
      </c>
      <c r="B25" s="5">
        <v>5160.3353999999999</v>
      </c>
      <c r="C25" s="1" t="s">
        <v>89</v>
      </c>
      <c r="D25" s="5">
        <v>19393.478676000002</v>
      </c>
      <c r="E25" s="4" t="s">
        <v>13</v>
      </c>
    </row>
    <row r="26" spans="1:5" x14ac:dyDescent="0.25">
      <c r="A26" t="s">
        <v>258</v>
      </c>
      <c r="B26" s="5">
        <v>5850.9359999999997</v>
      </c>
      <c r="C26" s="1" t="s">
        <v>90</v>
      </c>
      <c r="D26" s="5">
        <v>24573.931199999999</v>
      </c>
      <c r="E26" s="4" t="s">
        <v>7</v>
      </c>
    </row>
    <row r="27" spans="1:5" x14ac:dyDescent="0.25">
      <c r="A27" t="s">
        <v>259</v>
      </c>
      <c r="B27" s="5">
        <v>5653.08</v>
      </c>
      <c r="C27" s="1" t="s">
        <v>70</v>
      </c>
      <c r="D27" s="5">
        <v>24421.3056</v>
      </c>
      <c r="E27" s="4" t="s">
        <v>12</v>
      </c>
    </row>
    <row r="28" spans="1:5" x14ac:dyDescent="0.25">
      <c r="A28" t="s">
        <v>260</v>
      </c>
      <c r="B28" s="5">
        <v>5421.1871999999994</v>
      </c>
      <c r="C28" s="1" t="s">
        <v>91</v>
      </c>
      <c r="D28" s="5">
        <v>20950.424351999998</v>
      </c>
      <c r="E28" s="4" t="s">
        <v>20</v>
      </c>
    </row>
    <row r="29" spans="1:5" x14ac:dyDescent="0.25">
      <c r="A29" t="s">
        <v>261</v>
      </c>
      <c r="B29" s="5">
        <v>4682.0105999999996</v>
      </c>
      <c r="C29" s="1" t="s">
        <v>93</v>
      </c>
      <c r="D29" s="5">
        <v>22822.200557999997</v>
      </c>
      <c r="E29" s="4" t="s">
        <v>8</v>
      </c>
    </row>
    <row r="30" spans="1:5" x14ac:dyDescent="0.25">
      <c r="A30" t="s">
        <v>262</v>
      </c>
      <c r="B30" s="5">
        <v>4222.3545000000004</v>
      </c>
      <c r="C30" s="1" t="s">
        <v>94</v>
      </c>
      <c r="D30" s="5">
        <v>16837.141230000001</v>
      </c>
      <c r="E30" s="4" t="s">
        <v>14</v>
      </c>
    </row>
    <row r="31" spans="1:5" x14ac:dyDescent="0.25">
      <c r="A31" t="s">
        <v>263</v>
      </c>
      <c r="B31" s="5">
        <v>4842.1655999999994</v>
      </c>
      <c r="C31" s="1" t="s">
        <v>95</v>
      </c>
      <c r="D31" s="5">
        <v>23161.69212</v>
      </c>
      <c r="E31" s="4" t="s">
        <v>9</v>
      </c>
    </row>
    <row r="32" spans="1:5" x14ac:dyDescent="0.25">
      <c r="A32" t="s">
        <v>264</v>
      </c>
      <c r="B32" s="5">
        <v>3338.2682999999997</v>
      </c>
      <c r="C32" s="1" t="s">
        <v>96</v>
      </c>
      <c r="D32" s="5">
        <v>12181.776453</v>
      </c>
      <c r="E32" s="4" t="s">
        <v>9</v>
      </c>
    </row>
    <row r="33" spans="1:5" x14ac:dyDescent="0.25">
      <c r="A33" t="s">
        <v>265</v>
      </c>
      <c r="B33" s="5">
        <v>5356.3849</v>
      </c>
      <c r="C33" s="1" t="s">
        <v>97</v>
      </c>
      <c r="D33" s="5">
        <v>19546.147159</v>
      </c>
      <c r="E33" s="4" t="s">
        <v>9</v>
      </c>
    </row>
    <row r="34" spans="1:5" x14ac:dyDescent="0.25">
      <c r="A34" t="s">
        <v>266</v>
      </c>
      <c r="B34" s="5">
        <v>5311.2611999999999</v>
      </c>
      <c r="C34" s="1" t="s">
        <v>59</v>
      </c>
      <c r="D34" s="5">
        <v>21379.090916000001</v>
      </c>
      <c r="E34" s="4" t="s">
        <v>10</v>
      </c>
    </row>
    <row r="35" spans="1:5" x14ac:dyDescent="0.25">
      <c r="A35" t="s">
        <v>267</v>
      </c>
      <c r="B35" s="5">
        <v>5998.9644000000008</v>
      </c>
      <c r="C35" s="1" t="s">
        <v>95</v>
      </c>
      <c r="D35" s="5">
        <v>22332.508379999999</v>
      </c>
      <c r="E35" s="4" t="s">
        <v>11</v>
      </c>
    </row>
    <row r="36" spans="1:5" x14ac:dyDescent="0.25">
      <c r="A36" t="s">
        <v>268</v>
      </c>
      <c r="B36" s="5">
        <v>3489.4313999999999</v>
      </c>
      <c r="C36" s="1" t="s">
        <v>99</v>
      </c>
      <c r="D36" s="5">
        <v>16850.076516000001</v>
      </c>
      <c r="E36" s="4" t="s">
        <v>11</v>
      </c>
    </row>
    <row r="37" spans="1:5" x14ac:dyDescent="0.25">
      <c r="A37" t="s">
        <v>269</v>
      </c>
      <c r="B37" s="5">
        <v>7386.9560000000001</v>
      </c>
      <c r="C37" s="1" t="s">
        <v>100</v>
      </c>
      <c r="D37" s="5">
        <v>26461.361079999999</v>
      </c>
      <c r="E37" s="4" t="s">
        <v>14</v>
      </c>
    </row>
    <row r="38" spans="1:5" x14ac:dyDescent="0.25">
      <c r="A38" t="s">
        <v>270</v>
      </c>
      <c r="B38" s="5">
        <v>4324.9751999999999</v>
      </c>
      <c r="C38" s="1" t="s">
        <v>95</v>
      </c>
      <c r="D38" s="5">
        <v>15492.813335999997</v>
      </c>
      <c r="E38" s="4" t="s">
        <v>13</v>
      </c>
    </row>
    <row r="39" spans="1:5" x14ac:dyDescent="0.25">
      <c r="A39" t="s">
        <v>271</v>
      </c>
      <c r="B39" s="5">
        <v>4205.5901999999996</v>
      </c>
      <c r="C39" s="1" t="s">
        <v>101</v>
      </c>
      <c r="D39" s="5">
        <v>16612.081290000002</v>
      </c>
      <c r="E39" s="4" t="s">
        <v>6</v>
      </c>
    </row>
    <row r="40" spans="1:5" x14ac:dyDescent="0.25">
      <c r="A40" t="s">
        <v>272</v>
      </c>
      <c r="B40" s="5">
        <v>4670.1775999999991</v>
      </c>
      <c r="C40" s="1" t="s">
        <v>102</v>
      </c>
      <c r="D40" s="5">
        <v>16729.388368</v>
      </c>
      <c r="E40" s="4" t="s">
        <v>12</v>
      </c>
    </row>
    <row r="41" spans="1:5" x14ac:dyDescent="0.25">
      <c r="A41" t="s">
        <v>273</v>
      </c>
      <c r="B41" s="5">
        <v>6141.1895999999997</v>
      </c>
      <c r="C41" s="1" t="s">
        <v>93</v>
      </c>
      <c r="D41" s="5">
        <v>24488.724623999999</v>
      </c>
      <c r="E41" s="4" t="s">
        <v>7</v>
      </c>
    </row>
    <row r="42" spans="1:5" x14ac:dyDescent="0.25">
      <c r="A42" t="s">
        <v>274</v>
      </c>
      <c r="B42" s="5">
        <v>5919.8319999999994</v>
      </c>
      <c r="C42" s="1" t="s">
        <v>80</v>
      </c>
      <c r="D42" s="5">
        <v>25810.467520000002</v>
      </c>
      <c r="E42" s="4" t="s">
        <v>12</v>
      </c>
    </row>
    <row r="43" spans="1:5" x14ac:dyDescent="0.25">
      <c r="A43" t="s">
        <v>275</v>
      </c>
      <c r="B43" s="5">
        <v>6423.7528000000002</v>
      </c>
      <c r="C43" s="1" t="s">
        <v>103</v>
      </c>
      <c r="D43" s="5">
        <v>23010.999703999998</v>
      </c>
      <c r="E43" s="4" t="s">
        <v>10</v>
      </c>
    </row>
    <row r="44" spans="1:5" x14ac:dyDescent="0.25">
      <c r="A44" t="s">
        <v>276</v>
      </c>
      <c r="B44" s="5">
        <v>5561.1009999999997</v>
      </c>
      <c r="C44" s="1" t="s">
        <v>105</v>
      </c>
      <c r="D44" s="5">
        <v>19548.478950000004</v>
      </c>
      <c r="E44" s="4" t="s">
        <v>20</v>
      </c>
    </row>
    <row r="45" spans="1:5" x14ac:dyDescent="0.25">
      <c r="A45" t="s">
        <v>277</v>
      </c>
      <c r="B45" s="5">
        <v>3523.5989999999997</v>
      </c>
      <c r="C45" s="1" t="s">
        <v>106</v>
      </c>
      <c r="D45" s="5">
        <v>17496.62659</v>
      </c>
      <c r="E45" s="4" t="s">
        <v>14</v>
      </c>
    </row>
    <row r="46" spans="1:5" x14ac:dyDescent="0.25">
      <c r="A46" t="s">
        <v>278</v>
      </c>
      <c r="B46" s="5">
        <v>4848.2044999999998</v>
      </c>
      <c r="C46" s="1" t="s">
        <v>107</v>
      </c>
      <c r="D46" s="5">
        <v>17691.730595000001</v>
      </c>
      <c r="E46" s="4" t="s">
        <v>20</v>
      </c>
    </row>
    <row r="47" spans="1:5" x14ac:dyDescent="0.25">
      <c r="A47" t="s">
        <v>279</v>
      </c>
      <c r="B47" s="5">
        <v>4400.1899999999996</v>
      </c>
      <c r="C47" s="1" t="s">
        <v>108</v>
      </c>
      <c r="D47" s="5">
        <v>21648.934800000003</v>
      </c>
      <c r="E47" s="4" t="s">
        <v>8</v>
      </c>
    </row>
    <row r="48" spans="1:5" x14ac:dyDescent="0.25">
      <c r="A48" t="s">
        <v>280</v>
      </c>
      <c r="B48" s="5">
        <v>4511.6544000000004</v>
      </c>
      <c r="C48" s="1" t="s">
        <v>74</v>
      </c>
      <c r="D48" s="5">
        <v>16795.658880000003</v>
      </c>
      <c r="E48" s="4" t="s">
        <v>11</v>
      </c>
    </row>
    <row r="49" spans="1:5" x14ac:dyDescent="0.25">
      <c r="A49" t="s">
        <v>281</v>
      </c>
      <c r="B49" s="5">
        <v>3883.32</v>
      </c>
      <c r="C49" s="1" t="s">
        <v>110</v>
      </c>
      <c r="D49" s="5">
        <v>16931.2752</v>
      </c>
      <c r="E49" s="4" t="s">
        <v>12</v>
      </c>
    </row>
    <row r="50" spans="1:5" x14ac:dyDescent="0.25">
      <c r="A50" t="s">
        <v>282</v>
      </c>
      <c r="B50" s="5">
        <v>3486.9419999999996</v>
      </c>
      <c r="C50" s="1" t="s">
        <v>111</v>
      </c>
      <c r="D50" s="5">
        <v>14924.111760000002</v>
      </c>
      <c r="E50" s="4" t="s">
        <v>12</v>
      </c>
    </row>
    <row r="51" spans="1:5" x14ac:dyDescent="0.25">
      <c r="A51" t="s">
        <v>283</v>
      </c>
      <c r="B51" s="5">
        <v>5556.5201999999999</v>
      </c>
      <c r="C51" s="1" t="s">
        <v>110</v>
      </c>
      <c r="D51" s="5">
        <v>22366.316786000003</v>
      </c>
      <c r="E51" s="4" t="s">
        <v>12</v>
      </c>
    </row>
    <row r="52" spans="1:5" x14ac:dyDescent="0.25">
      <c r="A52" t="s">
        <v>284</v>
      </c>
      <c r="B52" s="5">
        <v>5322.3680000000004</v>
      </c>
      <c r="C52" s="1" t="s">
        <v>96</v>
      </c>
      <c r="D52" s="5">
        <v>22779.735040000003</v>
      </c>
      <c r="E52" s="4" t="s">
        <v>14</v>
      </c>
    </row>
    <row r="53" spans="1:5" x14ac:dyDescent="0.25">
      <c r="A53" t="s">
        <v>285</v>
      </c>
      <c r="B53" s="5">
        <v>5086.2083999999995</v>
      </c>
      <c r="C53" s="1" t="s">
        <v>113</v>
      </c>
      <c r="D53" s="5">
        <v>20664.538128</v>
      </c>
      <c r="E53" s="4" t="s">
        <v>12</v>
      </c>
    </row>
    <row r="54" spans="1:5" x14ac:dyDescent="0.25">
      <c r="A54" t="s">
        <v>286</v>
      </c>
      <c r="B54" s="5">
        <v>5520.9440000000004</v>
      </c>
      <c r="C54" s="1" t="s">
        <v>114</v>
      </c>
      <c r="D54" s="5">
        <v>24713.488799999999</v>
      </c>
      <c r="E54" s="4" t="s">
        <v>8</v>
      </c>
    </row>
    <row r="55" spans="1:5" x14ac:dyDescent="0.25">
      <c r="A55" t="s">
        <v>287</v>
      </c>
      <c r="B55" s="5">
        <v>6351.84</v>
      </c>
      <c r="C55" s="1" t="s">
        <v>115</v>
      </c>
      <c r="D55" s="5">
        <v>24096.571200000002</v>
      </c>
      <c r="E55" s="4" t="s">
        <v>12</v>
      </c>
    </row>
    <row r="56" spans="1:5" x14ac:dyDescent="0.25">
      <c r="A56" t="s">
        <v>288</v>
      </c>
      <c r="B56" s="5">
        <v>4581.0687999999991</v>
      </c>
      <c r="C56" s="1" t="s">
        <v>89</v>
      </c>
      <c r="D56" s="5">
        <v>17378.909184</v>
      </c>
      <c r="E56" s="4" t="s">
        <v>20</v>
      </c>
    </row>
    <row r="57" spans="1:5" x14ac:dyDescent="0.25">
      <c r="A57" t="s">
        <v>289</v>
      </c>
      <c r="B57" s="5">
        <v>3594.2570999999998</v>
      </c>
      <c r="C57" s="1" t="s">
        <v>116</v>
      </c>
      <c r="D57" s="5">
        <v>14602.953132000001</v>
      </c>
      <c r="E57" s="4" t="s">
        <v>14</v>
      </c>
    </row>
    <row r="58" spans="1:5" x14ac:dyDescent="0.25">
      <c r="A58" t="s">
        <v>290</v>
      </c>
      <c r="B58" s="5">
        <v>5157.7890000000007</v>
      </c>
      <c r="C58" s="1" t="s">
        <v>117</v>
      </c>
      <c r="D58" s="5">
        <v>20761.328770000004</v>
      </c>
      <c r="E58" s="4" t="s">
        <v>8</v>
      </c>
    </row>
    <row r="59" spans="1:5" x14ac:dyDescent="0.25">
      <c r="A59" t="s">
        <v>291</v>
      </c>
      <c r="B59" s="5">
        <v>6116.8454000000002</v>
      </c>
      <c r="C59" s="1" t="s">
        <v>110</v>
      </c>
      <c r="D59" s="5">
        <v>22116.385367999999</v>
      </c>
      <c r="E59" s="4" t="s">
        <v>11</v>
      </c>
    </row>
    <row r="60" spans="1:5" x14ac:dyDescent="0.25">
      <c r="A60" t="s">
        <v>292</v>
      </c>
      <c r="B60" s="5">
        <v>3838.4345999999996</v>
      </c>
      <c r="C60" s="1" t="s">
        <v>119</v>
      </c>
      <c r="D60" s="5">
        <v>15161.816669999998</v>
      </c>
      <c r="E60" s="4" t="s">
        <v>8</v>
      </c>
    </row>
    <row r="61" spans="1:5" x14ac:dyDescent="0.25">
      <c r="A61" t="s">
        <v>293</v>
      </c>
      <c r="B61" s="5">
        <v>4779.3640000000005</v>
      </c>
      <c r="C61" s="1" t="s">
        <v>120</v>
      </c>
      <c r="D61" s="5">
        <v>20838.027040000001</v>
      </c>
      <c r="E61" s="4" t="s">
        <v>7</v>
      </c>
    </row>
    <row r="62" spans="1:5" x14ac:dyDescent="0.25">
      <c r="A62" t="s">
        <v>294</v>
      </c>
      <c r="B62" s="5">
        <v>5113.4238000000005</v>
      </c>
      <c r="C62" s="1" t="s">
        <v>121</v>
      </c>
      <c r="D62" s="5">
        <v>24925.100234000001</v>
      </c>
      <c r="E62" s="4" t="s">
        <v>20</v>
      </c>
    </row>
    <row r="63" spans="1:5" x14ac:dyDescent="0.25">
      <c r="A63" t="s">
        <v>295</v>
      </c>
      <c r="B63" s="5">
        <v>3515.1440000000002</v>
      </c>
      <c r="C63" s="1" t="s">
        <v>122</v>
      </c>
      <c r="D63" s="5">
        <v>15326.027840000002</v>
      </c>
      <c r="E63" s="4" t="s">
        <v>9</v>
      </c>
    </row>
    <row r="64" spans="1:5" x14ac:dyDescent="0.25">
      <c r="A64" t="s">
        <v>296</v>
      </c>
      <c r="B64" s="5">
        <v>3184.38</v>
      </c>
      <c r="C64" s="1" t="s">
        <v>89</v>
      </c>
      <c r="D64" s="5">
        <v>13501.771200000001</v>
      </c>
      <c r="E64" s="4" t="s">
        <v>6</v>
      </c>
    </row>
    <row r="65" spans="1:5" x14ac:dyDescent="0.25">
      <c r="A65" t="s">
        <v>297</v>
      </c>
      <c r="B65" s="5">
        <v>3662.5595999999996</v>
      </c>
      <c r="C65" s="1" t="s">
        <v>123</v>
      </c>
      <c r="D65" s="5">
        <v>15018.238436</v>
      </c>
      <c r="E65" s="4" t="s">
        <v>8</v>
      </c>
    </row>
    <row r="66" spans="1:5" x14ac:dyDescent="0.25">
      <c r="A66" t="s">
        <v>298</v>
      </c>
      <c r="B66" s="5">
        <v>3900.5567999999994</v>
      </c>
      <c r="C66" s="1" t="s">
        <v>124</v>
      </c>
      <c r="D66" s="5">
        <v>15847.405056000001</v>
      </c>
      <c r="E66" s="4" t="s">
        <v>8</v>
      </c>
    </row>
    <row r="67" spans="1:5" x14ac:dyDescent="0.25">
      <c r="A67" t="s">
        <v>299</v>
      </c>
      <c r="B67" s="5">
        <v>2550.7008000000001</v>
      </c>
      <c r="C67" s="1" t="s">
        <v>125</v>
      </c>
      <c r="D67" s="5">
        <v>12200.852159999999</v>
      </c>
      <c r="E67" s="4" t="s">
        <v>7</v>
      </c>
    </row>
    <row r="68" spans="1:5" x14ac:dyDescent="0.25">
      <c r="A68" t="s">
        <v>300</v>
      </c>
      <c r="B68" s="5">
        <v>3703.9552000000003</v>
      </c>
      <c r="C68" s="1" t="s">
        <v>85</v>
      </c>
      <c r="D68" s="5">
        <v>14314.103232000001</v>
      </c>
      <c r="E68" s="4" t="s">
        <v>10</v>
      </c>
    </row>
    <row r="69" spans="1:5" x14ac:dyDescent="0.25">
      <c r="A69" t="s">
        <v>301</v>
      </c>
      <c r="B69" s="5">
        <v>5981.4925999999987</v>
      </c>
      <c r="C69" s="1" t="s">
        <v>126</v>
      </c>
      <c r="D69" s="5">
        <v>26775.049770000001</v>
      </c>
      <c r="E69" s="4" t="s">
        <v>12</v>
      </c>
    </row>
    <row r="70" spans="1:5" x14ac:dyDescent="0.25">
      <c r="A70" t="s">
        <v>302</v>
      </c>
      <c r="B70" s="5">
        <v>3562.1802000000002</v>
      </c>
      <c r="C70" s="1" t="s">
        <v>127</v>
      </c>
      <c r="D70" s="5">
        <v>17039.095290000001</v>
      </c>
      <c r="E70" s="4" t="s">
        <v>12</v>
      </c>
    </row>
    <row r="71" spans="1:5" x14ac:dyDescent="0.25">
      <c r="A71" t="s">
        <v>303</v>
      </c>
      <c r="B71" s="5">
        <v>5795.241</v>
      </c>
      <c r="C71" s="1" t="s">
        <v>128</v>
      </c>
      <c r="D71" s="5">
        <v>20371.531949999997</v>
      </c>
      <c r="E71" s="4" t="s">
        <v>8</v>
      </c>
    </row>
    <row r="72" spans="1:5" x14ac:dyDescent="0.25">
      <c r="A72" t="s">
        <v>304</v>
      </c>
      <c r="B72" s="5">
        <v>4427.0285000000003</v>
      </c>
      <c r="C72" s="1" t="s">
        <v>129</v>
      </c>
      <c r="D72" s="5">
        <v>15710.176790000001</v>
      </c>
      <c r="E72" s="4" t="s">
        <v>10</v>
      </c>
    </row>
    <row r="73" spans="1:5" x14ac:dyDescent="0.25">
      <c r="A73" t="s">
        <v>305</v>
      </c>
      <c r="B73" s="5">
        <v>5693.8559999999998</v>
      </c>
      <c r="C73" s="1" t="s">
        <v>130</v>
      </c>
      <c r="D73" s="5">
        <v>23914.195199999998</v>
      </c>
      <c r="E73" s="4" t="s">
        <v>11</v>
      </c>
    </row>
    <row r="74" spans="1:5" x14ac:dyDescent="0.25">
      <c r="A74" t="s">
        <v>306</v>
      </c>
      <c r="B74" s="5">
        <v>3668.9627</v>
      </c>
      <c r="C74" s="1" t="s">
        <v>131</v>
      </c>
      <c r="D74" s="5">
        <v>16736.263011000003</v>
      </c>
      <c r="E74" s="4" t="s">
        <v>8</v>
      </c>
    </row>
    <row r="75" spans="1:5" x14ac:dyDescent="0.25">
      <c r="A75" t="s">
        <v>307</v>
      </c>
      <c r="B75" s="5">
        <v>3672.1395000000002</v>
      </c>
      <c r="C75" s="1" t="s">
        <v>132</v>
      </c>
      <c r="D75" s="5">
        <v>16437.656025</v>
      </c>
      <c r="E75" s="4" t="s">
        <v>14</v>
      </c>
    </row>
    <row r="76" spans="1:5" x14ac:dyDescent="0.25">
      <c r="A76" t="s">
        <v>308</v>
      </c>
      <c r="B76" s="5">
        <v>4916.2443000000003</v>
      </c>
      <c r="C76" s="1" t="s">
        <v>80</v>
      </c>
      <c r="D76" s="5">
        <v>22425.836499000005</v>
      </c>
      <c r="E76" s="4" t="s">
        <v>11</v>
      </c>
    </row>
    <row r="77" spans="1:5" x14ac:dyDescent="0.25">
      <c r="A77" t="s">
        <v>309</v>
      </c>
      <c r="B77" s="5">
        <v>5626.0879999999997</v>
      </c>
      <c r="C77" s="1" t="s">
        <v>133</v>
      </c>
      <c r="D77" s="5">
        <v>24079.656640000001</v>
      </c>
      <c r="E77" s="4" t="s">
        <v>20</v>
      </c>
    </row>
    <row r="78" spans="1:5" x14ac:dyDescent="0.25">
      <c r="A78" t="s">
        <v>310</v>
      </c>
      <c r="B78" s="5">
        <v>5456.7270000000008</v>
      </c>
      <c r="C78" s="1" t="s">
        <v>134</v>
      </c>
      <c r="D78" s="5">
        <v>27095.681070000006</v>
      </c>
      <c r="E78" s="4" t="s">
        <v>12</v>
      </c>
    </row>
    <row r="79" spans="1:5" x14ac:dyDescent="0.25">
      <c r="A79" t="s">
        <v>311</v>
      </c>
      <c r="B79" s="5">
        <v>6025.9493999999995</v>
      </c>
      <c r="C79" s="1" t="s">
        <v>135</v>
      </c>
      <c r="D79" s="5">
        <v>21384.260436</v>
      </c>
      <c r="E79" s="4" t="s">
        <v>12</v>
      </c>
    </row>
    <row r="80" spans="1:5" x14ac:dyDescent="0.25">
      <c r="A80" t="s">
        <v>312</v>
      </c>
      <c r="B80" s="5">
        <v>3350.9387999999999</v>
      </c>
      <c r="C80" s="1" t="s">
        <v>136</v>
      </c>
      <c r="D80" s="5">
        <v>15571.283508000002</v>
      </c>
      <c r="E80" s="4" t="s">
        <v>13</v>
      </c>
    </row>
    <row r="81" spans="1:5" x14ac:dyDescent="0.25">
      <c r="A81" t="s">
        <v>313</v>
      </c>
      <c r="B81" s="5">
        <v>5665.2155999999995</v>
      </c>
      <c r="C81" s="1" t="s">
        <v>93</v>
      </c>
      <c r="D81" s="5">
        <v>21491.767908000002</v>
      </c>
      <c r="E81" s="4" t="s">
        <v>11</v>
      </c>
    </row>
    <row r="82" spans="1:5" x14ac:dyDescent="0.25">
      <c r="A82" t="s">
        <v>314</v>
      </c>
      <c r="B82" s="5">
        <v>4572.2860000000001</v>
      </c>
      <c r="C82" s="1" t="s">
        <v>137</v>
      </c>
      <c r="D82" s="5">
        <v>19203.601200000001</v>
      </c>
      <c r="E82" s="4" t="s">
        <v>14</v>
      </c>
    </row>
    <row r="83" spans="1:5" x14ac:dyDescent="0.25">
      <c r="A83" t="s">
        <v>315</v>
      </c>
      <c r="B83" s="5">
        <v>3563.9823999999999</v>
      </c>
      <c r="C83" s="1" t="s">
        <v>138</v>
      </c>
      <c r="D83" s="5">
        <v>13394.093856000001</v>
      </c>
      <c r="E83" s="4" t="s">
        <v>14</v>
      </c>
    </row>
    <row r="84" spans="1:5" x14ac:dyDescent="0.25">
      <c r="A84" t="s">
        <v>316</v>
      </c>
      <c r="B84" s="5">
        <v>5778.18</v>
      </c>
      <c r="C84" s="1" t="s">
        <v>88</v>
      </c>
      <c r="D84" s="5">
        <v>24961.7376</v>
      </c>
      <c r="E84" s="4" t="s">
        <v>14</v>
      </c>
    </row>
    <row r="85" spans="1:5" x14ac:dyDescent="0.25">
      <c r="A85" t="s">
        <v>317</v>
      </c>
      <c r="B85" s="5">
        <v>4607.8229999999994</v>
      </c>
      <c r="C85" s="1" t="s">
        <v>140</v>
      </c>
      <c r="D85" s="5">
        <v>17153.668349999996</v>
      </c>
      <c r="E85" s="4" t="s">
        <v>7</v>
      </c>
    </row>
    <row r="86" spans="1:5" x14ac:dyDescent="0.25">
      <c r="A86" t="s">
        <v>318</v>
      </c>
      <c r="B86" s="5">
        <v>4298.9856</v>
      </c>
      <c r="C86" s="1" t="s">
        <v>141</v>
      </c>
      <c r="D86" s="5">
        <v>17627.888096000002</v>
      </c>
      <c r="E86" s="4" t="s">
        <v>7</v>
      </c>
    </row>
    <row r="87" spans="1:5" x14ac:dyDescent="0.25">
      <c r="A87" t="s">
        <v>319</v>
      </c>
      <c r="B87" s="5">
        <v>4429.5660000000007</v>
      </c>
      <c r="C87" s="1" t="s">
        <v>142</v>
      </c>
      <c r="D87" s="5">
        <v>21591.67338</v>
      </c>
      <c r="E87" s="4" t="s">
        <v>13</v>
      </c>
    </row>
    <row r="88" spans="1:5" x14ac:dyDescent="0.25">
      <c r="A88" t="s">
        <v>320</v>
      </c>
      <c r="B88" s="5">
        <v>6517.4179999999997</v>
      </c>
      <c r="C88" s="1" t="s">
        <v>143</v>
      </c>
      <c r="D88" s="5">
        <v>23564.716560000001</v>
      </c>
      <c r="E88" s="4" t="s">
        <v>9</v>
      </c>
    </row>
    <row r="89" spans="1:5" x14ac:dyDescent="0.25">
      <c r="A89" t="s">
        <v>321</v>
      </c>
      <c r="B89" s="5">
        <v>5682.4859999999999</v>
      </c>
      <c r="C89" s="1" t="s">
        <v>144</v>
      </c>
      <c r="D89" s="5">
        <v>24548.339519999998</v>
      </c>
      <c r="E89" s="4" t="s">
        <v>14</v>
      </c>
    </row>
    <row r="90" spans="1:5" x14ac:dyDescent="0.25">
      <c r="A90" t="s">
        <v>322</v>
      </c>
      <c r="B90" s="5">
        <v>3352.9439999999995</v>
      </c>
      <c r="C90" s="1" t="s">
        <v>145</v>
      </c>
      <c r="D90" s="5">
        <v>13622.532480000002</v>
      </c>
      <c r="E90" s="4" t="s">
        <v>8</v>
      </c>
    </row>
    <row r="91" spans="1:5" x14ac:dyDescent="0.25">
      <c r="A91" t="s">
        <v>323</v>
      </c>
      <c r="B91" s="5">
        <v>3586.1</v>
      </c>
      <c r="C91" s="1" t="s">
        <v>126</v>
      </c>
      <c r="D91" s="5">
        <v>15205.064</v>
      </c>
      <c r="E91" s="4" t="s">
        <v>11</v>
      </c>
    </row>
    <row r="92" spans="1:5" x14ac:dyDescent="0.25">
      <c r="A92" t="s">
        <v>324</v>
      </c>
      <c r="B92" s="5">
        <v>4506.5328</v>
      </c>
      <c r="C92" s="1" t="s">
        <v>146</v>
      </c>
      <c r="D92" s="5">
        <v>18478.930447999999</v>
      </c>
      <c r="E92" s="4" t="s">
        <v>20</v>
      </c>
    </row>
    <row r="93" spans="1:5" x14ac:dyDescent="0.25">
      <c r="A93" t="s">
        <v>325</v>
      </c>
      <c r="B93" s="5">
        <v>5375.5968000000003</v>
      </c>
      <c r="C93" s="1" t="s">
        <v>147</v>
      </c>
      <c r="D93" s="5">
        <v>19256.322624</v>
      </c>
      <c r="E93" s="4" t="s">
        <v>13</v>
      </c>
    </row>
    <row r="94" spans="1:5" x14ac:dyDescent="0.25">
      <c r="A94" t="s">
        <v>326</v>
      </c>
      <c r="B94" s="5">
        <v>5915.1487999999999</v>
      </c>
      <c r="C94" s="1" t="s">
        <v>125</v>
      </c>
      <c r="D94" s="5">
        <v>22020.485760000003</v>
      </c>
      <c r="E94" s="4" t="s">
        <v>12</v>
      </c>
    </row>
    <row r="95" spans="1:5" x14ac:dyDescent="0.25">
      <c r="A95" t="s">
        <v>327</v>
      </c>
      <c r="B95" s="5">
        <v>3610.6135999999997</v>
      </c>
      <c r="C95" s="1" t="s">
        <v>141</v>
      </c>
      <c r="D95" s="5">
        <v>12812.968784000001</v>
      </c>
      <c r="E95" s="4" t="s">
        <v>10</v>
      </c>
    </row>
    <row r="96" spans="1:5" x14ac:dyDescent="0.25">
      <c r="A96" t="s">
        <v>328</v>
      </c>
      <c r="B96" s="5">
        <v>3636.9072000000001</v>
      </c>
      <c r="C96" s="1" t="s">
        <v>61</v>
      </c>
      <c r="D96" s="5">
        <v>17396.53944</v>
      </c>
      <c r="E96" s="4" t="s">
        <v>11</v>
      </c>
    </row>
    <row r="97" spans="1:5" x14ac:dyDescent="0.25">
      <c r="A97" t="s">
        <v>329</v>
      </c>
      <c r="B97" s="5">
        <v>3561.1233000000002</v>
      </c>
      <c r="C97" s="1" t="s">
        <v>136</v>
      </c>
      <c r="D97" s="5">
        <v>14334.369169000001</v>
      </c>
      <c r="E97" s="4" t="s">
        <v>13</v>
      </c>
    </row>
    <row r="98" spans="1:5" x14ac:dyDescent="0.25">
      <c r="A98" t="s">
        <v>330</v>
      </c>
      <c r="B98" s="5">
        <v>2687.54</v>
      </c>
      <c r="C98" s="1" t="s">
        <v>86</v>
      </c>
      <c r="D98" s="5">
        <v>11610.1728</v>
      </c>
      <c r="E98" s="4" t="s">
        <v>14</v>
      </c>
    </row>
    <row r="99" spans="1:5" x14ac:dyDescent="0.25">
      <c r="A99" t="s">
        <v>331</v>
      </c>
      <c r="B99" s="5">
        <v>2641.3609999999999</v>
      </c>
      <c r="C99" s="1" t="s">
        <v>148</v>
      </c>
      <c r="D99" s="5">
        <v>11936.171340000001</v>
      </c>
      <c r="E99" s="4" t="s">
        <v>12</v>
      </c>
    </row>
    <row r="100" spans="1:5" x14ac:dyDescent="0.25">
      <c r="A100" t="s">
        <v>332</v>
      </c>
      <c r="B100" s="5">
        <v>6297.7404000000006</v>
      </c>
      <c r="C100" s="1" t="s">
        <v>124</v>
      </c>
      <c r="D100" s="5">
        <v>25112.989576000004</v>
      </c>
      <c r="E100" s="4" t="s">
        <v>14</v>
      </c>
    </row>
    <row r="101" spans="1:5" x14ac:dyDescent="0.25">
      <c r="A101" t="s">
        <v>333</v>
      </c>
      <c r="B101" s="5">
        <v>3369.3263999999999</v>
      </c>
      <c r="C101" s="1" t="s">
        <v>149</v>
      </c>
      <c r="D101" s="5">
        <v>12901.457088000001</v>
      </c>
      <c r="E101" s="4" t="s">
        <v>8</v>
      </c>
    </row>
    <row r="102" spans="1:5" x14ac:dyDescent="0.25">
      <c r="A102" t="s">
        <v>334</v>
      </c>
      <c r="B102" s="5">
        <v>3226.44</v>
      </c>
      <c r="C102" s="1" t="s">
        <v>150</v>
      </c>
      <c r="D102" s="5">
        <v>11557.6692</v>
      </c>
      <c r="E102" s="4" t="s">
        <v>20</v>
      </c>
    </row>
    <row r="103" spans="1:5" x14ac:dyDescent="0.25">
      <c r="A103" t="s">
        <v>335</v>
      </c>
      <c r="B103" s="5">
        <v>5235.5424000000003</v>
      </c>
      <c r="C103" s="1" t="s">
        <v>102</v>
      </c>
      <c r="D103" s="5">
        <v>19490.496480000002</v>
      </c>
      <c r="E103" s="4" t="s">
        <v>13</v>
      </c>
    </row>
    <row r="104" spans="1:5" x14ac:dyDescent="0.25">
      <c r="A104" t="s">
        <v>336</v>
      </c>
      <c r="B104" s="5">
        <v>4197.96</v>
      </c>
      <c r="C104" s="1" t="s">
        <v>149</v>
      </c>
      <c r="D104" s="5">
        <v>18135.1872</v>
      </c>
      <c r="E104" s="4" t="s">
        <v>6</v>
      </c>
    </row>
    <row r="105" spans="1:5" x14ac:dyDescent="0.25">
      <c r="A105" t="s">
        <v>337</v>
      </c>
      <c r="B105" s="5">
        <v>4883.8838999999998</v>
      </c>
      <c r="C105" s="1" t="s">
        <v>151</v>
      </c>
      <c r="D105" s="5">
        <v>20026.249649000001</v>
      </c>
      <c r="E105" s="4" t="s">
        <v>9</v>
      </c>
    </row>
    <row r="106" spans="1:5" x14ac:dyDescent="0.25">
      <c r="A106" t="s">
        <v>338</v>
      </c>
      <c r="B106" s="5">
        <v>4504.9817999999996</v>
      </c>
      <c r="C106" s="1" t="s">
        <v>152</v>
      </c>
      <c r="D106" s="5">
        <v>17409.706937999999</v>
      </c>
      <c r="E106" s="4" t="s">
        <v>8</v>
      </c>
    </row>
    <row r="107" spans="1:5" x14ac:dyDescent="0.25">
      <c r="A107" t="s">
        <v>339</v>
      </c>
      <c r="B107" s="5">
        <v>4432.9624999999996</v>
      </c>
      <c r="C107" s="1" t="s">
        <v>153</v>
      </c>
      <c r="D107" s="5">
        <v>15731.234750000001</v>
      </c>
      <c r="E107" s="4" t="s">
        <v>12</v>
      </c>
    </row>
    <row r="108" spans="1:5" x14ac:dyDescent="0.25">
      <c r="A108" t="s">
        <v>340</v>
      </c>
      <c r="B108" s="5">
        <v>4980.0888000000004</v>
      </c>
      <c r="C108" s="1" t="s">
        <v>154</v>
      </c>
      <c r="D108" s="5">
        <v>18006.268896000001</v>
      </c>
      <c r="E108" s="4" t="s">
        <v>8</v>
      </c>
    </row>
    <row r="109" spans="1:5" x14ac:dyDescent="0.25">
      <c r="A109" t="s">
        <v>341</v>
      </c>
      <c r="B109" s="5">
        <v>6140.88</v>
      </c>
      <c r="C109" s="1" t="s">
        <v>134</v>
      </c>
      <c r="D109" s="5">
        <v>25791.696</v>
      </c>
      <c r="E109" s="4" t="s">
        <v>14</v>
      </c>
    </row>
    <row r="110" spans="1:5" x14ac:dyDescent="0.25">
      <c r="A110" t="s">
        <v>342</v>
      </c>
      <c r="B110" s="5">
        <v>4257.7080000000005</v>
      </c>
      <c r="C110" s="1" t="s">
        <v>155</v>
      </c>
      <c r="D110" s="5">
        <v>18222.990240000003</v>
      </c>
      <c r="E110" s="4" t="s">
        <v>14</v>
      </c>
    </row>
    <row r="111" spans="1:5" x14ac:dyDescent="0.25">
      <c r="A111" t="s">
        <v>343</v>
      </c>
      <c r="B111" s="5">
        <v>3237.3485999999998</v>
      </c>
      <c r="C111" s="1" t="s">
        <v>156</v>
      </c>
      <c r="D111" s="5">
        <v>15632.796684000003</v>
      </c>
      <c r="E111" s="4" t="s">
        <v>12</v>
      </c>
    </row>
    <row r="112" spans="1:5" x14ac:dyDescent="0.25">
      <c r="A112" t="s">
        <v>344</v>
      </c>
      <c r="B112" s="5">
        <v>2806.7777999999998</v>
      </c>
      <c r="C112" s="1" t="s">
        <v>72</v>
      </c>
      <c r="D112" s="5">
        <v>13937.211098</v>
      </c>
      <c r="E112" s="4" t="s">
        <v>13</v>
      </c>
    </row>
    <row r="113" spans="1:5" x14ac:dyDescent="0.25">
      <c r="A113" t="s">
        <v>345</v>
      </c>
      <c r="B113" s="5">
        <v>3234.3520000000003</v>
      </c>
      <c r="C113" s="1" t="s">
        <v>157</v>
      </c>
      <c r="D113" s="5">
        <v>12499.30032</v>
      </c>
      <c r="E113" s="4" t="s">
        <v>20</v>
      </c>
    </row>
    <row r="114" spans="1:5" x14ac:dyDescent="0.25">
      <c r="A114" t="s">
        <v>346</v>
      </c>
      <c r="B114" s="5">
        <v>7408.3091999999997</v>
      </c>
      <c r="C114" s="1" t="s">
        <v>96</v>
      </c>
      <c r="D114" s="5">
        <v>26041.817339999998</v>
      </c>
      <c r="E114" s="4" t="s">
        <v>10</v>
      </c>
    </row>
    <row r="115" spans="1:5" x14ac:dyDescent="0.25">
      <c r="A115" t="s">
        <v>347</v>
      </c>
      <c r="B115" s="5">
        <v>3535.0391999999997</v>
      </c>
      <c r="C115" s="1" t="s">
        <v>158</v>
      </c>
      <c r="D115" s="5">
        <v>13285.320048</v>
      </c>
      <c r="E115" s="4" t="s">
        <v>6</v>
      </c>
    </row>
    <row r="116" spans="1:5" x14ac:dyDescent="0.25">
      <c r="A116" t="s">
        <v>348</v>
      </c>
      <c r="B116" s="5">
        <v>3697.4914999999996</v>
      </c>
      <c r="C116" s="1" t="s">
        <v>159</v>
      </c>
      <c r="D116" s="5">
        <v>13245.057595</v>
      </c>
      <c r="E116" s="4" t="s">
        <v>7</v>
      </c>
    </row>
    <row r="117" spans="1:5" x14ac:dyDescent="0.25">
      <c r="A117" t="s">
        <v>349</v>
      </c>
      <c r="B117" s="5">
        <v>4747.7520000000004</v>
      </c>
      <c r="C117" s="1" t="s">
        <v>160</v>
      </c>
      <c r="D117" s="5">
        <v>20130.468480000003</v>
      </c>
      <c r="E117" s="4" t="s">
        <v>12</v>
      </c>
    </row>
    <row r="118" spans="1:5" x14ac:dyDescent="0.25">
      <c r="A118" t="s">
        <v>350</v>
      </c>
      <c r="B118" s="5">
        <v>5578.3280000000004</v>
      </c>
      <c r="C118" s="1" t="s">
        <v>138</v>
      </c>
      <c r="D118" s="5">
        <v>23652.110720000001</v>
      </c>
      <c r="E118" s="4" t="s">
        <v>11</v>
      </c>
    </row>
    <row r="119" spans="1:5" x14ac:dyDescent="0.25">
      <c r="A119" t="s">
        <v>351</v>
      </c>
      <c r="B119" s="5">
        <v>5572.072000000001</v>
      </c>
      <c r="C119" s="1" t="s">
        <v>128</v>
      </c>
      <c r="D119" s="5">
        <v>20333.217520000002</v>
      </c>
      <c r="E119" s="4" t="s">
        <v>9</v>
      </c>
    </row>
    <row r="120" spans="1:5" x14ac:dyDescent="0.25">
      <c r="A120" t="s">
        <v>352</v>
      </c>
      <c r="B120" s="5">
        <v>5552.3880000000008</v>
      </c>
      <c r="C120" s="1" t="s">
        <v>161</v>
      </c>
      <c r="D120" s="5">
        <v>27064.806840000001</v>
      </c>
      <c r="E120" s="4" t="s">
        <v>6</v>
      </c>
    </row>
    <row r="121" spans="1:5" x14ac:dyDescent="0.25">
      <c r="A121" t="s">
        <v>353</v>
      </c>
      <c r="B121" s="5">
        <v>3190.8827999999999</v>
      </c>
      <c r="C121" s="1" t="s">
        <v>162</v>
      </c>
      <c r="D121" s="5">
        <v>14419.431431999999</v>
      </c>
      <c r="E121" s="4" t="s">
        <v>11</v>
      </c>
    </row>
    <row r="122" spans="1:5" x14ac:dyDescent="0.25">
      <c r="A122" t="s">
        <v>354</v>
      </c>
      <c r="B122" s="5">
        <v>4674.2807999999995</v>
      </c>
      <c r="C122" s="1" t="s">
        <v>163</v>
      </c>
      <c r="D122" s="5">
        <v>17057.060328</v>
      </c>
      <c r="E122" s="4" t="s">
        <v>14</v>
      </c>
    </row>
    <row r="123" spans="1:5" x14ac:dyDescent="0.25">
      <c r="A123" t="s">
        <v>355</v>
      </c>
      <c r="B123" s="5">
        <v>4092.7235000000005</v>
      </c>
      <c r="C123" s="1" t="s">
        <v>153</v>
      </c>
      <c r="D123" s="5">
        <v>14523.830090000001</v>
      </c>
      <c r="E123" s="4" t="s">
        <v>11</v>
      </c>
    </row>
    <row r="124" spans="1:5" x14ac:dyDescent="0.25">
      <c r="A124" t="s">
        <v>356</v>
      </c>
      <c r="B124" s="5">
        <v>5203.9988000000003</v>
      </c>
      <c r="C124" s="1" t="s">
        <v>164</v>
      </c>
      <c r="D124" s="5">
        <v>19926.584495999999</v>
      </c>
      <c r="E124" s="4" t="s">
        <v>14</v>
      </c>
    </row>
    <row r="125" spans="1:5" x14ac:dyDescent="0.25">
      <c r="A125" t="s">
        <v>357</v>
      </c>
      <c r="B125" s="5">
        <v>6247.4516999999996</v>
      </c>
      <c r="C125" s="1" t="s">
        <v>165</v>
      </c>
      <c r="D125" s="5">
        <v>24677.434215000001</v>
      </c>
      <c r="E125" s="4" t="s">
        <v>20</v>
      </c>
    </row>
    <row r="126" spans="1:5" x14ac:dyDescent="0.25">
      <c r="A126" t="s">
        <v>358</v>
      </c>
      <c r="B126" s="5">
        <v>5287.3865000000005</v>
      </c>
      <c r="C126" s="1" t="s">
        <v>148</v>
      </c>
      <c r="D126" s="5">
        <v>24118.830944999998</v>
      </c>
      <c r="E126" s="4" t="s">
        <v>11</v>
      </c>
    </row>
    <row r="127" spans="1:5" x14ac:dyDescent="0.25">
      <c r="A127" t="s">
        <v>359</v>
      </c>
      <c r="B127" s="5">
        <v>4223.1034</v>
      </c>
      <c r="C127" s="1" t="s">
        <v>166</v>
      </c>
      <c r="D127" s="5">
        <v>19624.094694000003</v>
      </c>
      <c r="E127" s="4" t="s">
        <v>7</v>
      </c>
    </row>
    <row r="128" spans="1:5" x14ac:dyDescent="0.25">
      <c r="A128" t="s">
        <v>360</v>
      </c>
      <c r="B128" s="5">
        <v>2980.9656000000004</v>
      </c>
      <c r="C128" s="1" t="s">
        <v>167</v>
      </c>
      <c r="D128" s="5">
        <v>14530.551208000003</v>
      </c>
      <c r="E128" s="4" t="s">
        <v>11</v>
      </c>
    </row>
    <row r="129" spans="1:5" x14ac:dyDescent="0.25">
      <c r="A129" t="s">
        <v>361</v>
      </c>
      <c r="B129" s="5">
        <v>3912.2424000000001</v>
      </c>
      <c r="C129" s="1" t="s">
        <v>168</v>
      </c>
      <c r="D129" s="5">
        <v>18891.783856000002</v>
      </c>
      <c r="E129" s="4" t="s">
        <v>9</v>
      </c>
    </row>
    <row r="130" spans="1:5" x14ac:dyDescent="0.25">
      <c r="A130" t="s">
        <v>362</v>
      </c>
      <c r="B130" s="5">
        <v>5265.6384000000007</v>
      </c>
      <c r="C130" s="1" t="s">
        <v>138</v>
      </c>
      <c r="D130" s="5">
        <v>19602.535680000001</v>
      </c>
      <c r="E130" s="4" t="s">
        <v>9</v>
      </c>
    </row>
    <row r="131" spans="1:5" x14ac:dyDescent="0.25">
      <c r="A131" t="s">
        <v>363</v>
      </c>
      <c r="B131" s="5">
        <v>5470.6319999999996</v>
      </c>
      <c r="C131" s="1" t="s">
        <v>169</v>
      </c>
      <c r="D131" s="5">
        <v>26167.856399999997</v>
      </c>
      <c r="E131" s="4" t="s">
        <v>14</v>
      </c>
    </row>
    <row r="132" spans="1:5" x14ac:dyDescent="0.25">
      <c r="A132" t="s">
        <v>364</v>
      </c>
      <c r="B132" s="5">
        <v>5092.5231000000003</v>
      </c>
      <c r="C132" s="1" t="s">
        <v>170</v>
      </c>
      <c r="D132" s="5">
        <v>20881.769721000004</v>
      </c>
      <c r="E132" s="4" t="s">
        <v>10</v>
      </c>
    </row>
    <row r="133" spans="1:5" x14ac:dyDescent="0.25">
      <c r="A133" t="s">
        <v>365</v>
      </c>
      <c r="B133" s="5">
        <v>3171.86</v>
      </c>
      <c r="C133" s="1" t="s">
        <v>171</v>
      </c>
      <c r="D133" s="5">
        <v>13702.4352</v>
      </c>
      <c r="E133" s="4" t="s">
        <v>9</v>
      </c>
    </row>
    <row r="134" spans="1:5" x14ac:dyDescent="0.25">
      <c r="A134" t="s">
        <v>366</v>
      </c>
      <c r="B134" s="5">
        <v>4456.3553999999995</v>
      </c>
      <c r="C134" s="1" t="s">
        <v>117</v>
      </c>
      <c r="D134" s="5">
        <v>18273.179214</v>
      </c>
      <c r="E134" s="4" t="s">
        <v>7</v>
      </c>
    </row>
    <row r="135" spans="1:5" x14ac:dyDescent="0.25">
      <c r="A135" t="s">
        <v>367</v>
      </c>
      <c r="B135" s="5">
        <v>7311.3158999999996</v>
      </c>
      <c r="C135" s="1" t="s">
        <v>172</v>
      </c>
      <c r="D135" s="5">
        <v>25700.864805000001</v>
      </c>
      <c r="E135" s="4" t="s">
        <v>11</v>
      </c>
    </row>
    <row r="136" spans="1:5" x14ac:dyDescent="0.25">
      <c r="A136" t="s">
        <v>368</v>
      </c>
      <c r="B136" s="5">
        <v>3687.1640000000002</v>
      </c>
      <c r="C136" s="1" t="s">
        <v>165</v>
      </c>
      <c r="D136" s="5">
        <v>16076.035040000001</v>
      </c>
      <c r="E136" s="4" t="s">
        <v>12</v>
      </c>
    </row>
    <row r="137" spans="1:5" x14ac:dyDescent="0.25">
      <c r="A137" t="s">
        <v>369</v>
      </c>
      <c r="B137" s="5">
        <v>5589.9975999999997</v>
      </c>
      <c r="C137" s="1" t="s">
        <v>108</v>
      </c>
      <c r="D137" s="5">
        <v>25022.594520000002</v>
      </c>
      <c r="E137" s="4" t="s">
        <v>14</v>
      </c>
    </row>
    <row r="138" spans="1:5" x14ac:dyDescent="0.25">
      <c r="A138" t="s">
        <v>370</v>
      </c>
      <c r="B138" s="5">
        <v>3734.64</v>
      </c>
      <c r="C138" s="1" t="s">
        <v>94</v>
      </c>
      <c r="D138" s="5">
        <v>15834.873600000003</v>
      </c>
      <c r="E138" s="4" t="s">
        <v>20</v>
      </c>
    </row>
    <row r="139" spans="1:5" x14ac:dyDescent="0.25">
      <c r="A139" t="s">
        <v>371</v>
      </c>
      <c r="B139" s="5">
        <v>4822.335</v>
      </c>
      <c r="C139" s="1" t="s">
        <v>151</v>
      </c>
      <c r="D139" s="5">
        <v>19048.223250000003</v>
      </c>
      <c r="E139" s="4" t="s">
        <v>8</v>
      </c>
    </row>
    <row r="140" spans="1:5" x14ac:dyDescent="0.25">
      <c r="A140" t="s">
        <v>372</v>
      </c>
      <c r="B140" s="5">
        <v>4429.08</v>
      </c>
      <c r="C140" s="1" t="s">
        <v>170</v>
      </c>
      <c r="D140" s="5">
        <v>21992.842799999999</v>
      </c>
      <c r="E140" s="4" t="s">
        <v>20</v>
      </c>
    </row>
    <row r="141" spans="1:5" x14ac:dyDescent="0.25">
      <c r="A141" t="s">
        <v>373</v>
      </c>
      <c r="B141" s="5">
        <v>5642.7052000000003</v>
      </c>
      <c r="C141" s="1" t="s">
        <v>78</v>
      </c>
      <c r="D141" s="5">
        <v>21606.431184000001</v>
      </c>
      <c r="E141" s="4" t="s">
        <v>20</v>
      </c>
    </row>
    <row r="142" spans="1:5" x14ac:dyDescent="0.25">
      <c r="A142" t="s">
        <v>374</v>
      </c>
      <c r="B142" s="5">
        <v>4871.826</v>
      </c>
      <c r="C142" s="1" t="s">
        <v>128</v>
      </c>
      <c r="D142" s="5">
        <v>23525.506440000001</v>
      </c>
      <c r="E142" s="4" t="s">
        <v>9</v>
      </c>
    </row>
    <row r="143" spans="1:5" x14ac:dyDescent="0.25">
      <c r="A143" t="s">
        <v>375</v>
      </c>
      <c r="B143" s="5">
        <v>3579.24</v>
      </c>
      <c r="C143" s="1" t="s">
        <v>137</v>
      </c>
      <c r="D143" s="5">
        <v>15605.486400000002</v>
      </c>
      <c r="E143" s="4" t="s">
        <v>20</v>
      </c>
    </row>
    <row r="144" spans="1:5" x14ac:dyDescent="0.25">
      <c r="A144" t="s">
        <v>376</v>
      </c>
      <c r="B144" s="5">
        <v>4227.1320000000005</v>
      </c>
      <c r="C144" s="1" t="s">
        <v>95</v>
      </c>
      <c r="D144" s="5">
        <v>17174.23344</v>
      </c>
      <c r="E144" s="4" t="s">
        <v>20</v>
      </c>
    </row>
    <row r="145" spans="1:5" x14ac:dyDescent="0.25">
      <c r="A145" t="s">
        <v>377</v>
      </c>
      <c r="B145" s="5">
        <v>3398.4445000000001</v>
      </c>
      <c r="C145" s="1" t="s">
        <v>75</v>
      </c>
      <c r="D145" s="5">
        <v>15502.272885</v>
      </c>
      <c r="E145" s="4" t="s">
        <v>6</v>
      </c>
    </row>
    <row r="146" spans="1:5" x14ac:dyDescent="0.25">
      <c r="A146" t="s">
        <v>378</v>
      </c>
      <c r="B146" s="5">
        <v>5670.5309999999999</v>
      </c>
      <c r="C146" s="1" t="s">
        <v>94</v>
      </c>
      <c r="D146" s="5">
        <v>28157.33671</v>
      </c>
      <c r="E146" s="4" t="s">
        <v>7</v>
      </c>
    </row>
    <row r="147" spans="1:5" x14ac:dyDescent="0.25">
      <c r="A147" t="s">
        <v>379</v>
      </c>
      <c r="B147" s="5">
        <v>5291.1959999999999</v>
      </c>
      <c r="C147" s="1" t="s">
        <v>147</v>
      </c>
      <c r="D147" s="5">
        <v>18776.844240000002</v>
      </c>
      <c r="E147" s="4" t="s">
        <v>14</v>
      </c>
    </row>
    <row r="148" spans="1:5" x14ac:dyDescent="0.25">
      <c r="A148" t="s">
        <v>380</v>
      </c>
      <c r="B148" s="5">
        <v>4525.4097000000002</v>
      </c>
      <c r="C148" s="1" t="s">
        <v>95</v>
      </c>
      <c r="D148" s="5">
        <v>18215.851521000001</v>
      </c>
      <c r="E148" s="4" t="s">
        <v>14</v>
      </c>
    </row>
    <row r="149" spans="1:5" x14ac:dyDescent="0.25">
      <c r="A149" t="s">
        <v>381</v>
      </c>
      <c r="B149" s="5">
        <v>3979.1471999999999</v>
      </c>
      <c r="C149" s="1" t="s">
        <v>111</v>
      </c>
      <c r="D149" s="5">
        <v>16316.398352000002</v>
      </c>
      <c r="E149" s="4" t="s">
        <v>11</v>
      </c>
    </row>
    <row r="150" spans="1:5" x14ac:dyDescent="0.25">
      <c r="A150" t="s">
        <v>382</v>
      </c>
      <c r="B150" s="5">
        <v>5081.7164999999995</v>
      </c>
      <c r="C150" s="1" t="s">
        <v>164</v>
      </c>
      <c r="D150" s="5">
        <v>20646.28818</v>
      </c>
      <c r="E150" s="4" t="s">
        <v>7</v>
      </c>
    </row>
    <row r="151" spans="1:5" x14ac:dyDescent="0.25">
      <c r="A151" t="s">
        <v>383</v>
      </c>
      <c r="B151" s="5">
        <v>3798.0720000000001</v>
      </c>
      <c r="C151" s="1" t="s">
        <v>173</v>
      </c>
      <c r="D151" s="5">
        <v>16559.593920000003</v>
      </c>
      <c r="E151" s="4" t="s">
        <v>13</v>
      </c>
    </row>
    <row r="152" spans="1:5" x14ac:dyDescent="0.25">
      <c r="A152" t="s">
        <v>384</v>
      </c>
      <c r="B152" s="5">
        <v>4537.9333999999999</v>
      </c>
      <c r="C152" s="1" t="s">
        <v>174</v>
      </c>
      <c r="D152" s="5">
        <v>17215.269162000004</v>
      </c>
      <c r="E152" s="4" t="s">
        <v>13</v>
      </c>
    </row>
    <row r="153" spans="1:5" x14ac:dyDescent="0.25">
      <c r="A153" t="s">
        <v>385</v>
      </c>
      <c r="B153" s="5">
        <v>5454.012999999999</v>
      </c>
      <c r="C153" s="1" t="s">
        <v>175</v>
      </c>
      <c r="D153" s="5">
        <v>19172.04135</v>
      </c>
      <c r="E153" s="4" t="s">
        <v>10</v>
      </c>
    </row>
    <row r="154" spans="1:5" x14ac:dyDescent="0.25">
      <c r="A154" t="s">
        <v>386</v>
      </c>
      <c r="B154" s="5">
        <v>5609.6567999999997</v>
      </c>
      <c r="C154" s="1" t="s">
        <v>110</v>
      </c>
      <c r="D154" s="5">
        <v>21280.998024</v>
      </c>
      <c r="E154" s="4" t="s">
        <v>14</v>
      </c>
    </row>
    <row r="155" spans="1:5" x14ac:dyDescent="0.25">
      <c r="A155" t="s">
        <v>387</v>
      </c>
      <c r="B155" s="5">
        <v>4755.4529999999995</v>
      </c>
      <c r="C155" s="1" t="s">
        <v>76</v>
      </c>
      <c r="D155" s="5">
        <v>22097.839229999998</v>
      </c>
      <c r="E155" s="4" t="s">
        <v>12</v>
      </c>
    </row>
    <row r="156" spans="1:5" x14ac:dyDescent="0.25">
      <c r="A156" t="s">
        <v>388</v>
      </c>
      <c r="B156" s="5">
        <v>3945.1742000000004</v>
      </c>
      <c r="C156" s="1" t="s">
        <v>176</v>
      </c>
      <c r="D156" s="5">
        <v>14966.556306</v>
      </c>
      <c r="E156" s="4" t="s">
        <v>11</v>
      </c>
    </row>
    <row r="157" spans="1:5" x14ac:dyDescent="0.25">
      <c r="A157" t="s">
        <v>389</v>
      </c>
      <c r="B157" s="5">
        <v>5393.8339999999998</v>
      </c>
      <c r="C157" s="1" t="s">
        <v>145</v>
      </c>
      <c r="D157" s="5">
        <v>25064.29494</v>
      </c>
      <c r="E157" s="4" t="s">
        <v>8</v>
      </c>
    </row>
    <row r="158" spans="1:5" x14ac:dyDescent="0.25">
      <c r="A158" t="s">
        <v>390</v>
      </c>
      <c r="B158" s="5">
        <v>3052.3679999999999</v>
      </c>
      <c r="C158" s="1" t="s">
        <v>177</v>
      </c>
      <c r="D158" s="5">
        <v>13064.135039999999</v>
      </c>
      <c r="E158" s="4" t="s">
        <v>7</v>
      </c>
    </row>
    <row r="159" spans="1:5" x14ac:dyDescent="0.25">
      <c r="A159" t="s">
        <v>391</v>
      </c>
      <c r="B159" s="5">
        <v>3303.4847999999997</v>
      </c>
      <c r="C159" s="1" t="s">
        <v>63</v>
      </c>
      <c r="D159" s="5">
        <v>12532.220064000001</v>
      </c>
      <c r="E159" s="4" t="s">
        <v>13</v>
      </c>
    </row>
    <row r="160" spans="1:5" x14ac:dyDescent="0.25">
      <c r="A160" t="s">
        <v>392</v>
      </c>
      <c r="B160" s="5">
        <v>4964.7972</v>
      </c>
      <c r="C160" s="1" t="s">
        <v>178</v>
      </c>
      <c r="D160" s="5">
        <v>18658.610568</v>
      </c>
      <c r="E160" s="4" t="s">
        <v>13</v>
      </c>
    </row>
    <row r="161" spans="1:5" x14ac:dyDescent="0.25">
      <c r="A161" t="s">
        <v>393</v>
      </c>
      <c r="B161" s="5">
        <v>4727.0159999999996</v>
      </c>
      <c r="C161" s="1" t="s">
        <v>103</v>
      </c>
      <c r="D161" s="5">
        <v>20420.70912</v>
      </c>
      <c r="E161" s="4" t="s">
        <v>7</v>
      </c>
    </row>
    <row r="162" spans="1:5" x14ac:dyDescent="0.25">
      <c r="A162" t="s">
        <v>394</v>
      </c>
      <c r="B162" s="5">
        <v>5949.7802999999994</v>
      </c>
      <c r="C162" s="1" t="s">
        <v>179</v>
      </c>
      <c r="D162" s="5">
        <v>21113.959481999998</v>
      </c>
      <c r="E162" s="4" t="s">
        <v>8</v>
      </c>
    </row>
    <row r="163" spans="1:5" x14ac:dyDescent="0.25">
      <c r="A163" t="s">
        <v>395</v>
      </c>
      <c r="B163" s="5">
        <v>6651.3929999999991</v>
      </c>
      <c r="C163" s="1" t="s">
        <v>171</v>
      </c>
      <c r="D163" s="5">
        <v>26523.221420000002</v>
      </c>
      <c r="E163" s="4" t="s">
        <v>14</v>
      </c>
    </row>
    <row r="164" spans="1:5" x14ac:dyDescent="0.25">
      <c r="A164" t="s">
        <v>396</v>
      </c>
      <c r="B164" s="5">
        <v>5834.5893999999998</v>
      </c>
      <c r="C164" s="1" t="s">
        <v>142</v>
      </c>
      <c r="D164" s="5">
        <v>20900.513941999998</v>
      </c>
      <c r="E164" s="4" t="s">
        <v>10</v>
      </c>
    </row>
    <row r="165" spans="1:5" x14ac:dyDescent="0.25">
      <c r="A165" t="s">
        <v>397</v>
      </c>
      <c r="B165" s="5">
        <v>5285.0248000000001</v>
      </c>
      <c r="C165" s="1" t="s">
        <v>180</v>
      </c>
      <c r="D165" s="5">
        <v>23657.439960000003</v>
      </c>
      <c r="E165" s="4" t="s">
        <v>10</v>
      </c>
    </row>
    <row r="166" spans="1:5" x14ac:dyDescent="0.25">
      <c r="A166" t="s">
        <v>398</v>
      </c>
      <c r="B166" s="5">
        <v>5308.7759999999998</v>
      </c>
      <c r="C166" s="1" t="s">
        <v>74</v>
      </c>
      <c r="D166" s="5">
        <v>26361.02216</v>
      </c>
      <c r="E166" s="4" t="s">
        <v>10</v>
      </c>
    </row>
    <row r="167" spans="1:5" x14ac:dyDescent="0.25">
      <c r="A167" t="s">
        <v>399</v>
      </c>
      <c r="B167" s="5">
        <v>6998.7826999999997</v>
      </c>
      <c r="C167" s="1" t="s">
        <v>99</v>
      </c>
      <c r="D167" s="5">
        <v>25070.856811000005</v>
      </c>
      <c r="E167" s="4" t="s">
        <v>9</v>
      </c>
    </row>
    <row r="168" spans="1:5" x14ac:dyDescent="0.25">
      <c r="A168" t="s">
        <v>400</v>
      </c>
      <c r="B168" s="5">
        <v>6149.9960000000001</v>
      </c>
      <c r="C168" s="1" t="s">
        <v>181</v>
      </c>
      <c r="D168" s="5">
        <v>27529.324199999999</v>
      </c>
      <c r="E168" s="4" t="s">
        <v>20</v>
      </c>
    </row>
    <row r="169" spans="1:5" x14ac:dyDescent="0.25">
      <c r="A169" t="s">
        <v>401</v>
      </c>
      <c r="B169" s="5">
        <v>2561.328</v>
      </c>
      <c r="C169" s="1" t="s">
        <v>182</v>
      </c>
      <c r="D169" s="5">
        <v>12601.733760000001</v>
      </c>
      <c r="E169" s="4" t="s">
        <v>9</v>
      </c>
    </row>
    <row r="170" spans="1:5" x14ac:dyDescent="0.25">
      <c r="A170" t="s">
        <v>402</v>
      </c>
      <c r="B170" s="5">
        <v>2804.2704000000003</v>
      </c>
      <c r="C170" s="1" t="s">
        <v>150</v>
      </c>
      <c r="D170" s="5">
        <v>13669.260272000001</v>
      </c>
      <c r="E170" s="4" t="s">
        <v>9</v>
      </c>
    </row>
    <row r="171" spans="1:5" x14ac:dyDescent="0.25">
      <c r="A171" t="s">
        <v>403</v>
      </c>
      <c r="B171" s="5">
        <v>4105.5960000000005</v>
      </c>
      <c r="C171" s="1" t="s">
        <v>68</v>
      </c>
      <c r="D171" s="5">
        <v>18552.972240000003</v>
      </c>
      <c r="E171" s="4" t="s">
        <v>7</v>
      </c>
    </row>
    <row r="172" spans="1:5" x14ac:dyDescent="0.25">
      <c r="A172" t="s">
        <v>404</v>
      </c>
      <c r="B172" s="5">
        <v>2941.5268000000001</v>
      </c>
      <c r="C172" s="1" t="s">
        <v>130</v>
      </c>
      <c r="D172" s="5">
        <v>13668.810588</v>
      </c>
      <c r="E172" s="4" t="s">
        <v>9</v>
      </c>
    </row>
    <row r="173" spans="1:5" x14ac:dyDescent="0.25">
      <c r="A173" t="s">
        <v>405</v>
      </c>
      <c r="B173" s="5">
        <v>5434.1938</v>
      </c>
      <c r="C173" s="1" t="s">
        <v>148</v>
      </c>
      <c r="D173" s="5">
        <v>25251.840558</v>
      </c>
      <c r="E173" s="4" t="s">
        <v>10</v>
      </c>
    </row>
    <row r="174" spans="1:5" x14ac:dyDescent="0.25">
      <c r="A174" t="s">
        <v>406</v>
      </c>
      <c r="B174" s="5">
        <v>5137.0769999999993</v>
      </c>
      <c r="C174" s="1" t="s">
        <v>123</v>
      </c>
      <c r="D174" s="5">
        <v>19488.202110000002</v>
      </c>
      <c r="E174" s="4" t="s">
        <v>6</v>
      </c>
    </row>
    <row r="175" spans="1:5" x14ac:dyDescent="0.25">
      <c r="A175" t="s">
        <v>407</v>
      </c>
      <c r="B175" s="5">
        <v>4223.82</v>
      </c>
      <c r="C175" s="1" t="s">
        <v>68</v>
      </c>
      <c r="D175" s="5">
        <v>17740.043999999998</v>
      </c>
      <c r="E175" s="4" t="s">
        <v>11</v>
      </c>
    </row>
    <row r="176" spans="1:5" x14ac:dyDescent="0.25">
      <c r="A176" t="s">
        <v>408</v>
      </c>
      <c r="B176" s="5">
        <v>5473.3008</v>
      </c>
      <c r="C176" s="1" t="s">
        <v>183</v>
      </c>
      <c r="D176" s="5">
        <v>20957.766336000001</v>
      </c>
      <c r="E176" s="4" t="s">
        <v>13</v>
      </c>
    </row>
    <row r="177" spans="1:5" x14ac:dyDescent="0.25">
      <c r="A177" t="s">
        <v>409</v>
      </c>
      <c r="B177" s="5">
        <v>4373.8249000000005</v>
      </c>
      <c r="C177" s="1" t="s">
        <v>184</v>
      </c>
      <c r="D177" s="5">
        <v>15814.229508000002</v>
      </c>
      <c r="E177" s="4" t="s">
        <v>6</v>
      </c>
    </row>
    <row r="178" spans="1:5" x14ac:dyDescent="0.25">
      <c r="A178" t="s">
        <v>410</v>
      </c>
      <c r="B178" s="5">
        <v>3544.6311999999998</v>
      </c>
      <c r="C178" s="1" t="s">
        <v>163</v>
      </c>
      <c r="D178" s="5">
        <v>13698.388392000001</v>
      </c>
      <c r="E178" s="4" t="s">
        <v>11</v>
      </c>
    </row>
    <row r="179" spans="1:5" x14ac:dyDescent="0.25">
      <c r="A179" t="s">
        <v>411</v>
      </c>
      <c r="B179" s="5">
        <v>4446.2</v>
      </c>
      <c r="C179" s="1" t="s">
        <v>152</v>
      </c>
      <c r="D179" s="5">
        <v>16709.628000000001</v>
      </c>
      <c r="E179" s="4" t="s">
        <v>12</v>
      </c>
    </row>
    <row r="180" spans="1:5" x14ac:dyDescent="0.25">
      <c r="A180" t="s">
        <v>412</v>
      </c>
      <c r="B180" s="5">
        <v>4165.2467999999999</v>
      </c>
      <c r="C180" s="1" t="s">
        <v>185</v>
      </c>
      <c r="D180" s="5">
        <v>15801.431723999998</v>
      </c>
      <c r="E180" s="4" t="s">
        <v>6</v>
      </c>
    </row>
    <row r="181" spans="1:5" x14ac:dyDescent="0.25">
      <c r="A181" t="s">
        <v>413</v>
      </c>
      <c r="B181" s="5">
        <v>3868.5635999999995</v>
      </c>
      <c r="C181" s="1" t="s">
        <v>80</v>
      </c>
      <c r="D181" s="5">
        <v>14401.607219999998</v>
      </c>
      <c r="E181" s="4" t="s">
        <v>10</v>
      </c>
    </row>
    <row r="182" spans="1:5" x14ac:dyDescent="0.25">
      <c r="A182" t="s">
        <v>414</v>
      </c>
      <c r="B182" s="5">
        <v>5997.6280000000006</v>
      </c>
      <c r="C182" s="1" t="s">
        <v>170</v>
      </c>
      <c r="D182" s="5">
        <v>26149.658080000001</v>
      </c>
      <c r="E182" s="4" t="s">
        <v>14</v>
      </c>
    </row>
    <row r="183" spans="1:5" x14ac:dyDescent="0.25">
      <c r="A183" t="s">
        <v>415</v>
      </c>
      <c r="B183" s="5">
        <v>3238.5407999999998</v>
      </c>
      <c r="C183" s="1" t="s">
        <v>186</v>
      </c>
      <c r="D183" s="5">
        <v>12285.846144000001</v>
      </c>
      <c r="E183" s="4" t="s">
        <v>12</v>
      </c>
    </row>
    <row r="184" spans="1:5" x14ac:dyDescent="0.25">
      <c r="A184" t="s">
        <v>416</v>
      </c>
      <c r="B184" s="5">
        <v>3778.1765999999998</v>
      </c>
      <c r="C184" s="1" t="s">
        <v>178</v>
      </c>
      <c r="D184" s="5">
        <v>18416.511938</v>
      </c>
      <c r="E184" s="4" t="s">
        <v>11</v>
      </c>
    </row>
    <row r="185" spans="1:5" x14ac:dyDescent="0.25">
      <c r="A185" t="s">
        <v>417</v>
      </c>
      <c r="B185" s="5">
        <v>6591.9540999999999</v>
      </c>
      <c r="C185" s="1" t="s">
        <v>187</v>
      </c>
      <c r="D185" s="5">
        <v>23834.213172000003</v>
      </c>
      <c r="E185" s="4" t="s">
        <v>11</v>
      </c>
    </row>
    <row r="186" spans="1:5" x14ac:dyDescent="0.25">
      <c r="A186" t="s">
        <v>418</v>
      </c>
      <c r="B186" s="5">
        <v>4089.3839999999996</v>
      </c>
      <c r="C186" s="1" t="s">
        <v>188</v>
      </c>
      <c r="D186" s="5">
        <v>19560.8868</v>
      </c>
      <c r="E186" s="4" t="s">
        <v>8</v>
      </c>
    </row>
    <row r="187" spans="1:5" x14ac:dyDescent="0.25">
      <c r="A187" t="s">
        <v>419</v>
      </c>
      <c r="B187" s="5">
        <v>5156.4803999999995</v>
      </c>
      <c r="C187" s="1" t="s">
        <v>166</v>
      </c>
      <c r="D187" s="5">
        <v>18816.669564</v>
      </c>
      <c r="E187" s="4" t="s">
        <v>13</v>
      </c>
    </row>
    <row r="188" spans="1:5" x14ac:dyDescent="0.25">
      <c r="A188" t="s">
        <v>420</v>
      </c>
      <c r="B188" s="5">
        <v>5138.5289999999986</v>
      </c>
      <c r="C188" s="1" t="s">
        <v>164</v>
      </c>
      <c r="D188" s="5">
        <v>19493.710469999998</v>
      </c>
      <c r="E188" s="4" t="s">
        <v>6</v>
      </c>
    </row>
    <row r="189" spans="1:5" x14ac:dyDescent="0.25">
      <c r="A189" t="s">
        <v>421</v>
      </c>
      <c r="B189" s="5">
        <v>6475.6229999999996</v>
      </c>
      <c r="C189" s="1" t="s">
        <v>167</v>
      </c>
      <c r="D189" s="5">
        <v>25025.33943</v>
      </c>
      <c r="E189" s="4" t="s">
        <v>6</v>
      </c>
    </row>
    <row r="190" spans="1:5" x14ac:dyDescent="0.25">
      <c r="A190" t="s">
        <v>422</v>
      </c>
      <c r="B190" s="5">
        <v>3396.1410000000005</v>
      </c>
      <c r="C190" s="1" t="s">
        <v>78</v>
      </c>
      <c r="D190" s="5">
        <v>13542.516539999999</v>
      </c>
      <c r="E190" s="4" t="s">
        <v>7</v>
      </c>
    </row>
    <row r="191" spans="1:5" x14ac:dyDescent="0.25">
      <c r="A191" t="s">
        <v>423</v>
      </c>
      <c r="B191" s="5">
        <v>4133.3929999999991</v>
      </c>
      <c r="C191" s="1" t="s">
        <v>128</v>
      </c>
      <c r="D191" s="5">
        <v>15827.137559999999</v>
      </c>
      <c r="E191" s="4" t="s">
        <v>20</v>
      </c>
    </row>
    <row r="192" spans="1:5" x14ac:dyDescent="0.25">
      <c r="A192" t="s">
        <v>424</v>
      </c>
      <c r="B192" s="5">
        <v>4185.4428000000007</v>
      </c>
      <c r="C192" s="1" t="s">
        <v>189</v>
      </c>
      <c r="D192" s="5">
        <v>17004.856176000001</v>
      </c>
      <c r="E192" s="4" t="s">
        <v>6</v>
      </c>
    </row>
    <row r="193" spans="1:5" x14ac:dyDescent="0.25">
      <c r="A193" t="s">
        <v>425</v>
      </c>
      <c r="B193" s="5">
        <v>2901.1020000000003</v>
      </c>
      <c r="C193" s="1" t="s">
        <v>146</v>
      </c>
      <c r="D193" s="5">
        <v>12648.80472</v>
      </c>
      <c r="E193" s="4" t="s">
        <v>10</v>
      </c>
    </row>
    <row r="194" spans="1:5" x14ac:dyDescent="0.25">
      <c r="A194" t="s">
        <v>426</v>
      </c>
      <c r="B194" s="5">
        <v>3536.4</v>
      </c>
      <c r="C194" s="1" t="s">
        <v>135</v>
      </c>
      <c r="D194" s="5">
        <v>15135.792000000001</v>
      </c>
      <c r="E194" s="4" t="s">
        <v>12</v>
      </c>
    </row>
    <row r="195" spans="1:5" x14ac:dyDescent="0.25">
      <c r="A195" t="s">
        <v>427</v>
      </c>
      <c r="B195" s="5">
        <v>3415.232</v>
      </c>
      <c r="C195" s="1" t="s">
        <v>190</v>
      </c>
      <c r="D195" s="5">
        <v>14480.58368</v>
      </c>
      <c r="E195" s="4" t="s">
        <v>13</v>
      </c>
    </row>
    <row r="196" spans="1:5" x14ac:dyDescent="0.25">
      <c r="A196" t="s">
        <v>428</v>
      </c>
      <c r="B196" s="5">
        <v>4598.076</v>
      </c>
      <c r="C196" s="1" t="s">
        <v>128</v>
      </c>
      <c r="D196" s="5">
        <v>18162.4002</v>
      </c>
      <c r="E196" s="4" t="s">
        <v>14</v>
      </c>
    </row>
    <row r="197" spans="1:5" x14ac:dyDescent="0.25">
      <c r="A197" t="s">
        <v>429</v>
      </c>
      <c r="B197" s="5">
        <v>3755.6309000000001</v>
      </c>
      <c r="C197" s="1" t="s">
        <v>191</v>
      </c>
      <c r="D197" s="5">
        <v>13579.055028000001</v>
      </c>
      <c r="E197" s="4" t="s">
        <v>9</v>
      </c>
    </row>
    <row r="198" spans="1:5" x14ac:dyDescent="0.25">
      <c r="A198" t="s">
        <v>430</v>
      </c>
      <c r="B198" s="5">
        <v>3565.4164999999998</v>
      </c>
      <c r="C198" s="1" t="s">
        <v>159</v>
      </c>
      <c r="D198" s="5">
        <v>16111.92951</v>
      </c>
      <c r="E198" s="4" t="s">
        <v>8</v>
      </c>
    </row>
    <row r="199" spans="1:5" x14ac:dyDescent="0.25">
      <c r="A199" t="s">
        <v>431</v>
      </c>
      <c r="B199" s="5">
        <v>4430.1914999999999</v>
      </c>
      <c r="C199" s="1" t="s">
        <v>133</v>
      </c>
      <c r="D199" s="5">
        <v>18165.894764999997</v>
      </c>
      <c r="E199" s="4" t="s">
        <v>10</v>
      </c>
    </row>
    <row r="200" spans="1:5" x14ac:dyDescent="0.25">
      <c r="A200" t="s">
        <v>432</v>
      </c>
      <c r="B200" s="5">
        <v>6453.027000000001</v>
      </c>
      <c r="C200" s="1" t="s">
        <v>135</v>
      </c>
      <c r="D200" s="5">
        <v>26217.726839999999</v>
      </c>
      <c r="E200" s="4" t="s">
        <v>11</v>
      </c>
    </row>
    <row r="201" spans="1:5" x14ac:dyDescent="0.25">
      <c r="A201" t="s">
        <v>433</v>
      </c>
      <c r="B201" s="5">
        <v>4271.8620000000001</v>
      </c>
      <c r="C201" s="1" t="s">
        <v>163</v>
      </c>
      <c r="D201" s="5">
        <v>17355.965039999999</v>
      </c>
      <c r="E201" s="4" t="s">
        <v>8</v>
      </c>
    </row>
    <row r="202" spans="1:5" x14ac:dyDescent="0.25">
      <c r="A202" t="s">
        <v>434</v>
      </c>
      <c r="B202" s="5">
        <v>3128.5759999999996</v>
      </c>
      <c r="C202" s="1" t="s">
        <v>128</v>
      </c>
      <c r="D202" s="5">
        <v>13515.448320000001</v>
      </c>
      <c r="E202" s="4" t="s">
        <v>12</v>
      </c>
    </row>
    <row r="203" spans="1:5" x14ac:dyDescent="0.25">
      <c r="A203" t="s">
        <v>435</v>
      </c>
      <c r="B203" s="5">
        <v>2798.982</v>
      </c>
      <c r="C203" s="1" t="s">
        <v>134</v>
      </c>
      <c r="D203" s="5">
        <v>13388.463900000001</v>
      </c>
      <c r="E203" s="4" t="s">
        <v>7</v>
      </c>
    </row>
    <row r="204" spans="1:5" x14ac:dyDescent="0.25">
      <c r="A204" t="s">
        <v>436</v>
      </c>
      <c r="B204" s="5">
        <v>6246.234199999999</v>
      </c>
      <c r="C204" s="1" t="s">
        <v>192</v>
      </c>
      <c r="D204" s="5">
        <v>22375.097205999999</v>
      </c>
      <c r="E204" s="4" t="s">
        <v>20</v>
      </c>
    </row>
    <row r="205" spans="1:5" x14ac:dyDescent="0.25">
      <c r="A205" t="s">
        <v>437</v>
      </c>
      <c r="B205" s="5">
        <v>3122.0568000000003</v>
      </c>
      <c r="C205" s="1" t="s">
        <v>193</v>
      </c>
      <c r="D205" s="5">
        <v>15502.746488000003</v>
      </c>
      <c r="E205" s="4" t="s">
        <v>12</v>
      </c>
    </row>
    <row r="206" spans="1:5" x14ac:dyDescent="0.25">
      <c r="A206" t="s">
        <v>438</v>
      </c>
      <c r="B206" s="5">
        <v>3014.5247999999997</v>
      </c>
      <c r="C206" s="1" t="s">
        <v>185</v>
      </c>
      <c r="D206" s="5">
        <v>13879.506816000001</v>
      </c>
      <c r="E206" s="4" t="s">
        <v>7</v>
      </c>
    </row>
    <row r="207" spans="1:5" x14ac:dyDescent="0.25">
      <c r="A207" t="s">
        <v>439</v>
      </c>
      <c r="B207" s="5">
        <v>5221.7369999999992</v>
      </c>
      <c r="C207" s="1" t="s">
        <v>194</v>
      </c>
      <c r="D207" s="5">
        <v>25453.066910000001</v>
      </c>
      <c r="E207" s="4" t="s">
        <v>13</v>
      </c>
    </row>
    <row r="208" spans="1:5" x14ac:dyDescent="0.25">
      <c r="A208" t="s">
        <v>440</v>
      </c>
      <c r="B208" s="5">
        <v>4022.8103999999998</v>
      </c>
      <c r="C208" s="1" t="s">
        <v>136</v>
      </c>
      <c r="D208" s="5">
        <v>14410.406472000001</v>
      </c>
      <c r="E208" s="4" t="s">
        <v>12</v>
      </c>
    </row>
    <row r="209" spans="1:5" x14ac:dyDescent="0.25">
      <c r="A209" t="s">
        <v>441</v>
      </c>
      <c r="B209" s="5">
        <v>5086.5659999999998</v>
      </c>
      <c r="C209" s="1" t="s">
        <v>195</v>
      </c>
      <c r="D209" s="5">
        <v>24562.462039999999</v>
      </c>
      <c r="E209" s="4" t="s">
        <v>20</v>
      </c>
    </row>
    <row r="210" spans="1:5" x14ac:dyDescent="0.25">
      <c r="A210" t="s">
        <v>442</v>
      </c>
      <c r="B210" s="5">
        <v>3523.3562000000002</v>
      </c>
      <c r="C210" s="1" t="s">
        <v>108</v>
      </c>
      <c r="D210" s="5">
        <v>16372.479942</v>
      </c>
      <c r="E210" s="4" t="s">
        <v>13</v>
      </c>
    </row>
    <row r="211" spans="1:5" x14ac:dyDescent="0.25">
      <c r="A211" t="s">
        <v>443</v>
      </c>
      <c r="B211" s="5">
        <v>5278.8</v>
      </c>
      <c r="C211" s="1" t="s">
        <v>88</v>
      </c>
      <c r="D211" s="5">
        <v>23015.568000000003</v>
      </c>
      <c r="E211" s="4" t="s">
        <v>9</v>
      </c>
    </row>
    <row r="212" spans="1:5" x14ac:dyDescent="0.25">
      <c r="A212" t="s">
        <v>444</v>
      </c>
      <c r="B212" s="5">
        <v>2994.2536999999998</v>
      </c>
      <c r="C212" s="1" t="s">
        <v>193</v>
      </c>
      <c r="D212" s="5">
        <v>13403.225115000001</v>
      </c>
      <c r="E212" s="4" t="s">
        <v>13</v>
      </c>
    </row>
    <row r="213" spans="1:5" x14ac:dyDescent="0.25">
      <c r="A213" t="s">
        <v>445</v>
      </c>
      <c r="B213" s="5">
        <v>4694.6519999999991</v>
      </c>
      <c r="C213" s="1" t="s">
        <v>106</v>
      </c>
      <c r="D213" s="5">
        <v>22669.952880000001</v>
      </c>
      <c r="E213" s="4" t="s">
        <v>9</v>
      </c>
    </row>
    <row r="214" spans="1:5" x14ac:dyDescent="0.25">
      <c r="A214" t="s">
        <v>446</v>
      </c>
      <c r="B214" s="5">
        <v>3094.5222000000003</v>
      </c>
      <c r="C214" s="1" t="s">
        <v>196</v>
      </c>
      <c r="D214" s="5">
        <v>11629.777067999999</v>
      </c>
      <c r="E214" s="4" t="s">
        <v>8</v>
      </c>
    </row>
    <row r="215" spans="1:5" x14ac:dyDescent="0.25">
      <c r="A215" t="s">
        <v>447</v>
      </c>
      <c r="B215" s="5">
        <v>4168.4670000000006</v>
      </c>
      <c r="C215" s="1" t="s">
        <v>128</v>
      </c>
      <c r="D215" s="5">
        <v>19370.207969999999</v>
      </c>
      <c r="E215" s="4" t="s">
        <v>6</v>
      </c>
    </row>
    <row r="216" spans="1:5" x14ac:dyDescent="0.25">
      <c r="A216" t="s">
        <v>448</v>
      </c>
      <c r="B216" s="5">
        <v>3475.5084000000002</v>
      </c>
      <c r="C216" s="1" t="s">
        <v>196</v>
      </c>
      <c r="D216" s="5">
        <v>17257.830044000002</v>
      </c>
      <c r="E216" s="4" t="s">
        <v>9</v>
      </c>
    </row>
    <row r="217" spans="1:5" x14ac:dyDescent="0.25">
      <c r="A217" t="s">
        <v>449</v>
      </c>
      <c r="B217" s="5">
        <v>4960.4119999999994</v>
      </c>
      <c r="C217" s="1" t="s">
        <v>68</v>
      </c>
      <c r="D217" s="5">
        <v>21627.39632</v>
      </c>
      <c r="E217" s="4" t="s">
        <v>7</v>
      </c>
    </row>
    <row r="218" spans="1:5" x14ac:dyDescent="0.25">
      <c r="A218" t="s">
        <v>450</v>
      </c>
      <c r="B218" s="5">
        <v>4697.0829999999996</v>
      </c>
      <c r="C218" s="1" t="s">
        <v>156</v>
      </c>
      <c r="D218" s="5">
        <v>16825.768190000003</v>
      </c>
      <c r="E218" s="4" t="s">
        <v>14</v>
      </c>
    </row>
    <row r="219" spans="1:5" x14ac:dyDescent="0.25">
      <c r="A219" t="s">
        <v>451</v>
      </c>
      <c r="B219" s="5">
        <v>3695.9426999999996</v>
      </c>
      <c r="C219" s="1" t="s">
        <v>117</v>
      </c>
      <c r="D219" s="5">
        <v>16859.334411</v>
      </c>
      <c r="E219" s="4" t="s">
        <v>14</v>
      </c>
    </row>
    <row r="220" spans="1:5" x14ac:dyDescent="0.25">
      <c r="A220" t="s">
        <v>452</v>
      </c>
      <c r="B220" s="5">
        <v>3913.7568000000006</v>
      </c>
      <c r="C220" s="1" t="s">
        <v>74</v>
      </c>
      <c r="D220" s="5">
        <v>17852.910624000004</v>
      </c>
      <c r="E220" s="4" t="s">
        <v>14</v>
      </c>
    </row>
    <row r="221" spans="1:5" x14ac:dyDescent="0.25">
      <c r="A221" t="s">
        <v>453</v>
      </c>
      <c r="B221" s="5">
        <v>6517.28</v>
      </c>
      <c r="C221" s="1" t="s">
        <v>59</v>
      </c>
      <c r="D221" s="5">
        <v>23127.843200000003</v>
      </c>
      <c r="E221" s="4" t="s">
        <v>7</v>
      </c>
    </row>
    <row r="222" spans="1:5" x14ac:dyDescent="0.25">
      <c r="A222" t="s">
        <v>454</v>
      </c>
      <c r="B222" s="5">
        <v>4400.1681999999992</v>
      </c>
      <c r="C222" s="1" t="s">
        <v>197</v>
      </c>
      <c r="D222" s="5">
        <v>19696.542389999999</v>
      </c>
      <c r="E222" s="4" t="s">
        <v>7</v>
      </c>
    </row>
    <row r="223" spans="1:5" x14ac:dyDescent="0.25">
      <c r="A223" t="s">
        <v>455</v>
      </c>
      <c r="B223" s="5">
        <v>5340.5729999999994</v>
      </c>
      <c r="C223" s="1" t="s">
        <v>126</v>
      </c>
      <c r="D223" s="5">
        <v>21497.07789</v>
      </c>
      <c r="E223" s="4" t="s">
        <v>8</v>
      </c>
    </row>
    <row r="224" spans="1:5" x14ac:dyDescent="0.25">
      <c r="A224" t="s">
        <v>456</v>
      </c>
      <c r="B224" s="5">
        <v>6623.6170000000011</v>
      </c>
      <c r="C224" s="1" t="s">
        <v>198</v>
      </c>
      <c r="D224" s="5">
        <v>25362.431640000003</v>
      </c>
      <c r="E224" s="4" t="s">
        <v>6</v>
      </c>
    </row>
    <row r="225" spans="1:5" x14ac:dyDescent="0.25">
      <c r="A225" t="s">
        <v>457</v>
      </c>
      <c r="B225" s="5">
        <v>3480.2459999999996</v>
      </c>
      <c r="C225" s="1" t="s">
        <v>168</v>
      </c>
      <c r="D225" s="5">
        <v>17122.810320000001</v>
      </c>
      <c r="E225" s="4" t="s">
        <v>10</v>
      </c>
    </row>
    <row r="226" spans="1:5" x14ac:dyDescent="0.25">
      <c r="A226" t="s">
        <v>458</v>
      </c>
      <c r="B226" s="5">
        <v>4956.4539999999997</v>
      </c>
      <c r="C226" s="1" t="s">
        <v>128</v>
      </c>
      <c r="D226" s="5">
        <v>17588.946759999999</v>
      </c>
      <c r="E226" s="4" t="s">
        <v>11</v>
      </c>
    </row>
    <row r="227" spans="1:5" x14ac:dyDescent="0.25">
      <c r="A227" t="s">
        <v>459</v>
      </c>
      <c r="B227" s="5">
        <v>6359.4759999999997</v>
      </c>
      <c r="C227" s="1" t="s">
        <v>61</v>
      </c>
      <c r="D227" s="5">
        <v>26964.178240000001</v>
      </c>
      <c r="E227" s="4" t="s">
        <v>10</v>
      </c>
    </row>
    <row r="228" spans="1:5" x14ac:dyDescent="0.25">
      <c r="A228" t="s">
        <v>460</v>
      </c>
      <c r="B228" s="5">
        <v>5079.8352000000004</v>
      </c>
      <c r="C228" s="1" t="s">
        <v>172</v>
      </c>
      <c r="D228" s="5">
        <v>18196.853136000002</v>
      </c>
      <c r="E228" s="4" t="s">
        <v>20</v>
      </c>
    </row>
    <row r="229" spans="1:5" x14ac:dyDescent="0.25">
      <c r="A229" t="s">
        <v>461</v>
      </c>
      <c r="B229" s="5">
        <v>5490.3760000000002</v>
      </c>
      <c r="C229" s="1" t="s">
        <v>199</v>
      </c>
      <c r="D229" s="5">
        <v>23938.039360000002</v>
      </c>
      <c r="E229" s="4" t="s">
        <v>12</v>
      </c>
    </row>
    <row r="230" spans="1:5" x14ac:dyDescent="0.25">
      <c r="A230" t="s">
        <v>462</v>
      </c>
      <c r="B230" s="5">
        <v>5472.7505000000001</v>
      </c>
      <c r="C230" s="1" t="s">
        <v>125</v>
      </c>
      <c r="D230" s="5">
        <v>24731.071470000003</v>
      </c>
      <c r="E230" s="4" t="s">
        <v>14</v>
      </c>
    </row>
    <row r="231" spans="1:5" x14ac:dyDescent="0.25">
      <c r="A231" t="s">
        <v>463</v>
      </c>
      <c r="B231" s="5">
        <v>5328.12</v>
      </c>
      <c r="C231" s="1" t="s">
        <v>185</v>
      </c>
      <c r="D231" s="5">
        <v>23017.4784</v>
      </c>
      <c r="E231" s="4" t="s">
        <v>12</v>
      </c>
    </row>
    <row r="232" spans="1:5" x14ac:dyDescent="0.25">
      <c r="A232" t="s">
        <v>464</v>
      </c>
      <c r="B232" s="5">
        <v>3196.5570000000002</v>
      </c>
      <c r="C232" s="1" t="s">
        <v>127</v>
      </c>
      <c r="D232" s="5">
        <v>15872.681370000002</v>
      </c>
      <c r="E232" s="4" t="s">
        <v>8</v>
      </c>
    </row>
    <row r="233" spans="1:5" x14ac:dyDescent="0.25">
      <c r="A233" t="s">
        <v>465</v>
      </c>
      <c r="B233" s="5">
        <v>5060.8530000000001</v>
      </c>
      <c r="C233" s="1" t="s">
        <v>75</v>
      </c>
      <c r="D233" s="5">
        <v>20371.138290000003</v>
      </c>
      <c r="E233" s="4" t="s">
        <v>10</v>
      </c>
    </row>
    <row r="234" spans="1:5" x14ac:dyDescent="0.25">
      <c r="A234" t="s">
        <v>466</v>
      </c>
      <c r="B234" s="5">
        <v>3714.3384999999998</v>
      </c>
      <c r="C234" s="1" t="s">
        <v>108</v>
      </c>
      <c r="D234" s="5">
        <v>16943.248304999997</v>
      </c>
      <c r="E234" s="4" t="s">
        <v>10</v>
      </c>
    </row>
    <row r="235" spans="1:5" x14ac:dyDescent="0.25">
      <c r="A235" t="s">
        <v>467</v>
      </c>
      <c r="B235" s="5">
        <v>3175.2089999999998</v>
      </c>
      <c r="C235" s="1" t="s">
        <v>147</v>
      </c>
      <c r="D235" s="5">
        <v>15766.676690000002</v>
      </c>
      <c r="E235" s="4" t="s">
        <v>13</v>
      </c>
    </row>
    <row r="236" spans="1:5" x14ac:dyDescent="0.25">
      <c r="A236" t="s">
        <v>468</v>
      </c>
      <c r="B236" s="5">
        <v>6681.5943000000007</v>
      </c>
      <c r="C236" s="1" t="s">
        <v>200</v>
      </c>
      <c r="D236" s="5">
        <v>24158.320956</v>
      </c>
      <c r="E236" s="4" t="s">
        <v>11</v>
      </c>
    </row>
    <row r="237" spans="1:5" x14ac:dyDescent="0.25">
      <c r="A237" t="s">
        <v>469</v>
      </c>
      <c r="B237" s="5">
        <v>4260.3263999999999</v>
      </c>
      <c r="C237" s="1" t="s">
        <v>201</v>
      </c>
      <c r="D237" s="5">
        <v>20766.724351999997</v>
      </c>
      <c r="E237" s="4" t="s">
        <v>20</v>
      </c>
    </row>
    <row r="238" spans="1:5" x14ac:dyDescent="0.25">
      <c r="A238" t="s">
        <v>470</v>
      </c>
      <c r="B238" s="5">
        <v>4735.2096000000001</v>
      </c>
      <c r="C238" s="1" t="s">
        <v>202</v>
      </c>
      <c r="D238" s="5">
        <v>22865.801024</v>
      </c>
      <c r="E238" s="4" t="s">
        <v>14</v>
      </c>
    </row>
    <row r="239" spans="1:5" x14ac:dyDescent="0.25">
      <c r="A239" t="s">
        <v>471</v>
      </c>
      <c r="B239" s="5">
        <v>5891.4154999999992</v>
      </c>
      <c r="C239" s="1" t="s">
        <v>78</v>
      </c>
      <c r="D239" s="5">
        <v>21498.543605000003</v>
      </c>
      <c r="E239" s="4" t="s">
        <v>9</v>
      </c>
    </row>
    <row r="240" spans="1:5" x14ac:dyDescent="0.25">
      <c r="A240" t="s">
        <v>472</v>
      </c>
      <c r="B240" s="5">
        <v>5811.1680000000006</v>
      </c>
      <c r="C240" s="1" t="s">
        <v>155</v>
      </c>
      <c r="D240" s="5">
        <v>24639.352319999998</v>
      </c>
      <c r="E240" s="4" t="s">
        <v>6</v>
      </c>
    </row>
    <row r="241" spans="1:5" x14ac:dyDescent="0.25">
      <c r="A241" t="s">
        <v>473</v>
      </c>
      <c r="B241" s="5">
        <v>4369.9524000000001</v>
      </c>
      <c r="C241" s="1" t="s">
        <v>116</v>
      </c>
      <c r="D241" s="5">
        <v>16887.879684</v>
      </c>
      <c r="E241" s="4" t="s">
        <v>14</v>
      </c>
    </row>
    <row r="242" spans="1:5" x14ac:dyDescent="0.25">
      <c r="A242" t="s">
        <v>474</v>
      </c>
      <c r="B242" s="5">
        <v>4892.3419999999996</v>
      </c>
      <c r="C242" s="1" t="s">
        <v>59</v>
      </c>
      <c r="D242" s="5">
        <v>20547.8364</v>
      </c>
      <c r="E242" s="4" t="s">
        <v>20</v>
      </c>
    </row>
    <row r="243" spans="1:5" x14ac:dyDescent="0.25">
      <c r="A243" t="s">
        <v>475</v>
      </c>
      <c r="B243" s="5">
        <v>3073.5273999999999</v>
      </c>
      <c r="C243" s="1" t="s">
        <v>203</v>
      </c>
      <c r="D243" s="5">
        <v>13758.079230000001</v>
      </c>
      <c r="E243" s="4" t="s">
        <v>8</v>
      </c>
    </row>
    <row r="244" spans="1:5" x14ac:dyDescent="0.25">
      <c r="A244" t="s">
        <v>476</v>
      </c>
      <c r="B244" s="5">
        <v>4680.1260000000002</v>
      </c>
      <c r="C244" s="1" t="s">
        <v>101</v>
      </c>
      <c r="D244" s="5">
        <v>17422.832699999999</v>
      </c>
      <c r="E244" s="4" t="s">
        <v>7</v>
      </c>
    </row>
    <row r="245" spans="1:5" x14ac:dyDescent="0.25">
      <c r="A245" t="s">
        <v>477</v>
      </c>
      <c r="B245" s="5">
        <v>5390.8658999999998</v>
      </c>
      <c r="C245" s="1" t="s">
        <v>192</v>
      </c>
      <c r="D245" s="5">
        <v>21699.518786999997</v>
      </c>
      <c r="E245" s="4" t="s">
        <v>10</v>
      </c>
    </row>
    <row r="246" spans="1:5" x14ac:dyDescent="0.25">
      <c r="A246" t="s">
        <v>478</v>
      </c>
      <c r="B246" s="5">
        <v>5319</v>
      </c>
      <c r="C246" s="1" t="s">
        <v>171</v>
      </c>
      <c r="D246" s="5">
        <v>23190.84</v>
      </c>
      <c r="E246" s="4" t="s">
        <v>20</v>
      </c>
    </row>
    <row r="247" spans="1:5" x14ac:dyDescent="0.25">
      <c r="A247" t="s">
        <v>479</v>
      </c>
      <c r="B247" s="5">
        <v>3748.4460000000004</v>
      </c>
      <c r="C247" s="1" t="s">
        <v>184</v>
      </c>
      <c r="D247" s="5">
        <v>18442.354320000002</v>
      </c>
      <c r="E247" s="4" t="s">
        <v>11</v>
      </c>
    </row>
    <row r="248" spans="1:5" x14ac:dyDescent="0.25">
      <c r="A248" t="s">
        <v>480</v>
      </c>
      <c r="B248" s="5">
        <v>3221.4672000000005</v>
      </c>
      <c r="C248" s="1" t="s">
        <v>144</v>
      </c>
      <c r="D248" s="5">
        <v>15996.374352000001</v>
      </c>
      <c r="E248" s="4" t="s">
        <v>8</v>
      </c>
    </row>
    <row r="249" spans="1:5" x14ac:dyDescent="0.25">
      <c r="A249" t="s">
        <v>481</v>
      </c>
      <c r="B249" s="5">
        <v>6487.74</v>
      </c>
      <c r="C249" s="1" t="s">
        <v>120</v>
      </c>
      <c r="D249" s="5">
        <v>27508.017599999999</v>
      </c>
      <c r="E249" s="4" t="s">
        <v>9</v>
      </c>
    </row>
    <row r="250" spans="1:5" x14ac:dyDescent="0.25">
      <c r="A250" t="s">
        <v>482</v>
      </c>
      <c r="B250" s="5">
        <v>3537.6195000000002</v>
      </c>
      <c r="C250" s="1" t="s">
        <v>204</v>
      </c>
      <c r="D250" s="5">
        <v>16438.759245000001</v>
      </c>
      <c r="E250" s="4" t="s">
        <v>9</v>
      </c>
    </row>
    <row r="251" spans="1:5" x14ac:dyDescent="0.25">
      <c r="A251" t="s">
        <v>483</v>
      </c>
      <c r="B251" s="5">
        <v>3968.116</v>
      </c>
      <c r="C251" s="1" t="s">
        <v>194</v>
      </c>
      <c r="D251" s="5">
        <v>17142.261119999999</v>
      </c>
      <c r="E251" s="4" t="s">
        <v>11</v>
      </c>
    </row>
    <row r="252" spans="1:5" x14ac:dyDescent="0.25">
      <c r="A252" t="s">
        <v>484</v>
      </c>
      <c r="B252" s="5">
        <v>3671.7540000000004</v>
      </c>
      <c r="C252" s="1" t="s">
        <v>100</v>
      </c>
      <c r="D252" s="5">
        <v>15861.977280000001</v>
      </c>
      <c r="E252" s="4" t="s">
        <v>12</v>
      </c>
    </row>
    <row r="253" spans="1:5" x14ac:dyDescent="0.25">
      <c r="A253" t="s">
        <v>485</v>
      </c>
      <c r="B253" s="5">
        <v>3059.8614000000002</v>
      </c>
      <c r="C253" s="1" t="s">
        <v>73</v>
      </c>
      <c r="D253" s="5">
        <v>14636.337030000001</v>
      </c>
      <c r="E253" s="4" t="s">
        <v>6</v>
      </c>
    </row>
    <row r="254" spans="1:5" x14ac:dyDescent="0.25">
      <c r="A254" t="s">
        <v>486</v>
      </c>
      <c r="B254" s="5">
        <v>3580.1224999999999</v>
      </c>
      <c r="C254" s="1" t="s">
        <v>75</v>
      </c>
      <c r="D254" s="5">
        <v>12584.908875000001</v>
      </c>
      <c r="E254" s="4" t="s">
        <v>13</v>
      </c>
    </row>
    <row r="255" spans="1:5" x14ac:dyDescent="0.25">
      <c r="A255" t="s">
        <v>487</v>
      </c>
      <c r="B255" s="5">
        <v>4068.1089999999995</v>
      </c>
      <c r="C255" s="1" t="s">
        <v>119</v>
      </c>
      <c r="D255" s="5">
        <v>18730.43028</v>
      </c>
      <c r="E255" s="4" t="s">
        <v>10</v>
      </c>
    </row>
    <row r="256" spans="1:5" x14ac:dyDescent="0.25">
      <c r="A256" t="s">
        <v>488</v>
      </c>
      <c r="B256" s="5">
        <v>5995.5587999999998</v>
      </c>
      <c r="C256" s="1" t="s">
        <v>187</v>
      </c>
      <c r="D256" s="5">
        <v>23170.109508000005</v>
      </c>
      <c r="E256" s="4" t="s">
        <v>7</v>
      </c>
    </row>
    <row r="257" spans="1:5" x14ac:dyDescent="0.25">
      <c r="A257" t="s">
        <v>489</v>
      </c>
      <c r="B257" s="5">
        <v>6884.2312000000011</v>
      </c>
      <c r="C257" s="1" t="s">
        <v>76</v>
      </c>
      <c r="D257" s="5">
        <v>26116.269816000004</v>
      </c>
      <c r="E257" s="4" t="s">
        <v>8</v>
      </c>
    </row>
    <row r="258" spans="1:5" x14ac:dyDescent="0.25">
      <c r="A258" t="s">
        <v>490</v>
      </c>
      <c r="B258" s="5">
        <v>4097.0915999999997</v>
      </c>
      <c r="C258" s="1" t="s">
        <v>68</v>
      </c>
      <c r="D258" s="5">
        <v>16645.897872000001</v>
      </c>
      <c r="E258" s="4" t="s">
        <v>20</v>
      </c>
    </row>
    <row r="259" spans="1:5" x14ac:dyDescent="0.25">
      <c r="A259" t="s">
        <v>491</v>
      </c>
      <c r="B259" s="5">
        <v>2646.2267999999999</v>
      </c>
      <c r="C259" s="1" t="s">
        <v>200</v>
      </c>
      <c r="D259" s="5">
        <v>12657.78486</v>
      </c>
      <c r="E259" s="4" t="s">
        <v>14</v>
      </c>
    </row>
    <row r="260" spans="1:5" x14ac:dyDescent="0.25">
      <c r="A260" t="s">
        <v>492</v>
      </c>
      <c r="B260" s="5">
        <v>4456.4339999999993</v>
      </c>
      <c r="C260" s="1" t="s">
        <v>96</v>
      </c>
      <c r="D260" s="5">
        <v>15665.3343</v>
      </c>
      <c r="E260" s="4" t="s">
        <v>10</v>
      </c>
    </row>
    <row r="261" spans="1:5" x14ac:dyDescent="0.25">
      <c r="A261" t="s">
        <v>493</v>
      </c>
      <c r="B261" s="5">
        <v>6323.032799999999</v>
      </c>
      <c r="C261" s="1" t="s">
        <v>89</v>
      </c>
      <c r="D261" s="5">
        <v>25213.846032000001</v>
      </c>
      <c r="E261" s="4" t="s">
        <v>12</v>
      </c>
    </row>
    <row r="262" spans="1:5" x14ac:dyDescent="0.25">
      <c r="A262" t="s">
        <v>494</v>
      </c>
      <c r="B262" s="5">
        <v>3718.0879999999997</v>
      </c>
      <c r="C262" s="1" t="s">
        <v>172</v>
      </c>
      <c r="D262" s="5">
        <v>13567.788080000002</v>
      </c>
      <c r="E262" s="4" t="s">
        <v>8</v>
      </c>
    </row>
    <row r="263" spans="1:5" x14ac:dyDescent="0.25">
      <c r="A263" t="s">
        <v>495</v>
      </c>
      <c r="B263" s="5">
        <v>4809.3187999999991</v>
      </c>
      <c r="C263" s="1" t="s">
        <v>186</v>
      </c>
      <c r="D263" s="5">
        <v>18415.318896000001</v>
      </c>
      <c r="E263" s="4" t="s">
        <v>9</v>
      </c>
    </row>
    <row r="264" spans="1:5" x14ac:dyDescent="0.25">
      <c r="A264" t="s">
        <v>496</v>
      </c>
      <c r="B264" s="5">
        <v>7257.7339999999995</v>
      </c>
      <c r="C264" s="1" t="s">
        <v>144</v>
      </c>
      <c r="D264" s="5">
        <v>27790.523279999998</v>
      </c>
      <c r="E264" s="4" t="s">
        <v>14</v>
      </c>
    </row>
    <row r="265" spans="1:5" x14ac:dyDescent="0.25">
      <c r="A265" t="s">
        <v>497</v>
      </c>
      <c r="B265" s="5">
        <v>4986.08</v>
      </c>
      <c r="C265" s="1" t="s">
        <v>119</v>
      </c>
      <c r="D265" s="5">
        <v>21340.422399999999</v>
      </c>
      <c r="E265" s="4" t="s">
        <v>12</v>
      </c>
    </row>
    <row r="266" spans="1:5" x14ac:dyDescent="0.25">
      <c r="A266" t="s">
        <v>498</v>
      </c>
      <c r="B266" s="5">
        <v>2853.1439999999998</v>
      </c>
      <c r="C266" s="1" t="s">
        <v>143</v>
      </c>
      <c r="D266" s="5">
        <v>13907.49192</v>
      </c>
      <c r="E266" s="4" t="s">
        <v>13</v>
      </c>
    </row>
    <row r="267" spans="1:5" x14ac:dyDescent="0.25">
      <c r="A267" t="s">
        <v>499</v>
      </c>
      <c r="B267" s="5">
        <v>5527.4680000000008</v>
      </c>
      <c r="C267" s="1" t="s">
        <v>117</v>
      </c>
      <c r="D267" s="5">
        <v>23878.661760000003</v>
      </c>
      <c r="E267" s="4" t="s">
        <v>13</v>
      </c>
    </row>
    <row r="268" spans="1:5" x14ac:dyDescent="0.25">
      <c r="A268" t="s">
        <v>500</v>
      </c>
      <c r="B268" s="5">
        <v>4965.4583999999995</v>
      </c>
      <c r="C268" s="1" t="s">
        <v>55</v>
      </c>
      <c r="D268" s="5">
        <v>19800.356496</v>
      </c>
      <c r="E268" s="4" t="s">
        <v>12</v>
      </c>
    </row>
    <row r="269" spans="1:5" x14ac:dyDescent="0.25">
      <c r="A269" t="s">
        <v>501</v>
      </c>
      <c r="B269" s="5">
        <v>3380.7501000000002</v>
      </c>
      <c r="C269" s="1" t="s">
        <v>95</v>
      </c>
      <c r="D269" s="5">
        <v>13735.504692</v>
      </c>
      <c r="E269" s="4" t="s">
        <v>20</v>
      </c>
    </row>
    <row r="270" spans="1:5" x14ac:dyDescent="0.25">
      <c r="A270" t="s">
        <v>502</v>
      </c>
      <c r="B270" s="5">
        <v>4392.6959999999999</v>
      </c>
      <c r="C270" s="1" t="s">
        <v>199</v>
      </c>
      <c r="D270" s="5">
        <v>17681.647280000001</v>
      </c>
      <c r="E270" s="4" t="s">
        <v>20</v>
      </c>
    </row>
    <row r="271" spans="1:5" x14ac:dyDescent="0.25">
      <c r="A271" t="s">
        <v>503</v>
      </c>
      <c r="B271" s="5">
        <v>4275.9419999999991</v>
      </c>
      <c r="C271" s="1" t="s">
        <v>205</v>
      </c>
      <c r="D271" s="5">
        <v>16372.970640000001</v>
      </c>
      <c r="E271" s="4" t="s">
        <v>13</v>
      </c>
    </row>
    <row r="272" spans="1:5" x14ac:dyDescent="0.25">
      <c r="A272" t="s">
        <v>504</v>
      </c>
      <c r="B272" s="5">
        <v>4264.7572</v>
      </c>
      <c r="C272" s="1" t="s">
        <v>125</v>
      </c>
      <c r="D272" s="5">
        <v>16330.143023999999</v>
      </c>
      <c r="E272" s="4" t="s">
        <v>6</v>
      </c>
    </row>
    <row r="273" spans="1:5" x14ac:dyDescent="0.25">
      <c r="A273" t="s">
        <v>505</v>
      </c>
      <c r="B273" s="5">
        <v>5901.21</v>
      </c>
      <c r="C273" s="1" t="s">
        <v>106</v>
      </c>
      <c r="D273" s="5">
        <v>25021.130400000002</v>
      </c>
      <c r="E273" s="4" t="s">
        <v>10</v>
      </c>
    </row>
    <row r="274" spans="1:5" x14ac:dyDescent="0.25">
      <c r="A274" t="s">
        <v>506</v>
      </c>
      <c r="B274" s="5">
        <v>4948.3434000000007</v>
      </c>
      <c r="C274" s="1" t="s">
        <v>125</v>
      </c>
      <c r="D274" s="5">
        <v>19545.956429999998</v>
      </c>
      <c r="E274" s="4" t="s">
        <v>8</v>
      </c>
    </row>
    <row r="275" spans="1:5" x14ac:dyDescent="0.25">
      <c r="A275" t="s">
        <v>507</v>
      </c>
      <c r="B275" s="5">
        <v>4316.7809999999999</v>
      </c>
      <c r="C275" s="1" t="s">
        <v>159</v>
      </c>
      <c r="D275" s="5">
        <v>19323.274949999999</v>
      </c>
      <c r="E275" s="4" t="s">
        <v>6</v>
      </c>
    </row>
    <row r="276" spans="1:5" x14ac:dyDescent="0.25">
      <c r="A276" t="s">
        <v>508</v>
      </c>
      <c r="B276" s="5">
        <v>3876.8940000000002</v>
      </c>
      <c r="C276" s="1" t="s">
        <v>198</v>
      </c>
      <c r="D276" s="5">
        <v>16282.954800000001</v>
      </c>
      <c r="E276" s="4" t="s">
        <v>9</v>
      </c>
    </row>
    <row r="277" spans="1:5" x14ac:dyDescent="0.25">
      <c r="A277" t="s">
        <v>509</v>
      </c>
      <c r="B277" s="5">
        <v>4343.78</v>
      </c>
      <c r="C277" s="1" t="s">
        <v>90</v>
      </c>
      <c r="D277" s="5">
        <v>19814.495400000003</v>
      </c>
      <c r="E277" s="4" t="s">
        <v>14</v>
      </c>
    </row>
    <row r="278" spans="1:5" x14ac:dyDescent="0.25">
      <c r="A278" t="s">
        <v>510</v>
      </c>
      <c r="B278" s="5">
        <v>3042.7056000000007</v>
      </c>
      <c r="C278" s="1" t="s">
        <v>79</v>
      </c>
      <c r="D278" s="5">
        <v>14692.887264000001</v>
      </c>
      <c r="E278" s="4" t="s">
        <v>9</v>
      </c>
    </row>
    <row r="279" spans="1:5" x14ac:dyDescent="0.25">
      <c r="A279" t="s">
        <v>511</v>
      </c>
      <c r="B279" s="5">
        <v>5387.7280000000001</v>
      </c>
      <c r="C279" s="1" t="s">
        <v>206</v>
      </c>
      <c r="D279" s="5">
        <v>22628.457600000002</v>
      </c>
      <c r="E279" s="4" t="s">
        <v>12</v>
      </c>
    </row>
    <row r="280" spans="1:5" x14ac:dyDescent="0.25">
      <c r="A280" t="s">
        <v>512</v>
      </c>
      <c r="B280" s="5">
        <v>5059.9812000000002</v>
      </c>
      <c r="C280" s="1" t="s">
        <v>166</v>
      </c>
      <c r="D280" s="5">
        <v>22650.073740000003</v>
      </c>
      <c r="E280" s="4" t="s">
        <v>9</v>
      </c>
    </row>
    <row r="281" spans="1:5" x14ac:dyDescent="0.25">
      <c r="A281" t="s">
        <v>513</v>
      </c>
      <c r="B281" s="5">
        <v>5528.74</v>
      </c>
      <c r="C281" s="1" t="s">
        <v>205</v>
      </c>
      <c r="D281" s="5">
        <v>19990.000800000005</v>
      </c>
      <c r="E281" s="4" t="s">
        <v>12</v>
      </c>
    </row>
    <row r="282" spans="1:5" x14ac:dyDescent="0.25">
      <c r="A282" t="s">
        <v>514</v>
      </c>
      <c r="B282" s="5">
        <v>4265.1810000000005</v>
      </c>
      <c r="C282" s="1" t="s">
        <v>188</v>
      </c>
      <c r="D282" s="5">
        <v>21178.993210000001</v>
      </c>
      <c r="E282" s="4" t="s">
        <v>13</v>
      </c>
    </row>
    <row r="283" spans="1:5" x14ac:dyDescent="0.25">
      <c r="A283" t="s">
        <v>515</v>
      </c>
      <c r="B283" s="5">
        <v>4248.0234</v>
      </c>
      <c r="C283" s="1" t="s">
        <v>91</v>
      </c>
      <c r="D283" s="5">
        <v>21093.796194000002</v>
      </c>
      <c r="E283" s="4" t="s">
        <v>14</v>
      </c>
    </row>
    <row r="284" spans="1:5" x14ac:dyDescent="0.25">
      <c r="A284" t="s">
        <v>516</v>
      </c>
      <c r="B284" s="5">
        <v>3330.7182000000003</v>
      </c>
      <c r="C284" s="1" t="s">
        <v>74</v>
      </c>
      <c r="D284" s="5">
        <v>16083.668108000003</v>
      </c>
      <c r="E284" s="4" t="s">
        <v>13</v>
      </c>
    </row>
    <row r="285" spans="1:5" x14ac:dyDescent="0.25">
      <c r="A285" t="s">
        <v>517</v>
      </c>
      <c r="B285" s="5">
        <v>4557.357</v>
      </c>
      <c r="C285" s="1" t="s">
        <v>207</v>
      </c>
      <c r="D285" s="5">
        <v>18687.333870000002</v>
      </c>
      <c r="E285" s="4" t="s">
        <v>8</v>
      </c>
    </row>
    <row r="286" spans="1:5" x14ac:dyDescent="0.25">
      <c r="A286" t="s">
        <v>518</v>
      </c>
      <c r="B286" s="5">
        <v>3036.1968000000006</v>
      </c>
      <c r="C286" s="1" t="s">
        <v>188</v>
      </c>
      <c r="D286" s="5">
        <v>14661.456992000001</v>
      </c>
      <c r="E286" s="4" t="s">
        <v>14</v>
      </c>
    </row>
    <row r="287" spans="1:5" x14ac:dyDescent="0.25">
      <c r="A287" t="s">
        <v>519</v>
      </c>
      <c r="B287" s="5">
        <v>2881.1790000000001</v>
      </c>
      <c r="C287" s="1" t="s">
        <v>59</v>
      </c>
      <c r="D287" s="5">
        <v>12897.067050000001</v>
      </c>
      <c r="E287" s="4" t="s">
        <v>7</v>
      </c>
    </row>
    <row r="288" spans="1:5" x14ac:dyDescent="0.25">
      <c r="A288" t="s">
        <v>520</v>
      </c>
      <c r="B288" s="5">
        <v>6790.3935000000001</v>
      </c>
      <c r="C288" s="1" t="s">
        <v>121</v>
      </c>
      <c r="D288" s="5">
        <v>24097.03989</v>
      </c>
      <c r="E288" s="4" t="s">
        <v>12</v>
      </c>
    </row>
    <row r="289" spans="1:5" x14ac:dyDescent="0.25">
      <c r="A289" t="s">
        <v>521</v>
      </c>
      <c r="B289" s="5">
        <v>5092.5312000000004</v>
      </c>
      <c r="C289" s="1" t="s">
        <v>116</v>
      </c>
      <c r="D289" s="5">
        <v>18412.821504</v>
      </c>
      <c r="E289" s="4" t="s">
        <v>6</v>
      </c>
    </row>
    <row r="290" spans="1:5" x14ac:dyDescent="0.25">
      <c r="A290" t="s">
        <v>522</v>
      </c>
      <c r="B290" s="5">
        <v>3823.5978000000005</v>
      </c>
      <c r="C290" s="1" t="s">
        <v>157</v>
      </c>
      <c r="D290" s="5">
        <v>14776.467498000004</v>
      </c>
      <c r="E290" s="4" t="s">
        <v>20</v>
      </c>
    </row>
    <row r="291" spans="1:5" x14ac:dyDescent="0.25">
      <c r="A291" t="s">
        <v>523</v>
      </c>
      <c r="B291" s="5">
        <v>3425.6552000000001</v>
      </c>
      <c r="C291" s="1" t="s">
        <v>105</v>
      </c>
      <c r="D291" s="5">
        <v>12995.690135999999</v>
      </c>
      <c r="E291" s="4" t="s">
        <v>6</v>
      </c>
    </row>
    <row r="292" spans="1:5" x14ac:dyDescent="0.25">
      <c r="A292" t="s">
        <v>524</v>
      </c>
      <c r="B292" s="5">
        <v>4156.9983000000002</v>
      </c>
      <c r="C292" s="1" t="s">
        <v>188</v>
      </c>
      <c r="D292" s="5">
        <v>16889.290236000001</v>
      </c>
      <c r="E292" s="4" t="s">
        <v>14</v>
      </c>
    </row>
    <row r="293" spans="1:5" x14ac:dyDescent="0.25">
      <c r="A293" t="s">
        <v>525</v>
      </c>
      <c r="B293" s="5">
        <v>6820.3080000000009</v>
      </c>
      <c r="C293" s="1" t="s">
        <v>180</v>
      </c>
      <c r="D293" s="5">
        <v>26357.390280000003</v>
      </c>
      <c r="E293" s="4" t="s">
        <v>10</v>
      </c>
    </row>
    <row r="294" spans="1:5" x14ac:dyDescent="0.25">
      <c r="A294" t="s">
        <v>526</v>
      </c>
      <c r="B294" s="5">
        <v>4700.8544000000002</v>
      </c>
      <c r="C294" s="1" t="s">
        <v>107</v>
      </c>
      <c r="D294" s="5">
        <v>17499.998880000003</v>
      </c>
      <c r="E294" s="4" t="s">
        <v>6</v>
      </c>
    </row>
    <row r="295" spans="1:5" x14ac:dyDescent="0.25">
      <c r="A295" t="s">
        <v>527</v>
      </c>
      <c r="B295" s="5">
        <v>3235.5414000000001</v>
      </c>
      <c r="C295" s="1" t="s">
        <v>208</v>
      </c>
      <c r="D295" s="5">
        <v>15918.863688000001</v>
      </c>
      <c r="E295" s="4" t="s">
        <v>7</v>
      </c>
    </row>
    <row r="296" spans="1:5" x14ac:dyDescent="0.25">
      <c r="A296" t="s">
        <v>528</v>
      </c>
      <c r="B296" s="5">
        <v>2393.2385999999997</v>
      </c>
      <c r="C296" s="1" t="s">
        <v>204</v>
      </c>
      <c r="D296" s="5">
        <v>11774.733912000002</v>
      </c>
      <c r="E296" s="4" t="s">
        <v>11</v>
      </c>
    </row>
    <row r="297" spans="1:5" x14ac:dyDescent="0.25">
      <c r="A297" t="s">
        <v>529</v>
      </c>
      <c r="B297" s="5">
        <v>3513.0239999999994</v>
      </c>
      <c r="C297" s="1" t="s">
        <v>70</v>
      </c>
      <c r="D297" s="5">
        <v>17284.078079999999</v>
      </c>
      <c r="E297" s="4" t="s">
        <v>11</v>
      </c>
    </row>
    <row r="298" spans="1:5" x14ac:dyDescent="0.25">
      <c r="A298" t="s">
        <v>530</v>
      </c>
      <c r="B298" s="5">
        <v>5638.5420000000004</v>
      </c>
      <c r="C298" s="1" t="s">
        <v>146</v>
      </c>
      <c r="D298" s="5">
        <v>24584.043120000002</v>
      </c>
      <c r="E298" s="4" t="s">
        <v>10</v>
      </c>
    </row>
    <row r="299" spans="1:5" x14ac:dyDescent="0.25">
      <c r="A299" t="s">
        <v>531</v>
      </c>
      <c r="B299" s="5">
        <v>5144.9849999999997</v>
      </c>
      <c r="C299" s="1" t="s">
        <v>122</v>
      </c>
      <c r="D299" s="5">
        <v>18257.9859</v>
      </c>
      <c r="E299" s="4" t="s">
        <v>10</v>
      </c>
    </row>
    <row r="300" spans="1:5" x14ac:dyDescent="0.25">
      <c r="A300" t="s">
        <v>532</v>
      </c>
      <c r="B300" s="5">
        <v>5916.9419999999991</v>
      </c>
      <c r="C300" s="1" t="s">
        <v>137</v>
      </c>
      <c r="D300" s="5">
        <v>26738.349480000001</v>
      </c>
      <c r="E300" s="4" t="s">
        <v>20</v>
      </c>
    </row>
    <row r="301" spans="1:5" x14ac:dyDescent="0.25">
      <c r="A301" t="s">
        <v>533</v>
      </c>
      <c r="B301" s="5">
        <v>3186.9180000000006</v>
      </c>
      <c r="C301" s="1" t="s">
        <v>100</v>
      </c>
      <c r="D301" s="5">
        <v>12708.214920000002</v>
      </c>
      <c r="E301" s="4" t="s">
        <v>14</v>
      </c>
    </row>
    <row r="302" spans="1:5" x14ac:dyDescent="0.25">
      <c r="A302" t="s">
        <v>534</v>
      </c>
      <c r="B302" s="5">
        <v>6269.6088</v>
      </c>
      <c r="C302" s="1" t="s">
        <v>209</v>
      </c>
      <c r="D302" s="5">
        <v>25000.811472000005</v>
      </c>
      <c r="E302" s="4" t="s">
        <v>13</v>
      </c>
    </row>
    <row r="303" spans="1:5" x14ac:dyDescent="0.25">
      <c r="A303" t="s">
        <v>535</v>
      </c>
      <c r="B303" s="5">
        <v>4226.3189999999995</v>
      </c>
      <c r="C303" s="1" t="s">
        <v>85</v>
      </c>
      <c r="D303" s="5">
        <v>15139.409670000001</v>
      </c>
      <c r="E303" s="4" t="s">
        <v>7</v>
      </c>
    </row>
    <row r="304" spans="1:5" x14ac:dyDescent="0.25">
      <c r="A304" t="s">
        <v>536</v>
      </c>
      <c r="B304" s="5">
        <v>2954.9897999999998</v>
      </c>
      <c r="C304" s="1" t="s">
        <v>76</v>
      </c>
      <c r="D304" s="5">
        <v>12005.701416</v>
      </c>
      <c r="E304" s="4" t="s">
        <v>20</v>
      </c>
    </row>
    <row r="305" spans="1:5" x14ac:dyDescent="0.25">
      <c r="A305" t="s">
        <v>537</v>
      </c>
      <c r="B305" s="5">
        <v>4342.2695000000003</v>
      </c>
      <c r="C305" s="1" t="s">
        <v>142</v>
      </c>
      <c r="D305" s="5">
        <v>20177.840745000001</v>
      </c>
      <c r="E305" s="4" t="s">
        <v>14</v>
      </c>
    </row>
    <row r="306" spans="1:5" x14ac:dyDescent="0.25">
      <c r="A306" t="s">
        <v>538</v>
      </c>
      <c r="B306" s="5">
        <v>4158.1214999999993</v>
      </c>
      <c r="C306" s="1" t="s">
        <v>67</v>
      </c>
      <c r="D306" s="5">
        <v>18613.064924999999</v>
      </c>
      <c r="E306" s="4" t="s">
        <v>7</v>
      </c>
    </row>
    <row r="307" spans="1:5" x14ac:dyDescent="0.25">
      <c r="A307" t="s">
        <v>539</v>
      </c>
      <c r="B307" s="5">
        <v>4266.6632999999993</v>
      </c>
      <c r="C307" s="1" t="s">
        <v>85</v>
      </c>
      <c r="D307" s="5">
        <v>15283.929968999999</v>
      </c>
      <c r="E307" s="4" t="s">
        <v>8</v>
      </c>
    </row>
    <row r="308" spans="1:5" x14ac:dyDescent="0.25">
      <c r="A308" t="s">
        <v>540</v>
      </c>
      <c r="B308" s="5">
        <v>5147.5909000000001</v>
      </c>
      <c r="C308" s="1" t="s">
        <v>123</v>
      </c>
      <c r="D308" s="5">
        <v>18267.233446000002</v>
      </c>
      <c r="E308" s="4" t="s">
        <v>7</v>
      </c>
    </row>
    <row r="309" spans="1:5" x14ac:dyDescent="0.25">
      <c r="A309" t="s">
        <v>541</v>
      </c>
      <c r="B309" s="5">
        <v>4658.0688</v>
      </c>
      <c r="C309" s="1" t="s">
        <v>172</v>
      </c>
      <c r="D309" s="5">
        <v>17671.019184000001</v>
      </c>
      <c r="E309" s="4" t="s">
        <v>7</v>
      </c>
    </row>
    <row r="310" spans="1:5" x14ac:dyDescent="0.25">
      <c r="A310" t="s">
        <v>542</v>
      </c>
      <c r="B310" s="5">
        <v>6204.494999999999</v>
      </c>
      <c r="C310" s="1" t="s">
        <v>78</v>
      </c>
      <c r="D310" s="5">
        <v>23757.575399999998</v>
      </c>
      <c r="E310" s="4" t="s">
        <v>12</v>
      </c>
    </row>
    <row r="311" spans="1:5" x14ac:dyDescent="0.25">
      <c r="A311" t="s">
        <v>543</v>
      </c>
      <c r="B311" s="5">
        <v>5721.0383999999995</v>
      </c>
      <c r="C311" s="1" t="s">
        <v>150</v>
      </c>
      <c r="D311" s="5">
        <v>22813.321696000006</v>
      </c>
      <c r="E311" s="4" t="s">
        <v>7</v>
      </c>
    </row>
    <row r="312" spans="1:5" x14ac:dyDescent="0.25">
      <c r="A312" t="s">
        <v>544</v>
      </c>
      <c r="B312" s="5">
        <v>4297.2137999999995</v>
      </c>
      <c r="C312" s="1" t="s">
        <v>103</v>
      </c>
      <c r="D312" s="5">
        <v>16454.422295999997</v>
      </c>
      <c r="E312" s="4" t="s">
        <v>12</v>
      </c>
    </row>
    <row r="313" spans="1:5" x14ac:dyDescent="0.25">
      <c r="A313" t="s">
        <v>545</v>
      </c>
      <c r="B313" s="5">
        <v>6159.2942000000003</v>
      </c>
      <c r="C313" s="1" t="s">
        <v>72</v>
      </c>
      <c r="D313" s="5">
        <v>22476.067922000002</v>
      </c>
      <c r="E313" s="4" t="s">
        <v>20</v>
      </c>
    </row>
    <row r="314" spans="1:5" x14ac:dyDescent="0.25">
      <c r="A314" t="s">
        <v>546</v>
      </c>
      <c r="B314" s="5">
        <v>4080.7368000000001</v>
      </c>
      <c r="C314" s="1" t="s">
        <v>188</v>
      </c>
      <c r="D314" s="5">
        <v>20263.125287999999</v>
      </c>
      <c r="E314" s="4" t="s">
        <v>20</v>
      </c>
    </row>
    <row r="315" spans="1:5" x14ac:dyDescent="0.25">
      <c r="A315" t="s">
        <v>547</v>
      </c>
      <c r="B315" s="5">
        <v>3340.2705000000001</v>
      </c>
      <c r="C315" s="1" t="s">
        <v>210</v>
      </c>
      <c r="D315" s="5">
        <v>13571.041859999999</v>
      </c>
      <c r="E315" s="4" t="s">
        <v>11</v>
      </c>
    </row>
    <row r="316" spans="1:5" x14ac:dyDescent="0.25">
      <c r="A316" t="s">
        <v>548</v>
      </c>
      <c r="B316" s="5">
        <v>3473.8667999999998</v>
      </c>
      <c r="C316" s="1" t="s">
        <v>154</v>
      </c>
      <c r="D316" s="5">
        <v>16933.170724</v>
      </c>
      <c r="E316" s="4" t="s">
        <v>11</v>
      </c>
    </row>
    <row r="317" spans="1:5" x14ac:dyDescent="0.25">
      <c r="A317" t="s">
        <v>549</v>
      </c>
      <c r="B317" s="5">
        <v>7219.3320000000003</v>
      </c>
      <c r="C317" s="1" t="s">
        <v>130</v>
      </c>
      <c r="D317" s="5">
        <v>25619.212080000001</v>
      </c>
      <c r="E317" s="4" t="s">
        <v>6</v>
      </c>
    </row>
    <row r="318" spans="1:5" x14ac:dyDescent="0.25">
      <c r="A318" t="s">
        <v>550</v>
      </c>
      <c r="B318" s="5">
        <v>3803.3442</v>
      </c>
      <c r="C318" s="1" t="s">
        <v>189</v>
      </c>
      <c r="D318" s="5">
        <v>18192.663089999998</v>
      </c>
      <c r="E318" s="4" t="s">
        <v>9</v>
      </c>
    </row>
    <row r="319" spans="1:5" x14ac:dyDescent="0.25">
      <c r="A319" t="s">
        <v>551</v>
      </c>
      <c r="B319" s="5">
        <v>5470.4553000000005</v>
      </c>
      <c r="C319" s="1" t="s">
        <v>194</v>
      </c>
      <c r="D319" s="5">
        <v>25187.127875999999</v>
      </c>
      <c r="E319" s="4" t="s">
        <v>6</v>
      </c>
    </row>
    <row r="320" spans="1:5" x14ac:dyDescent="0.25">
      <c r="A320" t="s">
        <v>552</v>
      </c>
      <c r="B320" s="5">
        <v>4027.6745999999998</v>
      </c>
      <c r="C320" s="1" t="s">
        <v>63</v>
      </c>
      <c r="D320" s="5">
        <v>19265.710169999998</v>
      </c>
      <c r="E320" s="4" t="s">
        <v>9</v>
      </c>
    </row>
    <row r="321" spans="1:5" x14ac:dyDescent="0.25">
      <c r="A321" t="s">
        <v>553</v>
      </c>
      <c r="B321" s="5">
        <v>4561.4520000000002</v>
      </c>
      <c r="C321" s="1" t="s">
        <v>74</v>
      </c>
      <c r="D321" s="5">
        <v>22234.54436</v>
      </c>
      <c r="E321" s="4" t="s">
        <v>11</v>
      </c>
    </row>
    <row r="322" spans="1:5" x14ac:dyDescent="0.25">
      <c r="A322" t="s">
        <v>554</v>
      </c>
      <c r="B322" s="5">
        <v>4938.0239999999994</v>
      </c>
      <c r="C322" s="1" t="s">
        <v>180</v>
      </c>
      <c r="D322" s="5">
        <v>21332.26368</v>
      </c>
      <c r="E322" s="4" t="s">
        <v>11</v>
      </c>
    </row>
    <row r="323" spans="1:5" x14ac:dyDescent="0.25">
      <c r="A323" t="s">
        <v>555</v>
      </c>
      <c r="B323" s="5">
        <v>5655.6194999999998</v>
      </c>
      <c r="C323" s="1" t="s">
        <v>76</v>
      </c>
      <c r="D323" s="5">
        <v>20448.752939999998</v>
      </c>
      <c r="E323" s="4" t="s">
        <v>13</v>
      </c>
    </row>
    <row r="324" spans="1:5" x14ac:dyDescent="0.25">
      <c r="A324" t="s">
        <v>556</v>
      </c>
      <c r="B324" s="5">
        <v>5330.3143999999993</v>
      </c>
      <c r="C324" s="1" t="s">
        <v>176</v>
      </c>
      <c r="D324" s="5">
        <v>18915.663536</v>
      </c>
      <c r="E324" s="4" t="s">
        <v>13</v>
      </c>
    </row>
    <row r="325" spans="1:5" x14ac:dyDescent="0.25">
      <c r="A325" t="s">
        <v>557</v>
      </c>
      <c r="B325" s="5">
        <v>4651.2479999999996</v>
      </c>
      <c r="C325" s="1" t="s">
        <v>134</v>
      </c>
      <c r="D325" s="5">
        <v>19721.291519999999</v>
      </c>
      <c r="E325" s="4" t="s">
        <v>8</v>
      </c>
    </row>
    <row r="326" spans="1:5" x14ac:dyDescent="0.25">
      <c r="A326" t="s">
        <v>558</v>
      </c>
      <c r="B326" s="5">
        <v>3598.8498</v>
      </c>
      <c r="C326" s="1" t="s">
        <v>116</v>
      </c>
      <c r="D326" s="5">
        <v>17870.288618000002</v>
      </c>
      <c r="E326" s="4" t="s">
        <v>7</v>
      </c>
    </row>
    <row r="327" spans="1:5" x14ac:dyDescent="0.25">
      <c r="A327" t="s">
        <v>559</v>
      </c>
      <c r="B327" s="5">
        <v>4168.076</v>
      </c>
      <c r="C327" s="1" t="s">
        <v>105</v>
      </c>
      <c r="D327" s="5">
        <v>15516.610199999999</v>
      </c>
      <c r="E327" s="4" t="s">
        <v>14</v>
      </c>
    </row>
    <row r="328" spans="1:5" x14ac:dyDescent="0.25">
      <c r="A328" t="s">
        <v>560</v>
      </c>
      <c r="B328" s="5">
        <v>5926.0343999999996</v>
      </c>
      <c r="C328" s="1" t="s">
        <v>162</v>
      </c>
      <c r="D328" s="5">
        <v>22901.429303999998</v>
      </c>
      <c r="E328" s="4" t="s">
        <v>11</v>
      </c>
    </row>
    <row r="329" spans="1:5" x14ac:dyDescent="0.25">
      <c r="A329" t="s">
        <v>561</v>
      </c>
      <c r="B329" s="5">
        <v>5014.6271999999999</v>
      </c>
      <c r="C329" s="1" t="s">
        <v>101</v>
      </c>
      <c r="D329" s="5">
        <v>24215.077568000004</v>
      </c>
      <c r="E329" s="4" t="s">
        <v>20</v>
      </c>
    </row>
    <row r="330" spans="1:5" x14ac:dyDescent="0.25">
      <c r="A330" t="s">
        <v>562</v>
      </c>
      <c r="B330" s="5">
        <v>4582.116</v>
      </c>
      <c r="C330" s="1" t="s">
        <v>88</v>
      </c>
      <c r="D330" s="5">
        <v>22752.751560000004</v>
      </c>
      <c r="E330" s="4" t="s">
        <v>11</v>
      </c>
    </row>
    <row r="331" spans="1:5" x14ac:dyDescent="0.25">
      <c r="A331" t="s">
        <v>563</v>
      </c>
      <c r="B331" s="5">
        <v>5981.9759999999997</v>
      </c>
      <c r="C331" s="1" t="s">
        <v>191</v>
      </c>
      <c r="D331" s="5">
        <v>22481.353440000003</v>
      </c>
      <c r="E331" s="4" t="s">
        <v>6</v>
      </c>
    </row>
    <row r="332" spans="1:5" x14ac:dyDescent="0.25">
      <c r="A332" t="s">
        <v>564</v>
      </c>
      <c r="B332" s="5">
        <v>7141.9439000000002</v>
      </c>
      <c r="C332" s="1" t="s">
        <v>211</v>
      </c>
      <c r="D332" s="5">
        <v>25344.585266000002</v>
      </c>
      <c r="E332" s="4" t="s">
        <v>20</v>
      </c>
    </row>
    <row r="333" spans="1:5" x14ac:dyDescent="0.25">
      <c r="A333" t="s">
        <v>565</v>
      </c>
      <c r="B333" s="5">
        <v>3569.1040000000003</v>
      </c>
      <c r="C333" s="1" t="s">
        <v>187</v>
      </c>
      <c r="D333" s="5">
        <v>15561.293440000003</v>
      </c>
      <c r="E333" s="4" t="s">
        <v>13</v>
      </c>
    </row>
    <row r="334" spans="1:5" x14ac:dyDescent="0.25">
      <c r="A334" t="s">
        <v>566</v>
      </c>
      <c r="B334" s="5">
        <v>6855.8308000000006</v>
      </c>
      <c r="C334" s="1" t="s">
        <v>95</v>
      </c>
      <c r="D334" s="5">
        <v>24099.735660000006</v>
      </c>
      <c r="E334" s="4" t="s">
        <v>9</v>
      </c>
    </row>
    <row r="335" spans="1:5" x14ac:dyDescent="0.25">
      <c r="A335" t="s">
        <v>567</v>
      </c>
      <c r="B335" s="5">
        <v>4229.4757999999993</v>
      </c>
      <c r="C335" s="1" t="s">
        <v>82</v>
      </c>
      <c r="D335" s="5">
        <v>16045.093194000001</v>
      </c>
      <c r="E335" s="4" t="s">
        <v>10</v>
      </c>
    </row>
    <row r="336" spans="1:5" x14ac:dyDescent="0.25">
      <c r="A336" t="s">
        <v>568</v>
      </c>
      <c r="B336" s="5">
        <v>5532.6480000000001</v>
      </c>
      <c r="C336" s="1" t="s">
        <v>85</v>
      </c>
      <c r="D336" s="5">
        <v>25473.476160000002</v>
      </c>
      <c r="E336" s="4" t="s">
        <v>6</v>
      </c>
    </row>
    <row r="337" spans="1:5" x14ac:dyDescent="0.25">
      <c r="A337" t="s">
        <v>569</v>
      </c>
      <c r="B337" s="5">
        <v>5532.8616000000002</v>
      </c>
      <c r="C337" s="1" t="s">
        <v>205</v>
      </c>
      <c r="D337" s="5">
        <v>27473.731656000004</v>
      </c>
      <c r="E337" s="4" t="s">
        <v>12</v>
      </c>
    </row>
    <row r="338" spans="1:5" x14ac:dyDescent="0.25">
      <c r="A338" t="s">
        <v>570</v>
      </c>
      <c r="B338" s="5">
        <v>3270.9864000000002</v>
      </c>
      <c r="C338" s="1" t="s">
        <v>166</v>
      </c>
      <c r="D338" s="5">
        <v>11826.749088</v>
      </c>
      <c r="E338" s="4" t="s">
        <v>10</v>
      </c>
    </row>
    <row r="339" spans="1:5" x14ac:dyDescent="0.25">
      <c r="A339" t="s">
        <v>571</v>
      </c>
      <c r="B339" s="5">
        <v>5281.65</v>
      </c>
      <c r="C339" s="1" t="s">
        <v>120</v>
      </c>
      <c r="D339" s="5">
        <v>20223.918000000001</v>
      </c>
      <c r="E339" s="4" t="s">
        <v>20</v>
      </c>
    </row>
    <row r="340" spans="1:5" x14ac:dyDescent="0.25">
      <c r="A340" t="s">
        <v>572</v>
      </c>
      <c r="B340" s="5">
        <v>5866.4319999999998</v>
      </c>
      <c r="C340" s="1" t="s">
        <v>168</v>
      </c>
      <c r="D340" s="5">
        <v>24639.0144</v>
      </c>
      <c r="E340" s="4" t="s">
        <v>7</v>
      </c>
    </row>
    <row r="341" spans="1:5" x14ac:dyDescent="0.25">
      <c r="A341" t="s">
        <v>573</v>
      </c>
      <c r="B341" s="5">
        <v>4180.1759999999995</v>
      </c>
      <c r="C341" s="1" t="s">
        <v>184</v>
      </c>
      <c r="D341" s="5">
        <v>15858.06768</v>
      </c>
      <c r="E341" s="4" t="s">
        <v>20</v>
      </c>
    </row>
    <row r="342" spans="1:5" x14ac:dyDescent="0.25">
      <c r="A342" t="s">
        <v>574</v>
      </c>
      <c r="B342" s="5">
        <v>5515.9704000000002</v>
      </c>
      <c r="C342" s="1" t="s">
        <v>102</v>
      </c>
      <c r="D342" s="5">
        <v>26384.72508</v>
      </c>
      <c r="E342" s="4" t="s">
        <v>20</v>
      </c>
    </row>
    <row r="343" spans="1:5" x14ac:dyDescent="0.25">
      <c r="A343" t="s">
        <v>575</v>
      </c>
      <c r="B343" s="5">
        <v>3772.7682</v>
      </c>
      <c r="C343" s="1" t="s">
        <v>187</v>
      </c>
      <c r="D343" s="5">
        <v>13388.406108000001</v>
      </c>
      <c r="E343" s="4" t="s">
        <v>6</v>
      </c>
    </row>
    <row r="344" spans="1:5" x14ac:dyDescent="0.25">
      <c r="A344" t="s">
        <v>576</v>
      </c>
      <c r="B344" s="5">
        <v>3909.8409000000001</v>
      </c>
      <c r="C344" s="1" t="s">
        <v>97</v>
      </c>
      <c r="D344" s="5">
        <v>18168.413319000003</v>
      </c>
      <c r="E344" s="4" t="s">
        <v>10</v>
      </c>
    </row>
    <row r="345" spans="1:5" x14ac:dyDescent="0.25">
      <c r="A345" t="s">
        <v>577</v>
      </c>
      <c r="B345" s="5">
        <v>3877.6540000000005</v>
      </c>
      <c r="C345" s="1" t="s">
        <v>168</v>
      </c>
      <c r="D345" s="5">
        <v>14710.409220000001</v>
      </c>
      <c r="E345" s="4" t="s">
        <v>20</v>
      </c>
    </row>
    <row r="346" spans="1:5" x14ac:dyDescent="0.25">
      <c r="A346" t="s">
        <v>578</v>
      </c>
      <c r="B346" s="5">
        <v>3663.7252000000003</v>
      </c>
      <c r="C346" s="1" t="s">
        <v>113</v>
      </c>
      <c r="D346" s="5">
        <v>13369.411131999999</v>
      </c>
      <c r="E346" s="4" t="s">
        <v>13</v>
      </c>
    </row>
    <row r="347" spans="1:5" x14ac:dyDescent="0.25">
      <c r="A347" t="s">
        <v>579</v>
      </c>
      <c r="B347" s="5">
        <v>4434.1440000000002</v>
      </c>
      <c r="C347" s="1" t="s">
        <v>197</v>
      </c>
      <c r="D347" s="5">
        <v>16664.319360000001</v>
      </c>
      <c r="E347" s="4" t="s">
        <v>13</v>
      </c>
    </row>
    <row r="348" spans="1:5" x14ac:dyDescent="0.25">
      <c r="A348" t="s">
        <v>580</v>
      </c>
      <c r="B348" s="5">
        <v>3648.6911999999998</v>
      </c>
      <c r="C348" s="1" t="s">
        <v>113</v>
      </c>
      <c r="D348" s="5">
        <v>14412.330240000003</v>
      </c>
      <c r="E348" s="4" t="s">
        <v>12</v>
      </c>
    </row>
    <row r="349" spans="1:5" x14ac:dyDescent="0.25">
      <c r="A349" t="s">
        <v>581</v>
      </c>
      <c r="B349" s="5">
        <v>2951.8019999999997</v>
      </c>
      <c r="C349" s="1" t="s">
        <v>185</v>
      </c>
      <c r="D349" s="5">
        <v>14657.336819999999</v>
      </c>
      <c r="E349" s="4" t="s">
        <v>9</v>
      </c>
    </row>
    <row r="350" spans="1:5" x14ac:dyDescent="0.25">
      <c r="A350" t="s">
        <v>582</v>
      </c>
      <c r="B350" s="5">
        <v>2863.5394000000001</v>
      </c>
      <c r="C350" s="1" t="s">
        <v>59</v>
      </c>
      <c r="D350" s="5">
        <v>13306.415454000002</v>
      </c>
      <c r="E350" s="4" t="s">
        <v>13</v>
      </c>
    </row>
    <row r="351" spans="1:5" x14ac:dyDescent="0.25">
      <c r="A351" t="s">
        <v>583</v>
      </c>
      <c r="B351" s="5">
        <v>4907.0951999999997</v>
      </c>
      <c r="C351" s="1" t="s">
        <v>128</v>
      </c>
      <c r="D351" s="5">
        <v>19567.626287999999</v>
      </c>
      <c r="E351" s="4" t="s">
        <v>10</v>
      </c>
    </row>
    <row r="352" spans="1:5" x14ac:dyDescent="0.25">
      <c r="A352" t="s">
        <v>584</v>
      </c>
      <c r="B352" s="5">
        <v>3176.3160000000003</v>
      </c>
      <c r="C352" s="1" t="s">
        <v>153</v>
      </c>
      <c r="D352" s="5">
        <v>11937.173040000001</v>
      </c>
      <c r="E352" s="4" t="s">
        <v>6</v>
      </c>
    </row>
    <row r="353" spans="1:5" x14ac:dyDescent="0.25">
      <c r="A353" t="s">
        <v>585</v>
      </c>
      <c r="B353" s="5">
        <v>6983.9439999999995</v>
      </c>
      <c r="C353" s="1" t="s">
        <v>193</v>
      </c>
      <c r="D353" s="5">
        <v>26742.156479999998</v>
      </c>
      <c r="E353" s="4" t="s">
        <v>8</v>
      </c>
    </row>
    <row r="354" spans="1:5" x14ac:dyDescent="0.25">
      <c r="A354" t="s">
        <v>586</v>
      </c>
      <c r="B354" s="5">
        <v>4665.6880000000001</v>
      </c>
      <c r="C354" s="1" t="s">
        <v>90</v>
      </c>
      <c r="D354" s="5">
        <v>19595.889600000002</v>
      </c>
      <c r="E354" s="4" t="s">
        <v>8</v>
      </c>
    </row>
    <row r="355" spans="1:5" x14ac:dyDescent="0.25">
      <c r="A355" t="s">
        <v>587</v>
      </c>
      <c r="B355" s="5">
        <v>4307.9673000000003</v>
      </c>
      <c r="C355" s="1" t="s">
        <v>179</v>
      </c>
      <c r="D355" s="5">
        <v>17178.532462000003</v>
      </c>
      <c r="E355" s="4" t="s">
        <v>7</v>
      </c>
    </row>
    <row r="356" spans="1:5" x14ac:dyDescent="0.25">
      <c r="A356" t="s">
        <v>588</v>
      </c>
      <c r="B356" s="5">
        <v>4521.1404000000002</v>
      </c>
      <c r="C356" s="1" t="s">
        <v>209</v>
      </c>
      <c r="D356" s="5">
        <v>18538.828563999999</v>
      </c>
      <c r="E356" s="4" t="s">
        <v>7</v>
      </c>
    </row>
    <row r="357" spans="1:5" x14ac:dyDescent="0.25">
      <c r="A357" t="s">
        <v>589</v>
      </c>
      <c r="B357" s="5">
        <v>5313.4773999999998</v>
      </c>
      <c r="C357" s="1" t="s">
        <v>188</v>
      </c>
      <c r="D357" s="5">
        <v>19969.014156000001</v>
      </c>
      <c r="E357" s="4" t="s">
        <v>9</v>
      </c>
    </row>
    <row r="358" spans="1:5" x14ac:dyDescent="0.25">
      <c r="A358" t="s">
        <v>590</v>
      </c>
      <c r="B358" s="5">
        <v>5134.994999999999</v>
      </c>
      <c r="C358" s="1" t="s">
        <v>74</v>
      </c>
      <c r="D358" s="5">
        <v>25030.24785</v>
      </c>
      <c r="E358" s="4" t="s">
        <v>10</v>
      </c>
    </row>
    <row r="359" spans="1:5" x14ac:dyDescent="0.25">
      <c r="A359" t="s">
        <v>591</v>
      </c>
      <c r="B359" s="5">
        <v>6779.7928000000002</v>
      </c>
      <c r="C359" s="1" t="s">
        <v>126</v>
      </c>
      <c r="D359" s="5">
        <v>25960.442976000006</v>
      </c>
      <c r="E359" s="4" t="s">
        <v>8</v>
      </c>
    </row>
    <row r="360" spans="1:5" x14ac:dyDescent="0.25">
      <c r="A360" t="s">
        <v>592</v>
      </c>
      <c r="B360" s="5">
        <v>3316.9752000000003</v>
      </c>
      <c r="C360" s="1" t="s">
        <v>206</v>
      </c>
      <c r="D360" s="5">
        <v>12583.397735999999</v>
      </c>
      <c r="E360" s="4" t="s">
        <v>8</v>
      </c>
    </row>
    <row r="361" spans="1:5" x14ac:dyDescent="0.25">
      <c r="A361" t="s">
        <v>593</v>
      </c>
      <c r="B361" s="5">
        <v>2957.6008000000002</v>
      </c>
      <c r="C361" s="1" t="s">
        <v>188</v>
      </c>
      <c r="D361" s="5">
        <v>13617.416736000001</v>
      </c>
      <c r="E361" s="4" t="s">
        <v>13</v>
      </c>
    </row>
    <row r="362" spans="1:5" x14ac:dyDescent="0.25">
      <c r="A362" t="s">
        <v>594</v>
      </c>
      <c r="B362" s="5">
        <v>6067.4838</v>
      </c>
      <c r="C362" s="1" t="s">
        <v>132</v>
      </c>
      <c r="D362" s="5">
        <v>24879.572858</v>
      </c>
      <c r="E362" s="4" t="s">
        <v>7</v>
      </c>
    </row>
    <row r="363" spans="1:5" x14ac:dyDescent="0.25">
      <c r="A363" t="s">
        <v>595</v>
      </c>
      <c r="B363" s="5">
        <v>4885.5911999999998</v>
      </c>
      <c r="C363" s="1" t="s">
        <v>99</v>
      </c>
      <c r="D363" s="5">
        <v>19481.876528000004</v>
      </c>
      <c r="E363" s="4" t="s">
        <v>6</v>
      </c>
    </row>
    <row r="364" spans="1:5" x14ac:dyDescent="0.25">
      <c r="A364" t="s">
        <v>596</v>
      </c>
      <c r="B364" s="5">
        <v>3799.0480000000007</v>
      </c>
      <c r="C364" s="1" t="s">
        <v>63</v>
      </c>
      <c r="D364" s="5">
        <v>16563.849280000002</v>
      </c>
      <c r="E364" s="4" t="s">
        <v>10</v>
      </c>
    </row>
    <row r="365" spans="1:5" x14ac:dyDescent="0.25">
      <c r="A365" t="s">
        <v>597</v>
      </c>
      <c r="B365" s="5">
        <v>4066.2896000000001</v>
      </c>
      <c r="C365" s="1" t="s">
        <v>128</v>
      </c>
      <c r="D365" s="5">
        <v>14293.891920000002</v>
      </c>
      <c r="E365" s="4" t="s">
        <v>7</v>
      </c>
    </row>
    <row r="366" spans="1:5" x14ac:dyDescent="0.25">
      <c r="A366" t="s">
        <v>598</v>
      </c>
      <c r="B366" s="5">
        <v>6603.4218999999994</v>
      </c>
      <c r="C366" s="1" t="s">
        <v>187</v>
      </c>
      <c r="D366" s="5">
        <v>23433.534585999998</v>
      </c>
      <c r="E366" s="4" t="s">
        <v>20</v>
      </c>
    </row>
    <row r="367" spans="1:5" x14ac:dyDescent="0.25">
      <c r="A367" t="s">
        <v>599</v>
      </c>
      <c r="B367" s="5">
        <v>4831.1639999999998</v>
      </c>
      <c r="C367" s="1" t="s">
        <v>177</v>
      </c>
      <c r="D367" s="5">
        <v>23989.413240000002</v>
      </c>
      <c r="E367" s="4" t="s">
        <v>20</v>
      </c>
    </row>
    <row r="368" spans="1:5" x14ac:dyDescent="0.25">
      <c r="A368" t="s">
        <v>600</v>
      </c>
      <c r="B368" s="5">
        <v>3311.32</v>
      </c>
      <c r="C368" s="1" t="s">
        <v>207</v>
      </c>
      <c r="D368" s="5">
        <v>14172.4496</v>
      </c>
      <c r="E368" s="4" t="s">
        <v>9</v>
      </c>
    </row>
    <row r="369" spans="1:5" x14ac:dyDescent="0.25">
      <c r="A369" t="s">
        <v>601</v>
      </c>
      <c r="B369" s="5">
        <v>3266.6880000000001</v>
      </c>
      <c r="C369" s="1" t="s">
        <v>91</v>
      </c>
      <c r="D369" s="5">
        <v>14112.09216</v>
      </c>
      <c r="E369" s="4" t="s">
        <v>11</v>
      </c>
    </row>
    <row r="370" spans="1:5" x14ac:dyDescent="0.25">
      <c r="A370" t="s">
        <v>602</v>
      </c>
      <c r="B370" s="5">
        <v>2895.0012000000002</v>
      </c>
      <c r="C370" s="1" t="s">
        <v>111</v>
      </c>
      <c r="D370" s="5">
        <v>13847.755740000001</v>
      </c>
      <c r="E370" s="4" t="s">
        <v>9</v>
      </c>
    </row>
    <row r="371" spans="1:5" x14ac:dyDescent="0.25">
      <c r="A371" t="s">
        <v>603</v>
      </c>
      <c r="B371" s="5">
        <v>4904.8019999999997</v>
      </c>
      <c r="C371" s="1" t="s">
        <v>107</v>
      </c>
      <c r="D371" s="5">
        <v>19558.481880000003</v>
      </c>
      <c r="E371" s="4" t="s">
        <v>12</v>
      </c>
    </row>
    <row r="372" spans="1:5" x14ac:dyDescent="0.25">
      <c r="A372" t="s">
        <v>604</v>
      </c>
      <c r="B372" s="5">
        <v>4618.8126000000002</v>
      </c>
      <c r="C372" s="1" t="s">
        <v>124</v>
      </c>
      <c r="D372" s="5">
        <v>21462.892866000002</v>
      </c>
      <c r="E372" s="4" t="s">
        <v>12</v>
      </c>
    </row>
    <row r="373" spans="1:5" x14ac:dyDescent="0.25">
      <c r="A373" t="s">
        <v>605</v>
      </c>
      <c r="B373" s="5">
        <v>4268.4222</v>
      </c>
      <c r="C373" s="1" t="s">
        <v>155</v>
      </c>
      <c r="D373" s="5">
        <v>17020.841668000001</v>
      </c>
      <c r="E373" s="4" t="s">
        <v>6</v>
      </c>
    </row>
    <row r="374" spans="1:5" x14ac:dyDescent="0.25">
      <c r="A374" t="s">
        <v>606</v>
      </c>
      <c r="B374" s="5">
        <v>2982.4109999999996</v>
      </c>
      <c r="C374" s="1" t="s">
        <v>85</v>
      </c>
      <c r="D374" s="5">
        <v>13477.358340000001</v>
      </c>
      <c r="E374" s="4" t="s">
        <v>10</v>
      </c>
    </row>
    <row r="375" spans="1:5" x14ac:dyDescent="0.25">
      <c r="A375" t="s">
        <v>607</v>
      </c>
      <c r="B375" s="5">
        <v>4149.348</v>
      </c>
      <c r="C375" s="1" t="s">
        <v>91</v>
      </c>
      <c r="D375" s="5">
        <v>16702.11364</v>
      </c>
      <c r="E375" s="4" t="s">
        <v>10</v>
      </c>
    </row>
    <row r="376" spans="1:5" x14ac:dyDescent="0.25">
      <c r="A376" t="s">
        <v>608</v>
      </c>
      <c r="B376" s="5">
        <v>3544.9743999999996</v>
      </c>
      <c r="C376" s="1" t="s">
        <v>193</v>
      </c>
      <c r="D376" s="5">
        <v>16019.552736</v>
      </c>
      <c r="E376" s="4" t="s">
        <v>6</v>
      </c>
    </row>
    <row r="377" spans="1:5" x14ac:dyDescent="0.25">
      <c r="A377" t="s">
        <v>609</v>
      </c>
      <c r="B377" s="5">
        <v>2512.7585999999997</v>
      </c>
      <c r="C377" s="1" t="s">
        <v>120</v>
      </c>
      <c r="D377" s="5">
        <v>12362.772312000001</v>
      </c>
      <c r="E377" s="4" t="s">
        <v>10</v>
      </c>
    </row>
    <row r="378" spans="1:5" x14ac:dyDescent="0.25">
      <c r="A378" t="s">
        <v>610</v>
      </c>
      <c r="B378" s="5">
        <v>4838.4863999999998</v>
      </c>
      <c r="C378" s="1" t="s">
        <v>128</v>
      </c>
      <c r="D378" s="5">
        <v>23805.353088000003</v>
      </c>
      <c r="E378" s="4" t="s">
        <v>10</v>
      </c>
    </row>
    <row r="379" spans="1:5" x14ac:dyDescent="0.25">
      <c r="A379" t="s">
        <v>611</v>
      </c>
      <c r="B379" s="5">
        <v>3702.9879999999998</v>
      </c>
      <c r="C379" s="1" t="s">
        <v>90</v>
      </c>
      <c r="D379" s="5">
        <v>15996.908160000001</v>
      </c>
      <c r="E379" s="4" t="s">
        <v>10</v>
      </c>
    </row>
    <row r="380" spans="1:5" x14ac:dyDescent="0.25">
      <c r="A380" t="s">
        <v>612</v>
      </c>
      <c r="B380" s="5">
        <v>3903.2175000000002</v>
      </c>
      <c r="C380" s="1" t="s">
        <v>67</v>
      </c>
      <c r="D380" s="5">
        <v>15417.709124999999</v>
      </c>
      <c r="E380" s="4" t="s">
        <v>10</v>
      </c>
    </row>
    <row r="381" spans="1:5" x14ac:dyDescent="0.25">
      <c r="A381" t="s">
        <v>613</v>
      </c>
      <c r="B381" s="5">
        <v>4294.1709999999994</v>
      </c>
      <c r="C381" s="1" t="s">
        <v>189</v>
      </c>
      <c r="D381" s="5">
        <v>19405.132740000001</v>
      </c>
      <c r="E381" s="4" t="s">
        <v>11</v>
      </c>
    </row>
    <row r="382" spans="1:5" x14ac:dyDescent="0.25">
      <c r="A382" t="s">
        <v>614</v>
      </c>
      <c r="B382" s="5">
        <v>3575.02</v>
      </c>
      <c r="C382" s="1" t="s">
        <v>211</v>
      </c>
      <c r="D382" s="5">
        <v>15158.084799999999</v>
      </c>
      <c r="E382" s="4" t="s">
        <v>11</v>
      </c>
    </row>
    <row r="383" spans="1:5" x14ac:dyDescent="0.25">
      <c r="A383" t="s">
        <v>615</v>
      </c>
      <c r="B383" s="5">
        <v>3744.4736000000003</v>
      </c>
      <c r="C383" s="1" t="s">
        <v>73</v>
      </c>
      <c r="D383" s="5">
        <v>13162.638720000003</v>
      </c>
      <c r="E383" s="4" t="s">
        <v>7</v>
      </c>
    </row>
    <row r="384" spans="1:5" x14ac:dyDescent="0.25">
      <c r="A384" t="s">
        <v>616</v>
      </c>
      <c r="B384" s="5">
        <v>5027.1012000000001</v>
      </c>
      <c r="C384" s="1" t="s">
        <v>73</v>
      </c>
      <c r="D384" s="5">
        <v>24733.337904</v>
      </c>
      <c r="E384" s="4" t="s">
        <v>12</v>
      </c>
    </row>
    <row r="385" spans="1:5" x14ac:dyDescent="0.25">
      <c r="A385" t="s">
        <v>617</v>
      </c>
      <c r="B385" s="5">
        <v>2828.3346000000001</v>
      </c>
      <c r="C385" s="1" t="s">
        <v>190</v>
      </c>
      <c r="D385" s="5">
        <v>13657.713524000003</v>
      </c>
      <c r="E385" s="4" t="s">
        <v>7</v>
      </c>
    </row>
    <row r="386" spans="1:5" x14ac:dyDescent="0.25">
      <c r="A386" t="s">
        <v>618</v>
      </c>
      <c r="B386" s="5">
        <v>4953.4317000000001</v>
      </c>
      <c r="C386" s="1" t="s">
        <v>152</v>
      </c>
      <c r="D386" s="5">
        <v>19752.398598</v>
      </c>
      <c r="E386" s="4" t="s">
        <v>10</v>
      </c>
    </row>
    <row r="387" spans="1:5" x14ac:dyDescent="0.25">
      <c r="A387" t="s">
        <v>619</v>
      </c>
      <c r="B387" s="5">
        <v>5526.4209000000001</v>
      </c>
      <c r="C387" s="1" t="s">
        <v>111</v>
      </c>
      <c r="D387" s="5">
        <v>22453.058628000002</v>
      </c>
      <c r="E387" s="4" t="s">
        <v>7</v>
      </c>
    </row>
    <row r="388" spans="1:5" x14ac:dyDescent="0.25">
      <c r="A388" t="s">
        <v>620</v>
      </c>
      <c r="B388" s="5">
        <v>5389.8752000000004</v>
      </c>
      <c r="C388" s="1" t="s">
        <v>96</v>
      </c>
      <c r="D388" s="5">
        <v>19668.357632000003</v>
      </c>
      <c r="E388" s="4" t="s">
        <v>10</v>
      </c>
    </row>
    <row r="389" spans="1:5" x14ac:dyDescent="0.25">
      <c r="A389" t="s">
        <v>621</v>
      </c>
      <c r="B389" s="5">
        <v>6656.65</v>
      </c>
      <c r="C389" s="1" t="s">
        <v>94</v>
      </c>
      <c r="D389" s="5">
        <v>24780.892499999998</v>
      </c>
      <c r="E389" s="4" t="s">
        <v>7</v>
      </c>
    </row>
    <row r="390" spans="1:5" x14ac:dyDescent="0.25">
      <c r="A390" t="s">
        <v>622</v>
      </c>
      <c r="B390" s="5">
        <v>3648.3215999999998</v>
      </c>
      <c r="C390" s="1" t="s">
        <v>70</v>
      </c>
      <c r="D390" s="5">
        <v>13969.755072</v>
      </c>
      <c r="E390" s="4" t="s">
        <v>7</v>
      </c>
    </row>
    <row r="391" spans="1:5" x14ac:dyDescent="0.25">
      <c r="A391" t="s">
        <v>623</v>
      </c>
      <c r="B391" s="5">
        <v>5584.2044999999998</v>
      </c>
      <c r="C391" s="1" t="s">
        <v>65</v>
      </c>
      <c r="D391" s="5">
        <v>19816.642229999998</v>
      </c>
      <c r="E391" s="4" t="s">
        <v>12</v>
      </c>
    </row>
    <row r="392" spans="1:5" x14ac:dyDescent="0.25">
      <c r="A392" t="s">
        <v>624</v>
      </c>
      <c r="B392" s="5">
        <v>3720.0503999999996</v>
      </c>
      <c r="C392" s="1" t="s">
        <v>115</v>
      </c>
      <c r="D392" s="5">
        <v>14376.303864000001</v>
      </c>
      <c r="E392" s="4" t="s">
        <v>13</v>
      </c>
    </row>
    <row r="393" spans="1:5" x14ac:dyDescent="0.25">
      <c r="A393" t="s">
        <v>625</v>
      </c>
      <c r="B393" s="5">
        <v>6015.1095000000005</v>
      </c>
      <c r="C393" s="1" t="s">
        <v>86</v>
      </c>
      <c r="D393" s="5">
        <v>21748.543740000005</v>
      </c>
      <c r="E393" s="4" t="s">
        <v>7</v>
      </c>
    </row>
    <row r="394" spans="1:5" x14ac:dyDescent="0.25">
      <c r="A394" t="s">
        <v>626</v>
      </c>
      <c r="B394" s="5">
        <v>5187.1820000000007</v>
      </c>
      <c r="C394" s="1" t="s">
        <v>133</v>
      </c>
      <c r="D394" s="5">
        <v>19494.373080000001</v>
      </c>
      <c r="E394" s="4" t="s">
        <v>20</v>
      </c>
    </row>
    <row r="395" spans="1:5" x14ac:dyDescent="0.25">
      <c r="A395" t="s">
        <v>627</v>
      </c>
      <c r="B395" s="5">
        <v>5433.66</v>
      </c>
      <c r="C395" s="1" t="s">
        <v>168</v>
      </c>
      <c r="D395" s="5">
        <v>23690.757600000001</v>
      </c>
      <c r="E395" s="4" t="s">
        <v>20</v>
      </c>
    </row>
    <row r="396" spans="1:5" x14ac:dyDescent="0.25">
      <c r="A396" t="s">
        <v>628</v>
      </c>
      <c r="B396" s="5">
        <v>2853.9882000000002</v>
      </c>
      <c r="C396" s="1" t="s">
        <v>149</v>
      </c>
      <c r="D396" s="5">
        <v>11487.982026000001</v>
      </c>
      <c r="E396" s="4" t="s">
        <v>12</v>
      </c>
    </row>
    <row r="397" spans="1:5" x14ac:dyDescent="0.25">
      <c r="A397" t="s">
        <v>629</v>
      </c>
      <c r="B397" s="5">
        <v>5101.47</v>
      </c>
      <c r="C397" s="1" t="s">
        <v>57</v>
      </c>
      <c r="D397" s="5">
        <v>19353.122100000001</v>
      </c>
      <c r="E397" s="4" t="s">
        <v>20</v>
      </c>
    </row>
    <row r="398" spans="1:5" x14ac:dyDescent="0.25">
      <c r="A398" t="s">
        <v>630</v>
      </c>
      <c r="B398" s="5">
        <v>4554.7797</v>
      </c>
      <c r="C398" s="1" t="s">
        <v>179</v>
      </c>
      <c r="D398" s="5">
        <v>16620.985227000001</v>
      </c>
      <c r="E398" s="4" t="s">
        <v>6</v>
      </c>
    </row>
    <row r="399" spans="1:5" x14ac:dyDescent="0.25">
      <c r="A399" t="s">
        <v>631</v>
      </c>
      <c r="B399" s="5">
        <v>3743.6959999999999</v>
      </c>
      <c r="C399" s="1" t="s">
        <v>157</v>
      </c>
      <c r="D399" s="5">
        <v>16322.514560000001</v>
      </c>
      <c r="E399" s="4" t="s">
        <v>6</v>
      </c>
    </row>
    <row r="400" spans="1:5" x14ac:dyDescent="0.25">
      <c r="A400" t="s">
        <v>632</v>
      </c>
      <c r="B400" s="5">
        <v>6714.5609999999997</v>
      </c>
      <c r="C400" s="1" t="s">
        <v>115</v>
      </c>
      <c r="D400" s="5">
        <v>26775.111339999999</v>
      </c>
      <c r="E400" s="4" t="s">
        <v>6</v>
      </c>
    </row>
    <row r="401" spans="1:5" x14ac:dyDescent="0.25">
      <c r="A401" t="s">
        <v>633</v>
      </c>
      <c r="B401" s="5">
        <v>5466.2516999999989</v>
      </c>
      <c r="C401" s="1" t="s">
        <v>212</v>
      </c>
      <c r="D401" s="5">
        <v>21591.694214999996</v>
      </c>
      <c r="E401" s="4" t="s">
        <v>20</v>
      </c>
    </row>
    <row r="402" spans="1:5" x14ac:dyDescent="0.25">
      <c r="A402" t="s">
        <v>634</v>
      </c>
      <c r="B402" s="5">
        <v>5128.9425000000001</v>
      </c>
      <c r="C402" s="1" t="s">
        <v>210</v>
      </c>
      <c r="D402" s="5">
        <v>18544.472099999999</v>
      </c>
      <c r="E402" s="4" t="s">
        <v>12</v>
      </c>
    </row>
    <row r="403" spans="1:5" x14ac:dyDescent="0.25">
      <c r="A403" t="s">
        <v>635</v>
      </c>
      <c r="B403" s="5">
        <v>3413.16</v>
      </c>
      <c r="C403" s="1" t="s">
        <v>161</v>
      </c>
      <c r="D403" s="5">
        <v>15860.415600000002</v>
      </c>
      <c r="E403" s="4" t="s">
        <v>11</v>
      </c>
    </row>
    <row r="404" spans="1:5" x14ac:dyDescent="0.25">
      <c r="A404" t="s">
        <v>636</v>
      </c>
      <c r="B404" s="5">
        <v>6164.6992</v>
      </c>
      <c r="C404" s="1" t="s">
        <v>172</v>
      </c>
      <c r="D404" s="5">
        <v>22495.791472000004</v>
      </c>
      <c r="E404" s="4" t="s">
        <v>10</v>
      </c>
    </row>
    <row r="405" spans="1:5" x14ac:dyDescent="0.25">
      <c r="A405" t="s">
        <v>637</v>
      </c>
      <c r="B405" s="5">
        <v>5687.5320000000011</v>
      </c>
      <c r="C405" s="1" t="s">
        <v>207</v>
      </c>
      <c r="D405" s="5">
        <v>19992.911400000005</v>
      </c>
      <c r="E405" s="4" t="s">
        <v>9</v>
      </c>
    </row>
    <row r="406" spans="1:5" x14ac:dyDescent="0.25">
      <c r="A406" t="s">
        <v>638</v>
      </c>
      <c r="B406" s="5">
        <v>4479.5751</v>
      </c>
      <c r="C406" s="1" t="s">
        <v>213</v>
      </c>
      <c r="D406" s="5">
        <v>17694.321645000004</v>
      </c>
      <c r="E406" s="4" t="s">
        <v>7</v>
      </c>
    </row>
    <row r="407" spans="1:5" x14ac:dyDescent="0.25">
      <c r="A407" t="s">
        <v>639</v>
      </c>
      <c r="B407" s="5">
        <v>6924.6869999999999</v>
      </c>
      <c r="C407" s="1" t="s">
        <v>214</v>
      </c>
      <c r="D407" s="5">
        <v>26269.744410000003</v>
      </c>
      <c r="E407" s="4" t="s">
        <v>6</v>
      </c>
    </row>
    <row r="408" spans="1:5" x14ac:dyDescent="0.25">
      <c r="A408" t="s">
        <v>640</v>
      </c>
      <c r="B408" s="5">
        <v>5422.2749999999996</v>
      </c>
      <c r="C408" s="1" t="s">
        <v>186</v>
      </c>
      <c r="D408" s="5">
        <v>26924.607749999999</v>
      </c>
      <c r="E408" s="4" t="s">
        <v>6</v>
      </c>
    </row>
    <row r="409" spans="1:5" x14ac:dyDescent="0.25">
      <c r="A409" t="s">
        <v>641</v>
      </c>
      <c r="B409" s="5">
        <v>3864.7139999999995</v>
      </c>
      <c r="C409" s="1" t="s">
        <v>183</v>
      </c>
      <c r="D409" s="5">
        <v>17958.71574</v>
      </c>
      <c r="E409" s="4" t="s">
        <v>11</v>
      </c>
    </row>
    <row r="410" spans="1:5" x14ac:dyDescent="0.25">
      <c r="A410" t="s">
        <v>642</v>
      </c>
      <c r="B410" s="5">
        <v>5056.5960000000005</v>
      </c>
      <c r="C410" s="1" t="s">
        <v>159</v>
      </c>
      <c r="D410" s="5">
        <v>18282.892319999999</v>
      </c>
      <c r="E410" s="4" t="s">
        <v>12</v>
      </c>
    </row>
    <row r="411" spans="1:5" x14ac:dyDescent="0.25">
      <c r="A411" t="s">
        <v>643</v>
      </c>
      <c r="B411" s="5">
        <v>2934.018</v>
      </c>
      <c r="C411" s="1" t="s">
        <v>207</v>
      </c>
      <c r="D411" s="5">
        <v>13633.918380000001</v>
      </c>
      <c r="E411" s="4" t="s">
        <v>8</v>
      </c>
    </row>
    <row r="412" spans="1:5" x14ac:dyDescent="0.25">
      <c r="A412" t="s">
        <v>644</v>
      </c>
      <c r="B412" s="5">
        <v>4817.5110000000004</v>
      </c>
      <c r="C412" s="1" t="s">
        <v>134</v>
      </c>
      <c r="D412" s="5">
        <v>17579.726010000002</v>
      </c>
      <c r="E412" s="4" t="s">
        <v>20</v>
      </c>
    </row>
    <row r="413" spans="1:5" x14ac:dyDescent="0.25">
      <c r="A413" t="s">
        <v>645</v>
      </c>
      <c r="B413" s="5">
        <v>7030.8743999999997</v>
      </c>
      <c r="C413" s="1" t="s">
        <v>215</v>
      </c>
      <c r="D413" s="5">
        <v>26174.027879999998</v>
      </c>
      <c r="E413" s="4" t="s">
        <v>13</v>
      </c>
    </row>
    <row r="414" spans="1:5" x14ac:dyDescent="0.25">
      <c r="A414" t="s">
        <v>646</v>
      </c>
      <c r="B414" s="5">
        <v>3323.4558000000002</v>
      </c>
      <c r="C414" s="1" t="s">
        <v>179</v>
      </c>
      <c r="D414" s="5">
        <v>13627.751378000001</v>
      </c>
      <c r="E414" s="4" t="s">
        <v>12</v>
      </c>
    </row>
    <row r="415" spans="1:5" x14ac:dyDescent="0.25">
      <c r="A415" t="s">
        <v>647</v>
      </c>
      <c r="B415" s="5">
        <v>3441.4380000000001</v>
      </c>
      <c r="C415" s="1" t="s">
        <v>159</v>
      </c>
      <c r="D415" s="5">
        <v>12811.535099999999</v>
      </c>
      <c r="E415" s="4" t="s">
        <v>13</v>
      </c>
    </row>
    <row r="416" spans="1:5" x14ac:dyDescent="0.25">
      <c r="A416" t="s">
        <v>648</v>
      </c>
      <c r="B416" s="5">
        <v>5223.4819000000007</v>
      </c>
      <c r="C416" s="1" t="s">
        <v>115</v>
      </c>
      <c r="D416" s="5">
        <v>23827.325067000005</v>
      </c>
      <c r="E416" s="4" t="s">
        <v>7</v>
      </c>
    </row>
    <row r="417" spans="1:5" x14ac:dyDescent="0.25">
      <c r="A417" t="s">
        <v>649</v>
      </c>
      <c r="B417" s="5">
        <v>5289.9839999999995</v>
      </c>
      <c r="C417" s="1" t="s">
        <v>132</v>
      </c>
      <c r="D417" s="5">
        <v>22429.532159999999</v>
      </c>
      <c r="E417" s="4" t="s">
        <v>20</v>
      </c>
    </row>
    <row r="418" spans="1:5" x14ac:dyDescent="0.25">
      <c r="A418" t="s">
        <v>650</v>
      </c>
      <c r="B418" s="5">
        <v>4945.5839999999998</v>
      </c>
      <c r="C418" s="1" t="s">
        <v>78</v>
      </c>
      <c r="D418" s="5">
        <v>20969.276160000001</v>
      </c>
      <c r="E418" s="4" t="s">
        <v>10</v>
      </c>
    </row>
    <row r="419" spans="1:5" x14ac:dyDescent="0.25">
      <c r="A419" t="s">
        <v>651</v>
      </c>
      <c r="B419" s="5">
        <v>3214.61</v>
      </c>
      <c r="C419" s="1" t="s">
        <v>67</v>
      </c>
      <c r="D419" s="5">
        <v>14015.6996</v>
      </c>
      <c r="E419" s="4" t="s">
        <v>8</v>
      </c>
    </row>
    <row r="420" spans="1:5" x14ac:dyDescent="0.25">
      <c r="A420" t="s">
        <v>652</v>
      </c>
      <c r="B420" s="5">
        <v>5254.3764000000001</v>
      </c>
      <c r="C420" s="1" t="s">
        <v>156</v>
      </c>
      <c r="D420" s="5">
        <v>25372.799815999999</v>
      </c>
      <c r="E420" s="4" t="s">
        <v>7</v>
      </c>
    </row>
    <row r="421" spans="1:5" x14ac:dyDescent="0.25">
      <c r="A421" t="s">
        <v>653</v>
      </c>
      <c r="B421" s="5">
        <v>6152.8357999999998</v>
      </c>
      <c r="C421" s="1" t="s">
        <v>154</v>
      </c>
      <c r="D421" s="5">
        <v>21628.555410000001</v>
      </c>
      <c r="E421" s="4" t="s">
        <v>13</v>
      </c>
    </row>
    <row r="422" spans="1:5" x14ac:dyDescent="0.25">
      <c r="A422" t="s">
        <v>654</v>
      </c>
      <c r="B422" s="5">
        <v>4651.2740999999996</v>
      </c>
      <c r="C422" s="1" t="s">
        <v>142</v>
      </c>
      <c r="D422" s="5">
        <v>21613.736331000004</v>
      </c>
      <c r="E422" s="4" t="s">
        <v>9</v>
      </c>
    </row>
    <row r="423" spans="1:5" x14ac:dyDescent="0.25">
      <c r="A423" t="s">
        <v>655</v>
      </c>
      <c r="B423" s="5">
        <v>4346.5769999999993</v>
      </c>
      <c r="C423" s="1" t="s">
        <v>115</v>
      </c>
      <c r="D423" s="5">
        <v>20791.126649999998</v>
      </c>
      <c r="E423" s="4" t="s">
        <v>7</v>
      </c>
    </row>
    <row r="424" spans="1:5" x14ac:dyDescent="0.25">
      <c r="A424" t="s">
        <v>656</v>
      </c>
      <c r="B424" s="5">
        <v>3754.6764000000003</v>
      </c>
      <c r="C424" s="1" t="s">
        <v>216</v>
      </c>
      <c r="D424" s="5">
        <v>13575.603888000001</v>
      </c>
      <c r="E424" s="4" t="s">
        <v>6</v>
      </c>
    </row>
    <row r="425" spans="1:5" x14ac:dyDescent="0.25">
      <c r="A425" t="s">
        <v>657</v>
      </c>
      <c r="B425" s="5">
        <v>3074.4755</v>
      </c>
      <c r="C425" s="1" t="s">
        <v>162</v>
      </c>
      <c r="D425" s="5">
        <v>13893.392969999999</v>
      </c>
      <c r="E425" s="4" t="s">
        <v>20</v>
      </c>
    </row>
    <row r="426" spans="1:5" x14ac:dyDescent="0.25">
      <c r="A426" t="s">
        <v>658</v>
      </c>
      <c r="B426" s="5">
        <v>3873.9004999999997</v>
      </c>
      <c r="C426" s="1" t="s">
        <v>172</v>
      </c>
      <c r="D426" s="5">
        <v>17505.95247</v>
      </c>
      <c r="E426" s="4" t="s">
        <v>20</v>
      </c>
    </row>
    <row r="427" spans="1:5" x14ac:dyDescent="0.25">
      <c r="A427" t="s">
        <v>659</v>
      </c>
      <c r="B427" s="5">
        <v>6876.8238000000001</v>
      </c>
      <c r="C427" s="1" t="s">
        <v>125</v>
      </c>
      <c r="D427" s="5">
        <v>28198.252258000004</v>
      </c>
      <c r="E427" s="4" t="s">
        <v>12</v>
      </c>
    </row>
    <row r="428" spans="1:5" x14ac:dyDescent="0.25">
      <c r="A428" t="s">
        <v>660</v>
      </c>
      <c r="B428" s="5">
        <v>5980.6440000000002</v>
      </c>
      <c r="C428" s="1" t="s">
        <v>178</v>
      </c>
      <c r="D428" s="5">
        <v>21223.485359999999</v>
      </c>
      <c r="E428" s="4" t="s">
        <v>13</v>
      </c>
    </row>
    <row r="429" spans="1:5" x14ac:dyDescent="0.25">
      <c r="A429" t="s">
        <v>661</v>
      </c>
      <c r="B429" s="5">
        <v>5290.1640000000007</v>
      </c>
      <c r="C429" s="1" t="s">
        <v>202</v>
      </c>
      <c r="D429" s="5">
        <v>20068.95852</v>
      </c>
      <c r="E429" s="4" t="s">
        <v>14</v>
      </c>
    </row>
    <row r="430" spans="1:5" x14ac:dyDescent="0.25">
      <c r="A430" t="s">
        <v>662</v>
      </c>
      <c r="B430" s="5">
        <v>6386.7359999999999</v>
      </c>
      <c r="C430" s="1" t="s">
        <v>75</v>
      </c>
      <c r="D430" s="5">
        <v>26824.291199999996</v>
      </c>
      <c r="E430" s="4" t="s">
        <v>9</v>
      </c>
    </row>
    <row r="431" spans="1:5" x14ac:dyDescent="0.25">
      <c r="A431" t="s">
        <v>663</v>
      </c>
      <c r="B431" s="5">
        <v>6003.1104000000005</v>
      </c>
      <c r="C431" s="1" t="s">
        <v>86</v>
      </c>
      <c r="D431" s="5">
        <v>21705.159167999998</v>
      </c>
      <c r="E431" s="4" t="s">
        <v>10</v>
      </c>
    </row>
    <row r="432" spans="1:5" x14ac:dyDescent="0.25">
      <c r="A432" t="s">
        <v>664</v>
      </c>
      <c r="B432" s="5">
        <v>5324.7024000000001</v>
      </c>
      <c r="C432" s="1" t="s">
        <v>74</v>
      </c>
      <c r="D432" s="5">
        <v>25954.966032</v>
      </c>
      <c r="E432" s="4" t="s">
        <v>10</v>
      </c>
    </row>
    <row r="433" spans="1:5" x14ac:dyDescent="0.25">
      <c r="A433" t="s">
        <v>665</v>
      </c>
      <c r="B433" s="5">
        <v>4025.8855000000003</v>
      </c>
      <c r="C433" s="1" t="s">
        <v>116</v>
      </c>
      <c r="D433" s="5">
        <v>14286.642370000003</v>
      </c>
      <c r="E433" s="4" t="s">
        <v>10</v>
      </c>
    </row>
    <row r="434" spans="1:5" x14ac:dyDescent="0.25">
      <c r="A434" t="s">
        <v>666</v>
      </c>
      <c r="B434" s="5">
        <v>3714.86</v>
      </c>
      <c r="C434" s="1" t="s">
        <v>125</v>
      </c>
      <c r="D434" s="5">
        <v>16048.1952</v>
      </c>
      <c r="E434" s="4" t="s">
        <v>12</v>
      </c>
    </row>
    <row r="435" spans="1:5" x14ac:dyDescent="0.25">
      <c r="A435" t="s">
        <v>667</v>
      </c>
      <c r="B435" s="5">
        <v>3157.8456000000006</v>
      </c>
      <c r="C435" s="1" t="s">
        <v>186</v>
      </c>
      <c r="D435" s="5">
        <v>14270.138064000002</v>
      </c>
      <c r="E435" s="4" t="s">
        <v>12</v>
      </c>
    </row>
    <row r="436" spans="1:5" x14ac:dyDescent="0.25">
      <c r="A436" t="s">
        <v>668</v>
      </c>
      <c r="B436" s="5">
        <v>4820.6850000000004</v>
      </c>
      <c r="C436" s="1" t="s">
        <v>102</v>
      </c>
      <c r="D436" s="5">
        <v>17268.532049999998</v>
      </c>
      <c r="E436" s="4" t="s">
        <v>7</v>
      </c>
    </row>
    <row r="437" spans="1:5" x14ac:dyDescent="0.25">
      <c r="A437" t="s">
        <v>669</v>
      </c>
      <c r="B437" s="5">
        <v>5361.2977000000001</v>
      </c>
      <c r="C437" s="1" t="s">
        <v>217</v>
      </c>
      <c r="D437" s="5">
        <v>19384.587684000006</v>
      </c>
      <c r="E437" s="4" t="s">
        <v>10</v>
      </c>
    </row>
    <row r="438" spans="1:5" x14ac:dyDescent="0.25">
      <c r="A438" t="s">
        <v>670</v>
      </c>
      <c r="B438" s="5">
        <v>5547.3200999999999</v>
      </c>
      <c r="C438" s="1" t="s">
        <v>157</v>
      </c>
      <c r="D438" s="5">
        <v>22537.969092000003</v>
      </c>
      <c r="E438" s="4" t="s">
        <v>7</v>
      </c>
    </row>
    <row r="439" spans="1:5" x14ac:dyDescent="0.25">
      <c r="A439" t="s">
        <v>671</v>
      </c>
      <c r="B439" s="5">
        <v>4111.4459999999999</v>
      </c>
      <c r="C439" s="1" t="s">
        <v>158</v>
      </c>
      <c r="D439" s="5">
        <v>17268.073199999999</v>
      </c>
      <c r="E439" s="4" t="s">
        <v>8</v>
      </c>
    </row>
    <row r="440" spans="1:5" x14ac:dyDescent="0.25">
      <c r="A440" t="s">
        <v>672</v>
      </c>
      <c r="B440" s="5">
        <v>4374.9399999999996</v>
      </c>
      <c r="C440" s="1" t="s">
        <v>181</v>
      </c>
      <c r="D440" s="5">
        <v>18724.743200000004</v>
      </c>
      <c r="E440" s="4" t="s">
        <v>9</v>
      </c>
    </row>
    <row r="441" spans="1:5" x14ac:dyDescent="0.25">
      <c r="A441" t="s">
        <v>673</v>
      </c>
      <c r="B441" s="5">
        <v>4895.0991999999997</v>
      </c>
      <c r="C441" s="1" t="s">
        <v>144</v>
      </c>
      <c r="D441" s="5">
        <v>22329.381456000003</v>
      </c>
      <c r="E441" s="4" t="s">
        <v>6</v>
      </c>
    </row>
    <row r="442" spans="1:5" x14ac:dyDescent="0.25">
      <c r="A442" t="s">
        <v>674</v>
      </c>
      <c r="B442" s="5">
        <v>4484.3715000000002</v>
      </c>
      <c r="C442" s="1" t="s">
        <v>85</v>
      </c>
      <c r="D442" s="5">
        <v>18388.058565000003</v>
      </c>
      <c r="E442" s="4" t="s">
        <v>12</v>
      </c>
    </row>
    <row r="443" spans="1:5" x14ac:dyDescent="0.25">
      <c r="A443" t="s">
        <v>675</v>
      </c>
      <c r="B443" s="5">
        <v>5363.8994999999995</v>
      </c>
      <c r="C443" s="1" t="s">
        <v>67</v>
      </c>
      <c r="D443" s="5">
        <v>24010.508024999999</v>
      </c>
      <c r="E443" s="4" t="s">
        <v>9</v>
      </c>
    </row>
    <row r="444" spans="1:5" x14ac:dyDescent="0.25">
      <c r="A444" t="s">
        <v>676</v>
      </c>
      <c r="B444" s="5">
        <v>3249.2963999999997</v>
      </c>
      <c r="C444" s="1" t="s">
        <v>167</v>
      </c>
      <c r="D444" s="5">
        <v>14683.399415999998</v>
      </c>
      <c r="E444" s="4" t="s">
        <v>12</v>
      </c>
    </row>
    <row r="445" spans="1:5" x14ac:dyDescent="0.25">
      <c r="A445" t="s">
        <v>677</v>
      </c>
      <c r="B445" s="5">
        <v>3298.71</v>
      </c>
      <c r="C445" s="1" t="s">
        <v>156</v>
      </c>
      <c r="D445" s="5">
        <v>13854.582</v>
      </c>
      <c r="E445" s="4" t="s">
        <v>10</v>
      </c>
    </row>
    <row r="446" spans="1:5" x14ac:dyDescent="0.25">
      <c r="A446" t="s">
        <v>678</v>
      </c>
      <c r="B446" s="5">
        <v>2845.4652000000001</v>
      </c>
      <c r="C446" s="1" t="s">
        <v>130</v>
      </c>
      <c r="D446" s="5">
        <v>13740.435287999999</v>
      </c>
      <c r="E446" s="4" t="s">
        <v>20</v>
      </c>
    </row>
    <row r="447" spans="1:5" x14ac:dyDescent="0.25">
      <c r="A447" t="s">
        <v>679</v>
      </c>
      <c r="B447" s="5">
        <v>6291.5580000000009</v>
      </c>
      <c r="C447" s="1" t="s">
        <v>147</v>
      </c>
      <c r="D447" s="5">
        <v>22326.824520000002</v>
      </c>
      <c r="E447" s="4" t="s">
        <v>13</v>
      </c>
    </row>
    <row r="448" spans="1:5" x14ac:dyDescent="0.25">
      <c r="A448" t="s">
        <v>680</v>
      </c>
      <c r="B448" s="5">
        <v>5704.4239999999991</v>
      </c>
      <c r="C448" s="1" t="s">
        <v>61</v>
      </c>
      <c r="D448" s="5">
        <v>21236.014799999997</v>
      </c>
      <c r="E448" s="4" t="s">
        <v>10</v>
      </c>
    </row>
    <row r="449" spans="1:5" x14ac:dyDescent="0.25">
      <c r="A449" t="s">
        <v>681</v>
      </c>
      <c r="B449" s="5">
        <v>2792.1816000000003</v>
      </c>
      <c r="C449" s="1" t="s">
        <v>191</v>
      </c>
      <c r="D449" s="5">
        <v>13610.334088000001</v>
      </c>
      <c r="E449" s="4" t="s">
        <v>7</v>
      </c>
    </row>
    <row r="450" spans="1:5" x14ac:dyDescent="0.25">
      <c r="A450" t="s">
        <v>682</v>
      </c>
      <c r="B450" s="5">
        <v>4801.5144000000009</v>
      </c>
      <c r="C450" s="1" t="s">
        <v>199</v>
      </c>
      <c r="D450" s="5">
        <v>23185.979536000003</v>
      </c>
      <c r="E450" s="4" t="s">
        <v>9</v>
      </c>
    </row>
    <row r="451" spans="1:5" x14ac:dyDescent="0.25">
      <c r="A451" t="s">
        <v>683</v>
      </c>
      <c r="B451" s="5">
        <v>5188.8848000000007</v>
      </c>
      <c r="C451" s="1" t="s">
        <v>76</v>
      </c>
      <c r="D451" s="5">
        <v>24111.928368000004</v>
      </c>
      <c r="E451" s="4" t="s">
        <v>20</v>
      </c>
    </row>
    <row r="452" spans="1:5" x14ac:dyDescent="0.25">
      <c r="A452" t="s">
        <v>684</v>
      </c>
      <c r="B452" s="5">
        <v>3736.6996000000004</v>
      </c>
      <c r="C452" s="1" t="s">
        <v>138</v>
      </c>
      <c r="D452" s="5">
        <v>17204.551632000002</v>
      </c>
      <c r="E452" s="4" t="s">
        <v>20</v>
      </c>
    </row>
    <row r="453" spans="1:5" x14ac:dyDescent="0.25">
      <c r="A453" t="s">
        <v>685</v>
      </c>
      <c r="B453" s="5">
        <v>4515.4260000000004</v>
      </c>
      <c r="C453" s="1" t="s">
        <v>166</v>
      </c>
      <c r="D453" s="5">
        <v>20789.971920000004</v>
      </c>
      <c r="E453" s="4" t="s">
        <v>11</v>
      </c>
    </row>
    <row r="454" spans="1:5" x14ac:dyDescent="0.25">
      <c r="A454" t="s">
        <v>686</v>
      </c>
      <c r="B454" s="5">
        <v>5475.6593999999996</v>
      </c>
      <c r="C454" s="1" t="s">
        <v>218</v>
      </c>
      <c r="D454" s="5">
        <v>24744.216635999997</v>
      </c>
      <c r="E454" s="4" t="s">
        <v>13</v>
      </c>
    </row>
    <row r="455" spans="1:5" x14ac:dyDescent="0.25">
      <c r="A455" t="s">
        <v>687</v>
      </c>
      <c r="B455" s="5">
        <v>4785.9503999999997</v>
      </c>
      <c r="C455" s="1" t="s">
        <v>61</v>
      </c>
      <c r="D455" s="5">
        <v>18495.522863999999</v>
      </c>
      <c r="E455" s="4" t="s">
        <v>13</v>
      </c>
    </row>
    <row r="456" spans="1:5" x14ac:dyDescent="0.25">
      <c r="A456" t="s">
        <v>688</v>
      </c>
      <c r="B456" s="5">
        <v>2956.6259999999997</v>
      </c>
      <c r="C456" s="1" t="s">
        <v>117</v>
      </c>
      <c r="D456" s="5">
        <v>12772.624319999999</v>
      </c>
      <c r="E456" s="4" t="s">
        <v>10</v>
      </c>
    </row>
    <row r="457" spans="1:5" x14ac:dyDescent="0.25">
      <c r="A457" t="s">
        <v>689</v>
      </c>
      <c r="B457" s="5">
        <v>2875.9748999999997</v>
      </c>
      <c r="C457" s="1" t="s">
        <v>115</v>
      </c>
      <c r="D457" s="5">
        <v>13118.986557</v>
      </c>
      <c r="E457" s="4" t="s">
        <v>6</v>
      </c>
    </row>
    <row r="458" spans="1:5" x14ac:dyDescent="0.25">
      <c r="A458" t="s">
        <v>690</v>
      </c>
      <c r="B458" s="5">
        <v>5405.5847999999996</v>
      </c>
      <c r="C458" s="1" t="s">
        <v>219</v>
      </c>
      <c r="D458" s="5">
        <v>21962.118816000002</v>
      </c>
      <c r="E458" s="4" t="s">
        <v>9</v>
      </c>
    </row>
    <row r="459" spans="1:5" x14ac:dyDescent="0.25">
      <c r="A459" t="s">
        <v>691</v>
      </c>
      <c r="B459" s="5">
        <v>4022.5812000000001</v>
      </c>
      <c r="C459" s="1" t="s">
        <v>142</v>
      </c>
      <c r="D459" s="5">
        <v>14974.972739999999</v>
      </c>
      <c r="E459" s="4" t="s">
        <v>7</v>
      </c>
    </row>
    <row r="460" spans="1:5" x14ac:dyDescent="0.25">
      <c r="A460" t="s">
        <v>692</v>
      </c>
      <c r="B460" s="5">
        <v>4430.7647999999999</v>
      </c>
      <c r="C460" s="1" t="s">
        <v>153</v>
      </c>
      <c r="D460" s="5">
        <v>16651.619712</v>
      </c>
      <c r="E460" s="4" t="s">
        <v>11</v>
      </c>
    </row>
    <row r="461" spans="1:5" x14ac:dyDescent="0.25">
      <c r="A461" t="s">
        <v>693</v>
      </c>
      <c r="B461" s="5">
        <v>4819.7687999999998</v>
      </c>
      <c r="C461" s="1" t="s">
        <v>108</v>
      </c>
      <c r="D461" s="5">
        <v>18284.450184000005</v>
      </c>
      <c r="E461" s="4" t="s">
        <v>9</v>
      </c>
    </row>
    <row r="462" spans="1:5" x14ac:dyDescent="0.25">
      <c r="A462" t="s">
        <v>694</v>
      </c>
      <c r="B462" s="5">
        <v>3242.3937000000001</v>
      </c>
      <c r="C462" s="1" t="s">
        <v>209</v>
      </c>
      <c r="D462" s="5">
        <v>14513.978115</v>
      </c>
      <c r="E462" s="4" t="s">
        <v>14</v>
      </c>
    </row>
    <row r="463" spans="1:5" x14ac:dyDescent="0.25">
      <c r="A463" t="s">
        <v>695</v>
      </c>
      <c r="B463" s="5">
        <v>7033.2021999999997</v>
      </c>
      <c r="C463" s="1" t="s">
        <v>121</v>
      </c>
      <c r="D463" s="5">
        <v>24723.234690000001</v>
      </c>
      <c r="E463" s="4" t="s">
        <v>14</v>
      </c>
    </row>
    <row r="464" spans="1:5" x14ac:dyDescent="0.25">
      <c r="A464" t="s">
        <v>696</v>
      </c>
      <c r="B464" s="5">
        <v>3579.1308000000004</v>
      </c>
      <c r="C464" s="1" t="s">
        <v>120</v>
      </c>
      <c r="D464" s="5">
        <v>17609.323536</v>
      </c>
      <c r="E464" s="4" t="s">
        <v>12</v>
      </c>
    </row>
    <row r="465" spans="1:5" x14ac:dyDescent="0.25">
      <c r="A465" t="s">
        <v>697</v>
      </c>
      <c r="B465" s="5">
        <v>5513.8474999999999</v>
      </c>
      <c r="C465" s="1" t="s">
        <v>126</v>
      </c>
      <c r="D465" s="5">
        <v>19936.154700000003</v>
      </c>
      <c r="E465" s="4" t="s">
        <v>14</v>
      </c>
    </row>
    <row r="466" spans="1:5" x14ac:dyDescent="0.25">
      <c r="A466" t="s">
        <v>698</v>
      </c>
      <c r="B466" s="5">
        <v>2842.7471999999998</v>
      </c>
      <c r="C466" s="1" t="s">
        <v>102</v>
      </c>
      <c r="D466" s="5">
        <v>14115.819152</v>
      </c>
      <c r="E466" s="4" t="s">
        <v>9</v>
      </c>
    </row>
    <row r="467" spans="1:5" x14ac:dyDescent="0.25">
      <c r="A467" t="s">
        <v>699</v>
      </c>
      <c r="B467" s="5">
        <v>4995.9495999999999</v>
      </c>
      <c r="C467" s="1" t="s">
        <v>138</v>
      </c>
      <c r="D467" s="5">
        <v>17896.360328000002</v>
      </c>
      <c r="E467" s="4" t="s">
        <v>7</v>
      </c>
    </row>
    <row r="468" spans="1:5" x14ac:dyDescent="0.25">
      <c r="A468" t="s">
        <v>700</v>
      </c>
      <c r="B468" s="5">
        <v>5542.0910999999996</v>
      </c>
      <c r="C468" s="1" t="s">
        <v>85</v>
      </c>
      <c r="D468" s="5">
        <v>21891.259845</v>
      </c>
      <c r="E468" s="4" t="s">
        <v>10</v>
      </c>
    </row>
    <row r="469" spans="1:5" x14ac:dyDescent="0.25">
      <c r="A469" t="s">
        <v>701</v>
      </c>
      <c r="B469" s="5">
        <v>4633.0343999999996</v>
      </c>
      <c r="C469" s="1" t="s">
        <v>147</v>
      </c>
      <c r="D469" s="5">
        <v>23005.589703999998</v>
      </c>
      <c r="E469" s="4" t="s">
        <v>8</v>
      </c>
    </row>
    <row r="470" spans="1:5" x14ac:dyDescent="0.25">
      <c r="A470" t="s">
        <v>702</v>
      </c>
      <c r="B470" s="5">
        <v>6192.7469999999994</v>
      </c>
      <c r="C470" s="1" t="s">
        <v>157</v>
      </c>
      <c r="D470" s="5">
        <v>23932.152270000002</v>
      </c>
      <c r="E470" s="4" t="s">
        <v>11</v>
      </c>
    </row>
    <row r="471" spans="1:5" x14ac:dyDescent="0.25">
      <c r="A471" t="s">
        <v>703</v>
      </c>
      <c r="B471" s="5">
        <v>3274.4789999999998</v>
      </c>
      <c r="C471" s="1" t="s">
        <v>163</v>
      </c>
      <c r="D471" s="5">
        <v>16110.436680000001</v>
      </c>
      <c r="E471" s="4" t="s">
        <v>6</v>
      </c>
    </row>
    <row r="472" spans="1:5" x14ac:dyDescent="0.25">
      <c r="A472" t="s">
        <v>704</v>
      </c>
      <c r="B472" s="5">
        <v>4170.7179999999998</v>
      </c>
      <c r="C472" s="1" t="s">
        <v>179</v>
      </c>
      <c r="D472" s="5">
        <v>17850.673040000001</v>
      </c>
      <c r="E472" s="4" t="s">
        <v>20</v>
      </c>
    </row>
    <row r="473" spans="1:5" x14ac:dyDescent="0.25">
      <c r="A473" t="s">
        <v>705</v>
      </c>
      <c r="B473" s="5">
        <v>5162.1936000000005</v>
      </c>
      <c r="C473" s="1" t="s">
        <v>80</v>
      </c>
      <c r="D473" s="5">
        <v>23767.826112000006</v>
      </c>
      <c r="E473" s="4" t="s">
        <v>8</v>
      </c>
    </row>
    <row r="474" spans="1:5" x14ac:dyDescent="0.25">
      <c r="A474" t="s">
        <v>706</v>
      </c>
      <c r="B474" s="5">
        <v>5014.6200000000008</v>
      </c>
      <c r="C474" s="1" t="s">
        <v>72</v>
      </c>
      <c r="D474" s="5">
        <v>21462.573600000003</v>
      </c>
      <c r="E474" s="4" t="s">
        <v>11</v>
      </c>
    </row>
    <row r="475" spans="1:5" x14ac:dyDescent="0.25">
      <c r="A475" t="s">
        <v>707</v>
      </c>
      <c r="B475" s="5">
        <v>5678.8732000000009</v>
      </c>
      <c r="C475" s="1" t="s">
        <v>219</v>
      </c>
      <c r="D475" s="5">
        <v>21946.263612000002</v>
      </c>
      <c r="E475" s="4" t="s">
        <v>8</v>
      </c>
    </row>
    <row r="476" spans="1:5" x14ac:dyDescent="0.25">
      <c r="A476" t="s">
        <v>708</v>
      </c>
      <c r="B476" s="5">
        <v>4979.8771999999999</v>
      </c>
      <c r="C476" s="1" t="s">
        <v>204</v>
      </c>
      <c r="D476" s="5">
        <v>22716.102996000005</v>
      </c>
      <c r="E476" s="4" t="s">
        <v>6</v>
      </c>
    </row>
    <row r="477" spans="1:5" x14ac:dyDescent="0.25">
      <c r="A477" t="s">
        <v>709</v>
      </c>
      <c r="B477" s="5">
        <v>4852.4847</v>
      </c>
      <c r="C477" s="1" t="s">
        <v>114</v>
      </c>
      <c r="D477" s="5">
        <v>19532.406271</v>
      </c>
      <c r="E477" s="4" t="s">
        <v>11</v>
      </c>
    </row>
    <row r="478" spans="1:5" x14ac:dyDescent="0.25">
      <c r="A478" t="s">
        <v>710</v>
      </c>
      <c r="B478" s="5">
        <v>6254.9695999999994</v>
      </c>
      <c r="C478" s="1" t="s">
        <v>196</v>
      </c>
      <c r="D478" s="5">
        <v>23285.54592</v>
      </c>
      <c r="E478" s="4" t="s">
        <v>13</v>
      </c>
    </row>
    <row r="479" spans="1:5" x14ac:dyDescent="0.25">
      <c r="A479" t="s">
        <v>711</v>
      </c>
      <c r="B479" s="5">
        <v>6042.96</v>
      </c>
      <c r="C479" s="1" t="s">
        <v>111</v>
      </c>
      <c r="D479" s="5">
        <v>23353.293600000001</v>
      </c>
      <c r="E479" s="4" t="s">
        <v>7</v>
      </c>
    </row>
    <row r="480" spans="1:5" x14ac:dyDescent="0.25">
      <c r="A480" t="s">
        <v>712</v>
      </c>
      <c r="B480" s="5">
        <v>4589.6936999999998</v>
      </c>
      <c r="C480" s="1" t="s">
        <v>88</v>
      </c>
      <c r="D480" s="5">
        <v>16287.426078</v>
      </c>
      <c r="E480" s="4" t="s">
        <v>12</v>
      </c>
    </row>
    <row r="481" spans="1:5" x14ac:dyDescent="0.25">
      <c r="A481" t="s">
        <v>713</v>
      </c>
      <c r="B481" s="5">
        <v>4003.1729999999998</v>
      </c>
      <c r="C481" s="1" t="s">
        <v>76</v>
      </c>
      <c r="D481" s="5">
        <v>14206.04262</v>
      </c>
      <c r="E481" s="4" t="s">
        <v>10</v>
      </c>
    </row>
    <row r="482" spans="1:5" x14ac:dyDescent="0.25">
      <c r="A482" t="s">
        <v>714</v>
      </c>
      <c r="B482" s="5">
        <v>3954.1968000000006</v>
      </c>
      <c r="C482" s="1" t="s">
        <v>213</v>
      </c>
      <c r="D482" s="5">
        <v>18914.24136</v>
      </c>
      <c r="E482" s="4" t="s">
        <v>14</v>
      </c>
    </row>
    <row r="483" spans="1:5" x14ac:dyDescent="0.25">
      <c r="A483" t="s">
        <v>715</v>
      </c>
      <c r="B483" s="5">
        <v>4331.3298000000004</v>
      </c>
      <c r="C483" s="1" t="s">
        <v>119</v>
      </c>
      <c r="D483" s="5">
        <v>17108.752710000001</v>
      </c>
      <c r="E483" s="4" t="s">
        <v>13</v>
      </c>
    </row>
    <row r="484" spans="1:5" x14ac:dyDescent="0.25">
      <c r="A484" t="s">
        <v>716</v>
      </c>
      <c r="B484" s="5">
        <v>3315.873</v>
      </c>
      <c r="C484" s="1" t="s">
        <v>122</v>
      </c>
      <c r="D484" s="5">
        <v>12814.341930000001</v>
      </c>
      <c r="E484" s="4" t="s">
        <v>13</v>
      </c>
    </row>
    <row r="485" spans="1:5" x14ac:dyDescent="0.25">
      <c r="A485" t="s">
        <v>717</v>
      </c>
      <c r="B485" s="5">
        <v>3155.8620000000001</v>
      </c>
      <c r="C485" s="1" t="s">
        <v>213</v>
      </c>
      <c r="D485" s="5">
        <v>14664.79242</v>
      </c>
      <c r="E485" s="4" t="s">
        <v>12</v>
      </c>
    </row>
    <row r="486" spans="1:5" x14ac:dyDescent="0.25">
      <c r="A486" t="s">
        <v>718</v>
      </c>
      <c r="B486" s="5">
        <v>5053.6351999999997</v>
      </c>
      <c r="C486" s="1" t="s">
        <v>220</v>
      </c>
      <c r="D486" s="5">
        <v>23483.444831999997</v>
      </c>
      <c r="E486" s="4" t="s">
        <v>12</v>
      </c>
    </row>
    <row r="487" spans="1:5" x14ac:dyDescent="0.25">
      <c r="A487" t="s">
        <v>719</v>
      </c>
      <c r="B487" s="5">
        <v>5415.5415000000003</v>
      </c>
      <c r="C487" s="1" t="s">
        <v>176</v>
      </c>
      <c r="D487" s="5">
        <v>24241.673924999999</v>
      </c>
      <c r="E487" s="4" t="s">
        <v>11</v>
      </c>
    </row>
    <row r="488" spans="1:5" x14ac:dyDescent="0.25">
      <c r="A488" t="s">
        <v>720</v>
      </c>
      <c r="B488" s="5">
        <v>3120.0896999999995</v>
      </c>
      <c r="C488" s="1" t="s">
        <v>199</v>
      </c>
      <c r="D488" s="5">
        <v>12441.729117999999</v>
      </c>
      <c r="E488" s="4" t="s">
        <v>20</v>
      </c>
    </row>
    <row r="489" spans="1:5" x14ac:dyDescent="0.25">
      <c r="A489" t="s">
        <v>721</v>
      </c>
      <c r="B489" s="5">
        <v>6549.8663999999999</v>
      </c>
      <c r="C489" s="1" t="s">
        <v>116</v>
      </c>
      <c r="D489" s="5">
        <v>23024.204280000002</v>
      </c>
      <c r="E489" s="4" t="s">
        <v>10</v>
      </c>
    </row>
    <row r="490" spans="1:5" x14ac:dyDescent="0.25">
      <c r="A490" t="s">
        <v>722</v>
      </c>
      <c r="B490" s="5">
        <v>7222.5428000000002</v>
      </c>
      <c r="C490" s="1" t="s">
        <v>97</v>
      </c>
      <c r="D490" s="5">
        <v>25872.404404000004</v>
      </c>
      <c r="E490" s="4" t="s">
        <v>14</v>
      </c>
    </row>
    <row r="491" spans="1:5" x14ac:dyDescent="0.25">
      <c r="A491" t="s">
        <v>723</v>
      </c>
      <c r="B491" s="5">
        <v>5710.1954000000005</v>
      </c>
      <c r="C491" s="1" t="s">
        <v>89</v>
      </c>
      <c r="D491" s="5">
        <v>26290.941768000001</v>
      </c>
      <c r="E491" s="4" t="s">
        <v>12</v>
      </c>
    </row>
    <row r="492" spans="1:5" x14ac:dyDescent="0.25">
      <c r="A492" t="s">
        <v>724</v>
      </c>
      <c r="B492" s="5">
        <v>5795.6093999999994</v>
      </c>
      <c r="C492" s="1" t="s">
        <v>122</v>
      </c>
      <c r="D492" s="5">
        <v>23546.733047999998</v>
      </c>
      <c r="E492" s="4" t="s">
        <v>13</v>
      </c>
    </row>
    <row r="493" spans="1:5" x14ac:dyDescent="0.25">
      <c r="A493" t="s">
        <v>725</v>
      </c>
      <c r="B493" s="5">
        <v>4970.0640000000003</v>
      </c>
      <c r="C493" s="1" t="s">
        <v>124</v>
      </c>
      <c r="D493" s="5">
        <v>21073.071360000002</v>
      </c>
      <c r="E493" s="4" t="s">
        <v>13</v>
      </c>
    </row>
    <row r="494" spans="1:5" x14ac:dyDescent="0.25">
      <c r="A494" t="s">
        <v>726</v>
      </c>
      <c r="B494" s="5">
        <v>6191.9679999999989</v>
      </c>
      <c r="C494" s="1" t="s">
        <v>153</v>
      </c>
      <c r="D494" s="5">
        <v>26006.265599999995</v>
      </c>
      <c r="E494" s="4" t="s">
        <v>6</v>
      </c>
    </row>
    <row r="495" spans="1:5" x14ac:dyDescent="0.25">
      <c r="A495" t="s">
        <v>727</v>
      </c>
      <c r="B495" s="5">
        <v>5216.384</v>
      </c>
      <c r="C495" s="1" t="s">
        <v>150</v>
      </c>
      <c r="D495" s="5">
        <v>22117.46816</v>
      </c>
      <c r="E495" s="4" t="s">
        <v>12</v>
      </c>
    </row>
    <row r="496" spans="1:5" x14ac:dyDescent="0.25">
      <c r="A496" t="s">
        <v>728</v>
      </c>
      <c r="B496" s="5">
        <v>3752.2044000000005</v>
      </c>
      <c r="C496" s="1" t="s">
        <v>94</v>
      </c>
      <c r="D496" s="5">
        <v>18118.978136000002</v>
      </c>
      <c r="E496" s="4" t="s">
        <v>6</v>
      </c>
    </row>
    <row r="497" spans="1:5" x14ac:dyDescent="0.25">
      <c r="A497" t="s">
        <v>729</v>
      </c>
      <c r="B497" s="5">
        <v>3269.4059999999999</v>
      </c>
      <c r="C497" s="1" t="s">
        <v>173</v>
      </c>
      <c r="D497" s="5">
        <v>12914.153700000001</v>
      </c>
      <c r="E497" s="4" t="s">
        <v>20</v>
      </c>
    </row>
    <row r="498" spans="1:5" x14ac:dyDescent="0.25">
      <c r="A498" t="s">
        <v>730</v>
      </c>
      <c r="B498" s="5">
        <v>2851.8588</v>
      </c>
      <c r="C498" s="1" t="s">
        <v>193</v>
      </c>
      <c r="D498" s="5">
        <v>11693.979108</v>
      </c>
      <c r="E498" s="4" t="s">
        <v>13</v>
      </c>
    </row>
    <row r="499" spans="1:5" x14ac:dyDescent="0.25">
      <c r="A499" t="s">
        <v>731</v>
      </c>
      <c r="B499" s="5">
        <v>5626.9091999999991</v>
      </c>
      <c r="C499" s="1" t="s">
        <v>149</v>
      </c>
      <c r="D499" s="5">
        <v>20947.448339999999</v>
      </c>
      <c r="E499" s="4" t="s">
        <v>7</v>
      </c>
    </row>
    <row r="500" spans="1:5" x14ac:dyDescent="0.25">
      <c r="A500" t="s">
        <v>732</v>
      </c>
      <c r="B500" s="5">
        <v>4084.2296000000001</v>
      </c>
      <c r="C500" s="1" t="s">
        <v>113</v>
      </c>
      <c r="D500" s="5">
        <v>15494.081928000001</v>
      </c>
      <c r="E500" s="4" t="s">
        <v>11</v>
      </c>
    </row>
    <row r="501" spans="1:5" x14ac:dyDescent="0.25">
      <c r="A501" t="s">
        <v>733</v>
      </c>
      <c r="B501" s="5">
        <v>3206.5357999999997</v>
      </c>
      <c r="C501" s="1" t="s">
        <v>55</v>
      </c>
      <c r="D501" s="5">
        <v>11271.670410000001</v>
      </c>
      <c r="E501" s="4" t="s">
        <v>6</v>
      </c>
    </row>
    <row r="502" spans="1:5" x14ac:dyDescent="0.25">
      <c r="A502" t="s">
        <v>734</v>
      </c>
      <c r="B502" s="5">
        <v>5371.6932000000006</v>
      </c>
      <c r="C502" s="1" t="s">
        <v>212</v>
      </c>
      <c r="D502" s="5">
        <v>26428.730544000002</v>
      </c>
      <c r="E502" s="4" t="s">
        <v>8</v>
      </c>
    </row>
    <row r="503" spans="1:5" x14ac:dyDescent="0.25">
      <c r="A503" t="s">
        <v>735</v>
      </c>
      <c r="B503" s="5">
        <v>4128.6959999999999</v>
      </c>
      <c r="C503" s="1" t="s">
        <v>73</v>
      </c>
      <c r="D503" s="5">
        <v>20313.184320000004</v>
      </c>
      <c r="E503" s="4" t="s">
        <v>8</v>
      </c>
    </row>
    <row r="504" spans="1:5" x14ac:dyDescent="0.25">
      <c r="A504" t="s">
        <v>736</v>
      </c>
      <c r="B504" s="5">
        <v>3270.4560000000001</v>
      </c>
      <c r="C504" s="1" t="s">
        <v>188</v>
      </c>
      <c r="D504" s="5">
        <v>16090.643520000001</v>
      </c>
      <c r="E504" s="4" t="s">
        <v>20</v>
      </c>
    </row>
    <row r="505" spans="1:5" x14ac:dyDescent="0.25">
      <c r="A505" t="s">
        <v>737</v>
      </c>
      <c r="B505" s="5">
        <v>4235.4035999999996</v>
      </c>
      <c r="C505" s="1" t="s">
        <v>125</v>
      </c>
      <c r="D505" s="5">
        <v>20259.34722</v>
      </c>
      <c r="E505" s="4" t="s">
        <v>14</v>
      </c>
    </row>
    <row r="506" spans="1:5" x14ac:dyDescent="0.25">
      <c r="A506" t="s">
        <v>738</v>
      </c>
      <c r="B506" s="5">
        <v>4685.730599999999</v>
      </c>
      <c r="C506" s="1" t="s">
        <v>189</v>
      </c>
      <c r="D506" s="5">
        <v>21773.850246000002</v>
      </c>
      <c r="E506" s="4" t="s">
        <v>20</v>
      </c>
    </row>
    <row r="507" spans="1:5" x14ac:dyDescent="0.25">
      <c r="A507" t="s">
        <v>739</v>
      </c>
      <c r="B507" s="5">
        <v>3298.3923999999997</v>
      </c>
      <c r="C507" s="1" t="s">
        <v>107</v>
      </c>
      <c r="D507" s="5">
        <v>14905.261655999999</v>
      </c>
      <c r="E507" s="4" t="s">
        <v>6</v>
      </c>
    </row>
    <row r="508" spans="1:5" x14ac:dyDescent="0.25">
      <c r="A508" t="s">
        <v>740</v>
      </c>
      <c r="B508" s="5">
        <v>4763.9440000000004</v>
      </c>
      <c r="C508" s="1" t="s">
        <v>136</v>
      </c>
      <c r="D508" s="5">
        <v>20770.795840000002</v>
      </c>
      <c r="E508" s="4" t="s">
        <v>9</v>
      </c>
    </row>
    <row r="509" spans="1:5" x14ac:dyDescent="0.25">
      <c r="A509" t="s">
        <v>741</v>
      </c>
      <c r="B509" s="5">
        <v>3365.567</v>
      </c>
      <c r="C509" s="1" t="s">
        <v>114</v>
      </c>
      <c r="D509" s="5">
        <v>12056.04631</v>
      </c>
      <c r="E509" s="4" t="s">
        <v>9</v>
      </c>
    </row>
    <row r="510" spans="1:5" x14ac:dyDescent="0.25">
      <c r="A510" t="s">
        <v>742</v>
      </c>
      <c r="B510" s="5">
        <v>7017.1661999999997</v>
      </c>
      <c r="C510" s="1" t="s">
        <v>185</v>
      </c>
      <c r="D510" s="5">
        <v>26371.786427999999</v>
      </c>
      <c r="E510" s="4" t="s">
        <v>14</v>
      </c>
    </row>
    <row r="511" spans="1:5" x14ac:dyDescent="0.25">
      <c r="A511" t="s">
        <v>743</v>
      </c>
      <c r="B511" s="5">
        <v>4596.3200000000006</v>
      </c>
      <c r="C511" s="1" t="s">
        <v>221</v>
      </c>
      <c r="D511" s="5">
        <v>19488.396800000002</v>
      </c>
      <c r="E511" s="4" t="s">
        <v>7</v>
      </c>
    </row>
    <row r="512" spans="1:5" x14ac:dyDescent="0.25">
      <c r="A512" t="s">
        <v>744</v>
      </c>
      <c r="B512" s="5">
        <v>3647.2752</v>
      </c>
      <c r="C512" s="1" t="s">
        <v>150</v>
      </c>
      <c r="D512" s="5">
        <v>17612.286688</v>
      </c>
      <c r="E512" s="4" t="s">
        <v>9</v>
      </c>
    </row>
    <row r="513" spans="1:5" x14ac:dyDescent="0.25">
      <c r="A513" t="s">
        <v>745</v>
      </c>
      <c r="B513" s="5">
        <v>5291.5590000000002</v>
      </c>
      <c r="C513" s="1" t="s">
        <v>159</v>
      </c>
      <c r="D513" s="5">
        <v>25311.290549999998</v>
      </c>
      <c r="E513" s="4" t="s">
        <v>12</v>
      </c>
    </row>
    <row r="514" spans="1:5" x14ac:dyDescent="0.25">
      <c r="A514" t="s">
        <v>746</v>
      </c>
      <c r="B514" s="5">
        <v>3351.9969000000001</v>
      </c>
      <c r="C514" s="1" t="s">
        <v>130</v>
      </c>
      <c r="D514" s="5">
        <v>13492.585617000001</v>
      </c>
      <c r="E514" s="4" t="s">
        <v>13</v>
      </c>
    </row>
    <row r="515" spans="1:5" x14ac:dyDescent="0.25">
      <c r="A515" t="s">
        <v>747</v>
      </c>
      <c r="B515" s="5">
        <v>3521.6765999999998</v>
      </c>
      <c r="C515" s="1" t="s">
        <v>218</v>
      </c>
      <c r="D515" s="5">
        <v>16364.675106000002</v>
      </c>
      <c r="E515" s="4" t="s">
        <v>8</v>
      </c>
    </row>
    <row r="516" spans="1:5" x14ac:dyDescent="0.25">
      <c r="A516" t="s">
        <v>748</v>
      </c>
      <c r="B516" s="5">
        <v>4135.1220000000003</v>
      </c>
      <c r="C516" s="1" t="s">
        <v>82</v>
      </c>
      <c r="D516" s="5">
        <v>19215.259020000001</v>
      </c>
      <c r="E516" s="4" t="s">
        <v>8</v>
      </c>
    </row>
    <row r="517" spans="1:5" x14ac:dyDescent="0.25">
      <c r="A517" t="s">
        <v>749</v>
      </c>
      <c r="B517" s="5">
        <v>5552.9081999999999</v>
      </c>
      <c r="C517" s="1" t="s">
        <v>207</v>
      </c>
      <c r="D517" s="5">
        <v>22142.882508000002</v>
      </c>
      <c r="E517" s="4" t="s">
        <v>7</v>
      </c>
    </row>
    <row r="518" spans="1:5" x14ac:dyDescent="0.25">
      <c r="A518" t="s">
        <v>750</v>
      </c>
      <c r="B518" s="5">
        <v>5199.7464</v>
      </c>
      <c r="C518" s="1" t="s">
        <v>155</v>
      </c>
      <c r="D518" s="5">
        <v>24872.120279999999</v>
      </c>
      <c r="E518" s="4" t="s">
        <v>14</v>
      </c>
    </row>
    <row r="519" spans="1:5" x14ac:dyDescent="0.25">
      <c r="A519" t="s">
        <v>751</v>
      </c>
      <c r="B519" s="5">
        <v>4566.71</v>
      </c>
      <c r="C519" s="1" t="s">
        <v>96</v>
      </c>
      <c r="D519" s="5">
        <v>19545.518800000002</v>
      </c>
      <c r="E519" s="4" t="s">
        <v>12</v>
      </c>
    </row>
    <row r="520" spans="1:5" x14ac:dyDescent="0.25">
      <c r="A520" t="s">
        <v>752</v>
      </c>
      <c r="B520" s="5">
        <v>3919.6784000000002</v>
      </c>
      <c r="C520" s="1" t="s">
        <v>128</v>
      </c>
      <c r="D520" s="5">
        <v>13778.521680000002</v>
      </c>
      <c r="E520" s="4" t="s">
        <v>8</v>
      </c>
    </row>
    <row r="521" spans="1:5" x14ac:dyDescent="0.25">
      <c r="A521" t="s">
        <v>753</v>
      </c>
      <c r="B521" s="5">
        <v>2971.6</v>
      </c>
      <c r="C521" s="1" t="s">
        <v>194</v>
      </c>
      <c r="D521" s="5">
        <v>12956.176000000001</v>
      </c>
      <c r="E521" s="4" t="s">
        <v>13</v>
      </c>
    </row>
    <row r="522" spans="1:5" x14ac:dyDescent="0.25">
      <c r="A522" t="s">
        <v>754</v>
      </c>
      <c r="B522" s="5">
        <v>7214.9252000000006</v>
      </c>
      <c r="C522" s="1" t="s">
        <v>208</v>
      </c>
      <c r="D522" s="5">
        <v>26328.203132000002</v>
      </c>
      <c r="E522" s="4" t="s">
        <v>7</v>
      </c>
    </row>
    <row r="523" spans="1:5" x14ac:dyDescent="0.25">
      <c r="A523" t="s">
        <v>755</v>
      </c>
      <c r="B523" s="5">
        <v>3067.2719999999999</v>
      </c>
      <c r="C523" s="1" t="s">
        <v>214</v>
      </c>
      <c r="D523" s="5">
        <v>13250.615040000001</v>
      </c>
      <c r="E523" s="4" t="s">
        <v>13</v>
      </c>
    </row>
    <row r="524" spans="1:5" x14ac:dyDescent="0.25">
      <c r="A524" t="s">
        <v>756</v>
      </c>
      <c r="B524" s="5">
        <v>4416.5627999999997</v>
      </c>
      <c r="C524" s="1" t="s">
        <v>190</v>
      </c>
      <c r="D524" s="5">
        <v>21930.687948000003</v>
      </c>
      <c r="E524" s="4" t="s">
        <v>13</v>
      </c>
    </row>
    <row r="525" spans="1:5" x14ac:dyDescent="0.25">
      <c r="A525" t="s">
        <v>757</v>
      </c>
      <c r="B525" s="5">
        <v>2924.9748</v>
      </c>
      <c r="C525" s="1" t="s">
        <v>151</v>
      </c>
      <c r="D525" s="5">
        <v>14524.124868000003</v>
      </c>
      <c r="E525" s="4" t="s">
        <v>10</v>
      </c>
    </row>
    <row r="526" spans="1:5" x14ac:dyDescent="0.25">
      <c r="A526" t="s">
        <v>758</v>
      </c>
      <c r="B526" s="5">
        <v>5563.9668000000001</v>
      </c>
      <c r="C526" s="1" t="s">
        <v>203</v>
      </c>
      <c r="D526" s="5">
        <v>19931.096724000003</v>
      </c>
      <c r="E526" s="4" t="s">
        <v>10</v>
      </c>
    </row>
    <row r="527" spans="1:5" x14ac:dyDescent="0.25">
      <c r="A527" t="s">
        <v>759</v>
      </c>
      <c r="B527" s="5">
        <v>3572.82</v>
      </c>
      <c r="C527" s="1" t="s">
        <v>174</v>
      </c>
      <c r="D527" s="5">
        <v>17252.750800000002</v>
      </c>
      <c r="E527" s="4" t="s">
        <v>9</v>
      </c>
    </row>
    <row r="528" spans="1:5" x14ac:dyDescent="0.25">
      <c r="A528" t="s">
        <v>760</v>
      </c>
      <c r="B528" s="5">
        <v>3458.4605999999999</v>
      </c>
      <c r="C528" s="1" t="s">
        <v>93</v>
      </c>
      <c r="D528" s="5">
        <v>13791.023364000001</v>
      </c>
      <c r="E528" s="4" t="s">
        <v>7</v>
      </c>
    </row>
    <row r="529" spans="1:5" x14ac:dyDescent="0.25">
      <c r="A529" t="s">
        <v>761</v>
      </c>
      <c r="B529" s="5">
        <v>3485.4645</v>
      </c>
      <c r="C529" s="1" t="s">
        <v>120</v>
      </c>
      <c r="D529" s="5">
        <v>13898.704630000002</v>
      </c>
      <c r="E529" s="4" t="s">
        <v>20</v>
      </c>
    </row>
    <row r="530" spans="1:5" x14ac:dyDescent="0.25">
      <c r="A530" t="s">
        <v>762</v>
      </c>
      <c r="B530" s="5">
        <v>5138.9660999999996</v>
      </c>
      <c r="C530" s="1" t="s">
        <v>130</v>
      </c>
      <c r="D530" s="5">
        <v>23222.717333999997</v>
      </c>
      <c r="E530" s="4" t="s">
        <v>10</v>
      </c>
    </row>
    <row r="531" spans="1:5" x14ac:dyDescent="0.25">
      <c r="A531" t="s">
        <v>763</v>
      </c>
      <c r="B531" s="5">
        <v>3912.55</v>
      </c>
      <c r="C531" s="1" t="s">
        <v>180</v>
      </c>
      <c r="D531" s="5">
        <v>16432.710000000003</v>
      </c>
      <c r="E531" s="4" t="s">
        <v>8</v>
      </c>
    </row>
    <row r="532" spans="1:5" x14ac:dyDescent="0.25">
      <c r="A532" t="s">
        <v>764</v>
      </c>
      <c r="B532" s="5">
        <v>5722.7839999999987</v>
      </c>
      <c r="C532" s="1" t="s">
        <v>101</v>
      </c>
      <c r="D532" s="5">
        <v>24493.515520000001</v>
      </c>
      <c r="E532" s="4" t="s">
        <v>12</v>
      </c>
    </row>
    <row r="533" spans="1:5" x14ac:dyDescent="0.25">
      <c r="A533" t="s">
        <v>765</v>
      </c>
      <c r="B533" s="5">
        <v>4971.4776000000002</v>
      </c>
      <c r="C533" s="1" t="s">
        <v>198</v>
      </c>
      <c r="D533" s="5">
        <v>23780.234520000002</v>
      </c>
      <c r="E533" s="4" t="s">
        <v>10</v>
      </c>
    </row>
    <row r="534" spans="1:5" x14ac:dyDescent="0.25">
      <c r="A534" t="s">
        <v>766</v>
      </c>
      <c r="B534" s="5">
        <v>4552.2575999999999</v>
      </c>
      <c r="C534" s="1" t="s">
        <v>110</v>
      </c>
      <c r="D534" s="5">
        <v>17592.406415999998</v>
      </c>
      <c r="E534" s="4" t="s">
        <v>9</v>
      </c>
    </row>
    <row r="535" spans="1:5" x14ac:dyDescent="0.25">
      <c r="A535" t="s">
        <v>767</v>
      </c>
      <c r="B535" s="5">
        <v>3388.6781999999994</v>
      </c>
      <c r="C535" s="1" t="s">
        <v>137</v>
      </c>
      <c r="D535" s="5">
        <v>16209.177390000001</v>
      </c>
      <c r="E535" s="4" t="s">
        <v>10</v>
      </c>
    </row>
    <row r="536" spans="1:5" x14ac:dyDescent="0.25">
      <c r="A536" t="s">
        <v>768</v>
      </c>
      <c r="B536" s="5">
        <v>6489.6929999999993</v>
      </c>
      <c r="C536" s="1" t="s">
        <v>143</v>
      </c>
      <c r="D536" s="5">
        <v>26610.831630000001</v>
      </c>
      <c r="E536" s="4" t="s">
        <v>13</v>
      </c>
    </row>
    <row r="537" spans="1:5" x14ac:dyDescent="0.25">
      <c r="A537" t="s">
        <v>769</v>
      </c>
      <c r="B537" s="5">
        <v>6401.3927999999987</v>
      </c>
      <c r="C537" s="1" t="s">
        <v>144</v>
      </c>
      <c r="D537" s="5">
        <v>23830.63956</v>
      </c>
      <c r="E537" s="4" t="s">
        <v>8</v>
      </c>
    </row>
    <row r="538" spans="1:5" x14ac:dyDescent="0.25">
      <c r="A538" t="s">
        <v>770</v>
      </c>
      <c r="B538" s="5">
        <v>3642.4080000000004</v>
      </c>
      <c r="C538" s="1" t="s">
        <v>93</v>
      </c>
      <c r="D538" s="5">
        <v>15880.898880000002</v>
      </c>
      <c r="E538" s="4" t="s">
        <v>8</v>
      </c>
    </row>
    <row r="539" spans="1:5" x14ac:dyDescent="0.25">
      <c r="A539" t="s">
        <v>771</v>
      </c>
      <c r="B539" s="5">
        <v>4408.0189999999993</v>
      </c>
      <c r="C539" s="1" t="s">
        <v>162</v>
      </c>
      <c r="D539" s="5">
        <v>15937.86348</v>
      </c>
      <c r="E539" s="4" t="s">
        <v>7</v>
      </c>
    </row>
    <row r="540" spans="1:5" x14ac:dyDescent="0.25">
      <c r="A540" t="s">
        <v>772</v>
      </c>
      <c r="B540" s="5">
        <v>5818.2938999999988</v>
      </c>
      <c r="C540" s="1" t="s">
        <v>79</v>
      </c>
      <c r="D540" s="5">
        <v>20647.354265999998</v>
      </c>
      <c r="E540" s="4" t="s">
        <v>10</v>
      </c>
    </row>
    <row r="541" spans="1:5" x14ac:dyDescent="0.25">
      <c r="A541" t="s">
        <v>773</v>
      </c>
      <c r="B541" s="5">
        <v>6472.222999999999</v>
      </c>
      <c r="C541" s="1" t="s">
        <v>159</v>
      </c>
      <c r="D541" s="5">
        <v>23184.628390000002</v>
      </c>
      <c r="E541" s="4" t="s">
        <v>13</v>
      </c>
    </row>
    <row r="542" spans="1:5" x14ac:dyDescent="0.25">
      <c r="A542" t="s">
        <v>774</v>
      </c>
      <c r="B542" s="5">
        <v>3070.4475000000002</v>
      </c>
      <c r="C542" s="1" t="s">
        <v>175</v>
      </c>
      <c r="D542" s="5">
        <v>14006.088675000001</v>
      </c>
      <c r="E542" s="4" t="s">
        <v>12</v>
      </c>
    </row>
    <row r="543" spans="1:5" x14ac:dyDescent="0.25">
      <c r="A543" t="s">
        <v>775</v>
      </c>
      <c r="B543" s="5">
        <v>6055.1304</v>
      </c>
      <c r="C543" s="1" t="s">
        <v>222</v>
      </c>
      <c r="D543" s="5">
        <v>23185.644767999998</v>
      </c>
      <c r="E543" s="4" t="s">
        <v>14</v>
      </c>
    </row>
    <row r="544" spans="1:5" x14ac:dyDescent="0.25">
      <c r="A544" t="s">
        <v>776</v>
      </c>
      <c r="B544" s="5">
        <v>4068.2514999999999</v>
      </c>
      <c r="C544" s="1" t="s">
        <v>150</v>
      </c>
      <c r="D544" s="5">
        <v>14709.382379999999</v>
      </c>
      <c r="E544" s="4" t="s">
        <v>20</v>
      </c>
    </row>
    <row r="545" spans="1:5" x14ac:dyDescent="0.25">
      <c r="A545" t="s">
        <v>777</v>
      </c>
      <c r="B545" s="5">
        <v>4294.8314</v>
      </c>
      <c r="C545" s="1" t="s">
        <v>162</v>
      </c>
      <c r="D545" s="5">
        <v>15528.616488000001</v>
      </c>
      <c r="E545" s="4" t="s">
        <v>9</v>
      </c>
    </row>
    <row r="546" spans="1:5" x14ac:dyDescent="0.25">
      <c r="A546" t="s">
        <v>778</v>
      </c>
      <c r="B546" s="5">
        <v>6489.8820000000005</v>
      </c>
      <c r="C546" s="1" t="s">
        <v>106</v>
      </c>
      <c r="D546" s="5">
        <v>25635.033899999999</v>
      </c>
      <c r="E546" s="4" t="s">
        <v>14</v>
      </c>
    </row>
    <row r="547" spans="1:5" x14ac:dyDescent="0.25">
      <c r="A547" t="s">
        <v>779</v>
      </c>
      <c r="B547" s="5">
        <v>3181.7856000000006</v>
      </c>
      <c r="C547" s="1" t="s">
        <v>143</v>
      </c>
      <c r="D547" s="5">
        <v>14242.67712</v>
      </c>
      <c r="E547" s="4" t="s">
        <v>7</v>
      </c>
    </row>
    <row r="548" spans="1:5" x14ac:dyDescent="0.25">
      <c r="A548" t="s">
        <v>780</v>
      </c>
      <c r="B548" s="5">
        <v>6608.3301000000001</v>
      </c>
      <c r="C548" s="1" t="s">
        <v>197</v>
      </c>
      <c r="D548" s="5">
        <v>24114.658491000002</v>
      </c>
      <c r="E548" s="4" t="s">
        <v>11</v>
      </c>
    </row>
    <row r="549" spans="1:5" x14ac:dyDescent="0.25">
      <c r="A549" t="s">
        <v>781</v>
      </c>
      <c r="B549" s="5">
        <v>3408.6</v>
      </c>
      <c r="C549" s="1" t="s">
        <v>142</v>
      </c>
      <c r="D549" s="5">
        <v>15548.598</v>
      </c>
      <c r="E549" s="4" t="s">
        <v>13</v>
      </c>
    </row>
    <row r="550" spans="1:5" x14ac:dyDescent="0.25">
      <c r="A550" t="s">
        <v>782</v>
      </c>
      <c r="B550" s="5">
        <v>4119.3828000000003</v>
      </c>
      <c r="C550" s="1" t="s">
        <v>214</v>
      </c>
      <c r="D550" s="5">
        <v>14756.345604000002</v>
      </c>
      <c r="E550" s="4" t="s">
        <v>12</v>
      </c>
    </row>
    <row r="551" spans="1:5" x14ac:dyDescent="0.25">
      <c r="A551" t="s">
        <v>783</v>
      </c>
      <c r="B551" s="5">
        <v>4597.6193999999996</v>
      </c>
      <c r="C551" s="1" t="s">
        <v>183</v>
      </c>
      <c r="D551" s="5">
        <v>22620.287447999999</v>
      </c>
      <c r="E551" s="4" t="s">
        <v>8</v>
      </c>
    </row>
    <row r="552" spans="1:5" x14ac:dyDescent="0.25">
      <c r="A552" t="s">
        <v>784</v>
      </c>
      <c r="B552" s="5">
        <v>4232.4134999999997</v>
      </c>
      <c r="C552" s="1" t="s">
        <v>143</v>
      </c>
      <c r="D552" s="5">
        <v>17195.691419999999</v>
      </c>
      <c r="E552" s="4" t="s">
        <v>8</v>
      </c>
    </row>
    <row r="553" spans="1:5" x14ac:dyDescent="0.25">
      <c r="A553" t="s">
        <v>785</v>
      </c>
      <c r="B553" s="5">
        <v>3363.7355999999995</v>
      </c>
      <c r="C553" s="1" t="s">
        <v>125</v>
      </c>
      <c r="D553" s="5">
        <v>16089.868619999999</v>
      </c>
      <c r="E553" s="4" t="s">
        <v>13</v>
      </c>
    </row>
    <row r="554" spans="1:5" x14ac:dyDescent="0.25">
      <c r="A554" t="s">
        <v>786</v>
      </c>
      <c r="B554" s="5">
        <v>3826.4688000000001</v>
      </c>
      <c r="C554" s="1" t="s">
        <v>75</v>
      </c>
      <c r="D554" s="5">
        <v>14380.565472</v>
      </c>
      <c r="E554" s="4" t="s">
        <v>9</v>
      </c>
    </row>
    <row r="555" spans="1:5" x14ac:dyDescent="0.25">
      <c r="A555" t="s">
        <v>787</v>
      </c>
      <c r="B555" s="5">
        <v>6286.0050000000001</v>
      </c>
      <c r="C555" s="1" t="s">
        <v>186</v>
      </c>
      <c r="D555" s="5">
        <v>24292.552050000002</v>
      </c>
      <c r="E555" s="4" t="s">
        <v>10</v>
      </c>
    </row>
    <row r="556" spans="1:5" x14ac:dyDescent="0.25">
      <c r="A556" t="s">
        <v>788</v>
      </c>
      <c r="B556" s="5">
        <v>3048.828</v>
      </c>
      <c r="C556" s="1" t="s">
        <v>85</v>
      </c>
      <c r="D556" s="5">
        <v>13170.936960000001</v>
      </c>
      <c r="E556" s="4" t="s">
        <v>14</v>
      </c>
    </row>
    <row r="557" spans="1:5" x14ac:dyDescent="0.25">
      <c r="A557" t="s">
        <v>789</v>
      </c>
      <c r="B557" s="5">
        <v>5092.4753999999994</v>
      </c>
      <c r="C557" s="1" t="s">
        <v>215</v>
      </c>
      <c r="D557" s="5">
        <v>24590.997876000001</v>
      </c>
      <c r="E557" s="4" t="s">
        <v>13</v>
      </c>
    </row>
    <row r="558" spans="1:5" x14ac:dyDescent="0.25">
      <c r="A558" t="s">
        <v>790</v>
      </c>
      <c r="B558" s="5">
        <v>4300.3820999999998</v>
      </c>
      <c r="C558" s="1" t="s">
        <v>211</v>
      </c>
      <c r="D558" s="5">
        <v>16986.509295000003</v>
      </c>
      <c r="E558" s="4" t="s">
        <v>9</v>
      </c>
    </row>
    <row r="559" spans="1:5" x14ac:dyDescent="0.25">
      <c r="A559" t="s">
        <v>791</v>
      </c>
      <c r="B559" s="5">
        <v>4389.5776000000005</v>
      </c>
      <c r="C559" s="1" t="s">
        <v>65</v>
      </c>
      <c r="D559" s="5">
        <v>20397.674016000001</v>
      </c>
      <c r="E559" s="4" t="s">
        <v>11</v>
      </c>
    </row>
    <row r="560" spans="1:5" x14ac:dyDescent="0.25">
      <c r="A560" t="s">
        <v>792</v>
      </c>
      <c r="B560" s="5">
        <v>4018.12</v>
      </c>
      <c r="C560" s="1" t="s">
        <v>78</v>
      </c>
      <c r="D560" s="5">
        <v>18500.270400000001</v>
      </c>
      <c r="E560" s="4" t="s">
        <v>14</v>
      </c>
    </row>
    <row r="561" spans="1:5" x14ac:dyDescent="0.25">
      <c r="A561" t="s">
        <v>793</v>
      </c>
      <c r="B561" s="5">
        <v>5378.8217999999997</v>
      </c>
      <c r="C561" s="1" t="s">
        <v>223</v>
      </c>
      <c r="D561" s="5">
        <v>20405.293973999997</v>
      </c>
      <c r="E561" s="4" t="s">
        <v>11</v>
      </c>
    </row>
    <row r="562" spans="1:5" x14ac:dyDescent="0.25">
      <c r="A562" t="s">
        <v>794</v>
      </c>
      <c r="B562" s="5">
        <v>5351.8331999999991</v>
      </c>
      <c r="C562" s="1" t="s">
        <v>108</v>
      </c>
      <c r="D562" s="5">
        <v>18812.857140000004</v>
      </c>
      <c r="E562" s="4" t="s">
        <v>10</v>
      </c>
    </row>
    <row r="563" spans="1:5" x14ac:dyDescent="0.25">
      <c r="A563" t="s">
        <v>795</v>
      </c>
      <c r="B563" s="5">
        <v>4071.4206999999997</v>
      </c>
      <c r="C563" s="1" t="s">
        <v>65</v>
      </c>
      <c r="D563" s="5">
        <v>18919.249137000003</v>
      </c>
      <c r="E563" s="4" t="s">
        <v>7</v>
      </c>
    </row>
    <row r="564" spans="1:5" x14ac:dyDescent="0.25">
      <c r="A564" t="s">
        <v>796</v>
      </c>
      <c r="B564" s="5">
        <v>4799.3580000000002</v>
      </c>
      <c r="C564" s="1" t="s">
        <v>90</v>
      </c>
      <c r="D564" s="5">
        <v>23175.56652</v>
      </c>
      <c r="E564" s="4" t="s">
        <v>8</v>
      </c>
    </row>
    <row r="565" spans="1:5" x14ac:dyDescent="0.25">
      <c r="A565" t="s">
        <v>797</v>
      </c>
      <c r="B565" s="5">
        <v>5738.6207999999997</v>
      </c>
      <c r="C565" s="1" t="s">
        <v>213</v>
      </c>
      <c r="D565" s="5">
        <v>21566.780352000002</v>
      </c>
      <c r="E565" s="4" t="s">
        <v>10</v>
      </c>
    </row>
    <row r="566" spans="1:5" x14ac:dyDescent="0.25">
      <c r="A566" t="s">
        <v>798</v>
      </c>
      <c r="B566" s="5">
        <v>3497.0510999999997</v>
      </c>
      <c r="C566" s="1" t="s">
        <v>115</v>
      </c>
      <c r="D566" s="5">
        <v>12292.894844999999</v>
      </c>
      <c r="E566" s="4" t="s">
        <v>11</v>
      </c>
    </row>
    <row r="567" spans="1:5" x14ac:dyDescent="0.25">
      <c r="A567" t="s">
        <v>799</v>
      </c>
      <c r="B567" s="5">
        <v>5965.6959999999999</v>
      </c>
      <c r="C567" s="1" t="s">
        <v>78</v>
      </c>
      <c r="D567" s="5">
        <v>25294.551040000002</v>
      </c>
      <c r="E567" s="4" t="s">
        <v>12</v>
      </c>
    </row>
    <row r="568" spans="1:5" x14ac:dyDescent="0.25">
      <c r="A568" t="s">
        <v>800</v>
      </c>
      <c r="B568" s="5">
        <v>5019.0140000000001</v>
      </c>
      <c r="C568" s="1" t="s">
        <v>224</v>
      </c>
      <c r="D568" s="5">
        <v>21882.901040000001</v>
      </c>
      <c r="E568" s="4" t="s">
        <v>11</v>
      </c>
    </row>
    <row r="569" spans="1:5" x14ac:dyDescent="0.25">
      <c r="A569" t="s">
        <v>801</v>
      </c>
      <c r="B569" s="5">
        <v>3244.05</v>
      </c>
      <c r="C569" s="1" t="s">
        <v>75</v>
      </c>
      <c r="D569" s="5">
        <v>13754.772000000001</v>
      </c>
      <c r="E569" s="4" t="s">
        <v>9</v>
      </c>
    </row>
    <row r="570" spans="1:5" x14ac:dyDescent="0.25">
      <c r="A570" t="s">
        <v>802</v>
      </c>
      <c r="B570" s="5">
        <v>3324.5059999999999</v>
      </c>
      <c r="C570" s="1" t="s">
        <v>210</v>
      </c>
      <c r="D570" s="5">
        <v>13962.9252</v>
      </c>
      <c r="E570" s="4" t="s">
        <v>10</v>
      </c>
    </row>
    <row r="571" spans="1:5" x14ac:dyDescent="0.25">
      <c r="A571" t="s">
        <v>803</v>
      </c>
      <c r="B571" s="5">
        <v>5437.6507999999994</v>
      </c>
      <c r="C571" s="1" t="s">
        <v>212</v>
      </c>
      <c r="D571" s="5">
        <v>19296.567751999999</v>
      </c>
      <c r="E571" s="4" t="s">
        <v>12</v>
      </c>
    </row>
    <row r="572" spans="1:5" x14ac:dyDescent="0.25">
      <c r="A572" t="s">
        <v>804</v>
      </c>
      <c r="B572" s="5">
        <v>3315.2434999999996</v>
      </c>
      <c r="C572" s="1" t="s">
        <v>225</v>
      </c>
      <c r="D572" s="5">
        <v>15122.744954999998</v>
      </c>
      <c r="E572" s="4" t="s">
        <v>14</v>
      </c>
    </row>
    <row r="573" spans="1:5" x14ac:dyDescent="0.25">
      <c r="A573" t="s">
        <v>805</v>
      </c>
      <c r="B573" s="5">
        <v>4713.0993000000008</v>
      </c>
      <c r="C573" s="1" t="s">
        <v>78</v>
      </c>
      <c r="D573" s="5">
        <v>19325.951463000001</v>
      </c>
      <c r="E573" s="4" t="s">
        <v>20</v>
      </c>
    </row>
    <row r="574" spans="1:5" x14ac:dyDescent="0.25">
      <c r="A574" t="s">
        <v>806</v>
      </c>
      <c r="B574" s="5">
        <v>5816.3196000000007</v>
      </c>
      <c r="C574" s="1" t="s">
        <v>148</v>
      </c>
      <c r="D574" s="5">
        <v>23849.680036000002</v>
      </c>
      <c r="E574" s="4" t="s">
        <v>20</v>
      </c>
    </row>
    <row r="575" spans="1:5" x14ac:dyDescent="0.25">
      <c r="A575" t="s">
        <v>807</v>
      </c>
      <c r="B575" s="5">
        <v>5510.34</v>
      </c>
      <c r="C575" s="1" t="s">
        <v>156</v>
      </c>
      <c r="D575" s="5">
        <v>26357.793000000001</v>
      </c>
      <c r="E575" s="4" t="s">
        <v>20</v>
      </c>
    </row>
    <row r="576" spans="1:5" x14ac:dyDescent="0.25">
      <c r="A576" t="s">
        <v>808</v>
      </c>
      <c r="B576" s="5">
        <v>4181.0964000000004</v>
      </c>
      <c r="C576" s="1" t="s">
        <v>173</v>
      </c>
      <c r="D576" s="5">
        <v>15117.390288000001</v>
      </c>
      <c r="E576" s="4" t="s">
        <v>11</v>
      </c>
    </row>
    <row r="577" spans="1:5" x14ac:dyDescent="0.25">
      <c r="A577" t="s">
        <v>809</v>
      </c>
      <c r="B577" s="5">
        <v>4247.6115</v>
      </c>
      <c r="C577" s="1" t="s">
        <v>137</v>
      </c>
      <c r="D577" s="5">
        <v>19194.732810000001</v>
      </c>
      <c r="E577" s="4" t="s">
        <v>10</v>
      </c>
    </row>
    <row r="578" spans="1:5" x14ac:dyDescent="0.25">
      <c r="A578" t="s">
        <v>810</v>
      </c>
      <c r="B578" s="5">
        <v>4639.9373999999998</v>
      </c>
      <c r="C578" s="1" t="s">
        <v>203</v>
      </c>
      <c r="D578" s="5">
        <v>18327.75273</v>
      </c>
      <c r="E578" s="4" t="s">
        <v>7</v>
      </c>
    </row>
    <row r="579" spans="1:5" x14ac:dyDescent="0.25">
      <c r="A579" t="s">
        <v>811</v>
      </c>
      <c r="B579" s="5">
        <v>3905.0549999999998</v>
      </c>
      <c r="C579" s="1" t="s">
        <v>183</v>
      </c>
      <c r="D579" s="5">
        <v>13727.117250000001</v>
      </c>
      <c r="E579" s="4" t="s">
        <v>20</v>
      </c>
    </row>
    <row r="580" spans="1:5" x14ac:dyDescent="0.25">
      <c r="A580" t="s">
        <v>812</v>
      </c>
      <c r="B580" s="5">
        <v>5481.9092999999993</v>
      </c>
      <c r="C580" s="1" t="s">
        <v>142</v>
      </c>
      <c r="D580" s="5">
        <v>22478.438563</v>
      </c>
      <c r="E580" s="4" t="s">
        <v>14</v>
      </c>
    </row>
    <row r="581" spans="1:5" x14ac:dyDescent="0.25">
      <c r="A581" t="s">
        <v>813</v>
      </c>
      <c r="B581" s="5">
        <v>5197.5630000000001</v>
      </c>
      <c r="C581" s="1" t="s">
        <v>206</v>
      </c>
      <c r="D581" s="5">
        <v>18270.563849999999</v>
      </c>
      <c r="E581" s="4" t="s">
        <v>8</v>
      </c>
    </row>
    <row r="582" spans="1:5" x14ac:dyDescent="0.25">
      <c r="A582" t="s">
        <v>814</v>
      </c>
      <c r="B582" s="5">
        <v>4811.1336000000001</v>
      </c>
      <c r="C582" s="1" t="s">
        <v>226</v>
      </c>
      <c r="D582" s="5">
        <v>23670.777312000002</v>
      </c>
      <c r="E582" s="4" t="s">
        <v>8</v>
      </c>
    </row>
    <row r="583" spans="1:5" x14ac:dyDescent="0.25">
      <c r="A583" t="s">
        <v>815</v>
      </c>
      <c r="B583" s="5">
        <v>4632.0713999999998</v>
      </c>
      <c r="C583" s="1" t="s">
        <v>102</v>
      </c>
      <c r="D583" s="5">
        <v>17408.166515999998</v>
      </c>
      <c r="E583" s="4" t="s">
        <v>12</v>
      </c>
    </row>
    <row r="584" spans="1:5" x14ac:dyDescent="0.25">
      <c r="A584" t="s">
        <v>816</v>
      </c>
      <c r="B584" s="5">
        <v>5029.2</v>
      </c>
      <c r="C584" s="1" t="s">
        <v>86</v>
      </c>
      <c r="D584" s="5">
        <v>21524.975999999999</v>
      </c>
      <c r="E584" s="4" t="s">
        <v>7</v>
      </c>
    </row>
    <row r="585" spans="1:5" x14ac:dyDescent="0.25">
      <c r="A585" t="s">
        <v>817</v>
      </c>
      <c r="B585" s="5">
        <v>2973.5531999999994</v>
      </c>
      <c r="C585" s="1" t="s">
        <v>206</v>
      </c>
      <c r="D585" s="5">
        <v>14629.881744</v>
      </c>
      <c r="E585" s="4" t="s">
        <v>9</v>
      </c>
    </row>
    <row r="586" spans="1:5" x14ac:dyDescent="0.25">
      <c r="A586" t="s">
        <v>818</v>
      </c>
      <c r="B586" s="5">
        <v>6462.0119999999997</v>
      </c>
      <c r="C586" s="1" t="s">
        <v>227</v>
      </c>
      <c r="D586" s="5">
        <v>28174.372320000002</v>
      </c>
      <c r="E586" s="4" t="s">
        <v>8</v>
      </c>
    </row>
    <row r="587" spans="1:5" x14ac:dyDescent="0.25">
      <c r="A587" t="s">
        <v>819</v>
      </c>
      <c r="B587" s="5">
        <v>3032.82</v>
      </c>
      <c r="C587" s="1" t="s">
        <v>95</v>
      </c>
      <c r="D587" s="5">
        <v>12093.730800000001</v>
      </c>
      <c r="E587" s="4" t="s">
        <v>10</v>
      </c>
    </row>
    <row r="588" spans="1:5" x14ac:dyDescent="0.25">
      <c r="A588" t="s">
        <v>820</v>
      </c>
      <c r="B588" s="5">
        <v>2946.6120000000001</v>
      </c>
      <c r="C588" s="1" t="s">
        <v>123</v>
      </c>
      <c r="D588" s="5">
        <v>12375.770400000001</v>
      </c>
      <c r="E588" s="4" t="s">
        <v>8</v>
      </c>
    </row>
    <row r="589" spans="1:5" x14ac:dyDescent="0.25">
      <c r="A589" t="s">
        <v>821</v>
      </c>
      <c r="B589" s="5">
        <v>4105.5335999999998</v>
      </c>
      <c r="C589" s="1" t="s">
        <v>78</v>
      </c>
      <c r="D589" s="5">
        <v>16216.857720000002</v>
      </c>
      <c r="E589" s="4" t="s">
        <v>14</v>
      </c>
    </row>
    <row r="590" spans="1:5" x14ac:dyDescent="0.25">
      <c r="A590" t="s">
        <v>822</v>
      </c>
      <c r="B590" s="5">
        <v>5794.3440000000001</v>
      </c>
      <c r="C590" s="1" t="s">
        <v>116</v>
      </c>
      <c r="D590" s="5">
        <v>24336.2448</v>
      </c>
      <c r="E590" s="4" t="s">
        <v>20</v>
      </c>
    </row>
    <row r="591" spans="1:5" x14ac:dyDescent="0.25">
      <c r="A591" t="s">
        <v>823</v>
      </c>
      <c r="B591" s="5">
        <v>4435.7280000000001</v>
      </c>
      <c r="C591" s="1" t="s">
        <v>103</v>
      </c>
      <c r="D591" s="5">
        <v>19162.344960000002</v>
      </c>
      <c r="E591" s="4" t="s">
        <v>20</v>
      </c>
    </row>
    <row r="592" spans="1:5" x14ac:dyDescent="0.25">
      <c r="A592" t="s">
        <v>824</v>
      </c>
      <c r="B592" s="5">
        <v>3186.7835999999998</v>
      </c>
      <c r="C592" s="1" t="s">
        <v>155</v>
      </c>
      <c r="D592" s="5">
        <v>12707.678984000002</v>
      </c>
      <c r="E592" s="4" t="s">
        <v>20</v>
      </c>
    </row>
    <row r="593" spans="1:5" x14ac:dyDescent="0.25">
      <c r="A593" t="s">
        <v>825</v>
      </c>
      <c r="B593" s="5">
        <v>4643.9115999999995</v>
      </c>
      <c r="C593" s="1" t="s">
        <v>208</v>
      </c>
      <c r="D593" s="5">
        <v>21381.546672</v>
      </c>
      <c r="E593" s="4" t="s">
        <v>13</v>
      </c>
    </row>
    <row r="594" spans="1:5" x14ac:dyDescent="0.25">
      <c r="A594" t="s">
        <v>826</v>
      </c>
      <c r="B594" s="5">
        <v>5506.1370000000006</v>
      </c>
      <c r="C594" s="1" t="s">
        <v>207</v>
      </c>
      <c r="D594" s="5">
        <v>22370.648040000004</v>
      </c>
      <c r="E594" s="4" t="s">
        <v>8</v>
      </c>
    </row>
    <row r="595" spans="1:5" x14ac:dyDescent="0.25">
      <c r="A595" t="s">
        <v>827</v>
      </c>
      <c r="B595" s="5">
        <v>5484.3359999999993</v>
      </c>
      <c r="C595" s="1" t="s">
        <v>182</v>
      </c>
      <c r="D595" s="5">
        <v>20416.6872</v>
      </c>
      <c r="E595" s="4" t="s">
        <v>11</v>
      </c>
    </row>
    <row r="596" spans="1:5" x14ac:dyDescent="0.25">
      <c r="A596" t="s">
        <v>828</v>
      </c>
      <c r="B596" s="5">
        <v>5453.93</v>
      </c>
      <c r="C596" s="1" t="s">
        <v>74</v>
      </c>
      <c r="D596" s="5">
        <v>23560.977599999998</v>
      </c>
      <c r="E596" s="4" t="s">
        <v>20</v>
      </c>
    </row>
    <row r="597" spans="1:5" x14ac:dyDescent="0.25">
      <c r="A597" t="s">
        <v>829</v>
      </c>
      <c r="B597" s="5">
        <v>3314.7874999999999</v>
      </c>
      <c r="C597" s="1" t="s">
        <v>110</v>
      </c>
      <c r="D597" s="5">
        <v>15120.664875</v>
      </c>
      <c r="E597" s="4" t="s">
        <v>10</v>
      </c>
    </row>
    <row r="598" spans="1:5" x14ac:dyDescent="0.25">
      <c r="A598" t="s">
        <v>830</v>
      </c>
      <c r="B598" s="5">
        <v>3091.3560000000002</v>
      </c>
      <c r="C598" s="1" t="s">
        <v>225</v>
      </c>
      <c r="D598" s="5">
        <v>13231.003680000002</v>
      </c>
      <c r="E598" s="4" t="s">
        <v>6</v>
      </c>
    </row>
    <row r="599" spans="1:5" x14ac:dyDescent="0.25">
      <c r="A599" t="s">
        <v>831</v>
      </c>
      <c r="B599" s="5">
        <v>4515.6707999999999</v>
      </c>
      <c r="C599" s="1" t="s">
        <v>228</v>
      </c>
      <c r="D599" s="5">
        <v>22422.814228000003</v>
      </c>
      <c r="E599" s="4" t="s">
        <v>12</v>
      </c>
    </row>
    <row r="600" spans="1:5" x14ac:dyDescent="0.25">
      <c r="A600" t="s">
        <v>832</v>
      </c>
      <c r="B600" s="5">
        <v>4125.0132000000003</v>
      </c>
      <c r="C600" s="1" t="s">
        <v>165</v>
      </c>
      <c r="D600" s="5">
        <v>14776.514675999999</v>
      </c>
      <c r="E600" s="4" t="s">
        <v>13</v>
      </c>
    </row>
    <row r="601" spans="1:5" x14ac:dyDescent="0.25">
      <c r="A601" t="s">
        <v>833</v>
      </c>
      <c r="B601" s="5">
        <v>5352.0080000000007</v>
      </c>
      <c r="C601" s="1" t="s">
        <v>102</v>
      </c>
      <c r="D601" s="5">
        <v>23120.674559999999</v>
      </c>
      <c r="E601" s="4" t="s">
        <v>10</v>
      </c>
    </row>
    <row r="602" spans="1:5" x14ac:dyDescent="0.25">
      <c r="A602" t="s">
        <v>834</v>
      </c>
      <c r="B602" s="5">
        <v>4846.5048000000006</v>
      </c>
      <c r="C602" s="1" t="s">
        <v>196</v>
      </c>
      <c r="D602" s="5">
        <v>22314.328416000004</v>
      </c>
      <c r="E602" s="4" t="s">
        <v>11</v>
      </c>
    </row>
    <row r="603" spans="1:5" x14ac:dyDescent="0.25">
      <c r="A603" t="s">
        <v>835</v>
      </c>
      <c r="B603" s="5">
        <v>4066.6079999999997</v>
      </c>
      <c r="C603" s="1" t="s">
        <v>229</v>
      </c>
      <c r="D603" s="5">
        <v>16063.1016</v>
      </c>
      <c r="E603" s="4" t="s">
        <v>6</v>
      </c>
    </row>
    <row r="604" spans="1:5" x14ac:dyDescent="0.25">
      <c r="A604" t="s">
        <v>836</v>
      </c>
      <c r="B604" s="5">
        <v>2921.9568000000004</v>
      </c>
      <c r="C604" s="1" t="s">
        <v>96</v>
      </c>
      <c r="D604" s="5">
        <v>13204.168992000003</v>
      </c>
      <c r="E604" s="4" t="s">
        <v>8</v>
      </c>
    </row>
    <row r="605" spans="1:5" x14ac:dyDescent="0.25">
      <c r="A605" t="s">
        <v>837</v>
      </c>
      <c r="B605" s="5">
        <v>3959.34</v>
      </c>
      <c r="C605" s="1" t="s">
        <v>126</v>
      </c>
      <c r="D605" s="5">
        <v>15020.296200000001</v>
      </c>
      <c r="E605" s="4" t="s">
        <v>11</v>
      </c>
    </row>
    <row r="606" spans="1:5" x14ac:dyDescent="0.25">
      <c r="A606" t="s">
        <v>838</v>
      </c>
      <c r="B606" s="5">
        <v>4961.3382000000011</v>
      </c>
      <c r="C606" s="1" t="s">
        <v>170</v>
      </c>
      <c r="D606" s="5">
        <v>19783.926708000003</v>
      </c>
      <c r="E606" s="4" t="s">
        <v>9</v>
      </c>
    </row>
    <row r="607" spans="1:5" x14ac:dyDescent="0.25">
      <c r="A607" t="s">
        <v>839</v>
      </c>
      <c r="B607" s="5">
        <v>5101.3996000000006</v>
      </c>
      <c r="C607" s="1" t="s">
        <v>61</v>
      </c>
      <c r="D607" s="5">
        <v>19714.590636000001</v>
      </c>
      <c r="E607" s="4" t="s">
        <v>13</v>
      </c>
    </row>
    <row r="608" spans="1:5" x14ac:dyDescent="0.25">
      <c r="A608" t="s">
        <v>840</v>
      </c>
      <c r="B608" s="5">
        <v>5000.8163999999997</v>
      </c>
      <c r="C608" s="1" t="s">
        <v>121</v>
      </c>
      <c r="D608" s="5">
        <v>17578.95678</v>
      </c>
      <c r="E608" s="4" t="s">
        <v>6</v>
      </c>
    </row>
    <row r="609" spans="1:5" x14ac:dyDescent="0.25">
      <c r="A609" t="s">
        <v>841</v>
      </c>
      <c r="B609" s="5">
        <v>4104.7380000000003</v>
      </c>
      <c r="C609" s="1" t="s">
        <v>214</v>
      </c>
      <c r="D609" s="5">
        <v>15280.820100000001</v>
      </c>
      <c r="E609" s="4" t="s">
        <v>6</v>
      </c>
    </row>
    <row r="610" spans="1:5" x14ac:dyDescent="0.25">
      <c r="A610" t="s">
        <v>842</v>
      </c>
      <c r="B610" s="5">
        <v>3972.9325999999996</v>
      </c>
      <c r="C610" s="1" t="s">
        <v>175</v>
      </c>
      <c r="D610" s="5">
        <v>13965.72177</v>
      </c>
      <c r="E610" s="4" t="s">
        <v>12</v>
      </c>
    </row>
    <row r="611" spans="1:5" x14ac:dyDescent="0.25">
      <c r="A611" t="s">
        <v>843</v>
      </c>
      <c r="B611" s="5">
        <v>6563.7474000000002</v>
      </c>
      <c r="C611" s="1" t="s">
        <v>65</v>
      </c>
      <c r="D611" s="5">
        <v>26173.724156</v>
      </c>
      <c r="E611" s="4" t="s">
        <v>9</v>
      </c>
    </row>
    <row r="612" spans="1:5" x14ac:dyDescent="0.25">
      <c r="A612" t="s">
        <v>844</v>
      </c>
      <c r="B612" s="5">
        <v>4744.4759999999997</v>
      </c>
      <c r="C612" s="1" t="s">
        <v>227</v>
      </c>
      <c r="D612" s="5">
        <v>17662.390200000002</v>
      </c>
      <c r="E612" s="4" t="s">
        <v>7</v>
      </c>
    </row>
    <row r="613" spans="1:5" x14ac:dyDescent="0.25">
      <c r="A613" t="s">
        <v>845</v>
      </c>
      <c r="B613" s="5">
        <v>5551.0118999999995</v>
      </c>
      <c r="C613" s="1" t="s">
        <v>86</v>
      </c>
      <c r="D613" s="5">
        <v>21926.497005000001</v>
      </c>
      <c r="E613" s="4" t="s">
        <v>12</v>
      </c>
    </row>
    <row r="614" spans="1:5" x14ac:dyDescent="0.25">
      <c r="A614" t="s">
        <v>846</v>
      </c>
      <c r="B614" s="5">
        <v>4399.5923999999995</v>
      </c>
      <c r="C614" s="1" t="s">
        <v>220</v>
      </c>
      <c r="D614" s="5">
        <v>17874.915408000001</v>
      </c>
      <c r="E614" s="4" t="s">
        <v>7</v>
      </c>
    </row>
    <row r="615" spans="1:5" x14ac:dyDescent="0.25">
      <c r="A615" t="s">
        <v>847</v>
      </c>
      <c r="B615" s="5">
        <v>6723.1119999999992</v>
      </c>
      <c r="C615" s="1" t="s">
        <v>100</v>
      </c>
      <c r="D615" s="5">
        <v>25266.67728</v>
      </c>
      <c r="E615" s="4" t="s">
        <v>10</v>
      </c>
    </row>
    <row r="616" spans="1:5" x14ac:dyDescent="0.25">
      <c r="A616" t="s">
        <v>848</v>
      </c>
      <c r="B616" s="5">
        <v>4142.0015999999996</v>
      </c>
      <c r="C616" s="1" t="s">
        <v>226</v>
      </c>
      <c r="D616" s="5">
        <v>20001.265503999999</v>
      </c>
      <c r="E616" s="4" t="s">
        <v>7</v>
      </c>
    </row>
    <row r="617" spans="1:5" x14ac:dyDescent="0.25">
      <c r="A617" t="s">
        <v>849</v>
      </c>
      <c r="B617" s="5">
        <v>3747.2441999999996</v>
      </c>
      <c r="C617" s="1" t="s">
        <v>122</v>
      </c>
      <c r="D617" s="5">
        <v>14942.582348000002</v>
      </c>
      <c r="E617" s="4" t="s">
        <v>12</v>
      </c>
    </row>
    <row r="618" spans="1:5" x14ac:dyDescent="0.25">
      <c r="A618" t="s">
        <v>850</v>
      </c>
      <c r="B618" s="5">
        <v>4162.7915999999996</v>
      </c>
      <c r="C618" s="1" t="s">
        <v>125</v>
      </c>
      <c r="D618" s="5">
        <v>15939.707472</v>
      </c>
      <c r="E618" s="4" t="s">
        <v>7</v>
      </c>
    </row>
    <row r="619" spans="1:5" x14ac:dyDescent="0.25">
      <c r="A619" t="s">
        <v>851</v>
      </c>
      <c r="B619" s="5">
        <v>4793.32</v>
      </c>
      <c r="C619" s="1" t="s">
        <v>221</v>
      </c>
      <c r="D619" s="5">
        <v>20131.944</v>
      </c>
      <c r="E619" s="4" t="s">
        <v>13</v>
      </c>
    </row>
    <row r="620" spans="1:5" x14ac:dyDescent="0.25">
      <c r="A620" t="s">
        <v>852</v>
      </c>
      <c r="B620" s="5">
        <v>4412.7980000000007</v>
      </c>
      <c r="C620" s="1" t="s">
        <v>130</v>
      </c>
      <c r="D620" s="5">
        <v>18886.775440000005</v>
      </c>
      <c r="E620" s="4" t="s">
        <v>20</v>
      </c>
    </row>
    <row r="621" spans="1:5" x14ac:dyDescent="0.25">
      <c r="A621" t="s">
        <v>853</v>
      </c>
      <c r="B621" s="5">
        <v>5629.7120000000004</v>
      </c>
      <c r="C621" s="1" t="s">
        <v>128</v>
      </c>
      <c r="D621" s="5">
        <v>24545.544320000005</v>
      </c>
      <c r="E621" s="4" t="s">
        <v>14</v>
      </c>
    </row>
    <row r="622" spans="1:5" x14ac:dyDescent="0.25">
      <c r="A622" t="s">
        <v>854</v>
      </c>
      <c r="B622" s="5">
        <v>3309.4142999999995</v>
      </c>
      <c r="C622" s="1" t="s">
        <v>86</v>
      </c>
      <c r="D622" s="5">
        <v>15378.325712999998</v>
      </c>
      <c r="E622" s="4" t="s">
        <v>10</v>
      </c>
    </row>
    <row r="623" spans="1:5" x14ac:dyDescent="0.25">
      <c r="A623" t="s">
        <v>855</v>
      </c>
      <c r="B623" s="5">
        <v>5110.7453999999998</v>
      </c>
      <c r="C623" s="1" t="s">
        <v>106</v>
      </c>
      <c r="D623" s="5">
        <v>23530.947768000002</v>
      </c>
      <c r="E623" s="4" t="s">
        <v>7</v>
      </c>
    </row>
    <row r="624" spans="1:5" x14ac:dyDescent="0.25">
      <c r="A624" t="s">
        <v>856</v>
      </c>
      <c r="B624" s="5">
        <v>5916.1059999999998</v>
      </c>
      <c r="C624" s="1" t="s">
        <v>70</v>
      </c>
      <c r="D624" s="5">
        <v>26986.784580000003</v>
      </c>
      <c r="E624" s="4" t="s">
        <v>8</v>
      </c>
    </row>
    <row r="625" spans="1:5" x14ac:dyDescent="0.25">
      <c r="A625" t="s">
        <v>857</v>
      </c>
      <c r="B625" s="5">
        <v>6699.347999999999</v>
      </c>
      <c r="C625" s="1" t="s">
        <v>197</v>
      </c>
      <c r="D625" s="5">
        <v>24222.512160000002</v>
      </c>
      <c r="E625" s="4" t="s">
        <v>9</v>
      </c>
    </row>
    <row r="626" spans="1:5" x14ac:dyDescent="0.25">
      <c r="A626" t="s">
        <v>858</v>
      </c>
      <c r="B626" s="5">
        <v>4869.8663999999999</v>
      </c>
      <c r="C626" s="1" t="s">
        <v>230</v>
      </c>
      <c r="D626" s="5">
        <v>19785.571488000001</v>
      </c>
      <c r="E626" s="4" t="s">
        <v>12</v>
      </c>
    </row>
    <row r="627" spans="1:5" x14ac:dyDescent="0.25">
      <c r="A627" t="s">
        <v>859</v>
      </c>
      <c r="B627" s="5">
        <v>3442.0320000000002</v>
      </c>
      <c r="C627" s="1" t="s">
        <v>215</v>
      </c>
      <c r="D627" s="5">
        <v>14456.5344</v>
      </c>
      <c r="E627" s="4" t="s">
        <v>11</v>
      </c>
    </row>
    <row r="628" spans="1:5" x14ac:dyDescent="0.25">
      <c r="A628" t="s">
        <v>860</v>
      </c>
      <c r="B628" s="5">
        <v>3348.6390000000001</v>
      </c>
      <c r="C628" s="1" t="s">
        <v>138</v>
      </c>
      <c r="D628" s="5">
        <v>11771.19405</v>
      </c>
      <c r="E628" s="4" t="s">
        <v>6</v>
      </c>
    </row>
    <row r="629" spans="1:5" x14ac:dyDescent="0.25">
      <c r="A629" t="s">
        <v>861</v>
      </c>
      <c r="B629" s="5">
        <v>5455.3464000000004</v>
      </c>
      <c r="C629" s="1" t="s">
        <v>214</v>
      </c>
      <c r="D629" s="5">
        <v>22164.293088000002</v>
      </c>
      <c r="E629" s="4" t="s">
        <v>9</v>
      </c>
    </row>
    <row r="630" spans="1:5" x14ac:dyDescent="0.25">
      <c r="A630" t="s">
        <v>862</v>
      </c>
      <c r="B630" s="5">
        <v>5587.7759999999998</v>
      </c>
      <c r="C630" s="1" t="s">
        <v>74</v>
      </c>
      <c r="D630" s="5">
        <v>23915.681280000001</v>
      </c>
      <c r="E630" s="4" t="s">
        <v>14</v>
      </c>
    </row>
    <row r="631" spans="1:5" x14ac:dyDescent="0.25">
      <c r="A631" t="s">
        <v>863</v>
      </c>
      <c r="B631" s="5">
        <v>3928.3943999999992</v>
      </c>
      <c r="C631" s="1" t="s">
        <v>90</v>
      </c>
      <c r="D631" s="5">
        <v>17919.681192</v>
      </c>
      <c r="E631" s="4" t="s">
        <v>13</v>
      </c>
    </row>
    <row r="632" spans="1:5" x14ac:dyDescent="0.25">
      <c r="A632" t="s">
        <v>864</v>
      </c>
      <c r="B632" s="5">
        <v>4322.6765999999998</v>
      </c>
      <c r="C632" s="1" t="s">
        <v>110</v>
      </c>
      <c r="D632" s="5">
        <v>21267.568872</v>
      </c>
      <c r="E632" s="4" t="s">
        <v>9</v>
      </c>
    </row>
    <row r="633" spans="1:5" x14ac:dyDescent="0.25">
      <c r="A633" t="s">
        <v>865</v>
      </c>
      <c r="B633" s="5">
        <v>4854.6959999999999</v>
      </c>
      <c r="C633" s="1" t="s">
        <v>219</v>
      </c>
      <c r="D633" s="5">
        <v>18416.951280000001</v>
      </c>
      <c r="E633" s="4" t="s">
        <v>8</v>
      </c>
    </row>
    <row r="634" spans="1:5" x14ac:dyDescent="0.25">
      <c r="A634" t="s">
        <v>866</v>
      </c>
      <c r="B634" s="5">
        <v>5617.9067999999997</v>
      </c>
      <c r="C634" s="1" t="s">
        <v>211</v>
      </c>
      <c r="D634" s="5">
        <v>21312.295523999997</v>
      </c>
      <c r="E634" s="4" t="s">
        <v>6</v>
      </c>
    </row>
    <row r="635" spans="1:5" x14ac:dyDescent="0.25">
      <c r="A635" t="s">
        <v>867</v>
      </c>
      <c r="B635" s="5">
        <v>3834.7319999999995</v>
      </c>
      <c r="C635" s="1" t="s">
        <v>105</v>
      </c>
      <c r="D635" s="5">
        <v>14411.620079999999</v>
      </c>
      <c r="E635" s="4" t="s">
        <v>8</v>
      </c>
    </row>
    <row r="636" spans="1:5" x14ac:dyDescent="0.25">
      <c r="A636" t="s">
        <v>868</v>
      </c>
      <c r="B636" s="5">
        <v>4987.9871999999996</v>
      </c>
      <c r="C636" s="1" t="s">
        <v>167</v>
      </c>
      <c r="D636" s="5">
        <v>20077.836096000003</v>
      </c>
      <c r="E636" s="4" t="s">
        <v>13</v>
      </c>
    </row>
    <row r="637" spans="1:5" x14ac:dyDescent="0.25">
      <c r="A637" t="s">
        <v>869</v>
      </c>
      <c r="B637" s="5">
        <v>4317.0371999999998</v>
      </c>
      <c r="C637" s="1" t="s">
        <v>174</v>
      </c>
      <c r="D637" s="5">
        <v>17214.699768000002</v>
      </c>
      <c r="E637" s="4" t="s">
        <v>11</v>
      </c>
    </row>
    <row r="638" spans="1:5" x14ac:dyDescent="0.25">
      <c r="A638" t="s">
        <v>870</v>
      </c>
      <c r="B638" s="5">
        <v>4373.7353999999996</v>
      </c>
      <c r="C638" s="1" t="s">
        <v>157</v>
      </c>
      <c r="D638" s="5">
        <v>19764.680076000001</v>
      </c>
      <c r="E638" s="4" t="s">
        <v>6</v>
      </c>
    </row>
    <row r="639" spans="1:5" x14ac:dyDescent="0.25">
      <c r="A639" t="s">
        <v>871</v>
      </c>
      <c r="B639" s="5">
        <v>4582.76</v>
      </c>
      <c r="C639" s="1" t="s">
        <v>124</v>
      </c>
      <c r="D639" s="5">
        <v>19980.833600000002</v>
      </c>
      <c r="E639" s="4" t="s">
        <v>7</v>
      </c>
    </row>
    <row r="640" spans="1:5" x14ac:dyDescent="0.25">
      <c r="A640" t="s">
        <v>872</v>
      </c>
      <c r="B640" s="5">
        <v>5488.6832000000004</v>
      </c>
      <c r="C640" s="1" t="s">
        <v>161</v>
      </c>
      <c r="D640" s="5">
        <v>20432.870640000001</v>
      </c>
      <c r="E640" s="4" t="s">
        <v>13</v>
      </c>
    </row>
    <row r="641" spans="1:5" x14ac:dyDescent="0.25">
      <c r="A641" t="s">
        <v>873</v>
      </c>
      <c r="B641" s="5">
        <v>4452.1449000000002</v>
      </c>
      <c r="C641" s="1" t="s">
        <v>207</v>
      </c>
      <c r="D641" s="5">
        <v>17920.943256999999</v>
      </c>
      <c r="E641" s="4" t="s">
        <v>6</v>
      </c>
    </row>
    <row r="642" spans="1:5" x14ac:dyDescent="0.25">
      <c r="A642" t="s">
        <v>874</v>
      </c>
      <c r="B642" s="5">
        <v>4914</v>
      </c>
      <c r="C642" s="1" t="s">
        <v>195</v>
      </c>
      <c r="D642" s="5">
        <v>24176.880000000001</v>
      </c>
      <c r="E642" s="4" t="s">
        <v>9</v>
      </c>
    </row>
    <row r="643" spans="1:5" x14ac:dyDescent="0.25">
      <c r="A643" t="s">
        <v>875</v>
      </c>
      <c r="B643" s="5">
        <v>5730.4638000000004</v>
      </c>
      <c r="C643" s="1" t="s">
        <v>133</v>
      </c>
      <c r="D643" s="5">
        <v>20719.363896000003</v>
      </c>
      <c r="E643" s="4" t="s">
        <v>10</v>
      </c>
    </row>
    <row r="644" spans="1:5" x14ac:dyDescent="0.25">
      <c r="A644" t="s">
        <v>876</v>
      </c>
      <c r="B644" s="5">
        <v>4869.6479999999992</v>
      </c>
      <c r="C644" s="1" t="s">
        <v>94</v>
      </c>
      <c r="D644" s="5">
        <v>21036.879359999999</v>
      </c>
      <c r="E644" s="4" t="s">
        <v>6</v>
      </c>
    </row>
    <row r="645" spans="1:5" x14ac:dyDescent="0.25">
      <c r="A645" t="s">
        <v>877</v>
      </c>
      <c r="B645" s="5">
        <v>6070.2795999999998</v>
      </c>
      <c r="C645" s="1" t="s">
        <v>228</v>
      </c>
      <c r="D645" s="5">
        <v>27948.845232000003</v>
      </c>
      <c r="E645" s="4" t="s">
        <v>11</v>
      </c>
    </row>
    <row r="646" spans="1:5" x14ac:dyDescent="0.25">
      <c r="A646" t="s">
        <v>878</v>
      </c>
      <c r="B646" s="5">
        <v>4699.4220000000005</v>
      </c>
      <c r="C646" s="1" t="s">
        <v>110</v>
      </c>
      <c r="D646" s="5">
        <v>20489.479920000005</v>
      </c>
      <c r="E646" s="4" t="s">
        <v>10</v>
      </c>
    </row>
    <row r="647" spans="1:5" x14ac:dyDescent="0.25">
      <c r="A647" t="s">
        <v>879</v>
      </c>
      <c r="B647" s="5">
        <v>5620.8240000000005</v>
      </c>
      <c r="C647" s="1" t="s">
        <v>101</v>
      </c>
      <c r="D647" s="5">
        <v>27910.51384</v>
      </c>
      <c r="E647" s="4" t="s">
        <v>6</v>
      </c>
    </row>
    <row r="648" spans="1:5" x14ac:dyDescent="0.25">
      <c r="A648" t="s">
        <v>880</v>
      </c>
      <c r="B648" s="5">
        <v>4597.866</v>
      </c>
      <c r="C648" s="1" t="s">
        <v>94</v>
      </c>
      <c r="D648" s="5">
        <v>18334.538039999996</v>
      </c>
      <c r="E648" s="4" t="s">
        <v>6</v>
      </c>
    </row>
    <row r="649" spans="1:5" x14ac:dyDescent="0.25">
      <c r="A649" t="s">
        <v>881</v>
      </c>
      <c r="B649" s="5">
        <v>5024.1281999999992</v>
      </c>
      <c r="C649" s="1" t="s">
        <v>138</v>
      </c>
      <c r="D649" s="5">
        <v>23346.330462000002</v>
      </c>
      <c r="E649" s="4" t="s">
        <v>6</v>
      </c>
    </row>
    <row r="650" spans="1:5" x14ac:dyDescent="0.25">
      <c r="A650" t="s">
        <v>882</v>
      </c>
      <c r="B650" s="5">
        <v>6026.8463999999985</v>
      </c>
      <c r="C650" s="1" t="s">
        <v>165</v>
      </c>
      <c r="D650" s="5">
        <v>21589.211951999998</v>
      </c>
      <c r="E650" s="4" t="s">
        <v>10</v>
      </c>
    </row>
    <row r="651" spans="1:5" x14ac:dyDescent="0.25">
      <c r="A651" t="s">
        <v>883</v>
      </c>
      <c r="B651" s="5">
        <v>4951.9979999999996</v>
      </c>
      <c r="C651" s="1" t="s">
        <v>113</v>
      </c>
      <c r="D651" s="5">
        <v>23912.648120000002</v>
      </c>
      <c r="E651" s="4" t="s">
        <v>6</v>
      </c>
    </row>
    <row r="652" spans="1:5" x14ac:dyDescent="0.25">
      <c r="A652" t="s">
        <v>884</v>
      </c>
      <c r="B652" s="5">
        <v>5064.1619999999994</v>
      </c>
      <c r="C652" s="1" t="s">
        <v>130</v>
      </c>
      <c r="D652" s="5">
        <v>21674.613359999999</v>
      </c>
      <c r="E652" s="4" t="s">
        <v>7</v>
      </c>
    </row>
    <row r="653" spans="1:5" x14ac:dyDescent="0.25">
      <c r="A653" t="s">
        <v>885</v>
      </c>
      <c r="B653" s="5">
        <v>5741.99</v>
      </c>
      <c r="C653" s="1" t="s">
        <v>57</v>
      </c>
      <c r="D653" s="5">
        <v>24575.717199999999</v>
      </c>
      <c r="E653" s="4" t="s">
        <v>14</v>
      </c>
    </row>
    <row r="654" spans="1:5" x14ac:dyDescent="0.25">
      <c r="A654" t="s">
        <v>886</v>
      </c>
      <c r="B654" s="5">
        <v>6449.4561999999996</v>
      </c>
      <c r="C654" s="1" t="s">
        <v>83</v>
      </c>
      <c r="D654" s="5">
        <v>24238.229027999998</v>
      </c>
      <c r="E654" s="4" t="s">
        <v>20</v>
      </c>
    </row>
    <row r="655" spans="1:5" x14ac:dyDescent="0.25">
      <c r="A655" t="s">
        <v>887</v>
      </c>
      <c r="B655" s="5">
        <v>5595.6976000000004</v>
      </c>
      <c r="C655" s="1" t="s">
        <v>158</v>
      </c>
      <c r="D655" s="5">
        <v>25048.109520000002</v>
      </c>
      <c r="E655" s="4" t="s">
        <v>9</v>
      </c>
    </row>
    <row r="656" spans="1:5" x14ac:dyDescent="0.25">
      <c r="A656" t="s">
        <v>888</v>
      </c>
      <c r="B656" s="5">
        <v>4696.8284999999996</v>
      </c>
      <c r="C656" s="1" t="s">
        <v>138</v>
      </c>
      <c r="D656" s="5">
        <v>18729.162789999998</v>
      </c>
      <c r="E656" s="4" t="s">
        <v>11</v>
      </c>
    </row>
    <row r="657" spans="1:5" x14ac:dyDescent="0.25">
      <c r="A657" t="s">
        <v>889</v>
      </c>
      <c r="B657" s="5">
        <v>5356.3090000000002</v>
      </c>
      <c r="C657" s="1" t="s">
        <v>153</v>
      </c>
      <c r="D657" s="5">
        <v>24889.922189999997</v>
      </c>
      <c r="E657" s="4" t="s">
        <v>6</v>
      </c>
    </row>
    <row r="658" spans="1:5" x14ac:dyDescent="0.25">
      <c r="A658" t="s">
        <v>890</v>
      </c>
      <c r="B658" s="5">
        <v>5547.2054000000007</v>
      </c>
      <c r="C658" s="1" t="s">
        <v>167</v>
      </c>
      <c r="D658" s="5">
        <v>21240.753768000002</v>
      </c>
      <c r="E658" s="4" t="s">
        <v>11</v>
      </c>
    </row>
    <row r="659" spans="1:5" x14ac:dyDescent="0.25">
      <c r="A659" t="s">
        <v>891</v>
      </c>
      <c r="B659" s="5">
        <v>4541.8900000000003</v>
      </c>
      <c r="C659" s="1" t="s">
        <v>173</v>
      </c>
      <c r="D659" s="5">
        <v>19620.964800000002</v>
      </c>
      <c r="E659" s="4" t="s">
        <v>20</v>
      </c>
    </row>
    <row r="660" spans="1:5" x14ac:dyDescent="0.25">
      <c r="A660" t="s">
        <v>892</v>
      </c>
      <c r="B660" s="5">
        <v>3279.2760000000003</v>
      </c>
      <c r="C660" s="1" t="s">
        <v>213</v>
      </c>
      <c r="D660" s="5">
        <v>13904.130240000002</v>
      </c>
      <c r="E660" s="4" t="s">
        <v>7</v>
      </c>
    </row>
    <row r="661" spans="1:5" x14ac:dyDescent="0.25">
      <c r="A661" t="s">
        <v>893</v>
      </c>
      <c r="B661" s="5">
        <v>5058.1415999999999</v>
      </c>
      <c r="C661" s="1" t="s">
        <v>129</v>
      </c>
      <c r="D661" s="5">
        <v>18457.818456000001</v>
      </c>
      <c r="E661" s="4" t="s">
        <v>13</v>
      </c>
    </row>
    <row r="662" spans="1:5" x14ac:dyDescent="0.25">
      <c r="A662" t="s">
        <v>894</v>
      </c>
      <c r="B662" s="5">
        <v>4162.3338000000003</v>
      </c>
      <c r="C662" s="1" t="s">
        <v>73</v>
      </c>
      <c r="D662" s="5">
        <v>18986.814234000001</v>
      </c>
      <c r="E662" s="4" t="s">
        <v>14</v>
      </c>
    </row>
    <row r="663" spans="1:5" x14ac:dyDescent="0.25">
      <c r="A663" t="s">
        <v>895</v>
      </c>
      <c r="B663" s="5">
        <v>6537.4848000000002</v>
      </c>
      <c r="C663" s="1" t="s">
        <v>88</v>
      </c>
      <c r="D663" s="5">
        <v>24800.840064</v>
      </c>
      <c r="E663" s="4" t="s">
        <v>20</v>
      </c>
    </row>
    <row r="664" spans="1:5" x14ac:dyDescent="0.25">
      <c r="A664" t="s">
        <v>896</v>
      </c>
      <c r="B664" s="5">
        <v>5201.6489999999994</v>
      </c>
      <c r="C664" s="1" t="s">
        <v>153</v>
      </c>
      <c r="D664" s="5">
        <v>23949.487080000003</v>
      </c>
      <c r="E664" s="4" t="s">
        <v>13</v>
      </c>
    </row>
    <row r="665" spans="1:5" x14ac:dyDescent="0.25">
      <c r="A665" t="s">
        <v>897</v>
      </c>
      <c r="B665" s="5">
        <v>3108.2359999999999</v>
      </c>
      <c r="C665" s="1" t="s">
        <v>216</v>
      </c>
      <c r="D665" s="5">
        <v>13303.25008</v>
      </c>
      <c r="E665" s="4" t="s">
        <v>7</v>
      </c>
    </row>
    <row r="666" spans="1:5" x14ac:dyDescent="0.25">
      <c r="A666" t="s">
        <v>898</v>
      </c>
      <c r="B666" s="5">
        <v>6428.847999999999</v>
      </c>
      <c r="C666" s="1" t="s">
        <v>121</v>
      </c>
      <c r="D666" s="5">
        <v>27001.161599999999</v>
      </c>
      <c r="E666" s="4" t="s">
        <v>7</v>
      </c>
    </row>
    <row r="667" spans="1:5" x14ac:dyDescent="0.25">
      <c r="A667" t="s">
        <v>899</v>
      </c>
      <c r="B667" s="5">
        <v>5542.2419999999993</v>
      </c>
      <c r="C667" s="1" t="s">
        <v>80</v>
      </c>
      <c r="D667" s="5">
        <v>23942.485440000004</v>
      </c>
      <c r="E667" s="4" t="s">
        <v>11</v>
      </c>
    </row>
    <row r="668" spans="1:5" x14ac:dyDescent="0.25">
      <c r="A668" t="s">
        <v>900</v>
      </c>
      <c r="B668" s="5">
        <v>5171.2290000000003</v>
      </c>
      <c r="C668" s="1" t="s">
        <v>80</v>
      </c>
      <c r="D668" s="5">
        <v>21204.501390000005</v>
      </c>
      <c r="E668" s="4" t="s">
        <v>6</v>
      </c>
    </row>
    <row r="669" spans="1:5" x14ac:dyDescent="0.25">
      <c r="A669" t="s">
        <v>901</v>
      </c>
      <c r="B669" s="5">
        <v>5007.2903999999999</v>
      </c>
      <c r="C669" s="1" t="s">
        <v>188</v>
      </c>
      <c r="D669" s="5">
        <v>23054.619168000001</v>
      </c>
      <c r="E669" s="4" t="s">
        <v>8</v>
      </c>
    </row>
    <row r="670" spans="1:5" x14ac:dyDescent="0.25">
      <c r="A670" t="s">
        <v>902</v>
      </c>
      <c r="B670" s="5">
        <v>4432.6499999999996</v>
      </c>
      <c r="C670" s="1" t="s">
        <v>155</v>
      </c>
      <c r="D670" s="5">
        <v>18617.13</v>
      </c>
      <c r="E670" s="4" t="s">
        <v>10</v>
      </c>
    </row>
    <row r="671" spans="1:5" x14ac:dyDescent="0.25">
      <c r="A671" t="s">
        <v>903</v>
      </c>
      <c r="B671" s="5">
        <v>6312.5215999999991</v>
      </c>
      <c r="C671" s="1" t="s">
        <v>88</v>
      </c>
      <c r="D671" s="5">
        <v>24171.219072</v>
      </c>
      <c r="E671" s="4" t="s">
        <v>8</v>
      </c>
    </row>
    <row r="672" spans="1:5" x14ac:dyDescent="0.25">
      <c r="A672" t="s">
        <v>904</v>
      </c>
      <c r="B672" s="5">
        <v>4120.2449999999999</v>
      </c>
      <c r="C672" s="1" t="s">
        <v>160</v>
      </c>
      <c r="D672" s="5">
        <v>19708.505250000002</v>
      </c>
      <c r="E672" s="4" t="s">
        <v>12</v>
      </c>
    </row>
    <row r="673" spans="1:5" x14ac:dyDescent="0.25">
      <c r="A673" t="s">
        <v>905</v>
      </c>
      <c r="B673" s="5">
        <v>3695.5511999999999</v>
      </c>
      <c r="C673" s="1" t="s">
        <v>175</v>
      </c>
      <c r="D673" s="5">
        <v>14150.601504</v>
      </c>
      <c r="E673" s="4" t="s">
        <v>14</v>
      </c>
    </row>
    <row r="674" spans="1:5" x14ac:dyDescent="0.25">
      <c r="A674" t="s">
        <v>906</v>
      </c>
      <c r="B674" s="5">
        <v>5263.2849999999999</v>
      </c>
      <c r="C674" s="1" t="s">
        <v>161</v>
      </c>
      <c r="D674" s="5">
        <v>24008.890050000002</v>
      </c>
      <c r="E674" s="4" t="s">
        <v>13</v>
      </c>
    </row>
    <row r="675" spans="1:5" x14ac:dyDescent="0.25">
      <c r="A675" t="s">
        <v>907</v>
      </c>
      <c r="B675" s="5">
        <v>6806.2038000000002</v>
      </c>
      <c r="C675" s="1" t="s">
        <v>126</v>
      </c>
      <c r="D675" s="5">
        <v>26061.573096000004</v>
      </c>
      <c r="E675" s="4" t="s">
        <v>6</v>
      </c>
    </row>
    <row r="676" spans="1:5" x14ac:dyDescent="0.25">
      <c r="A676" t="s">
        <v>908</v>
      </c>
      <c r="B676" s="5">
        <v>7195.2464</v>
      </c>
      <c r="C676" s="1" t="s">
        <v>179</v>
      </c>
      <c r="D676" s="5">
        <v>25533.739616000003</v>
      </c>
      <c r="E676" s="4" t="s">
        <v>20</v>
      </c>
    </row>
    <row r="677" spans="1:5" x14ac:dyDescent="0.25">
      <c r="A677" t="s">
        <v>909</v>
      </c>
      <c r="B677" s="5">
        <v>5443.6859999999997</v>
      </c>
      <c r="C677" s="1" t="s">
        <v>107</v>
      </c>
      <c r="D677" s="5">
        <v>19682.475120000003</v>
      </c>
      <c r="E677" s="4" t="s">
        <v>7</v>
      </c>
    </row>
    <row r="678" spans="1:5" x14ac:dyDescent="0.25">
      <c r="A678" t="s">
        <v>910</v>
      </c>
      <c r="B678" s="5">
        <v>4884.8976000000002</v>
      </c>
      <c r="C678" s="1" t="s">
        <v>97</v>
      </c>
      <c r="D678" s="5">
        <v>24033.696191999999</v>
      </c>
      <c r="E678" s="4" t="s">
        <v>12</v>
      </c>
    </row>
    <row r="679" spans="1:5" x14ac:dyDescent="0.25">
      <c r="A679" t="s">
        <v>911</v>
      </c>
      <c r="B679" s="5">
        <v>5934.5159999999996</v>
      </c>
      <c r="C679" s="1" t="s">
        <v>224</v>
      </c>
      <c r="D679" s="5">
        <v>24111.09072</v>
      </c>
      <c r="E679" s="4" t="s">
        <v>11</v>
      </c>
    </row>
    <row r="680" spans="1:5" x14ac:dyDescent="0.25">
      <c r="A680" t="s">
        <v>912</v>
      </c>
      <c r="B680" s="5">
        <v>7153.9844000000003</v>
      </c>
      <c r="C680" s="1" t="s">
        <v>90</v>
      </c>
      <c r="D680" s="5">
        <v>26105.822204000004</v>
      </c>
      <c r="E680" s="4" t="s">
        <v>12</v>
      </c>
    </row>
    <row r="681" spans="1:5" x14ac:dyDescent="0.25">
      <c r="A681" t="s">
        <v>913</v>
      </c>
      <c r="B681" s="5">
        <v>3081.1426000000001</v>
      </c>
      <c r="C681" s="1" t="s">
        <v>185</v>
      </c>
      <c r="D681" s="5">
        <v>14186.229191999999</v>
      </c>
      <c r="E681" s="4" t="s">
        <v>8</v>
      </c>
    </row>
    <row r="682" spans="1:5" x14ac:dyDescent="0.25">
      <c r="A682" t="s">
        <v>914</v>
      </c>
      <c r="B682" s="5">
        <v>3693.0075000000002</v>
      </c>
      <c r="C682" s="1" t="s">
        <v>79</v>
      </c>
      <c r="D682" s="5">
        <v>14726.307050000001</v>
      </c>
      <c r="E682" s="4" t="s">
        <v>6</v>
      </c>
    </row>
    <row r="683" spans="1:5" x14ac:dyDescent="0.25">
      <c r="A683" t="s">
        <v>915</v>
      </c>
      <c r="B683" s="5">
        <v>5599.9759999999997</v>
      </c>
      <c r="C683" s="1" t="s">
        <v>196</v>
      </c>
      <c r="D683" s="5">
        <v>24191.896320000003</v>
      </c>
      <c r="E683" s="4" t="s">
        <v>8</v>
      </c>
    </row>
    <row r="684" spans="1:5" x14ac:dyDescent="0.25">
      <c r="A684" t="s">
        <v>916</v>
      </c>
      <c r="B684" s="5">
        <v>3462.5320000000002</v>
      </c>
      <c r="C684" s="1" t="s">
        <v>129</v>
      </c>
      <c r="D684" s="5">
        <v>14958.138240000002</v>
      </c>
      <c r="E684" s="4" t="s">
        <v>13</v>
      </c>
    </row>
    <row r="685" spans="1:5" x14ac:dyDescent="0.25">
      <c r="A685" t="s">
        <v>917</v>
      </c>
      <c r="B685" s="5">
        <v>4856.2739999999994</v>
      </c>
      <c r="C685" s="1" t="s">
        <v>86</v>
      </c>
      <c r="D685" s="5">
        <v>24114.09834</v>
      </c>
      <c r="E685" s="4" t="s">
        <v>9</v>
      </c>
    </row>
    <row r="686" spans="1:5" x14ac:dyDescent="0.25">
      <c r="A686" t="s">
        <v>918</v>
      </c>
      <c r="B686" s="5">
        <v>4050.2615999999998</v>
      </c>
      <c r="C686" s="1" t="s">
        <v>90</v>
      </c>
      <c r="D686" s="5">
        <v>15508.819872</v>
      </c>
      <c r="E686" s="4" t="s">
        <v>13</v>
      </c>
    </row>
    <row r="687" spans="1:5" x14ac:dyDescent="0.25">
      <c r="A687" t="s">
        <v>919</v>
      </c>
      <c r="B687" s="5">
        <v>4697.8932000000004</v>
      </c>
      <c r="C687" s="1" t="s">
        <v>205</v>
      </c>
      <c r="D687" s="5">
        <v>17488.975139999999</v>
      </c>
      <c r="E687" s="4" t="s">
        <v>6</v>
      </c>
    </row>
    <row r="688" spans="1:5" x14ac:dyDescent="0.25">
      <c r="A688" t="s">
        <v>920</v>
      </c>
      <c r="B688" s="5">
        <v>4964.5822000000007</v>
      </c>
      <c r="C688" s="1" t="s">
        <v>225</v>
      </c>
      <c r="D688" s="5">
        <v>23069.629602000001</v>
      </c>
      <c r="E688" s="4" t="s">
        <v>10</v>
      </c>
    </row>
    <row r="689" spans="1:5" x14ac:dyDescent="0.25">
      <c r="A689" t="s">
        <v>921</v>
      </c>
      <c r="B689" s="5">
        <v>5972.2168000000001</v>
      </c>
      <c r="C689" s="1" t="s">
        <v>179</v>
      </c>
      <c r="D689" s="5">
        <v>22868.161056000001</v>
      </c>
      <c r="E689" s="4" t="s">
        <v>20</v>
      </c>
    </row>
    <row r="690" spans="1:5" x14ac:dyDescent="0.25">
      <c r="A690" t="s">
        <v>922</v>
      </c>
      <c r="B690" s="5">
        <v>3982.4459999999999</v>
      </c>
      <c r="C690" s="1" t="s">
        <v>105</v>
      </c>
      <c r="D690" s="5">
        <v>16885.571039999999</v>
      </c>
      <c r="E690" s="4" t="s">
        <v>11</v>
      </c>
    </row>
    <row r="691" spans="1:5" x14ac:dyDescent="0.25">
      <c r="A691" t="s">
        <v>923</v>
      </c>
      <c r="B691" s="5">
        <v>5578.0097999999998</v>
      </c>
      <c r="C691" s="1" t="s">
        <v>140</v>
      </c>
      <c r="D691" s="5">
        <v>21160.940813999998</v>
      </c>
      <c r="E691" s="4" t="s">
        <v>8</v>
      </c>
    </row>
    <row r="692" spans="1:5" x14ac:dyDescent="0.25">
      <c r="A692" t="s">
        <v>924</v>
      </c>
      <c r="B692" s="5">
        <v>3805.9471999999996</v>
      </c>
      <c r="C692" s="1" t="s">
        <v>55</v>
      </c>
      <c r="D692" s="5">
        <v>14438.379696</v>
      </c>
      <c r="E692" s="4" t="s">
        <v>9</v>
      </c>
    </row>
    <row r="693" spans="1:5" x14ac:dyDescent="0.25">
      <c r="A693" t="s">
        <v>925</v>
      </c>
      <c r="B693" s="5">
        <v>6549.9840000000004</v>
      </c>
      <c r="C693" s="1" t="s">
        <v>70</v>
      </c>
      <c r="D693" s="5">
        <v>26118.840960000001</v>
      </c>
      <c r="E693" s="4" t="s">
        <v>7</v>
      </c>
    </row>
    <row r="694" spans="1:5" x14ac:dyDescent="0.25">
      <c r="A694" t="s">
        <v>926</v>
      </c>
      <c r="B694" s="5">
        <v>3799.95</v>
      </c>
      <c r="C694" s="1" t="s">
        <v>221</v>
      </c>
      <c r="D694" s="5">
        <v>15295.7035</v>
      </c>
      <c r="E694" s="4" t="s">
        <v>11</v>
      </c>
    </row>
    <row r="695" spans="1:5" x14ac:dyDescent="0.25">
      <c r="A695" t="s">
        <v>927</v>
      </c>
      <c r="B695" s="5">
        <v>5315.0643000000009</v>
      </c>
      <c r="C695" s="1" t="s">
        <v>82</v>
      </c>
      <c r="D695" s="5">
        <v>21394.399299000001</v>
      </c>
      <c r="E695" s="4" t="s">
        <v>7</v>
      </c>
    </row>
    <row r="696" spans="1:5" x14ac:dyDescent="0.25">
      <c r="A696" t="s">
        <v>928</v>
      </c>
      <c r="B696" s="5">
        <v>5150.0504000000001</v>
      </c>
      <c r="C696" s="1" t="s">
        <v>195</v>
      </c>
      <c r="D696" s="5">
        <v>19720.011168000001</v>
      </c>
      <c r="E696" s="4" t="s">
        <v>6</v>
      </c>
    </row>
    <row r="697" spans="1:5" x14ac:dyDescent="0.25">
      <c r="A697" t="s">
        <v>929</v>
      </c>
      <c r="B697" s="5">
        <v>3475.1051999999995</v>
      </c>
      <c r="C697" s="1" t="s">
        <v>86</v>
      </c>
      <c r="D697" s="5">
        <v>13857.395688000001</v>
      </c>
      <c r="E697" s="4" t="s">
        <v>14</v>
      </c>
    </row>
    <row r="698" spans="1:5" x14ac:dyDescent="0.25">
      <c r="A698" t="s">
        <v>930</v>
      </c>
      <c r="B698" s="5">
        <v>3992.8959999999997</v>
      </c>
      <c r="C698" s="1" t="s">
        <v>202</v>
      </c>
      <c r="D698" s="5">
        <v>17409.026559999998</v>
      </c>
      <c r="E698" s="4" t="s">
        <v>12</v>
      </c>
    </row>
    <row r="699" spans="1:5" x14ac:dyDescent="0.25">
      <c r="A699" t="s">
        <v>931</v>
      </c>
      <c r="B699" s="5">
        <v>3600.3786</v>
      </c>
      <c r="C699" s="1" t="s">
        <v>201</v>
      </c>
      <c r="D699" s="5">
        <v>13138.251126000001</v>
      </c>
      <c r="E699" s="4" t="s">
        <v>6</v>
      </c>
    </row>
    <row r="700" spans="1:5" x14ac:dyDescent="0.25">
      <c r="A700" t="s">
        <v>932</v>
      </c>
      <c r="B700" s="5">
        <v>3952.7754</v>
      </c>
      <c r="C700" s="1" t="s">
        <v>95</v>
      </c>
      <c r="D700" s="5">
        <v>14291.860968000001</v>
      </c>
      <c r="E700" s="4" t="s">
        <v>9</v>
      </c>
    </row>
    <row r="701" spans="1:5" x14ac:dyDescent="0.25">
      <c r="A701" t="s">
        <v>933</v>
      </c>
      <c r="B701" s="5">
        <v>6393.4364999999998</v>
      </c>
      <c r="C701" s="1" t="s">
        <v>184</v>
      </c>
      <c r="D701" s="5">
        <v>22688.36031</v>
      </c>
      <c r="E701" s="4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7B29E8A73F846999532084EC1DDF4" ma:contentTypeVersion="4" ma:contentTypeDescription="Create a new document." ma:contentTypeScope="" ma:versionID="4415bb756da0687ce7d1b1805799822e">
  <xsd:schema xmlns:xsd="http://www.w3.org/2001/XMLSchema" xmlns:xs="http://www.w3.org/2001/XMLSchema" xmlns:p="http://schemas.microsoft.com/office/2006/metadata/properties" xmlns:ns2="811f5fed-5c67-449a-8524-1fad285261fb" targetNamespace="http://schemas.microsoft.com/office/2006/metadata/properties" ma:root="true" ma:fieldsID="a5c2c78ac4cced383e7f3b4e67de9b3c" ns2:_="">
    <xsd:import namespace="811f5fed-5c67-449a-8524-1fad285261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1f5fed-5c67-449a-8524-1fad285261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5296FA-A5C2-49B9-BBB9-6C603EE8C3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D723FC-02A0-423D-B82D-0A8FE0C8CC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1f5fed-5c67-449a-8524-1fad285261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2974AF-75FE-452B-99DC-392E845D2A91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11f5fed-5c67-449a-8524-1fad285261f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Dashboard1</vt:lpstr>
      <vt:lpstr>Sheet1</vt:lpstr>
      <vt:lpstr>Sheet5</vt:lpstr>
      <vt:lpstr>Combined sheet</vt:lpstr>
      <vt:lpstr>Sheet4</vt:lpstr>
      <vt:lpstr>Transactions</vt:lpstr>
      <vt:lpstr>Financials</vt:lpstr>
      <vt:lpstr>Payments</vt:lpstr>
      <vt:lpstr>Sheet3</vt:lpstr>
      <vt:lpstr>Bank 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Amit</cp:lastModifiedBy>
  <dcterms:created xsi:type="dcterms:W3CDTF">2019-03-20T19:25:20Z</dcterms:created>
  <dcterms:modified xsi:type="dcterms:W3CDTF">2019-08-16T13:16:40Z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0x01010000C7B29E8A73F846999532084EC1DDF4</vt:lpwstr>
  </property>
</Properties>
</file>