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richistron\lab\ds-semana1\src\modulo2\"/>
    </mc:Choice>
  </mc:AlternateContent>
  <xr:revisionPtr revIDLastSave="0" documentId="13_ncr:1_{B533E47A-9D7D-4C92-9DD3-D99C15F0A7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to Titan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n4g6P1SdD0RXT281vp11S2qKx9w=="/>
    </ext>
  </extLst>
</workbook>
</file>

<file path=xl/calcChain.xml><?xml version="1.0" encoding="utf-8"?>
<calcChain xmlns="http://schemas.openxmlformats.org/spreadsheetml/2006/main">
  <c r="G20" i="1" l="1" a="1"/>
  <c r="G20" i="1" s="1"/>
  <c r="G19" i="1" a="1"/>
  <c r="G19" i="1" s="1"/>
  <c r="G18" i="1" a="1"/>
  <c r="G18" i="1" s="1"/>
  <c r="G17" i="1" a="1"/>
  <c r="G17" i="1" s="1"/>
  <c r="G16" i="1" a="1"/>
  <c r="G16" i="1" s="1"/>
  <c r="G15" i="1" a="1"/>
  <c r="G15" i="1" s="1"/>
  <c r="G14" i="1" a="1"/>
  <c r="G14" i="1" s="1"/>
  <c r="G13" i="1" a="1"/>
  <c r="G13" i="1" s="1"/>
  <c r="G12" i="1" a="1"/>
  <c r="G12" i="1" s="1"/>
  <c r="G11" i="1" a="1"/>
  <c r="G11" i="1" s="1"/>
  <c r="F20" i="1" a="1"/>
  <c r="F20" i="1" s="1"/>
  <c r="F19" i="1" a="1"/>
  <c r="F19" i="1" s="1"/>
  <c r="F18" i="1" a="1"/>
  <c r="F18" i="1" s="1"/>
  <c r="F17" i="1" a="1"/>
  <c r="F17" i="1" s="1"/>
  <c r="F16" i="1" a="1"/>
  <c r="F16" i="1" s="1"/>
  <c r="F15" i="1" a="1"/>
  <c r="F15" i="1" s="1"/>
  <c r="F14" i="1" a="1"/>
  <c r="F14" i="1" s="1"/>
  <c r="F13" i="1" a="1"/>
  <c r="F13" i="1" s="1"/>
  <c r="F12" i="1" a="1"/>
  <c r="F12" i="1" s="1"/>
  <c r="F11" i="1" a="1"/>
  <c r="F1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3" i="1" a="1"/>
  <c r="E13" i="1" s="1"/>
  <c r="E15" i="1" a="1"/>
  <c r="E15" i="1" s="1"/>
  <c r="E14" i="1" a="1"/>
  <c r="E14" i="1" s="1"/>
  <c r="E12" i="1" a="1"/>
  <c r="E12" i="1" s="1"/>
  <c r="E11" i="1" a="1"/>
  <c r="E11" i="1" s="1"/>
  <c r="D20" i="1" a="1"/>
  <c r="D20" i="1" s="1"/>
  <c r="D19" i="1" a="1"/>
  <c r="D19" i="1" s="1"/>
  <c r="D18" i="1" a="1"/>
  <c r="D18" i="1" s="1"/>
  <c r="D17" i="1" a="1"/>
  <c r="D17" i="1" s="1"/>
  <c r="D16" i="1" a="1"/>
  <c r="D16" i="1" s="1"/>
  <c r="D15" i="1" a="1"/>
  <c r="D15" i="1" s="1"/>
  <c r="D14" i="1" a="1"/>
  <c r="D14" i="1" s="1"/>
  <c r="D13" i="1" a="1"/>
  <c r="D13" i="1" s="1"/>
  <c r="D12" i="1" a="1"/>
  <c r="D12" i="1" s="1"/>
  <c r="D11" i="1" a="1"/>
  <c r="D11" i="1" s="1"/>
  <c r="C20" i="1"/>
  <c r="C19" i="1"/>
  <c r="C18" i="1"/>
  <c r="C17" i="1"/>
  <c r="C16" i="1"/>
  <c r="C15" i="1"/>
  <c r="C14" i="1"/>
  <c r="C12" i="1"/>
  <c r="C13" i="1"/>
  <c r="C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<sst xmlns="http://schemas.openxmlformats.org/spreadsheetml/2006/main" count="27" uniqueCount="27">
  <si>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La siguiente tabla es una muestra de verdadera lista que se obtuvo de los que asistieron en el famoso barco del Titanic.</t>
  </si>
  <si>
    <t xml:space="preserve">Survived: 0 no sobrevivio, 1 sí sobrevivio. </t>
  </si>
  <si>
    <t>Pclass: 1, primera clase. 2, segunda clase. 3, tercera clase</t>
  </si>
  <si>
    <t>Sex: 0 es mujer y 1 es hombre</t>
  </si>
  <si>
    <t>Age: Edad del pasajero</t>
  </si>
  <si>
    <r>
      <rPr>
        <sz val="11"/>
        <color theme="1"/>
        <rFont val="Calibri"/>
      </rPr>
      <t xml:space="preserve">1) Obtener el promedio, mediana , moda, varianza y desviación estandar  de la </t>
    </r>
    <r>
      <rPr>
        <b/>
        <sz val="11"/>
        <color theme="1"/>
        <rFont val="Calibri"/>
      </rPr>
      <t>edad</t>
    </r>
    <r>
      <rPr>
        <sz val="11"/>
        <color theme="1"/>
        <rFont val="Calibri"/>
      </rPr>
      <t xml:space="preserve"> con las siguientes condiciones</t>
    </r>
  </si>
  <si>
    <t>Promedio</t>
  </si>
  <si>
    <t>Mediana</t>
  </si>
  <si>
    <t>Moda</t>
  </si>
  <si>
    <t>Varianza</t>
  </si>
  <si>
    <t>Desviación estandar</t>
  </si>
  <si>
    <t>No sobrevivio</t>
  </si>
  <si>
    <t>Si Sobrevivio</t>
  </si>
  <si>
    <t>No sobrevivio y es Mujer</t>
  </si>
  <si>
    <t>No sobrevivio y es Hombre</t>
  </si>
  <si>
    <t>Sí sobrevivio y es Mujer</t>
  </si>
  <si>
    <t>Sí sobrevivio y es Hombre</t>
  </si>
  <si>
    <t>Es mujer de primera clase y no sobrevivio</t>
  </si>
  <si>
    <t>Es mujer de tercera clase y no sobrevivio</t>
  </si>
  <si>
    <t>Es mujer de primera clase y sí sobrevivio</t>
  </si>
  <si>
    <t>Es mujer de tercera clase y sí sobrevivio</t>
  </si>
  <si>
    <t>2) ¿Qué conclusiones generales ves de la gente que sobrevivio respecto a las medidas de tendencia central y de variabilidad?</t>
  </si>
  <si>
    <t>Survived</t>
  </si>
  <si>
    <t>Pclass</t>
  </si>
  <si>
    <t>Sex</t>
  </si>
  <si>
    <t>Age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</si>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</sst>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2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Reto Titanic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5:D85">
  <autoFilter ref="A25:D85" xr:uid="{00000000-000C-0000-FFFF-FFFF0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Survived"/>
    <tableColumn id="2" xr3:uid="{00000000-0010-0000-0000-000002000000}" name="Pclass"/>
    <tableColumn id="3" xr3:uid="{00000000-0010-0000-0000-000003000000}" name="Sex"/>
    <tableColumn id="4" xr3:uid="{00000000-0010-0000-0000-000004000000}" name="Age"/>
  </tableColumns>
  <tableStyleInfo name="TableStyleMedium7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AB7B12-66A8-451D-9773-AD1353C56B73}" name="Tabla2" displayName="Tabla2" ref="B10:G20" totalsRowShown="0" headerRowDxfId="0">
  <autoFilter ref="B10:G20" xr:uid="{80AB7B12-66A8-451D-9773-AD1353C56B7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B5D9643B-0F82-4CAE-82F4-62D5EE8B5B3F}" name="Columna1" dataDxfId="1"/>
    <tableColumn id="2" xr3:uid="{1796EE71-18BE-4A79-9F5D-C6A3822A06DC}" name="Promedio"/>
    <tableColumn id="3" xr3:uid="{1C679B07-CA8E-46BD-B803-52CD317B75F2}" name="Mediana"/>
    <tableColumn id="4" xr3:uid="{63A38EF6-8DC7-479C-8B58-5C249E71C13C}" name="Moda"/>
    <tableColumn id="5" xr3:uid="{07176A9A-C6E7-4E51-BFB5-D90326BAE4E2}" name="Varianza"/>
    <tableColumn id="6" xr3:uid="{5CD74BDA-1879-4A92-9D68-479552040B4C}" name="Desviación estandar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C20" sqref="C20"/>
    </sheetView>
  </sheetViews>
  <sheetFormatPr baseColWidth="10" defaultColWidth="14.42578125" defaultRowHeight="15" customHeight="1" x14ac:dyDescent="0.25"/>
  <cols>
    <col min="1" max="1" width="10.7109375" customWidth="1"/>
    <col min="2" max="2" width="45.42578125" customWidth="1"/>
    <col min="3" max="3" width="11.85546875" customWidth="1"/>
    <col min="4" max="4" width="11" customWidth="1"/>
    <col min="5" max="5" width="12.7109375" customWidth="1"/>
    <col min="6" max="6" width="11.42578125" customWidth="1"/>
    <col min="7" max="7" width="20.85546875" customWidth="1"/>
    <col min="8" max="26" width="10.7109375" customWidth="1"/>
  </cols>
  <sheetData>
    <row r="1" spans="1:7" ht="14.25" customHeight="1" x14ac:dyDescent="0.25">
      <c r="A1" s="1" t="s">
        <v>0</v>
      </c>
    </row>
    <row r="2" spans="1:7" ht="14.25" customHeight="1" x14ac:dyDescent="0.25">
      <c r="A2" s="1" t="s">
        <v>1</v>
      </c>
    </row>
    <row r="3" spans="1:7" ht="14.25" customHeight="1" x14ac:dyDescent="0.25">
      <c r="A3" s="1" t="s">
        <v>2</v>
      </c>
    </row>
    <row r="4" spans="1:7" ht="14.25" customHeight="1" x14ac:dyDescent="0.25">
      <c r="A4" s="1" t="s">
        <v>3</v>
      </c>
    </row>
    <row r="5" spans="1:7" ht="14.25" customHeight="1" x14ac:dyDescent="0.25">
      <c r="A5" s="1" t="s">
        <v>4</v>
      </c>
    </row>
    <row r="6" spans="1:7" ht="14.25" customHeight="1" x14ac:dyDescent="0.25"/>
    <row r="7" spans="1:7" ht="14.25" customHeight="1" x14ac:dyDescent="0.25"/>
    <row r="8" spans="1:7" ht="14.25" customHeight="1" x14ac:dyDescent="0.25">
      <c r="A8" s="1" t="s">
        <v>5</v>
      </c>
    </row>
    <row r="9" spans="1:7" ht="14.25" customHeight="1" x14ac:dyDescent="0.25"/>
    <row r="10" spans="1:7" ht="14.25" customHeight="1" x14ac:dyDescent="0.25">
      <c r="B10" t="s">
        <v>26</v>
      </c>
      <c r="C10" s="1" t="s">
        <v>6</v>
      </c>
      <c r="D10" s="1" t="s">
        <v>7</v>
      </c>
      <c r="E10" s="1" t="s">
        <v>8</v>
      </c>
      <c r="F10" s="1" t="s">
        <v>9</v>
      </c>
      <c r="G10" s="1" t="s">
        <v>10</v>
      </c>
    </row>
    <row r="11" spans="1:7" ht="14.25" customHeight="1" x14ac:dyDescent="0.25">
      <c r="B11" s="2" t="s">
        <v>11</v>
      </c>
      <c r="C11" s="3">
        <f>AVERAGEIF(Table_1[Survived],"=0",Table_1[Age])</f>
        <v>29.344827586206897</v>
      </c>
      <c r="D11" s="3" cm="1">
        <f t="array" ref="D11">MEDIAN(IF(Table_1[Survived]=0,Table_1[Age]))</f>
        <v>28</v>
      </c>
      <c r="E11" s="3" cm="1">
        <f t="array" ref="E11">_xlfn.MODE.SNGL(IF(Table_1[Survived]=0,Table_1[Age]))</f>
        <v>2</v>
      </c>
      <c r="F11" s="3" cm="1">
        <f t="array" ref="F11">_xlfn.VAR.S(IF(Table_1[Survived]=0,Table_1[Age]))</f>
        <v>258.59113300492612</v>
      </c>
      <c r="G11" s="3" cm="1">
        <f t="array" ref="G11">_xlfn.STDEV.S(IF(Table_1[Survived]=0,Table_1[Age]))</f>
        <v>16.080769042708315</v>
      </c>
    </row>
    <row r="12" spans="1:7" ht="14.25" customHeight="1" x14ac:dyDescent="0.25">
      <c r="B12" s="2" t="s">
        <v>12</v>
      </c>
      <c r="C12" s="3">
        <f>AVERAGEIF(Table_1[Survived],"=1",Table_1[Age])</f>
        <v>26.155806451612904</v>
      </c>
      <c r="D12" s="3" cm="1">
        <f t="array" ref="D12">MEDIAN(IF(Table_1[Survived]=1,Table_1[Age]))</f>
        <v>27</v>
      </c>
      <c r="E12" s="3" cm="1">
        <f t="array" ref="E12">_xlfn.MODE.SNGL(IF(Table_1[Survived]=1,Table_1[Age]))</f>
        <v>38</v>
      </c>
      <c r="F12" s="3" cm="1">
        <f t="array" ref="F12">_xlfn.VAR.S(IF(Table_1[Survived]=1,Table_1[Age]))</f>
        <v>250.69254516129027</v>
      </c>
      <c r="G12" s="3" cm="1">
        <f t="array" ref="G12">_xlfn.STDEV.S(IF(Table_1[Survived]=1,Table_1[Age]))</f>
        <v>15.833273355856971</v>
      </c>
    </row>
    <row r="13" spans="1:7" ht="14.25" customHeight="1" x14ac:dyDescent="0.25">
      <c r="B13" s="2" t="s">
        <v>13</v>
      </c>
      <c r="C13" s="3">
        <f>AVERAGEIFS(Table_1[Age], Table_1[Survived],"=0",Table_1[Sex],"=0")</f>
        <v>30.6875</v>
      </c>
      <c r="D13" s="3" cm="1">
        <f t="array" ref="D13">MEDIAN(IF(Table_1[Survived]=0,IF(Table_1[Sex]=0,Table_1[Age])))</f>
        <v>33</v>
      </c>
      <c r="E13" s="3" cm="1">
        <f t="array" ref="E13">_xlfn.MODE.SNGL(IF(Table_1[Survived]=0,IF(Table_1[Sex]=0,Table_1[Age])))</f>
        <v>35</v>
      </c>
      <c r="F13" s="3" cm="1">
        <f t="array" ref="F13">_xlfn.VAR.S(IF(Table_1[Survived]=0,IF(Table_1[Sex]=0,Table_1[Age])))</f>
        <v>279.82916666666665</v>
      </c>
      <c r="G13" s="3" cm="1">
        <f t="array" ref="G13">_xlfn.STDEV.S(IF(Table_1[Survived]=0,IF(Table_1[Sex]=0,Table_1[Age])))</f>
        <v>16.728095129651393</v>
      </c>
    </row>
    <row r="14" spans="1:7" ht="14.25" customHeight="1" x14ac:dyDescent="0.25">
      <c r="B14" s="2" t="s">
        <v>14</v>
      </c>
      <c r="C14" s="3">
        <f>AVERAGEIFS(Table_1[Age], Table_1[Survived],"=0",Table_1[Sex],"=1")</f>
        <v>27.692307692307693</v>
      </c>
      <c r="D14" s="3" cm="1">
        <f t="array" ref="D14">MEDIAN(IF(Table_1[Survived]=0,IF(Table_1[Sex]=1,Table_1[Age])))</f>
        <v>26</v>
      </c>
      <c r="E14" s="3" t="e" cm="1">
        <f t="array" ref="E14">_xlfn.MODE.SNGL(IF(Table_1[Survived]=0,IF(Table_1[Sex]=1,Table_1[Age])))</f>
        <v>#N/A</v>
      </c>
      <c r="F14" s="3" cm="1">
        <f t="array" ref="F14">_xlfn.VAR.S(IF(Table_1[Survived]=0,IF(Table_1[Sex]=1,Table_1[Age])))</f>
        <v>248.2307692307692</v>
      </c>
      <c r="G14" s="3" cm="1">
        <f t="array" ref="G14">_xlfn.STDEV.S(IF(Table_1[Survived]=0,IF(Table_1[Sex]=1,Table_1[Age])))</f>
        <v>15.755340974754219</v>
      </c>
    </row>
    <row r="15" spans="1:7" ht="14.25" customHeight="1" x14ac:dyDescent="0.25">
      <c r="B15" s="2" t="s">
        <v>15</v>
      </c>
      <c r="C15" s="3">
        <f>AVERAGEIFS(Table_1[Age], Table_1[Survived],"=1",Table_1[Sex],"=0")</f>
        <v>23.722000000000001</v>
      </c>
      <c r="D15" s="3" cm="1">
        <f t="array" ref="D15">MEDIAN(IF(Table_1[Survived]=1,IF(Table_1[Sex]=0,Table_1[Age])))</f>
        <v>27</v>
      </c>
      <c r="E15" s="3" t="e" cm="1">
        <f t="array" ref="E15">MODE(IF(Table_1[Survived]=1,IF(Table_1[Sex]=0,Table_1[Age])))</f>
        <v>#N/A</v>
      </c>
      <c r="F15" s="3" cm="1">
        <f t="array" ref="F15">_xlfn.VAR.S(IF(Table_1[Survived]=1,IF(Table_1[Sex]=0,Table_1[Age])))</f>
        <v>198.76354571428561</v>
      </c>
      <c r="G15" s="3" cm="1">
        <f t="array" ref="G15">_xlfn.STDEV.S(IF(Table_1[Survived]=1,IF(Table_1[Sex]=0,Table_1[Age])))</f>
        <v>14.098352588663882</v>
      </c>
    </row>
    <row r="16" spans="1:7" ht="14.25" customHeight="1" x14ac:dyDescent="0.25">
      <c r="B16" s="2" t="s">
        <v>16</v>
      </c>
      <c r="C16" s="3">
        <f>AVERAGEIFS(Table_1[Age], Table_1[Survived],"=1",Table_1[Sex],"=1")</f>
        <v>28.4375</v>
      </c>
      <c r="D16" s="3" cm="1">
        <f t="array" ref="D16">MEDIAN(IF(Table_1[Survived]=1,IF(Table_1[Sex]=1,Table_1[Age])))</f>
        <v>28</v>
      </c>
      <c r="E16" s="3" cm="1">
        <f t="array" ref="E16">_xlfn.MODE.SNGL(IF(Table_1[Survived]=1,IF(Table_1[Sex]=1,Table_1[Age])))</f>
        <v>38</v>
      </c>
      <c r="F16" s="3" cm="1">
        <f t="array" ref="F16">_xlfn.VAR.S(IF(Table_1[Survived]=1,IF(Table_1[Sex]=1,Table_1[Age])))</f>
        <v>304.39583333333331</v>
      </c>
      <c r="G16" s="3" cm="1">
        <f t="array" ref="G16">_xlfn.STDEV.S(IF(Table_1[Survived]=1,IF(Table_1[Sex]=1,Table_1[Age])))</f>
        <v>17.446943380814112</v>
      </c>
    </row>
    <row r="17" spans="1:7" ht="14.25" customHeight="1" x14ac:dyDescent="0.25">
      <c r="B17" s="2" t="s">
        <v>17</v>
      </c>
      <c r="C17">
        <f>AVERAGEIFS(Table_1[Age], Table_1[Survived],"=0",Table_1[Sex],"=0",Table_1[Pclass],"=1")</f>
        <v>36.6</v>
      </c>
      <c r="D17" cm="1">
        <f t="array" ref="D17">MEDIAN(IF(Table_1[Survived]=0,IF(Table_1[Sex]=0,IF(Table_1[Pclass]=1,Table_1[Age]))))</f>
        <v>40</v>
      </c>
      <c r="E17" t="e" cm="1">
        <f t="array" ref="E17">_xlfn.MODE.SNGL(IF(Table_1[Survived]=0,IF(Table_1[Sex]=0,IF(Table_1[Pclass]=1,Table_1[Age]))))</f>
        <v>#N/A</v>
      </c>
      <c r="F17" cm="1">
        <f t="array" ref="F17">_xlfn.VAR.S(IF(Table_1[Survived]=0,IF(Table_1[Sex]=0,IF(Table_1[Pclass]=1,Table_1[Age]))))</f>
        <v>181.79999999999995</v>
      </c>
      <c r="G17" cm="1">
        <f t="array" ref="G17">_xlfn.STDEV.S(IF(Table_1[Survived]=0,IF(Table_1[Sex]=0,IF(Table_1[Pclass]=1,Table_1[Age]))))</f>
        <v>13.483323032546538</v>
      </c>
    </row>
    <row r="18" spans="1:7" ht="14.25" customHeight="1" x14ac:dyDescent="0.25">
      <c r="B18" s="2" t="s">
        <v>18</v>
      </c>
      <c r="C18">
        <f>AVERAGEIFS(Table_1[Age], Table_1[Survived],"=0",Table_1[Sex],"=0",Table_1[Pclass],"=3")</f>
        <v>20</v>
      </c>
      <c r="D18" cm="1">
        <f t="array" ref="D18">MEDIAN(IF(Table_1[Survived]=0,IF(Table_1[Sex]=0,IF(Table_1[Pclass]=3,Table_1[Age]))))</f>
        <v>21</v>
      </c>
      <c r="E18" cm="1">
        <f t="array" ref="E18">_xlfn.MODE.SNGL(IF(Table_1[Survived]=0,IF(Table_1[Sex]=0,IF(Table_1[Pclass]=3,Table_1[Age]))))</f>
        <v>2</v>
      </c>
      <c r="F18" cm="1">
        <f t="array" ref="F18">_xlfn.VAR.S(IF(Table_1[Survived]=0,IF(Table_1[Sex]=0,IF(Table_1[Pclass]=3,Table_1[Age]))))</f>
        <v>247.6</v>
      </c>
      <c r="G18" cm="1">
        <f t="array" ref="G18">_xlfn.STDEV.S(IF(Table_1[Survived]=0,IF(Table_1[Sex]=0,IF(Table_1[Pclass]=3,Table_1[Age]))))</f>
        <v>15.735310610216755</v>
      </c>
    </row>
    <row r="19" spans="1:7" ht="14.25" customHeight="1" x14ac:dyDescent="0.25">
      <c r="B19" s="2" t="s">
        <v>19</v>
      </c>
      <c r="C19">
        <f>AVERAGEIFS(Table_1[Age], Table_1[Survived],"=1",Table_1[Sex],"=0",Table_1[Pclass],"=1")</f>
        <v>34.799999999999997</v>
      </c>
      <c r="D19" cm="1">
        <f t="array" ref="D19">MEDIAN(IF(Table_1[Survived]=1,IF(Table_1[Sex]=0,IF(Table_1[Pclass]=1,Table_1[Age]))))</f>
        <v>38</v>
      </c>
      <c r="E19" t="e" cm="1">
        <f t="array" ref="E19">_xlfn.MODE.SNGL(IF(Table_1[Survived]=1,IF(Table_1[Sex]=0,IF(Table_1[Pclass]=1,Table_1[Age]))))</f>
        <v>#N/A</v>
      </c>
      <c r="F19" cm="1">
        <f t="array" ref="F19">_xlfn.VAR.S(IF(Table_1[Survived]=1,IF(Table_1[Sex]=0,IF(Table_1[Pclass]=1,Table_1[Age]))))</f>
        <v>81.700000000000045</v>
      </c>
      <c r="G19" cm="1">
        <f t="array" ref="G19">_xlfn.STDEV.S(IF(Table_1[Survived]=1,IF(Table_1[Sex]=0,IF(Table_1[Pclass]=1,Table_1[Age]))))</f>
        <v>9.0388052307813371</v>
      </c>
    </row>
    <row r="20" spans="1:7" ht="14.25" customHeight="1" x14ac:dyDescent="0.25">
      <c r="B20" s="2" t="s">
        <v>20</v>
      </c>
      <c r="C20" s="4">
        <f>AVERAGEIFS(Table_1[Age], Table_1[Survived],"=1",Table_1[Sex],"=0",Table_1[Pclass],"=3")</f>
        <v>24.8</v>
      </c>
      <c r="D20" cm="1">
        <f t="array" ref="D20">MEDIAN(IF(Table_1[Survived]=1,IF(Table_1[Sex]=0,IF(Table_1[Pclass]=3,Table_1[Age]))))</f>
        <v>27</v>
      </c>
      <c r="E20" t="e" cm="1">
        <f t="array" ref="E20">_xlfn.MODE.SNGL(IF(Table_1[Survived]=1,IF(Table_1[Sex]=0,IF(Table_1[Pclass]=3,Table_1[Age]))))</f>
        <v>#N/A</v>
      </c>
      <c r="F20" cm="1">
        <f t="array" ref="F20">_xlfn.VAR.S(IF(Table_1[Survived]=1,IF(Table_1[Sex]=0,IF(Table_1[Pclass]=3,Table_1[Age]))))</f>
        <v>59.700000000000045</v>
      </c>
      <c r="G20" cm="1">
        <f t="array" ref="G20">_xlfn.STDEV.S(IF(Table_1[Survived]=1,IF(Table_1[Sex]=0,IF(Table_1[Pclass]=3,Table_1[Age]))))</f>
        <v>7.7265775088327464</v>
      </c>
    </row>
    <row r="21" spans="1:7" ht="14.25" customHeight="1" x14ac:dyDescent="0.25"/>
    <row r="22" spans="1:7" ht="14.25" customHeight="1" x14ac:dyDescent="0.25">
      <c r="A22" s="1" t="s">
        <v>21</v>
      </c>
    </row>
    <row r="23" spans="1:7" ht="14.25" customHeight="1" x14ac:dyDescent="0.25"/>
    <row r="24" spans="1:7" ht="14.25" customHeight="1" x14ac:dyDescent="0.25"/>
    <row r="25" spans="1:7" ht="14.25" customHeight="1" x14ac:dyDescent="0.25">
      <c r="A25" s="4" t="s">
        <v>22</v>
      </c>
      <c r="B25" s="4" t="s">
        <v>23</v>
      </c>
      <c r="C25" s="4" t="s">
        <v>24</v>
      </c>
      <c r="D25" s="4" t="s">
        <v>25</v>
      </c>
    </row>
    <row r="26" spans="1:7" ht="14.25" customHeight="1" x14ac:dyDescent="0.25">
      <c r="A26" s="1">
        <v>0</v>
      </c>
      <c r="B26" s="1">
        <v>1</v>
      </c>
      <c r="C26" s="1">
        <v>0</v>
      </c>
      <c r="D26" s="1">
        <v>54</v>
      </c>
    </row>
    <row r="27" spans="1:7" ht="14.25" customHeight="1" x14ac:dyDescent="0.25">
      <c r="A27" s="1">
        <v>0</v>
      </c>
      <c r="B27" s="1">
        <v>1</v>
      </c>
      <c r="C27" s="1">
        <v>0</v>
      </c>
      <c r="D27" s="1">
        <v>19</v>
      </c>
    </row>
    <row r="28" spans="1:7" ht="14.25" customHeight="1" x14ac:dyDescent="0.25">
      <c r="A28" s="1">
        <v>0</v>
      </c>
      <c r="B28" s="1">
        <v>1</v>
      </c>
      <c r="C28" s="1">
        <v>0</v>
      </c>
      <c r="D28" s="1">
        <v>40</v>
      </c>
    </row>
    <row r="29" spans="1:7" ht="14.25" customHeight="1" x14ac:dyDescent="0.25">
      <c r="A29" s="1">
        <v>0</v>
      </c>
      <c r="B29" s="1">
        <v>1</v>
      </c>
      <c r="C29" s="1">
        <v>0</v>
      </c>
      <c r="D29" s="1">
        <v>28</v>
      </c>
    </row>
    <row r="30" spans="1:7" ht="14.25" customHeight="1" x14ac:dyDescent="0.25">
      <c r="A30" s="1">
        <v>0</v>
      </c>
      <c r="B30" s="1">
        <v>1</v>
      </c>
      <c r="C30" s="1">
        <v>0</v>
      </c>
      <c r="D30" s="1">
        <v>42</v>
      </c>
    </row>
    <row r="31" spans="1:7" ht="14.25" customHeight="1" x14ac:dyDescent="0.25">
      <c r="A31" s="1">
        <v>0</v>
      </c>
      <c r="B31" s="1">
        <v>2</v>
      </c>
      <c r="C31" s="1">
        <v>0</v>
      </c>
      <c r="D31" s="1">
        <v>35</v>
      </c>
    </row>
    <row r="32" spans="1:7" ht="14.25" customHeight="1" x14ac:dyDescent="0.25">
      <c r="A32" s="1">
        <v>0</v>
      </c>
      <c r="B32" s="1">
        <v>2</v>
      </c>
      <c r="C32" s="1">
        <v>0</v>
      </c>
      <c r="D32" s="1">
        <v>66</v>
      </c>
    </row>
    <row r="33" spans="1:4" ht="14.25" customHeight="1" x14ac:dyDescent="0.25">
      <c r="A33" s="1">
        <v>0</v>
      </c>
      <c r="B33" s="1">
        <v>2</v>
      </c>
      <c r="C33" s="1">
        <v>0</v>
      </c>
      <c r="D33" s="1">
        <v>32</v>
      </c>
    </row>
    <row r="34" spans="1:4" ht="14.25" customHeight="1" x14ac:dyDescent="0.25">
      <c r="A34" s="1">
        <v>0</v>
      </c>
      <c r="B34" s="1">
        <v>2</v>
      </c>
      <c r="C34" s="1">
        <v>0</v>
      </c>
      <c r="D34" s="1">
        <v>21</v>
      </c>
    </row>
    <row r="35" spans="1:4" ht="14.25" customHeight="1" x14ac:dyDescent="0.25">
      <c r="A35" s="1">
        <v>0</v>
      </c>
      <c r="B35" s="1">
        <v>2</v>
      </c>
      <c r="C35" s="1">
        <v>0</v>
      </c>
      <c r="D35" s="1">
        <v>34</v>
      </c>
    </row>
    <row r="36" spans="1:4" ht="14.25" customHeight="1" x14ac:dyDescent="0.25">
      <c r="A36" s="1">
        <v>0</v>
      </c>
      <c r="B36" s="1">
        <v>3</v>
      </c>
      <c r="C36" s="1">
        <v>0</v>
      </c>
      <c r="D36" s="1">
        <v>22</v>
      </c>
    </row>
    <row r="37" spans="1:4" ht="14.25" customHeight="1" x14ac:dyDescent="0.25">
      <c r="A37" s="1">
        <v>0</v>
      </c>
      <c r="B37" s="1">
        <v>3</v>
      </c>
      <c r="C37" s="1">
        <v>0</v>
      </c>
      <c r="D37" s="1">
        <v>35</v>
      </c>
    </row>
    <row r="38" spans="1:4" ht="14.25" customHeight="1" x14ac:dyDescent="0.25">
      <c r="A38" s="1">
        <v>0</v>
      </c>
      <c r="B38" s="1">
        <v>3</v>
      </c>
      <c r="C38" s="1">
        <v>0</v>
      </c>
      <c r="D38" s="1">
        <v>2</v>
      </c>
    </row>
    <row r="39" spans="1:4" ht="14.25" customHeight="1" x14ac:dyDescent="0.25">
      <c r="A39" s="1">
        <v>0</v>
      </c>
      <c r="B39" s="1">
        <v>3</v>
      </c>
      <c r="C39" s="1">
        <v>0</v>
      </c>
      <c r="D39" s="1">
        <v>20</v>
      </c>
    </row>
    <row r="40" spans="1:4" ht="14.25" customHeight="1" x14ac:dyDescent="0.25">
      <c r="A40" s="1">
        <v>0</v>
      </c>
      <c r="B40" s="1">
        <v>3</v>
      </c>
      <c r="C40" s="1">
        <v>0</v>
      </c>
      <c r="D40" s="1">
        <v>39</v>
      </c>
    </row>
    <row r="41" spans="1:4" ht="14.25" customHeight="1" x14ac:dyDescent="0.25">
      <c r="A41" s="1">
        <v>0</v>
      </c>
      <c r="B41" s="1">
        <v>3</v>
      </c>
      <c r="C41" s="1">
        <v>0</v>
      </c>
      <c r="D41" s="1">
        <v>2</v>
      </c>
    </row>
    <row r="42" spans="1:4" ht="14.25" customHeight="1" x14ac:dyDescent="0.25">
      <c r="A42" s="1">
        <v>0</v>
      </c>
      <c r="B42" s="1">
        <v>1</v>
      </c>
      <c r="C42" s="1">
        <v>1</v>
      </c>
      <c r="D42" s="1">
        <v>50</v>
      </c>
    </row>
    <row r="43" spans="1:4" ht="14.25" customHeight="1" x14ac:dyDescent="0.25">
      <c r="A43" s="1">
        <v>0</v>
      </c>
      <c r="B43" s="1">
        <v>1</v>
      </c>
      <c r="C43" s="1">
        <v>1</v>
      </c>
      <c r="D43" s="1">
        <v>2</v>
      </c>
    </row>
    <row r="44" spans="1:4" ht="14.25" customHeight="1" x14ac:dyDescent="0.25">
      <c r="A44" s="1">
        <v>0</v>
      </c>
      <c r="B44" s="1">
        <v>1</v>
      </c>
      <c r="C44" s="1">
        <v>1</v>
      </c>
      <c r="D44" s="1">
        <v>25</v>
      </c>
    </row>
    <row r="45" spans="1:4" ht="14.25" customHeight="1" x14ac:dyDescent="0.25">
      <c r="A45" s="1">
        <v>0</v>
      </c>
      <c r="B45" s="1">
        <v>2</v>
      </c>
      <c r="C45" s="1">
        <v>1</v>
      </c>
      <c r="D45" s="1">
        <v>27</v>
      </c>
    </row>
    <row r="46" spans="1:4" ht="14.25" customHeight="1" x14ac:dyDescent="0.25">
      <c r="A46" s="1">
        <v>0</v>
      </c>
      <c r="B46" s="1">
        <v>2</v>
      </c>
      <c r="C46" s="1">
        <v>1</v>
      </c>
      <c r="D46" s="1">
        <v>24</v>
      </c>
    </row>
    <row r="47" spans="1:4" ht="14.25" customHeight="1" x14ac:dyDescent="0.25">
      <c r="A47" s="1">
        <v>0</v>
      </c>
      <c r="B47" s="1">
        <v>2</v>
      </c>
      <c r="C47" s="1">
        <v>1</v>
      </c>
      <c r="D47" s="1">
        <v>26</v>
      </c>
    </row>
    <row r="48" spans="1:4" ht="14.25" customHeight="1" x14ac:dyDescent="0.25">
      <c r="A48" s="1">
        <v>0</v>
      </c>
      <c r="B48" s="1">
        <v>2</v>
      </c>
      <c r="C48" s="1">
        <v>1</v>
      </c>
      <c r="D48" s="1">
        <v>38</v>
      </c>
    </row>
    <row r="49" spans="1:4" ht="14.25" customHeight="1" x14ac:dyDescent="0.25">
      <c r="A49" s="1">
        <v>0</v>
      </c>
      <c r="B49" s="1">
        <v>2</v>
      </c>
      <c r="C49" s="1">
        <v>1</v>
      </c>
      <c r="D49" s="1">
        <v>57</v>
      </c>
    </row>
    <row r="50" spans="1:4" ht="14.25" customHeight="1" x14ac:dyDescent="0.25">
      <c r="A50" s="1">
        <v>0</v>
      </c>
      <c r="B50" s="1">
        <v>3</v>
      </c>
      <c r="C50" s="1">
        <v>1</v>
      </c>
      <c r="D50" s="1">
        <v>14</v>
      </c>
    </row>
    <row r="51" spans="1:4" ht="14.25" customHeight="1" x14ac:dyDescent="0.25">
      <c r="A51" s="1">
        <v>0</v>
      </c>
      <c r="B51" s="1">
        <v>3</v>
      </c>
      <c r="C51" s="1">
        <v>1</v>
      </c>
      <c r="D51" s="1">
        <v>31</v>
      </c>
    </row>
    <row r="52" spans="1:4" ht="14.25" customHeight="1" x14ac:dyDescent="0.25">
      <c r="A52" s="1">
        <v>0</v>
      </c>
      <c r="B52" s="1">
        <v>3</v>
      </c>
      <c r="C52" s="1">
        <v>1</v>
      </c>
      <c r="D52" s="1">
        <v>8</v>
      </c>
    </row>
    <row r="53" spans="1:4" ht="14.25" customHeight="1" x14ac:dyDescent="0.25">
      <c r="A53" s="1">
        <v>0</v>
      </c>
      <c r="B53" s="1">
        <v>3</v>
      </c>
      <c r="C53" s="1">
        <v>1</v>
      </c>
      <c r="D53" s="1">
        <v>18</v>
      </c>
    </row>
    <row r="54" spans="1:4" ht="14.25" customHeight="1" x14ac:dyDescent="0.25">
      <c r="A54" s="1">
        <v>0</v>
      </c>
      <c r="B54" s="1">
        <v>3</v>
      </c>
      <c r="C54" s="1">
        <v>1</v>
      </c>
      <c r="D54" s="1">
        <v>40</v>
      </c>
    </row>
    <row r="55" spans="1:4" ht="14.25" customHeight="1" x14ac:dyDescent="0.25">
      <c r="A55" s="1">
        <v>1</v>
      </c>
      <c r="B55" s="1">
        <v>1</v>
      </c>
      <c r="C55" s="1">
        <v>0</v>
      </c>
      <c r="D55" s="1">
        <v>28</v>
      </c>
    </row>
    <row r="56" spans="1:4" ht="14.25" customHeight="1" x14ac:dyDescent="0.25">
      <c r="A56" s="1">
        <v>1</v>
      </c>
      <c r="B56" s="1">
        <v>1</v>
      </c>
      <c r="C56" s="1">
        <v>0</v>
      </c>
      <c r="D56" s="1">
        <v>23</v>
      </c>
    </row>
    <row r="57" spans="1:4" ht="14.25" customHeight="1" x14ac:dyDescent="0.25">
      <c r="A57" s="1">
        <v>1</v>
      </c>
      <c r="B57" s="1">
        <v>1</v>
      </c>
      <c r="C57" s="1">
        <v>0</v>
      </c>
      <c r="D57" s="1">
        <v>45</v>
      </c>
    </row>
    <row r="58" spans="1:4" ht="14.25" customHeight="1" x14ac:dyDescent="0.25">
      <c r="A58" s="1">
        <v>1</v>
      </c>
      <c r="B58" s="1">
        <v>1</v>
      </c>
      <c r="C58" s="1">
        <v>0</v>
      </c>
      <c r="D58" s="1">
        <v>40</v>
      </c>
    </row>
    <row r="59" spans="1:4" ht="14.25" customHeight="1" x14ac:dyDescent="0.25">
      <c r="A59" s="1">
        <v>1</v>
      </c>
      <c r="B59" s="1">
        <v>1</v>
      </c>
      <c r="C59" s="1">
        <v>0</v>
      </c>
      <c r="D59" s="1">
        <v>38</v>
      </c>
    </row>
    <row r="60" spans="1:4" ht="14.25" customHeight="1" x14ac:dyDescent="0.25">
      <c r="A60" s="1">
        <v>1</v>
      </c>
      <c r="B60" s="1">
        <v>2</v>
      </c>
      <c r="C60" s="1">
        <v>0</v>
      </c>
      <c r="D60" s="1">
        <v>34</v>
      </c>
    </row>
    <row r="61" spans="1:4" ht="14.25" customHeight="1" x14ac:dyDescent="0.25">
      <c r="A61" s="1">
        <v>1</v>
      </c>
      <c r="B61" s="1">
        <v>2</v>
      </c>
      <c r="C61" s="1">
        <v>0</v>
      </c>
      <c r="D61" s="1">
        <v>0.83</v>
      </c>
    </row>
    <row r="62" spans="1:4" ht="14.25" customHeight="1" x14ac:dyDescent="0.25">
      <c r="A62" s="1">
        <v>1</v>
      </c>
      <c r="B62" s="1">
        <v>2</v>
      </c>
      <c r="C62" s="1">
        <v>0</v>
      </c>
      <c r="D62" s="1">
        <v>1</v>
      </c>
    </row>
    <row r="63" spans="1:4" ht="14.25" customHeight="1" x14ac:dyDescent="0.25">
      <c r="A63" s="1">
        <v>1</v>
      </c>
      <c r="B63" s="1">
        <v>2</v>
      </c>
      <c r="C63" s="1">
        <v>0</v>
      </c>
      <c r="D63" s="1">
        <v>3</v>
      </c>
    </row>
    <row r="64" spans="1:4" ht="14.25" customHeight="1" x14ac:dyDescent="0.25">
      <c r="A64" s="1">
        <v>1</v>
      </c>
      <c r="B64" s="1">
        <v>2</v>
      </c>
      <c r="C64" s="1">
        <v>0</v>
      </c>
      <c r="D64" s="1">
        <v>19</v>
      </c>
    </row>
    <row r="65" spans="1:4" ht="14.25" customHeight="1" x14ac:dyDescent="0.25">
      <c r="A65" s="1">
        <v>1</v>
      </c>
      <c r="B65" s="1">
        <v>3</v>
      </c>
      <c r="C65" s="1">
        <v>0</v>
      </c>
      <c r="D65" s="1">
        <v>32</v>
      </c>
    </row>
    <row r="66" spans="1:4" ht="14.25" customHeight="1" x14ac:dyDescent="0.25">
      <c r="A66" s="1">
        <v>1</v>
      </c>
      <c r="B66" s="1">
        <v>3</v>
      </c>
      <c r="C66" s="1">
        <v>0</v>
      </c>
      <c r="D66" s="1">
        <v>29</v>
      </c>
    </row>
    <row r="67" spans="1:4" ht="14.25" customHeight="1" x14ac:dyDescent="0.25">
      <c r="A67" s="1">
        <v>1</v>
      </c>
      <c r="B67" s="1">
        <v>3</v>
      </c>
      <c r="C67" s="1">
        <v>0</v>
      </c>
      <c r="D67" s="1">
        <v>12</v>
      </c>
    </row>
    <row r="68" spans="1:4" ht="14.25" customHeight="1" x14ac:dyDescent="0.25">
      <c r="A68" s="1">
        <v>1</v>
      </c>
      <c r="B68" s="1">
        <v>3</v>
      </c>
      <c r="C68" s="1">
        <v>0</v>
      </c>
      <c r="D68" s="1">
        <v>24</v>
      </c>
    </row>
    <row r="69" spans="1:4" ht="14.25" customHeight="1" x14ac:dyDescent="0.25">
      <c r="A69" s="1">
        <v>1</v>
      </c>
      <c r="B69" s="1">
        <v>3</v>
      </c>
      <c r="C69" s="1">
        <v>0</v>
      </c>
      <c r="D69" s="1">
        <v>27</v>
      </c>
    </row>
    <row r="70" spans="1:4" ht="14.25" customHeight="1" x14ac:dyDescent="0.25">
      <c r="A70" s="1">
        <v>1</v>
      </c>
      <c r="B70" s="1">
        <v>1</v>
      </c>
      <c r="C70" s="1">
        <v>1</v>
      </c>
      <c r="D70" s="1">
        <v>38</v>
      </c>
    </row>
    <row r="71" spans="1:4" ht="14.25" customHeight="1" x14ac:dyDescent="0.25">
      <c r="A71" s="1">
        <v>1</v>
      </c>
      <c r="B71" s="1">
        <v>1</v>
      </c>
      <c r="C71" s="1">
        <v>1</v>
      </c>
      <c r="D71" s="1">
        <v>35</v>
      </c>
    </row>
    <row r="72" spans="1:4" ht="14.25" customHeight="1" x14ac:dyDescent="0.25">
      <c r="A72" s="1">
        <v>1</v>
      </c>
      <c r="B72" s="1">
        <v>1</v>
      </c>
      <c r="C72" s="1">
        <v>1</v>
      </c>
      <c r="D72" s="1">
        <v>58</v>
      </c>
    </row>
    <row r="73" spans="1:4" ht="14.25" customHeight="1" x14ac:dyDescent="0.25">
      <c r="A73" s="1">
        <v>1</v>
      </c>
      <c r="B73" s="1">
        <v>1</v>
      </c>
      <c r="C73" s="1">
        <v>1</v>
      </c>
      <c r="D73" s="1">
        <v>49</v>
      </c>
    </row>
    <row r="74" spans="1:4" ht="14.25" customHeight="1" x14ac:dyDescent="0.25">
      <c r="A74" s="1">
        <v>1</v>
      </c>
      <c r="B74" s="1">
        <v>1</v>
      </c>
      <c r="C74" s="1">
        <v>1</v>
      </c>
      <c r="D74" s="1">
        <v>38</v>
      </c>
    </row>
    <row r="75" spans="1:4" ht="14.25" customHeight="1" x14ac:dyDescent="0.25">
      <c r="A75" s="1">
        <v>1</v>
      </c>
      <c r="B75" s="1">
        <v>2</v>
      </c>
      <c r="C75" s="1">
        <v>1</v>
      </c>
      <c r="D75" s="1">
        <v>14</v>
      </c>
    </row>
    <row r="76" spans="1:4" ht="14.25" customHeight="1" x14ac:dyDescent="0.25">
      <c r="A76" s="1">
        <v>1</v>
      </c>
      <c r="B76" s="1">
        <v>2</v>
      </c>
      <c r="C76" s="1">
        <v>1</v>
      </c>
      <c r="D76" s="1">
        <v>55</v>
      </c>
    </row>
    <row r="77" spans="1:4" ht="14.25" customHeight="1" x14ac:dyDescent="0.25">
      <c r="A77" s="1">
        <v>1</v>
      </c>
      <c r="B77" s="1">
        <v>2</v>
      </c>
      <c r="C77" s="1">
        <v>1</v>
      </c>
      <c r="D77" s="1">
        <v>3</v>
      </c>
    </row>
    <row r="78" spans="1:4" ht="14.25" customHeight="1" x14ac:dyDescent="0.25">
      <c r="A78" s="1">
        <v>1</v>
      </c>
      <c r="B78" s="1">
        <v>2</v>
      </c>
      <c r="C78" s="1">
        <v>1</v>
      </c>
      <c r="D78" s="1">
        <v>29</v>
      </c>
    </row>
    <row r="79" spans="1:4" ht="14.25" customHeight="1" x14ac:dyDescent="0.25">
      <c r="A79" s="1">
        <v>1</v>
      </c>
      <c r="B79" s="1">
        <v>2</v>
      </c>
      <c r="C79" s="1">
        <v>1</v>
      </c>
      <c r="D79" s="1">
        <v>21</v>
      </c>
    </row>
    <row r="80" spans="1:4" ht="14.25" customHeight="1" x14ac:dyDescent="0.25">
      <c r="A80" s="1">
        <v>1</v>
      </c>
      <c r="B80" s="1">
        <v>2</v>
      </c>
      <c r="C80" s="1">
        <v>1</v>
      </c>
      <c r="D80" s="1">
        <v>5</v>
      </c>
    </row>
    <row r="81" spans="1:4" ht="14.25" customHeight="1" x14ac:dyDescent="0.25">
      <c r="A81" s="1">
        <v>1</v>
      </c>
      <c r="B81" s="1">
        <v>3</v>
      </c>
      <c r="C81" s="1">
        <v>1</v>
      </c>
      <c r="D81" s="1">
        <v>26</v>
      </c>
    </row>
    <row r="82" spans="1:4" ht="14.25" customHeight="1" x14ac:dyDescent="0.25">
      <c r="A82" s="1">
        <v>1</v>
      </c>
      <c r="B82" s="1">
        <v>3</v>
      </c>
      <c r="C82" s="1">
        <v>1</v>
      </c>
      <c r="D82" s="1">
        <v>27</v>
      </c>
    </row>
    <row r="83" spans="1:4" ht="14.25" customHeight="1" x14ac:dyDescent="0.25">
      <c r="A83" s="1">
        <v>1</v>
      </c>
      <c r="B83" s="1">
        <v>3</v>
      </c>
      <c r="C83" s="1">
        <v>1</v>
      </c>
      <c r="D83" s="1">
        <v>4</v>
      </c>
    </row>
    <row r="84" spans="1:4" ht="14.25" customHeight="1" x14ac:dyDescent="0.25">
      <c r="A84" s="1">
        <v>1</v>
      </c>
      <c r="B84" s="1">
        <v>3</v>
      </c>
      <c r="C84" s="1">
        <v>1</v>
      </c>
      <c r="D84" s="1">
        <v>15</v>
      </c>
    </row>
    <row r="85" spans="1:4" ht="14.25" customHeight="1" x14ac:dyDescent="0.25">
      <c r="A85" s="1">
        <v>1</v>
      </c>
      <c r="B85" s="1">
        <v>3</v>
      </c>
      <c r="C85" s="1">
        <v>1</v>
      </c>
      <c r="D85" s="1">
        <v>38</v>
      </c>
    </row>
    <row r="86" spans="1:4" ht="14.25" customHeight="1" x14ac:dyDescent="0.25"/>
    <row r="87" spans="1:4" ht="14.25" customHeight="1" x14ac:dyDescent="0.25"/>
    <row r="88" spans="1:4" ht="14.25" customHeight="1" x14ac:dyDescent="0.25"/>
    <row r="89" spans="1:4" ht="14.25" customHeight="1" x14ac:dyDescent="0.25"/>
    <row r="90" spans="1:4" ht="14.25" customHeight="1" x14ac:dyDescent="0.25"/>
    <row r="91" spans="1:4" ht="14.25" customHeight="1" x14ac:dyDescent="0.25"/>
    <row r="92" spans="1:4" ht="14.25" customHeight="1" x14ac:dyDescent="0.25"/>
    <row r="93" spans="1:4" ht="14.25" customHeight="1" x14ac:dyDescent="0.25"/>
    <row r="94" spans="1:4" ht="14.25" customHeight="1" x14ac:dyDescent="0.25"/>
    <row r="95" spans="1:4" ht="14.25" customHeight="1" x14ac:dyDescent="0.25"/>
    <row r="96" spans="1:4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Reto 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Velazquez Manzanero Zurisadai</dc:creator>
  <cp:lastModifiedBy>Ricardo Rivas González</cp:lastModifiedBy>
  <dcterms:created xsi:type="dcterms:W3CDTF">2022-09-05T07:29:59Z</dcterms:created>
  <dcterms:modified xsi:type="dcterms:W3CDTF">2025-01-25T05:19:08Z</dcterms:modified>
</cp:coreProperties>
</file>