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iles.cgrb.oregonstate.edu\NFS_PHARM\Morgun_Lab\richrr\scripts\DESeq-cals\"/>
    </mc:Choice>
  </mc:AlternateContent>
  <bookViews>
    <workbookView xWindow="0" yWindow="0" windowWidth="28800" windowHeight="12435" activeTab="1"/>
  </bookViews>
  <sheets>
    <sheet name="Sheet1" sheetId="1" r:id="rId1"/>
    <sheet name="Sheet2" sheetId="2" r:id="rId2"/>
    <sheet name="Sheet3" sheetId="3" r:id="rId3"/>
    <sheet name="Sheet4"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 l="1"/>
  <c r="H5" i="1"/>
  <c r="I5" i="1"/>
  <c r="J5" i="1"/>
  <c r="G6" i="1"/>
  <c r="H6" i="1"/>
  <c r="I6" i="1"/>
  <c r="J6" i="1"/>
  <c r="G7" i="1"/>
  <c r="H7" i="1"/>
  <c r="I7" i="1"/>
  <c r="J7" i="1"/>
  <c r="G8" i="1"/>
  <c r="H8" i="1"/>
  <c r="I8" i="1"/>
  <c r="J8" i="1"/>
  <c r="G9" i="1"/>
  <c r="H9" i="1"/>
  <c r="I9" i="1"/>
  <c r="J9" i="1"/>
  <c r="H4" i="1"/>
  <c r="I4" i="1"/>
  <c r="J4" i="1"/>
  <c r="G4" i="1"/>
  <c r="L7" i="1"/>
  <c r="P7" i="1" s="1"/>
  <c r="L9" i="1" l="1"/>
  <c r="O9" i="1" s="1"/>
  <c r="L5" i="1"/>
  <c r="O5" i="1" s="1"/>
  <c r="Q7" i="1"/>
  <c r="N7" i="1"/>
  <c r="L8" i="1"/>
  <c r="Q8" i="1" s="1"/>
  <c r="O7" i="1"/>
  <c r="L6" i="1"/>
  <c r="N6" i="1" s="1"/>
  <c r="L4" i="1"/>
  <c r="Q9" i="1" l="1"/>
  <c r="N9" i="1"/>
  <c r="P9" i="1"/>
  <c r="P5" i="1"/>
  <c r="Q5" i="1"/>
  <c r="N5" i="1"/>
  <c r="O6" i="1"/>
  <c r="Q6" i="1"/>
  <c r="P8" i="1"/>
  <c r="N8" i="1"/>
  <c r="O8" i="1"/>
  <c r="P6" i="1"/>
  <c r="O4" i="1"/>
  <c r="T4" i="1" s="1"/>
  <c r="Q4" i="1"/>
  <c r="P4" i="1"/>
  <c r="N4" i="1"/>
  <c r="S4" i="1" l="1"/>
  <c r="V4" i="1"/>
  <c r="Z6" i="1"/>
  <c r="Z9" i="1"/>
  <c r="Z4" i="1"/>
  <c r="Z5" i="1"/>
  <c r="Z8" i="1"/>
  <c r="Z7" i="1"/>
  <c r="U4" i="1"/>
  <c r="AB5" i="1" l="1"/>
  <c r="AB8" i="1"/>
  <c r="AB6" i="1"/>
  <c r="AB9" i="1"/>
  <c r="AB4" i="1"/>
  <c r="AB7" i="1"/>
  <c r="AA5" i="1"/>
  <c r="AA8" i="1"/>
  <c r="AA6" i="1"/>
  <c r="AA9" i="1"/>
  <c r="AA4" i="1"/>
  <c r="AA7" i="1"/>
  <c r="Y6" i="1"/>
  <c r="Y9" i="1"/>
  <c r="Y7" i="1"/>
  <c r="Y4" i="1"/>
  <c r="Y5" i="1"/>
  <c r="Y8" i="1"/>
</calcChain>
</file>

<file path=xl/sharedStrings.xml><?xml version="1.0" encoding="utf-8"?>
<sst xmlns="http://schemas.openxmlformats.org/spreadsheetml/2006/main" count="110" uniqueCount="80">
  <si>
    <t>raw_data</t>
  </si>
  <si>
    <t>#</t>
  </si>
  <si>
    <t>sample_1</t>
  </si>
  <si>
    <t>sample_2</t>
  </si>
  <si>
    <t>sample_3</t>
  </si>
  <si>
    <t>sample_4</t>
  </si>
  <si>
    <t>gene_1</t>
  </si>
  <si>
    <t>gene_2</t>
  </si>
  <si>
    <t>gene_3</t>
  </si>
  <si>
    <t>gene_4</t>
  </si>
  <si>
    <t>gene_5</t>
  </si>
  <si>
    <t>gene_6</t>
  </si>
  <si>
    <t>row means</t>
  </si>
  <si>
    <t>exp(median(column))</t>
  </si>
  <si>
    <t>log e (count)- rowmean</t>
  </si>
  <si>
    <t>log e transform = ln</t>
  </si>
  <si>
    <t>DESEQ normalization:</t>
  </si>
  <si>
    <t>counts/exp(median((log(cnts) - rowmeans))))</t>
  </si>
  <si>
    <t>normalized data</t>
  </si>
  <si>
    <t>&gt;</t>
  </si>
  <si>
    <t>&gt; set.seed(31415926)</t>
  </si>
  <si>
    <t>&gt; # Create some simulated count data.</t>
  </si>
  <si>
    <t>&gt; # All samples have the same underlying count, but with varying numbers</t>
  </si>
  <si>
    <t>&gt; # total reads per sample. Poisson distribution used for simplicity,</t>
  </si>
  <si>
    <t>&gt; # but note that real RNA-Seq data has higher variance than poisson.</t>
  </si>
  <si>
    <t>&gt; true_size_factors = c(1, 1.2, 1.5, 2.0)</t>
  </si>
  <si>
    <t>&gt; true_mean_counts = c(10, 20, 100, 500, 1000, 5000)</t>
  </si>
  <si>
    <t>&gt; e = expand.grid(true_size_factors, true_mean_counts)</t>
  </si>
  <si>
    <t>&gt; lambdas = e$Var1 * e$Var2</t>
  </si>
  <si>
    <t>&gt; raw_data = matrix(rpois(n=nrow(e), lambda=lambdas), ncol=4, byrow=TRUE)</t>
  </si>
  <si>
    <t>&gt; rownames(raw_data) = paste("gene", 1:nrow(raw_data), sep="_")</t>
  </si>
  <si>
    <t>&gt; colnames(raw_data) = paste("sample", 1:ncol(raw_data), sep="_")</t>
  </si>
  <si>
    <t>&gt; raw_data</t>
  </si>
  <si>
    <t xml:space="preserve">       sample_1 sample_2 sample_3 sample_4</t>
  </si>
  <si>
    <t>gene_1       15        9       11       18</t>
  </si>
  <si>
    <t>gene_2       19       21       21       40</t>
  </si>
  <si>
    <t>gene_3      106      114      153      207</t>
  </si>
  <si>
    <t>gene_4      569      565      756      992</t>
  </si>
  <si>
    <t>gene_5     1029     1260     1559     1968</t>
  </si>
  <si>
    <t>gene_6     5049     5897     7537    10029</t>
  </si>
  <si>
    <t>&gt; estimateSizeFactorsForMatrix = function (counts, locfunc = median)</t>
  </si>
  <si>
    <t>+ {</t>
  </si>
  <si>
    <t>+     apply(counts, 2, function(cnts) exp(locfunc((log(cnts) -</t>
  </si>
  <si>
    <t>+         loggeomeans)[is.finite(loggeomeans)])))</t>
  </si>
  <si>
    <t>+ }</t>
  </si>
  <si>
    <t>&gt; sizes = estimateSizeFactorsForMatrix(raw_data)</t>
  </si>
  <si>
    <t>&gt; sizes</t>
  </si>
  <si>
    <t xml:space="preserve"> sample_1  sample_2  sample_3  sample_4</t>
  </si>
  <si>
    <t>0.7735959 0.8353574 1.0863588 1.4357334</t>
  </si>
  <si>
    <t>&gt; raw_data / do.call(rbind, rep(list(sizes), 6))</t>
  </si>
  <si>
    <t xml:space="preserve">         sample_1   sample_2   sample_3   sample_4</t>
  </si>
  <si>
    <t>gene_1   19.38997   10.77383   10.12557   12.53715</t>
  </si>
  <si>
    <t>gene_2   24.56063   25.13894   19.33063   27.86033</t>
  </si>
  <si>
    <t>gene_3  137.02245  136.46853  140.83745  144.17719</t>
  </si>
  <si>
    <t>gene_4  735.52615  676.35717  695.90269  690.93608</t>
  </si>
  <si>
    <t>gene_5 1330.15186 1508.33635 1435.06918 1370.72804</t>
  </si>
  <si>
    <t>gene_6 6526.66350 7059.25354 6937.85528 6985.28022</t>
  </si>
  <si>
    <t>&gt;library(DESeq2)</t>
  </si>
  <si>
    <t>&gt; cds = DESeqDataSetFromMatrix(as.matrix(raw_data), colData=data.frame(name=c("trt", "trt", "cont", "cont")), design=~1)</t>
  </si>
  <si>
    <t>&gt; cds = DESeq2::estimateSizeFactors(cds)   # making sure it uses the function from deseq2 and not the one I got above which is also from deseq btw.</t>
  </si>
  <si>
    <t>&gt; cts = counts(cds, normalized=TRUE)</t>
  </si>
  <si>
    <t>&gt; cts</t>
  </si>
  <si>
    <t>+     loggeomeans &lt;- rowMeans(LOG(counts))</t>
  </si>
  <si>
    <t>Hi On 10/19/2010 03:10 PM, Wolfgang Huber wrote: &gt; Normalisation: Briefly, the normalisation works as follows: if k_ij is &gt; the count of the i-th gene (or in your case, I guess, taxon) in the j-th &gt; sample, then we compute f_i as the geometric mean of these values across &gt; samples. The normalised count is k_ij / f_i. Wolfgang forgot to mention the median, so let me try again: First consider two replicate samples, indexed with j=1 and j=2. As they are replicates, we expect the counts for a given gene i to always have the same ratio k_i1 / k_i2. Of course, it will not be exactly the same ratio, but if you plot a histogram of these ratios, you will see that there is a clear, narrow peak, and its median (or its mode) should be a good estimate for the actual sequencing depth ratio of the two samples. Even if they are not replicates, the median should still be a reasonable estimator as long as not more than half of the genes are differentially expressed. In order to deal with more than two samples, we define a fictive "reference sample" against which to compare everything. This reference sample has, as value for gene i, the geometric mean f_i over all samples j of the counts k_ij. Then, to get a size factor for sample j, we divide the counts for the genes, k_ij, by the respective reference values f_j, and use the median of all those ratios k_ij/f_i as the size factor: s_j = median_j k_ij / f_i &gt;&gt; I am wondering if I want to do differential expression analysis for &gt;&gt; these two groups, should I filter out the group specific transcripts &gt;&gt; before &gt;&gt; putting into DEseq? Will this affect the normalization step? Normally not, unless the H. pylori transcripts (which, I understand, you expect to turn up only in the patients, not in the healthy control) make up more than around half of the transcripts. A useful diagnostic to double-check the size factors is a histogram of the ratios. You can do this as follows: library(DESeq) # get an example count data set -- or use your data: cds &lt;- makeExampleCountDataSet() # estimate the size factors: cds &lt;- estimateSizeFactors( cds ) # calculate the gene-wise geometric means geomeans &lt;- exp( rowMeans( log( counts(cds) ) ) ) # choose a sample whose size factor estimate we want to check j &lt;- 1 # just for clarity: the size factor was estimated as described above, # so the following two lines give the same result print( sizeFactors(cds)[j] ) print( median( ( counts(cds)[,j]/geomeans )[ geomeans&gt;0 ] ) ) # Plot a histogram of the ratios of which we have just taken # the median: hist( log2( counts(cds)[,j] / geomeans ), breaks=100 ) # This histogram should be unimodal, with a clear peak at the value # of the size factor. Mark it in red: abline( v=log2( sizeFactors(cds)[ j ] ), col="red" ) If the histogram looks fine, the normalization has succeeded. If the size factor does not hit the median, you can either filter down to genes which are present in control and patient, as you suggested, or you could also try to replace the median with another mode estimator, say, the shorth (defined in the genefilter package). (I had once a data set where the shorth seemed to work better than the median, but in general, I'd stick to the median, unless the histogram seems weird.) Best regards Simon</t>
  </si>
  <si>
    <t>https://support.bioconductor.org/p/35899/</t>
  </si>
  <si>
    <t>http://bioconductor.org/packages/devel/bioc/vignettes/DESeq2/inst/doc/DESeq2.html</t>
  </si>
  <si>
    <t>https://dwheelerau.com/2014/02/17/how-to-use-deseq2-to-analyse-rnaseq-data/</t>
  </si>
  <si>
    <t>https://github.com/wdecoster/DEA.R</t>
  </si>
  <si>
    <t>https://github.com/maxplanck-ie/rna-seq-qc</t>
  </si>
  <si>
    <t>https://github.com/maxplanck-ie/rna-seq-qc/blob/master/rna-seq-qc/DESeq2.R</t>
  </si>
  <si>
    <t>https://gist.github.com/stephenturner/f60c1934405c127f09a6</t>
  </si>
  <si>
    <t>http://seqanswers.com/forums/showthread.php?t=6026</t>
  </si>
  <si>
    <t>https://www.biostars.org/p/56919/#275259</t>
  </si>
  <si>
    <t>https://support.bioconductor.org/p/63630/</t>
  </si>
  <si>
    <t>-- </t>
  </si>
  <si>
    <t>Rich</t>
  </si>
  <si>
    <t>The function DESeq runs the following functions in order:</t>
  </si>
  <si>
    <t>dds &lt;- estimateSizeFactors(dds)</t>
  </si>
  <si>
    <t>dds &lt;- estimateDispersions(dds)</t>
  </si>
  <si>
    <t>dds &lt;- nbinomWaldTest(dds)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</si>
</sst>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rgb="FF333333"/>
      <name val="Consolas"/>
      <family val="3"/>
    </font>
    <font>
      <sz val="10"/>
      <color rgb="FF666666"/>
      <name val="Courier New"/>
      <family val="3"/>
    </font>
    <font>
      <sz val="12"/>
      <color rgb="FF222222"/>
      <name val="Arial"/>
      <family val="2"/>
    </font>
    <font>
      <sz val="10"/>
      <color rgb="FF222222"/>
      <name val="Arial"/>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
    <xf numFmtId="0" fontId="0" fillId="0" borderId="0" xfId="0"/>
    <xf numFmtId="0" fontId="1" fillId="0" borderId="1" xfId="0" applyFont="1" applyBorder="1" applyAlignment="1">
      <alignment horizontal="left" vertical="center" indent="1"/>
    </xf>
    <xf numFmtId="0" fontId="1" fillId="2" borderId="1" xfId="0" applyFont="1" applyFill="1" applyBorder="1" applyAlignment="1">
      <alignment horizontal="left" vertical="center" indent="1"/>
    </xf>
    <xf numFmtId="0" fontId="0" fillId="2" borderId="0" xfId="0" applyFill="1"/>
    <xf numFmtId="0" fontId="0" fillId="3" borderId="0" xfId="0" applyFill="1"/>
    <xf numFmtId="49" fontId="0" fillId="0" borderId="0" xfId="0" applyNumberFormat="1"/>
    <xf numFmtId="0" fontId="0" fillId="0" borderId="0" xfId="0" applyAlignment="1">
      <alignment vertical="center" wrapText="1"/>
    </xf>
    <xf numFmtId="0" fontId="3" fillId="0" borderId="0" xfId="0" applyFont="1" applyAlignment="1">
      <alignment vertical="center" wrapText="1"/>
    </xf>
    <xf numFmtId="0" fontId="3" fillId="0" borderId="0" xfId="0" applyFont="1"/>
    <xf numFmtId="0" fontId="4" fillId="0" borderId="0" xfId="0" applyFont="1" applyAlignment="1">
      <alignment vertical="center"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
  <sheetViews>
    <sheetView workbookViewId="0">
      <selection activeCell="H22" sqref="H22"/>
    </sheetView>
  </sheetViews>
  <sheetFormatPr defaultRowHeight="15" x14ac:dyDescent="0.25"/>
  <cols>
    <col min="2" max="2" width="10.5703125" customWidth="1"/>
    <col min="19" max="19" width="12.7109375" bestFit="1" customWidth="1"/>
  </cols>
  <sheetData>
    <row r="1" spans="1:28" ht="15.75" thickBot="1" x14ac:dyDescent="0.3">
      <c r="A1" t="s">
        <v>16</v>
      </c>
      <c r="C1" s="1" t="s">
        <v>17</v>
      </c>
    </row>
    <row r="2" spans="1:28" ht="15.75" thickBot="1" x14ac:dyDescent="0.3">
      <c r="A2" s="2" t="s">
        <v>0</v>
      </c>
      <c r="H2" s="3" t="s">
        <v>15</v>
      </c>
      <c r="I2" s="3"/>
      <c r="O2" s="3" t="s">
        <v>14</v>
      </c>
      <c r="P2" s="3"/>
      <c r="Q2" s="3"/>
      <c r="T2" s="3" t="s">
        <v>13</v>
      </c>
      <c r="U2" s="3"/>
      <c r="V2" s="3"/>
      <c r="Z2" s="4" t="s">
        <v>18</v>
      </c>
      <c r="AA2" s="4"/>
    </row>
    <row r="3" spans="1:28" ht="15.75" thickBot="1" x14ac:dyDescent="0.3">
      <c r="A3" s="1" t="s">
        <v>1</v>
      </c>
      <c r="B3" t="s">
        <v>2</v>
      </c>
      <c r="C3" t="s">
        <v>3</v>
      </c>
      <c r="D3" t="s">
        <v>4</v>
      </c>
      <c r="E3" t="s">
        <v>5</v>
      </c>
      <c r="G3" t="s">
        <v>2</v>
      </c>
      <c r="H3" t="s">
        <v>3</v>
      </c>
      <c r="I3" t="s">
        <v>4</v>
      </c>
      <c r="J3" t="s">
        <v>5</v>
      </c>
      <c r="L3" t="s">
        <v>12</v>
      </c>
      <c r="N3" t="s">
        <v>2</v>
      </c>
      <c r="O3" t="s">
        <v>3</v>
      </c>
      <c r="P3" t="s">
        <v>4</v>
      </c>
      <c r="Q3" t="s">
        <v>5</v>
      </c>
      <c r="S3" t="s">
        <v>2</v>
      </c>
      <c r="T3" t="s">
        <v>3</v>
      </c>
      <c r="U3" t="s">
        <v>4</v>
      </c>
      <c r="V3" t="s">
        <v>5</v>
      </c>
      <c r="Y3" t="s">
        <v>2</v>
      </c>
      <c r="Z3" t="s">
        <v>3</v>
      </c>
      <c r="AA3" t="s">
        <v>4</v>
      </c>
      <c r="AB3" t="s">
        <v>5</v>
      </c>
    </row>
    <row r="4" spans="1:28" x14ac:dyDescent="0.25">
      <c r="A4" t="s">
        <v>6</v>
      </c>
      <c r="B4">
        <v>15</v>
      </c>
      <c r="C4">
        <v>9</v>
      </c>
      <c r="D4">
        <v>11</v>
      </c>
      <c r="E4">
        <v>18</v>
      </c>
      <c r="G4">
        <f>LN(B4)</f>
        <v>2.7080502011022101</v>
      </c>
      <c r="H4">
        <f t="shared" ref="H4:J4" si="0">LN(C4)</f>
        <v>2.1972245773362196</v>
      </c>
      <c r="I4">
        <f t="shared" si="0"/>
        <v>2.3978952727983707</v>
      </c>
      <c r="J4">
        <f t="shared" si="0"/>
        <v>2.8903717578961645</v>
      </c>
      <c r="L4">
        <f>AVERAGE(G4:J4)</f>
        <v>2.5483854522832412</v>
      </c>
      <c r="N4">
        <f>G4-$L4</f>
        <v>0.15966474881896886</v>
      </c>
      <c r="O4">
        <f t="shared" ref="O4:Q4" si="1">H4-$L4</f>
        <v>-0.35116087494702164</v>
      </c>
      <c r="P4">
        <f t="shared" si="1"/>
        <v>-0.15049017948487053</v>
      </c>
      <c r="Q4">
        <f t="shared" si="1"/>
        <v>0.34198630561292331</v>
      </c>
      <c r="S4">
        <f>EXP(MEDIAN(N4:N9))</f>
        <v>0.77359588116796041</v>
      </c>
      <c r="T4">
        <f t="shared" ref="T4:V4" si="2">EXP(MEDIAN(O4:O9))</f>
        <v>0.83535744455242988</v>
      </c>
      <c r="U4">
        <f t="shared" si="2"/>
        <v>1.0863587802955128</v>
      </c>
      <c r="V4">
        <f t="shared" si="2"/>
        <v>1.4357333825221315</v>
      </c>
      <c r="Y4">
        <f>B4/S$4</f>
        <v>19.389968800445633</v>
      </c>
      <c r="Z4">
        <f t="shared" ref="Z4:AB4" si="3">C4/T$4</f>
        <v>10.773831081163159</v>
      </c>
      <c r="AA4">
        <f t="shared" si="3"/>
        <v>10.125568274053775</v>
      </c>
      <c r="AB4">
        <f t="shared" si="3"/>
        <v>12.537146672998345</v>
      </c>
    </row>
    <row r="5" spans="1:28" x14ac:dyDescent="0.25">
      <c r="A5" t="s">
        <v>7</v>
      </c>
      <c r="B5">
        <v>19</v>
      </c>
      <c r="C5">
        <v>21</v>
      </c>
      <c r="D5">
        <v>21</v>
      </c>
      <c r="E5">
        <v>40</v>
      </c>
      <c r="G5">
        <f t="shared" ref="G5:G9" si="4">LN(B5)</f>
        <v>2.9444389791664403</v>
      </c>
      <c r="H5">
        <f t="shared" ref="H5:H9" si="5">LN(C5)</f>
        <v>3.044522437723423</v>
      </c>
      <c r="I5">
        <f t="shared" ref="I5:I9" si="6">LN(D5)</f>
        <v>3.044522437723423</v>
      </c>
      <c r="J5">
        <f t="shared" ref="J5:J9" si="7">LN(E5)</f>
        <v>3.6888794541139363</v>
      </c>
      <c r="L5">
        <f t="shared" ref="L5:L9" si="8">AVERAGE(G5:J5)</f>
        <v>3.1805908271818053</v>
      </c>
      <c r="N5">
        <f t="shared" ref="N5:N9" si="9">G5-$L5</f>
        <v>-0.23615184801536504</v>
      </c>
      <c r="O5">
        <f t="shared" ref="O5:O9" si="10">H5-$L5</f>
        <v>-0.13606838945838229</v>
      </c>
      <c r="P5">
        <f t="shared" ref="P5:P9" si="11">I5-$L5</f>
        <v>-0.13606838945838229</v>
      </c>
      <c r="Q5">
        <f t="shared" ref="Q5:Q9" si="12">J5-$L5</f>
        <v>0.50828862693213095</v>
      </c>
      <c r="Y5">
        <f t="shared" ref="Y5:Y9" si="13">B5/S$4</f>
        <v>24.560627147231134</v>
      </c>
      <c r="Z5">
        <f t="shared" ref="Z5:Z9" si="14">C5/T$4</f>
        <v>25.138939189380707</v>
      </c>
      <c r="AA5">
        <f t="shared" ref="AA5:AA9" si="15">D5/U$4</f>
        <v>19.330630341375389</v>
      </c>
      <c r="AB5">
        <f t="shared" ref="AB5:AB9" si="16">E5/V$4</f>
        <v>27.860325939996322</v>
      </c>
    </row>
    <row r="6" spans="1:28" x14ac:dyDescent="0.25">
      <c r="A6" t="s">
        <v>8</v>
      </c>
      <c r="B6">
        <v>106</v>
      </c>
      <c r="C6">
        <v>114</v>
      </c>
      <c r="D6">
        <v>153</v>
      </c>
      <c r="E6">
        <v>207</v>
      </c>
      <c r="G6">
        <f t="shared" si="4"/>
        <v>4.6634390941120669</v>
      </c>
      <c r="H6">
        <f t="shared" si="5"/>
        <v>4.7361984483944957</v>
      </c>
      <c r="I6">
        <f t="shared" si="6"/>
        <v>5.0304379213924353</v>
      </c>
      <c r="J6">
        <f t="shared" si="7"/>
        <v>5.3327187932653688</v>
      </c>
      <c r="L6">
        <f t="shared" si="8"/>
        <v>4.9406985642910914</v>
      </c>
      <c r="N6">
        <f t="shared" si="9"/>
        <v>-0.27725947017902453</v>
      </c>
      <c r="O6">
        <f t="shared" si="10"/>
        <v>-0.20450011589659578</v>
      </c>
      <c r="P6">
        <f t="shared" si="11"/>
        <v>8.9739357101343842E-2</v>
      </c>
      <c r="Q6">
        <f t="shared" si="12"/>
        <v>0.39202022897427735</v>
      </c>
      <c r="Y6">
        <f t="shared" si="13"/>
        <v>137.02244618981581</v>
      </c>
      <c r="Z6">
        <f t="shared" si="14"/>
        <v>136.46852702806669</v>
      </c>
      <c r="AA6">
        <f t="shared" si="15"/>
        <v>140.8374496300207</v>
      </c>
      <c r="AB6">
        <f t="shared" si="16"/>
        <v>144.17718673948096</v>
      </c>
    </row>
    <row r="7" spans="1:28" x14ac:dyDescent="0.25">
      <c r="A7" t="s">
        <v>9</v>
      </c>
      <c r="B7">
        <v>569</v>
      </c>
      <c r="C7">
        <v>565</v>
      </c>
      <c r="D7">
        <v>756</v>
      </c>
      <c r="E7">
        <v>992</v>
      </c>
      <c r="G7">
        <f t="shared" si="4"/>
        <v>6.3438804341263308</v>
      </c>
      <c r="H7">
        <f t="shared" si="5"/>
        <v>6.3368257311464413</v>
      </c>
      <c r="I7">
        <f t="shared" si="6"/>
        <v>6.6280413761795334</v>
      </c>
      <c r="J7">
        <f t="shared" si="7"/>
        <v>6.8997231072848724</v>
      </c>
      <c r="L7">
        <f t="shared" si="8"/>
        <v>6.552117662184294</v>
      </c>
      <c r="N7">
        <f t="shared" si="9"/>
        <v>-0.20823722805796319</v>
      </c>
      <c r="O7">
        <f t="shared" si="10"/>
        <v>-0.21529193103785271</v>
      </c>
      <c r="P7">
        <f t="shared" si="11"/>
        <v>7.5923713995239339E-2</v>
      </c>
      <c r="Q7">
        <f t="shared" si="12"/>
        <v>0.34760544510057834</v>
      </c>
      <c r="Y7">
        <f t="shared" si="13"/>
        <v>735.52614983023773</v>
      </c>
      <c r="Z7">
        <f t="shared" si="14"/>
        <v>676.35717342857617</v>
      </c>
      <c r="AA7">
        <f t="shared" si="15"/>
        <v>695.90269228951399</v>
      </c>
      <c r="AB7">
        <f t="shared" si="16"/>
        <v>690.93608331190876</v>
      </c>
    </row>
    <row r="8" spans="1:28" x14ac:dyDescent="0.25">
      <c r="A8" t="s">
        <v>10</v>
      </c>
      <c r="B8">
        <v>1029</v>
      </c>
      <c r="C8">
        <v>1260</v>
      </c>
      <c r="D8">
        <v>1559</v>
      </c>
      <c r="E8">
        <v>1968</v>
      </c>
      <c r="G8">
        <f t="shared" si="4"/>
        <v>6.9363427358340495</v>
      </c>
      <c r="H8">
        <f t="shared" si="5"/>
        <v>7.1388669999455239</v>
      </c>
      <c r="I8">
        <f t="shared" si="6"/>
        <v>7.3517998690577766</v>
      </c>
      <c r="J8">
        <f t="shared" si="7"/>
        <v>7.5847730776121987</v>
      </c>
      <c r="L8">
        <f t="shared" si="8"/>
        <v>7.2529456706123874</v>
      </c>
      <c r="N8">
        <f t="shared" si="9"/>
        <v>-0.3166029347783379</v>
      </c>
      <c r="O8">
        <f t="shared" si="10"/>
        <v>-0.1140786706668635</v>
      </c>
      <c r="P8">
        <f t="shared" si="11"/>
        <v>9.885419844538923E-2</v>
      </c>
      <c r="Q8">
        <f t="shared" si="12"/>
        <v>0.33182740699981128</v>
      </c>
      <c r="Y8">
        <f t="shared" si="13"/>
        <v>1330.1518597105705</v>
      </c>
      <c r="Z8">
        <f t="shared" si="14"/>
        <v>1508.3363513628424</v>
      </c>
      <c r="AA8">
        <f t="shared" si="15"/>
        <v>1435.0691762954395</v>
      </c>
      <c r="AB8">
        <f t="shared" si="16"/>
        <v>1370.7280362478191</v>
      </c>
    </row>
    <row r="9" spans="1:28" x14ac:dyDescent="0.25">
      <c r="A9" t="s">
        <v>11</v>
      </c>
      <c r="B9">
        <v>5049</v>
      </c>
      <c r="C9">
        <v>5897</v>
      </c>
      <c r="D9">
        <v>7537</v>
      </c>
      <c r="E9">
        <v>10029</v>
      </c>
      <c r="G9">
        <f t="shared" si="4"/>
        <v>8.5269454828589151</v>
      </c>
      <c r="H9">
        <f t="shared" si="5"/>
        <v>8.6821990260005037</v>
      </c>
      <c r="I9">
        <f t="shared" si="6"/>
        <v>8.9275795038434698</v>
      </c>
      <c r="J9">
        <f t="shared" si="7"/>
        <v>9.213236175088209</v>
      </c>
      <c r="L9">
        <f t="shared" si="8"/>
        <v>8.8374900469477744</v>
      </c>
      <c r="N9">
        <f t="shared" si="9"/>
        <v>-0.31054456408885933</v>
      </c>
      <c r="O9">
        <f t="shared" si="10"/>
        <v>-0.15529102094727065</v>
      </c>
      <c r="P9">
        <f t="shared" si="11"/>
        <v>9.0089456895695363E-2</v>
      </c>
      <c r="Q9">
        <f t="shared" si="12"/>
        <v>0.37574612814043462</v>
      </c>
      <c r="Y9">
        <f t="shared" si="13"/>
        <v>6526.6634982300002</v>
      </c>
      <c r="Z9">
        <f t="shared" si="14"/>
        <v>7059.2535428465726</v>
      </c>
      <c r="AA9">
        <f t="shared" si="15"/>
        <v>6937.8552801403002</v>
      </c>
      <c r="AB9">
        <f t="shared" si="16"/>
        <v>6985.2802213055775</v>
      </c>
    </row>
  </sheetData>
  <sortState ref="X15:X20">
    <sortCondition ref="X15:X20"/>
  </sortState>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tabSelected="1" topLeftCell="A40" workbookViewId="0">
      <selection activeCell="A65" sqref="A65"/>
    </sheetView>
  </sheetViews>
  <sheetFormatPr defaultRowHeight="15" x14ac:dyDescent="0.25"/>
  <cols>
    <col min="1" max="1" width="175" customWidth="1"/>
  </cols>
  <sheetData>
    <row r="1" spans="1:1" x14ac:dyDescent="0.25">
      <c r="A1" s="5" t="s">
        <v>20</v>
      </c>
    </row>
    <row r="2" spans="1:1" x14ac:dyDescent="0.25">
      <c r="A2" t="s">
        <v>19</v>
      </c>
    </row>
    <row r="3" spans="1:1" x14ac:dyDescent="0.25">
      <c r="A3" t="s">
        <v>21</v>
      </c>
    </row>
    <row r="4" spans="1:1" x14ac:dyDescent="0.25">
      <c r="A4" t="s">
        <v>22</v>
      </c>
    </row>
    <row r="5" spans="1:1" x14ac:dyDescent="0.25">
      <c r="A5" t="s">
        <v>23</v>
      </c>
    </row>
    <row r="6" spans="1:1" x14ac:dyDescent="0.25">
      <c r="A6" t="s">
        <v>24</v>
      </c>
    </row>
    <row r="7" spans="1:1" x14ac:dyDescent="0.25">
      <c r="A7" t="s">
        <v>19</v>
      </c>
    </row>
    <row r="8" spans="1:1" x14ac:dyDescent="0.25">
      <c r="A8" t="s">
        <v>25</v>
      </c>
    </row>
    <row r="9" spans="1:1" x14ac:dyDescent="0.25">
      <c r="A9" t="s">
        <v>26</v>
      </c>
    </row>
    <row r="10" spans="1:1" x14ac:dyDescent="0.25">
      <c r="A10" t="s">
        <v>19</v>
      </c>
    </row>
    <row r="11" spans="1:1" x14ac:dyDescent="0.25">
      <c r="A11" t="s">
        <v>27</v>
      </c>
    </row>
    <row r="12" spans="1:1" x14ac:dyDescent="0.25">
      <c r="A12" t="s">
        <v>28</v>
      </c>
    </row>
    <row r="13" spans="1:1" x14ac:dyDescent="0.25">
      <c r="A13" t="s">
        <v>19</v>
      </c>
    </row>
    <row r="14" spans="1:1" x14ac:dyDescent="0.25">
      <c r="A14" t="s">
        <v>29</v>
      </c>
    </row>
    <row r="15" spans="1:1" x14ac:dyDescent="0.25">
      <c r="A15" t="s">
        <v>30</v>
      </c>
    </row>
    <row r="16" spans="1:1" x14ac:dyDescent="0.25">
      <c r="A16" t="s">
        <v>31</v>
      </c>
    </row>
    <row r="17" spans="1:1" x14ac:dyDescent="0.25">
      <c r="A17" t="s">
        <v>19</v>
      </c>
    </row>
    <row r="18" spans="1:1" x14ac:dyDescent="0.25">
      <c r="A18" t="s">
        <v>32</v>
      </c>
    </row>
    <row r="19" spans="1:1" x14ac:dyDescent="0.25">
      <c r="A19" t="s">
        <v>33</v>
      </c>
    </row>
    <row r="20" spans="1:1" x14ac:dyDescent="0.25">
      <c r="A20" t="s">
        <v>34</v>
      </c>
    </row>
    <row r="21" spans="1:1" x14ac:dyDescent="0.25">
      <c r="A21" t="s">
        <v>35</v>
      </c>
    </row>
    <row r="22" spans="1:1" x14ac:dyDescent="0.25">
      <c r="A22" t="s">
        <v>36</v>
      </c>
    </row>
    <row r="23" spans="1:1" x14ac:dyDescent="0.25">
      <c r="A23" t="s">
        <v>37</v>
      </c>
    </row>
    <row r="24" spans="1:1" x14ac:dyDescent="0.25">
      <c r="A24" t="s">
        <v>38</v>
      </c>
    </row>
    <row r="25" spans="1:1" x14ac:dyDescent="0.25">
      <c r="A25" t="s">
        <v>39</v>
      </c>
    </row>
    <row r="26" spans="1:1" x14ac:dyDescent="0.25">
      <c r="A26" t="s">
        <v>40</v>
      </c>
    </row>
    <row r="27" spans="1:1" x14ac:dyDescent="0.25">
      <c r="A27" t="s">
        <v>41</v>
      </c>
    </row>
    <row r="28" spans="1:1" x14ac:dyDescent="0.25">
      <c r="A28" s="5" t="s">
        <v>62</v>
      </c>
    </row>
    <row r="29" spans="1:1" x14ac:dyDescent="0.25">
      <c r="A29" t="s">
        <v>42</v>
      </c>
    </row>
    <row r="30" spans="1:1" x14ac:dyDescent="0.25">
      <c r="A30" t="s">
        <v>43</v>
      </c>
    </row>
    <row r="31" spans="1:1" x14ac:dyDescent="0.25">
      <c r="A31" t="s">
        <v>44</v>
      </c>
    </row>
    <row r="32" spans="1:1" x14ac:dyDescent="0.25">
      <c r="A32" t="s">
        <v>45</v>
      </c>
    </row>
    <row r="33" spans="1:1" x14ac:dyDescent="0.25">
      <c r="A33" t="s">
        <v>46</v>
      </c>
    </row>
    <row r="34" spans="1:1" x14ac:dyDescent="0.25">
      <c r="A34" t="s">
        <v>47</v>
      </c>
    </row>
    <row r="35" spans="1:1" x14ac:dyDescent="0.25">
      <c r="A35" t="s">
        <v>48</v>
      </c>
    </row>
    <row r="36" spans="1:1" x14ac:dyDescent="0.25">
      <c r="A36" t="s">
        <v>49</v>
      </c>
    </row>
    <row r="37" spans="1:1" x14ac:dyDescent="0.25">
      <c r="A37" t="s">
        <v>50</v>
      </c>
    </row>
    <row r="38" spans="1:1" x14ac:dyDescent="0.25">
      <c r="A38" t="s">
        <v>51</v>
      </c>
    </row>
    <row r="39" spans="1:1" x14ac:dyDescent="0.25">
      <c r="A39" t="s">
        <v>52</v>
      </c>
    </row>
    <row r="40" spans="1:1" x14ac:dyDescent="0.25">
      <c r="A40" t="s">
        <v>53</v>
      </c>
    </row>
    <row r="41" spans="1:1" x14ac:dyDescent="0.25">
      <c r="A41" t="s">
        <v>54</v>
      </c>
    </row>
    <row r="42" spans="1:1" x14ac:dyDescent="0.25">
      <c r="A42" t="s">
        <v>55</v>
      </c>
    </row>
    <row r="43" spans="1:1" x14ac:dyDescent="0.25">
      <c r="A43" t="s">
        <v>56</v>
      </c>
    </row>
    <row r="44" spans="1:1" x14ac:dyDescent="0.25">
      <c r="A44" t="s">
        <v>19</v>
      </c>
    </row>
    <row r="47" spans="1:1" x14ac:dyDescent="0.25">
      <c r="A47" t="s">
        <v>57</v>
      </c>
    </row>
    <row r="48" spans="1:1" x14ac:dyDescent="0.25">
      <c r="A48" t="s">
        <v>58</v>
      </c>
    </row>
    <row r="49" spans="1:1" x14ac:dyDescent="0.25">
      <c r="A49" t="s">
        <v>59</v>
      </c>
    </row>
    <row r="50" spans="1:1" x14ac:dyDescent="0.25">
      <c r="A50" t="s">
        <v>60</v>
      </c>
    </row>
    <row r="51" spans="1:1" x14ac:dyDescent="0.25">
      <c r="A51" t="s">
        <v>61</v>
      </c>
    </row>
    <row r="52" spans="1:1" x14ac:dyDescent="0.25">
      <c r="A52" t="s">
        <v>50</v>
      </c>
    </row>
    <row r="53" spans="1:1" x14ac:dyDescent="0.25">
      <c r="A53" t="s">
        <v>51</v>
      </c>
    </row>
    <row r="54" spans="1:1" x14ac:dyDescent="0.25">
      <c r="A54" t="s">
        <v>52</v>
      </c>
    </row>
    <row r="55" spans="1:1" x14ac:dyDescent="0.25">
      <c r="A55" t="s">
        <v>53</v>
      </c>
    </row>
    <row r="56" spans="1:1" x14ac:dyDescent="0.25">
      <c r="A56" t="s">
        <v>54</v>
      </c>
    </row>
    <row r="57" spans="1:1" x14ac:dyDescent="0.25">
      <c r="A57" t="s">
        <v>55</v>
      </c>
    </row>
    <row r="58" spans="1:1" x14ac:dyDescent="0.25">
      <c r="A58" t="s">
        <v>56</v>
      </c>
    </row>
    <row r="59" spans="1:1" x14ac:dyDescent="0.25">
      <c r="A59" t="s">
        <v>19</v>
      </c>
    </row>
    <row r="66" spans="1:1" x14ac:dyDescent="0.25">
      <c r="A66" t="s">
        <v>76</v>
      </c>
    </row>
    <row r="67" spans="1:1" x14ac:dyDescent="0.25">
      <c r="A67" t="s">
        <v>77</v>
      </c>
    </row>
    <row r="68" spans="1:1" x14ac:dyDescent="0.25">
      <c r="A68" t="s">
        <v>78</v>
      </c>
    </row>
    <row r="69" spans="1:1" x14ac:dyDescent="0.25">
      <c r="A69"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D10" sqref="D10"/>
    </sheetView>
  </sheetViews>
  <sheetFormatPr defaultRowHeight="15" x14ac:dyDescent="0.25"/>
  <cols>
    <col min="1" max="1" width="147.28515625" customWidth="1"/>
  </cols>
  <sheetData>
    <row r="1" spans="1:2" x14ac:dyDescent="0.25">
      <c r="A1" s="10" t="s">
        <v>63</v>
      </c>
    </row>
    <row r="2" spans="1:2" x14ac:dyDescent="0.25">
      <c r="A2" s="10"/>
    </row>
    <row r="3" spans="1:2" x14ac:dyDescent="0.25">
      <c r="A3" s="10"/>
    </row>
    <row r="4" spans="1:2" x14ac:dyDescent="0.25">
      <c r="A4" s="10"/>
      <c r="B4" t="s">
        <v>64</v>
      </c>
    </row>
    <row r="5" spans="1:2" x14ac:dyDescent="0.25">
      <c r="A5" s="10"/>
    </row>
    <row r="6" spans="1:2" x14ac:dyDescent="0.25">
      <c r="A6" s="10"/>
    </row>
    <row r="7" spans="1:2" x14ac:dyDescent="0.25">
      <c r="A7" s="10"/>
    </row>
    <row r="8" spans="1:2" x14ac:dyDescent="0.25">
      <c r="A8" s="10"/>
    </row>
    <row r="9" spans="1:2" x14ac:dyDescent="0.25">
      <c r="A9" s="10"/>
    </row>
    <row r="10" spans="1:2" x14ac:dyDescent="0.25">
      <c r="A10" s="10"/>
    </row>
    <row r="11" spans="1:2" x14ac:dyDescent="0.25">
      <c r="A11" s="10"/>
    </row>
    <row r="12" spans="1:2" x14ac:dyDescent="0.25">
      <c r="A12" s="10"/>
    </row>
    <row r="13" spans="1:2" x14ac:dyDescent="0.25">
      <c r="A13" s="10"/>
    </row>
    <row r="14" spans="1:2" x14ac:dyDescent="0.25">
      <c r="A14" s="10"/>
    </row>
    <row r="15" spans="1:2" x14ac:dyDescent="0.25">
      <c r="A15" s="10"/>
    </row>
    <row r="16" spans="1:2" x14ac:dyDescent="0.25">
      <c r="A16" s="10"/>
    </row>
    <row r="17" spans="1:1" x14ac:dyDescent="0.25">
      <c r="A17" s="10"/>
    </row>
    <row r="18" spans="1:1" x14ac:dyDescent="0.25">
      <c r="A18" s="10"/>
    </row>
    <row r="19" spans="1:1" x14ac:dyDescent="0.25">
      <c r="A19" s="10"/>
    </row>
    <row r="20" spans="1:1" x14ac:dyDescent="0.25">
      <c r="A20" s="10"/>
    </row>
    <row r="21" spans="1:1" x14ac:dyDescent="0.25">
      <c r="A21" s="10"/>
    </row>
    <row r="22" spans="1:1" x14ac:dyDescent="0.25">
      <c r="A22" s="10"/>
    </row>
    <row r="23" spans="1:1" x14ac:dyDescent="0.25">
      <c r="A23" s="10"/>
    </row>
    <row r="24" spans="1:1" x14ac:dyDescent="0.25">
      <c r="A24" s="10"/>
    </row>
    <row r="25" spans="1:1" x14ac:dyDescent="0.25">
      <c r="A25" s="10"/>
    </row>
    <row r="26" spans="1:1" x14ac:dyDescent="0.25">
      <c r="A26" s="10"/>
    </row>
    <row r="27" spans="1:1" x14ac:dyDescent="0.25">
      <c r="A27" s="10"/>
    </row>
    <row r="28" spans="1:1" x14ac:dyDescent="0.25">
      <c r="A28" s="10"/>
    </row>
    <row r="29" spans="1:1" x14ac:dyDescent="0.25">
      <c r="A29" s="10"/>
    </row>
    <row r="30" spans="1:1" x14ac:dyDescent="0.25">
      <c r="A30" s="10"/>
    </row>
    <row r="31" spans="1:1" x14ac:dyDescent="0.25">
      <c r="A31" s="10"/>
    </row>
    <row r="32" spans="1:1" x14ac:dyDescent="0.25">
      <c r="A32" s="10"/>
    </row>
    <row r="33" spans="1:1" x14ac:dyDescent="0.25">
      <c r="A33" s="10"/>
    </row>
    <row r="34" spans="1:1" x14ac:dyDescent="0.25">
      <c r="A34" s="10"/>
    </row>
    <row r="35" spans="1:1" x14ac:dyDescent="0.25">
      <c r="A35" s="10"/>
    </row>
    <row r="36" spans="1:1" x14ac:dyDescent="0.25">
      <c r="A36" s="10"/>
    </row>
    <row r="37" spans="1:1" x14ac:dyDescent="0.25">
      <c r="A37" s="10"/>
    </row>
    <row r="38" spans="1:1" x14ac:dyDescent="0.25">
      <c r="A38" s="10"/>
    </row>
  </sheetData>
  <mergeCells count="1">
    <mergeCell ref="A1:A38"/>
  </mergeCell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4"/>
  <sheetViews>
    <sheetView workbookViewId="0">
      <selection activeCell="D20" sqref="D20"/>
    </sheetView>
  </sheetViews>
  <sheetFormatPr defaultRowHeight="15" x14ac:dyDescent="0.25"/>
  <cols>
    <col min="1" max="1" width="145.85546875" customWidth="1"/>
  </cols>
  <sheetData>
    <row r="1" spans="1:1" x14ac:dyDescent="0.25">
      <c r="A1" s="7" t="s">
        <v>65</v>
      </c>
    </row>
    <row r="2" spans="1:1" x14ac:dyDescent="0.25">
      <c r="A2" s="7" t="s">
        <v>66</v>
      </c>
    </row>
    <row r="4" spans="1:1" ht="15.75" x14ac:dyDescent="0.25">
      <c r="A4" s="8" t="s">
        <v>67</v>
      </c>
    </row>
    <row r="7" spans="1:1" x14ac:dyDescent="0.25">
      <c r="A7" s="7" t="s">
        <v>68</v>
      </c>
    </row>
    <row r="10" spans="1:1" x14ac:dyDescent="0.25">
      <c r="A10" s="7" t="s">
        <v>69</v>
      </c>
    </row>
    <row r="13" spans="1:1" x14ac:dyDescent="0.25">
      <c r="A13" s="7" t="s">
        <v>70</v>
      </c>
    </row>
    <row r="14" spans="1:1" x14ac:dyDescent="0.25">
      <c r="A14" s="6"/>
    </row>
    <row r="15" spans="1:1" x14ac:dyDescent="0.25">
      <c r="A15" s="6"/>
    </row>
    <row r="16" spans="1:1" x14ac:dyDescent="0.25">
      <c r="A16" s="6"/>
    </row>
    <row r="17" spans="1:1" x14ac:dyDescent="0.25">
      <c r="A17" s="6"/>
    </row>
    <row r="18" spans="1:1" x14ac:dyDescent="0.25">
      <c r="A18" s="7" t="s">
        <v>71</v>
      </c>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7" t="s">
        <v>72</v>
      </c>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7" t="s">
        <v>64</v>
      </c>
    </row>
    <row r="32" spans="1:1" x14ac:dyDescent="0.25">
      <c r="A32" s="6"/>
    </row>
    <row r="33" spans="1:1" x14ac:dyDescent="0.25">
      <c r="A33" s="6"/>
    </row>
    <row r="34" spans="1:1" x14ac:dyDescent="0.25">
      <c r="A34" s="6"/>
    </row>
    <row r="35" spans="1:1" x14ac:dyDescent="0.25">
      <c r="A35" s="7" t="s">
        <v>73</v>
      </c>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7" t="s">
        <v>74</v>
      </c>
    </row>
    <row r="52" spans="1:1" x14ac:dyDescent="0.25">
      <c r="A52" s="6"/>
    </row>
    <row r="53" spans="1:1" x14ac:dyDescent="0.25">
      <c r="A53" s="6"/>
    </row>
    <row r="54" spans="1:1" x14ac:dyDescent="0.25">
      <c r="A54" s="9"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Windows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R</dc:creator>
  <cp:lastModifiedBy>Richard R</cp:lastModifiedBy>
  <dcterms:created xsi:type="dcterms:W3CDTF">2017-09-28T17:35:06Z</dcterms:created>
  <dcterms:modified xsi:type="dcterms:W3CDTF">2017-09-28T21:39:31Z</dcterms:modified>
</cp:coreProperties>
</file>