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6c97ba8ed48425/Documents/Projects/Speech Timer/Laser Cut/"/>
    </mc:Choice>
  </mc:AlternateContent>
  <xr:revisionPtr revIDLastSave="339" documentId="8_{FBD98E83-F4B6-4DFB-8D04-7D1E95DF2A7C}" xr6:coauthVersionLast="47" xr6:coauthVersionMax="47" xr10:uidLastSave="{306089AF-AEAD-4DF4-899D-E16D637C34AE}"/>
  <bookViews>
    <workbookView xWindow="28680" yWindow="-120" windowWidth="29040" windowHeight="15720" activeTab="4" xr2:uid="{4AB225D3-4427-41BA-9950-6B66B5724891}"/>
  </bookViews>
  <sheets>
    <sheet name="Sheet1" sheetId="1" r:id="rId1"/>
    <sheet name="Sheet2" sheetId="2" r:id="rId2"/>
    <sheet name="Inserts" sheetId="3" r:id="rId3"/>
    <sheet name="Sheet4" sheetId="4" r:id="rId4"/>
    <sheet name="Cas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5" l="1"/>
  <c r="A9" i="5"/>
  <c r="A5" i="5"/>
  <c r="J32" i="4"/>
  <c r="L32" i="4" s="1"/>
  <c r="I32" i="4"/>
  <c r="K32" i="4" s="1"/>
  <c r="L31" i="4"/>
  <c r="J31" i="4"/>
  <c r="I31" i="4"/>
  <c r="K31" i="4" s="1"/>
  <c r="J30" i="4"/>
  <c r="L30" i="4" s="1"/>
  <c r="I30" i="4"/>
  <c r="K30" i="4" s="1"/>
  <c r="J29" i="4"/>
  <c r="L29" i="4" s="1"/>
  <c r="I29" i="4"/>
  <c r="K29" i="4" s="1"/>
  <c r="J28" i="4"/>
  <c r="L28" i="4" s="1"/>
  <c r="I28" i="4"/>
  <c r="K28" i="4" s="1"/>
  <c r="L27" i="4"/>
  <c r="J27" i="4"/>
  <c r="I27" i="4"/>
  <c r="K27" i="4" s="1"/>
  <c r="J26" i="4"/>
  <c r="L26" i="4" s="1"/>
  <c r="I26" i="4"/>
  <c r="K26" i="4" s="1"/>
  <c r="J25" i="4"/>
  <c r="L25" i="4" s="1"/>
  <c r="I25" i="4"/>
  <c r="K25" i="4" s="1"/>
  <c r="J24" i="4"/>
  <c r="L24" i="4" s="1"/>
  <c r="I24" i="4"/>
  <c r="K24" i="4" s="1"/>
  <c r="L23" i="4"/>
  <c r="J23" i="4"/>
  <c r="I23" i="4"/>
  <c r="K23" i="4" s="1"/>
  <c r="J22" i="4"/>
  <c r="L22" i="4" s="1"/>
  <c r="I22" i="4"/>
  <c r="K22" i="4" s="1"/>
  <c r="J21" i="4"/>
  <c r="L21" i="4" s="1"/>
  <c r="I21" i="4"/>
  <c r="K21" i="4" s="1"/>
  <c r="J20" i="4"/>
  <c r="L20" i="4" s="1"/>
  <c r="I20" i="4"/>
  <c r="K20" i="4" s="1"/>
  <c r="L19" i="4"/>
  <c r="J19" i="4"/>
  <c r="I19" i="4"/>
  <c r="K19" i="4" s="1"/>
  <c r="J16" i="4"/>
  <c r="L16" i="4" s="1"/>
  <c r="I16" i="4"/>
  <c r="K16" i="4" s="1"/>
  <c r="J15" i="4"/>
  <c r="L15" i="4" s="1"/>
  <c r="I15" i="4"/>
  <c r="K15" i="4" s="1"/>
  <c r="J14" i="4"/>
  <c r="L14" i="4" s="1"/>
  <c r="I14" i="4"/>
  <c r="K14" i="4" s="1"/>
  <c r="J13" i="4"/>
  <c r="L13" i="4" s="1"/>
  <c r="I13" i="4"/>
  <c r="K13" i="4" s="1"/>
  <c r="J12" i="4"/>
  <c r="L12" i="4" s="1"/>
  <c r="I12" i="4"/>
  <c r="K12" i="4" s="1"/>
  <c r="J11" i="4"/>
  <c r="L11" i="4" s="1"/>
  <c r="I11" i="4"/>
  <c r="K11" i="4" s="1"/>
  <c r="J10" i="4"/>
  <c r="L10" i="4" s="1"/>
  <c r="I10" i="4"/>
  <c r="K10" i="4" s="1"/>
  <c r="J9" i="4"/>
  <c r="L9" i="4" s="1"/>
  <c r="I9" i="4"/>
  <c r="K9" i="4" s="1"/>
  <c r="J8" i="4"/>
  <c r="L8" i="4" s="1"/>
  <c r="I8" i="4"/>
  <c r="K8" i="4" s="1"/>
  <c r="J7" i="4"/>
  <c r="L7" i="4" s="1"/>
  <c r="I7" i="4"/>
  <c r="K7" i="4" s="1"/>
  <c r="J6" i="4"/>
  <c r="L6" i="4" s="1"/>
  <c r="I6" i="4"/>
  <c r="K6" i="4" s="1"/>
  <c r="L5" i="4"/>
  <c r="J5" i="4"/>
  <c r="I5" i="4"/>
  <c r="K5" i="4" s="1"/>
  <c r="J4" i="4"/>
  <c r="L4" i="4" s="1"/>
  <c r="I4" i="4"/>
  <c r="K4" i="4" s="1"/>
  <c r="L3" i="4"/>
  <c r="K3" i="4"/>
  <c r="J3" i="4"/>
  <c r="I3" i="4"/>
  <c r="I17" i="4"/>
  <c r="J17" i="4"/>
  <c r="I18" i="4"/>
  <c r="J18" i="4"/>
  <c r="E18" i="4"/>
  <c r="F32" i="4"/>
  <c r="F29" i="4"/>
  <c r="F28" i="4"/>
  <c r="F27" i="4"/>
  <c r="F26" i="4"/>
  <c r="F25" i="4"/>
  <c r="F22" i="4"/>
  <c r="F21" i="4"/>
  <c r="F20" i="4"/>
  <c r="F19" i="4"/>
  <c r="F16" i="4"/>
  <c r="F15" i="4"/>
  <c r="F13" i="4"/>
  <c r="F12" i="4"/>
  <c r="F11" i="4"/>
  <c r="F10" i="4"/>
  <c r="F8" i="4"/>
  <c r="F31" i="4" s="1"/>
  <c r="F7" i="4"/>
  <c r="F14" i="4" s="1"/>
  <c r="E32" i="4"/>
  <c r="E31" i="4"/>
  <c r="E29" i="4"/>
  <c r="E28" i="4"/>
  <c r="E25" i="4"/>
  <c r="E24" i="4"/>
  <c r="E22" i="4"/>
  <c r="E21" i="4"/>
  <c r="E16" i="4"/>
  <c r="E15" i="4"/>
  <c r="E13" i="4"/>
  <c r="E12" i="4"/>
  <c r="E9" i="4"/>
  <c r="E8" i="4"/>
  <c r="E6" i="4"/>
  <c r="E5" i="4"/>
  <c r="C11" i="3"/>
  <c r="B11" i="3"/>
  <c r="C10" i="3"/>
  <c r="B10" i="3"/>
  <c r="B9" i="2"/>
  <c r="B18" i="2"/>
  <c r="B17" i="2"/>
  <c r="B19" i="2"/>
  <c r="B16" i="2"/>
  <c r="C14" i="2"/>
  <c r="C16" i="2"/>
  <c r="C20" i="2"/>
  <c r="C17" i="2"/>
  <c r="C18" i="2" s="1"/>
  <c r="B21" i="2"/>
  <c r="C21" i="2"/>
  <c r="K7" i="2"/>
  <c r="J7" i="2"/>
  <c r="K6" i="2"/>
  <c r="J6" i="2"/>
  <c r="K5" i="2"/>
  <c r="J5" i="2"/>
  <c r="K4" i="2"/>
  <c r="J4" i="2"/>
  <c r="K3" i="2"/>
  <c r="J3" i="2"/>
  <c r="K2" i="2"/>
  <c r="J2" i="2"/>
  <c r="D7" i="1"/>
  <c r="B13" i="1"/>
  <c r="D4" i="1"/>
  <c r="D5" i="1"/>
  <c r="C13" i="1" s="1"/>
  <c r="D3" i="1"/>
  <c r="C11" i="1" s="1"/>
  <c r="C6" i="1"/>
  <c r="B6" i="1"/>
  <c r="F23" i="4" l="1"/>
  <c r="F30" i="4"/>
  <c r="F24" i="4"/>
  <c r="C12" i="2"/>
  <c r="C19" i="2"/>
  <c r="B20" i="2"/>
  <c r="D13" i="1"/>
  <c r="C12" i="1"/>
  <c r="B12" i="1" s="1"/>
  <c r="D12" i="1" s="1"/>
  <c r="D11" i="1"/>
</calcChain>
</file>

<file path=xl/sharedStrings.xml><?xml version="1.0" encoding="utf-8"?>
<sst xmlns="http://schemas.openxmlformats.org/spreadsheetml/2006/main" count="159" uniqueCount="50">
  <si>
    <t>Item</t>
  </si>
  <si>
    <t>W</t>
  </si>
  <si>
    <t>H</t>
  </si>
  <si>
    <t>Current Design</t>
  </si>
  <si>
    <t>Current Segment</t>
  </si>
  <si>
    <t>Current All Segments</t>
  </si>
  <si>
    <t>Current Border</t>
  </si>
  <si>
    <t>W/H</t>
  </si>
  <si>
    <t>New Design</t>
  </si>
  <si>
    <t>New Segment</t>
  </si>
  <si>
    <t>New All Segments</t>
  </si>
  <si>
    <t>Individual Segment</t>
  </si>
  <si>
    <t>Current</t>
  </si>
  <si>
    <t>Adjusted</t>
  </si>
  <si>
    <t>Point</t>
  </si>
  <si>
    <t>X</t>
  </si>
  <si>
    <t>Y</t>
  </si>
  <si>
    <t>A</t>
  </si>
  <si>
    <t>B</t>
  </si>
  <si>
    <t>C</t>
  </si>
  <si>
    <t>D</t>
  </si>
  <si>
    <t>E</t>
  </si>
  <si>
    <t>F</t>
  </si>
  <si>
    <t>Line Width</t>
  </si>
  <si>
    <t>Width</t>
  </si>
  <si>
    <t>Length (BC &amp; EF)</t>
  </si>
  <si>
    <t>Height (BF &amp; CE)</t>
  </si>
  <si>
    <t>Hypotenuse of 45 degee Point</t>
  </si>
  <si>
    <t>Original Design</t>
  </si>
  <si>
    <t>Segment</t>
  </si>
  <si>
    <t>Circle</t>
  </si>
  <si>
    <t>Kerf</t>
  </si>
  <si>
    <t>Digit</t>
  </si>
  <si>
    <t>LED 1</t>
  </si>
  <si>
    <t>LED 2</t>
  </si>
  <si>
    <t>a</t>
  </si>
  <si>
    <t>b</t>
  </si>
  <si>
    <t>c</t>
  </si>
  <si>
    <t>d</t>
  </si>
  <si>
    <t>e</t>
  </si>
  <si>
    <t>f</t>
  </si>
  <si>
    <t>g</t>
  </si>
  <si>
    <t>Colon</t>
  </si>
  <si>
    <t>N/A</t>
  </si>
  <si>
    <t>Top</t>
  </si>
  <si>
    <t>Bottom</t>
  </si>
  <si>
    <t>LED1</t>
  </si>
  <si>
    <t>LED2</t>
  </si>
  <si>
    <t>LED R</t>
  </si>
  <si>
    <t>Digits order 43:21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</si>
</sst>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/>
    <xf numFmtId="0" fontId="2" fillId="9" borderId="1" xfId="0" applyFont="1" applyFill="1" applyBorder="1"/>
    <xf numFmtId="164" fontId="0" fillId="0" borderId="1" xfId="0" applyNumberFormat="1" applyBorder="1" applyAlignment="1">
      <alignment vertical="center"/>
    </xf>
    <xf numFmtId="164" fontId="0" fillId="8" borderId="1" xfId="0" applyNumberFormat="1" applyFill="1" applyBorder="1"/>
    <xf numFmtId="164" fontId="0" fillId="5" borderId="1" xfId="0" applyNumberFormat="1" applyFill="1" applyBorder="1"/>
    <xf numFmtId="164" fontId="0" fillId="6" borderId="1" xfId="0" applyNumberFormat="1" applyFill="1" applyBorder="1"/>
    <xf numFmtId="164" fontId="0" fillId="4" borderId="1" xfId="0" applyNumberFormat="1" applyFill="1" applyBorder="1"/>
    <xf numFmtId="164" fontId="0" fillId="7" borderId="1" xfId="0" applyNumberFormat="1" applyFill="1" applyBorder="1"/>
    <xf numFmtId="164" fontId="0" fillId="0" borderId="1" xfId="0" applyNumberFormat="1" applyBorder="1"/>
    <xf numFmtId="0" fontId="3" fillId="10" borderId="1" xfId="0" applyFont="1" applyFill="1" applyBorder="1"/>
    <xf numFmtId="0" fontId="4" fillId="0" borderId="1" xfId="0" applyFont="1" applyBorder="1"/>
    <xf numFmtId="0" fontId="0" fillId="0" borderId="2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3" fillId="10" borderId="7" xfId="0" applyFont="1" applyFill="1" applyBorder="1"/>
    <xf numFmtId="0" fontId="0" fillId="0" borderId="8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4" fillId="0" borderId="13" xfId="0" applyFont="1" applyBorder="1"/>
    <xf numFmtId="0" fontId="3" fillId="10" borderId="13" xfId="0" applyFont="1" applyFill="1" applyBorder="1"/>
    <xf numFmtId="0" fontId="0" fillId="0" borderId="14" xfId="0" applyBorder="1"/>
    <xf numFmtId="0" fontId="4" fillId="0" borderId="7" xfId="0" applyFont="1" applyBorder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4" fontId="0" fillId="0" borderId="4" xfId="0" applyNumberFormat="1" applyBorder="1"/>
    <xf numFmtId="164" fontId="0" fillId="0" borderId="13" xfId="0" applyNumberFormat="1" applyBorder="1"/>
    <xf numFmtId="164" fontId="0" fillId="0" borderId="7" xfId="0" applyNumberFormat="1" applyBorder="1"/>
    <xf numFmtId="0" fontId="1" fillId="0" borderId="14" xfId="0" applyFont="1" applyBorder="1" applyAlignment="1">
      <alignment horizontal="center"/>
    </xf>
    <xf numFmtId="164" fontId="0" fillId="0" borderId="5" xfId="0" applyNumberFormat="1" applyBorder="1"/>
    <xf numFmtId="164" fontId="0" fillId="0" borderId="2" xfId="0" applyNumberFormat="1" applyBorder="1"/>
    <xf numFmtId="164" fontId="0" fillId="0" borderId="14" xfId="0" applyNumberFormat="1" applyBorder="1"/>
    <xf numFmtId="164" fontId="0" fillId="0" borderId="8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0" fontId="1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6" fillId="0" borderId="2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238125</xdr:colOff>
      <xdr:row>5</xdr:row>
      <xdr:rowOff>180975</xdr:rowOff>
    </xdr:from>
    <xdr:to>
      <xdr:col>18</xdr:col>
      <xdr:colOff>22731</xdr:colOff>
      <xdr:row>22</xdr:row>
      <xdr:rowOff>703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46ABC2-EC68-4D36-9BA6-931CDB4FF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2525" y="1152525"/>
          <a:ext cx="2223006" cy="308680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5B6C4-D9DF-4C54-988B-61B568316F3A}">
  <dimension ref="A1:D14"/>
  <sheetViews>
    <sheetView workbookViewId="0">
      <selection activeCell="B7" sqref="B7"/>
    </sheetView>
  </sheetViews>
  <sheetFormatPr defaultRowHeight="15" x14ac:dyDescent="0.25"/>
  <cols>
    <col min="1" max="1" width="20" bestFit="1" customWidth="1"/>
  </cols>
  <sheetData>
    <row r="1" spans="1:4" x14ac:dyDescent="0.25">
      <c r="A1" s="58" t="s">
        <v>12</v>
      </c>
      <c r="B1" s="58"/>
      <c r="C1" s="58"/>
      <c r="D1" s="58"/>
    </row>
    <row r="2" spans="1:4" x14ac:dyDescent="0.25">
      <c r="A2" s="3" t="s">
        <v>0</v>
      </c>
      <c r="B2" s="3" t="s">
        <v>1</v>
      </c>
      <c r="C2" s="3" t="s">
        <v>2</v>
      </c>
      <c r="D2" s="3" t="s">
        <v>7</v>
      </c>
    </row>
    <row r="3" spans="1:4" x14ac:dyDescent="0.25">
      <c r="A3" s="1" t="s">
        <v>3</v>
      </c>
      <c r="B3" s="1">
        <v>274.10000000000002</v>
      </c>
      <c r="C3" s="1">
        <v>118.637</v>
      </c>
      <c r="D3" s="2">
        <f>B3/C3</f>
        <v>2.3104090629398923</v>
      </c>
    </row>
    <row r="4" spans="1:4" x14ac:dyDescent="0.25">
      <c r="A4" s="1" t="s">
        <v>4</v>
      </c>
      <c r="B4" s="1">
        <v>54.837000000000003</v>
      </c>
      <c r="C4" s="1">
        <v>98.525000000000006</v>
      </c>
      <c r="D4" s="2">
        <f t="shared" ref="D4:D7" si="0">B4/C4</f>
        <v>0.55657954833798529</v>
      </c>
    </row>
    <row r="5" spans="1:4" x14ac:dyDescent="0.25">
      <c r="A5" s="1" t="s">
        <v>5</v>
      </c>
      <c r="B5" s="1">
        <v>253.99799999999999</v>
      </c>
      <c r="C5" s="1">
        <v>98.525000000000006</v>
      </c>
      <c r="D5" s="2">
        <f t="shared" si="0"/>
        <v>2.5780055823395074</v>
      </c>
    </row>
    <row r="6" spans="1:4" x14ac:dyDescent="0.25">
      <c r="A6" s="1" t="s">
        <v>6</v>
      </c>
      <c r="B6" s="1">
        <f>(B3-B5)/2</f>
        <v>10.051000000000016</v>
      </c>
      <c r="C6" s="1">
        <f>(C3-C5)/2</f>
        <v>10.055999999999997</v>
      </c>
      <c r="D6" s="2"/>
    </row>
    <row r="7" spans="1:4" x14ac:dyDescent="0.25">
      <c r="A7" s="1" t="s">
        <v>11</v>
      </c>
      <c r="B7" s="1">
        <v>40.747999999999998</v>
      </c>
      <c r="C7" s="1">
        <v>11.137</v>
      </c>
      <c r="D7" s="2">
        <f t="shared" si="0"/>
        <v>3.6587950076322167</v>
      </c>
    </row>
    <row r="9" spans="1:4" x14ac:dyDescent="0.25">
      <c r="A9" s="58" t="s">
        <v>13</v>
      </c>
      <c r="B9" s="58"/>
      <c r="C9" s="58"/>
      <c r="D9" s="58"/>
    </row>
    <row r="10" spans="1:4" x14ac:dyDescent="0.25">
      <c r="A10" s="3" t="s">
        <v>0</v>
      </c>
      <c r="B10" s="3" t="s">
        <v>1</v>
      </c>
      <c r="C10" s="3" t="s">
        <v>2</v>
      </c>
      <c r="D10" s="3" t="s">
        <v>7</v>
      </c>
    </row>
    <row r="11" spans="1:4" x14ac:dyDescent="0.25">
      <c r="A11" s="1" t="s">
        <v>8</v>
      </c>
      <c r="B11" s="1">
        <v>180</v>
      </c>
      <c r="C11" s="2">
        <f>B11/D3</f>
        <v>77.908281649033199</v>
      </c>
      <c r="D11" s="2">
        <f>B11/C11</f>
        <v>2.3104090629398923</v>
      </c>
    </row>
    <row r="12" spans="1:4" x14ac:dyDescent="0.25">
      <c r="A12" s="1" t="s">
        <v>9</v>
      </c>
      <c r="B12" s="2">
        <f>C12*D4</f>
        <v>32.230565245247739</v>
      </c>
      <c r="C12" s="1">
        <f>C11-20</f>
        <v>57.908281649033199</v>
      </c>
      <c r="D12" s="2">
        <f t="shared" ref="D12:D13" si="1">B12/C12</f>
        <v>0.55657954833798529</v>
      </c>
    </row>
    <row r="13" spans="1:4" x14ac:dyDescent="0.25">
      <c r="A13" s="1" t="s">
        <v>10</v>
      </c>
      <c r="B13" s="1">
        <f>B11-20</f>
        <v>160</v>
      </c>
      <c r="C13" s="2">
        <f>B13/D5</f>
        <v>62.063480814809573</v>
      </c>
      <c r="D13" s="2">
        <f t="shared" si="1"/>
        <v>2.5780055823395074</v>
      </c>
    </row>
    <row r="14" spans="1:4" x14ac:dyDescent="0.25">
      <c r="A14" s="1" t="s">
        <v>11</v>
      </c>
      <c r="B14" s="1"/>
      <c r="C14" s="1"/>
      <c r="D14" s="2"/>
    </row>
  </sheetData>
  <mergeCells count="2">
    <mergeCell ref="A1:D1"/>
    <mergeCell ref="A9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51114-221B-4570-AA9C-F71C49B851BE}">
  <dimension ref="A1:K21"/>
  <sheetViews>
    <sheetView workbookViewId="0">
      <selection activeCell="A15" sqref="A15:C15"/>
    </sheetView>
  </sheetViews>
  <sheetFormatPr defaultRowHeight="15" x14ac:dyDescent="0.25"/>
  <cols>
    <col min="1" max="1" width="9.140625" style="4"/>
    <col min="3" max="3" width="9.140625" customWidth="1"/>
  </cols>
  <sheetData>
    <row r="1" spans="1:11" x14ac:dyDescent="0.25">
      <c r="A1" s="6" t="s">
        <v>14</v>
      </c>
      <c r="B1" s="6" t="s">
        <v>15</v>
      </c>
      <c r="C1" s="6" t="s">
        <v>16</v>
      </c>
      <c r="E1" s="6" t="s">
        <v>14</v>
      </c>
      <c r="F1" s="6" t="s">
        <v>15</v>
      </c>
      <c r="G1" s="6" t="s">
        <v>16</v>
      </c>
      <c r="I1" s="6" t="s">
        <v>14</v>
      </c>
      <c r="J1" s="6" t="s">
        <v>15</v>
      </c>
      <c r="K1" s="6" t="s">
        <v>16</v>
      </c>
    </row>
    <row r="2" spans="1:11" x14ac:dyDescent="0.25">
      <c r="A2" s="4" t="s">
        <v>17</v>
      </c>
      <c r="B2" s="7">
        <v>0</v>
      </c>
      <c r="C2">
        <v>5.5685000000000002</v>
      </c>
      <c r="E2" s="4" t="s">
        <v>17</v>
      </c>
      <c r="F2" s="7">
        <v>5.1999999999999998E-2</v>
      </c>
      <c r="G2">
        <v>5.68</v>
      </c>
      <c r="I2" s="4" t="s">
        <v>17</v>
      </c>
      <c r="J2" s="7">
        <f>F2-B2</f>
        <v>5.1999999999999998E-2</v>
      </c>
      <c r="K2">
        <f t="shared" ref="K2:K7" si="0">G2-C2</f>
        <v>0.11149999999999949</v>
      </c>
    </row>
    <row r="3" spans="1:11" x14ac:dyDescent="0.25">
      <c r="A3" s="4" t="s">
        <v>18</v>
      </c>
      <c r="B3">
        <v>5.5685000000000002</v>
      </c>
      <c r="C3" s="7">
        <v>11.137</v>
      </c>
      <c r="E3" s="4" t="s">
        <v>18</v>
      </c>
      <c r="F3">
        <v>5.6210000000000004</v>
      </c>
      <c r="G3" s="7">
        <v>11.1</v>
      </c>
      <c r="I3" s="4" t="s">
        <v>18</v>
      </c>
      <c r="J3">
        <f t="shared" ref="J3:J7" si="1">F3-B3</f>
        <v>5.2500000000000213E-2</v>
      </c>
      <c r="K3" s="7">
        <f t="shared" si="0"/>
        <v>-3.700000000000081E-2</v>
      </c>
    </row>
    <row r="4" spans="1:11" x14ac:dyDescent="0.25">
      <c r="A4" s="4" t="s">
        <v>19</v>
      </c>
      <c r="B4">
        <v>35.179499999999997</v>
      </c>
      <c r="C4" s="7">
        <v>11.137</v>
      </c>
      <c r="E4" s="4" t="s">
        <v>19</v>
      </c>
      <c r="F4">
        <v>35.127000000000002</v>
      </c>
      <c r="G4" s="7">
        <v>11.1</v>
      </c>
      <c r="I4" s="4" t="s">
        <v>19</v>
      </c>
      <c r="J4">
        <f t="shared" si="1"/>
        <v>-5.2499999999994884E-2</v>
      </c>
      <c r="K4" s="7">
        <f t="shared" si="0"/>
        <v>-3.700000000000081E-2</v>
      </c>
    </row>
    <row r="5" spans="1:11" x14ac:dyDescent="0.25">
      <c r="A5" s="4" t="s">
        <v>20</v>
      </c>
      <c r="B5" s="7">
        <v>40.747999999999998</v>
      </c>
      <c r="C5">
        <v>5.5685000000000002</v>
      </c>
      <c r="E5" s="4" t="s">
        <v>20</v>
      </c>
      <c r="F5" s="7">
        <v>40.695999999999998</v>
      </c>
      <c r="G5">
        <v>5.68</v>
      </c>
      <c r="I5" s="4" t="s">
        <v>20</v>
      </c>
      <c r="J5" s="7">
        <f t="shared" si="1"/>
        <v>-5.1999999999999602E-2</v>
      </c>
      <c r="K5">
        <f t="shared" si="0"/>
        <v>0.11149999999999949</v>
      </c>
    </row>
    <row r="6" spans="1:11" x14ac:dyDescent="0.25">
      <c r="A6" s="4" t="s">
        <v>21</v>
      </c>
      <c r="B6">
        <v>35.179499999999997</v>
      </c>
      <c r="C6" s="7">
        <v>0</v>
      </c>
      <c r="E6" s="4" t="s">
        <v>21</v>
      </c>
      <c r="F6">
        <v>35.127000000000002</v>
      </c>
      <c r="G6" s="7">
        <v>3.6999999999999998E-2</v>
      </c>
      <c r="I6" s="4" t="s">
        <v>21</v>
      </c>
      <c r="J6">
        <f t="shared" si="1"/>
        <v>-5.2499999999994884E-2</v>
      </c>
      <c r="K6" s="7">
        <f t="shared" si="0"/>
        <v>3.6999999999999998E-2</v>
      </c>
    </row>
    <row r="7" spans="1:11" x14ac:dyDescent="0.25">
      <c r="A7" s="4" t="s">
        <v>22</v>
      </c>
      <c r="B7">
        <v>5.5685000000000002</v>
      </c>
      <c r="C7" s="7">
        <v>0</v>
      </c>
      <c r="E7" s="4" t="s">
        <v>22</v>
      </c>
      <c r="F7">
        <v>5.6210000000000004</v>
      </c>
      <c r="G7" s="7">
        <v>3.6999999999999998E-2</v>
      </c>
      <c r="I7" s="4" t="s">
        <v>22</v>
      </c>
      <c r="J7">
        <f t="shared" si="1"/>
        <v>5.2500000000000213E-2</v>
      </c>
      <c r="K7" s="7">
        <f t="shared" si="0"/>
        <v>3.6999999999999998E-2</v>
      </c>
    </row>
    <row r="9" spans="1:11" x14ac:dyDescent="0.25">
      <c r="B9">
        <f>(6.5+40)/2-4</f>
        <v>19.25</v>
      </c>
    </row>
    <row r="10" spans="1:11" x14ac:dyDescent="0.25">
      <c r="A10" s="59" t="s">
        <v>23</v>
      </c>
      <c r="B10" s="59"/>
      <c r="C10" s="1">
        <v>0.1</v>
      </c>
    </row>
    <row r="11" spans="1:11" x14ac:dyDescent="0.25">
      <c r="A11" s="59" t="s">
        <v>24</v>
      </c>
      <c r="B11" s="59"/>
      <c r="C11" s="1">
        <v>40</v>
      </c>
    </row>
    <row r="12" spans="1:11" x14ac:dyDescent="0.25">
      <c r="A12" s="59" t="s">
        <v>25</v>
      </c>
      <c r="B12" s="59"/>
      <c r="C12" s="8">
        <f>(B18-B17)+C10</f>
        <v>28.958578643762689</v>
      </c>
    </row>
    <row r="13" spans="1:11" x14ac:dyDescent="0.25">
      <c r="A13" s="59" t="s">
        <v>26</v>
      </c>
      <c r="B13" s="59"/>
      <c r="C13" s="1">
        <v>11</v>
      </c>
    </row>
    <row r="14" spans="1:11" ht="30.75" customHeight="1" x14ac:dyDescent="0.25">
      <c r="A14" s="60" t="s">
        <v>27</v>
      </c>
      <c r="B14" s="60"/>
      <c r="C14" s="9">
        <f>(SQRT(2*(C10^2)))</f>
        <v>0.14142135623730953</v>
      </c>
    </row>
    <row r="15" spans="1:11" x14ac:dyDescent="0.25">
      <c r="A15" s="3" t="s">
        <v>14</v>
      </c>
      <c r="B15" s="3" t="s">
        <v>15</v>
      </c>
      <c r="C15" s="3" t="s">
        <v>16</v>
      </c>
    </row>
    <row r="16" spans="1:11" x14ac:dyDescent="0.25">
      <c r="A16" s="5" t="s">
        <v>17</v>
      </c>
      <c r="B16" s="11">
        <f>(SQRT(2*(C10^2)))/2</f>
        <v>7.0710678118654766E-2</v>
      </c>
      <c r="C16" s="12">
        <f>C13/2</f>
        <v>5.5</v>
      </c>
    </row>
    <row r="17" spans="1:3" x14ac:dyDescent="0.25">
      <c r="A17" s="5" t="s">
        <v>18</v>
      </c>
      <c r="B17" s="12">
        <f>(C14/2)+(C13/2)</f>
        <v>5.5707106781186546</v>
      </c>
      <c r="C17" s="13">
        <f>C13-(C10/2)</f>
        <v>10.95</v>
      </c>
    </row>
    <row r="18" spans="1:3" x14ac:dyDescent="0.25">
      <c r="A18" s="5" t="s">
        <v>19</v>
      </c>
      <c r="B18" s="14">
        <f>C11-B17</f>
        <v>34.429289321881342</v>
      </c>
      <c r="C18" s="13">
        <f>C17</f>
        <v>10.95</v>
      </c>
    </row>
    <row r="19" spans="1:3" x14ac:dyDescent="0.25">
      <c r="A19" s="5" t="s">
        <v>20</v>
      </c>
      <c r="B19" s="10">
        <f>C11-(C14/2)</f>
        <v>39.929289321881342</v>
      </c>
      <c r="C19" s="12">
        <f>C16</f>
        <v>5.5</v>
      </c>
    </row>
    <row r="20" spans="1:3" x14ac:dyDescent="0.25">
      <c r="A20" s="5" t="s">
        <v>21</v>
      </c>
      <c r="B20" s="14">
        <f>B18</f>
        <v>34.429289321881342</v>
      </c>
      <c r="C20" s="11">
        <f>C10/2</f>
        <v>0.05</v>
      </c>
    </row>
    <row r="21" spans="1:3" x14ac:dyDescent="0.25">
      <c r="A21" s="5" t="s">
        <v>22</v>
      </c>
      <c r="B21" s="12">
        <f>B17</f>
        <v>5.5707106781186546</v>
      </c>
      <c r="C21" s="11">
        <f>C20</f>
        <v>0.05</v>
      </c>
    </row>
  </sheetData>
  <mergeCells count="5">
    <mergeCell ref="A10:B10"/>
    <mergeCell ref="A11:B11"/>
    <mergeCell ref="A13:B13"/>
    <mergeCell ref="A12:B12"/>
    <mergeCell ref="A14:B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97B8F-3718-4234-970F-56B03E847EA2}">
  <dimension ref="A1:C11"/>
  <sheetViews>
    <sheetView workbookViewId="0">
      <selection activeCell="B10" sqref="B10"/>
    </sheetView>
  </sheetViews>
  <sheetFormatPr defaultRowHeight="15" x14ac:dyDescent="0.25"/>
  <sheetData>
    <row r="1" spans="1:3" x14ac:dyDescent="0.25">
      <c r="A1" s="58" t="s">
        <v>28</v>
      </c>
      <c r="B1" s="58"/>
      <c r="C1" s="58"/>
    </row>
    <row r="2" spans="1:3" x14ac:dyDescent="0.25">
      <c r="A2" s="61" t="s">
        <v>23</v>
      </c>
      <c r="B2" s="62"/>
      <c r="C2" s="15">
        <v>7.0999999999999994E-2</v>
      </c>
    </row>
    <row r="3" spans="1:3" x14ac:dyDescent="0.25">
      <c r="A3" s="3" t="s">
        <v>0</v>
      </c>
      <c r="B3" s="3" t="s">
        <v>1</v>
      </c>
      <c r="C3" s="3" t="s">
        <v>2</v>
      </c>
    </row>
    <row r="4" spans="1:3" x14ac:dyDescent="0.25">
      <c r="A4" s="1" t="s">
        <v>29</v>
      </c>
      <c r="B4" s="1">
        <v>28.404</v>
      </c>
      <c r="C4" s="1">
        <v>7.8109999999999999</v>
      </c>
    </row>
    <row r="5" spans="1:3" x14ac:dyDescent="0.25">
      <c r="A5" s="1" t="s">
        <v>30</v>
      </c>
      <c r="B5" s="1">
        <v>5.7519999999999998</v>
      </c>
      <c r="C5" s="1">
        <v>5.7519999999999998</v>
      </c>
    </row>
    <row r="7" spans="1:3" x14ac:dyDescent="0.25">
      <c r="A7" s="58" t="s">
        <v>13</v>
      </c>
      <c r="B7" s="58"/>
      <c r="C7" s="58"/>
    </row>
    <row r="8" spans="1:3" x14ac:dyDescent="0.25">
      <c r="A8" s="59" t="s">
        <v>31</v>
      </c>
      <c r="B8" s="59"/>
      <c r="C8" s="1">
        <v>0.25</v>
      </c>
    </row>
    <row r="9" spans="1:3" x14ac:dyDescent="0.25">
      <c r="A9" s="3" t="s">
        <v>0</v>
      </c>
      <c r="B9" s="3" t="s">
        <v>1</v>
      </c>
      <c r="C9" s="3" t="s">
        <v>2</v>
      </c>
    </row>
    <row r="10" spans="1:3" x14ac:dyDescent="0.25">
      <c r="A10" s="1" t="s">
        <v>29</v>
      </c>
      <c r="B10" s="1">
        <f>B4+$C$8</f>
        <v>28.654</v>
      </c>
      <c r="C10" s="1">
        <f t="shared" ref="C10:C11" si="0">C4+$C$8</f>
        <v>8.0609999999999999</v>
      </c>
    </row>
    <row r="11" spans="1:3" x14ac:dyDescent="0.25">
      <c r="A11" s="1" t="s">
        <v>30</v>
      </c>
      <c r="B11" s="1">
        <f t="shared" ref="B11" si="1">B5+$C$8</f>
        <v>6.0019999999999998</v>
      </c>
      <c r="C11" s="1">
        <f t="shared" si="0"/>
        <v>6.0019999999999998</v>
      </c>
    </row>
  </sheetData>
  <mergeCells count="4">
    <mergeCell ref="A1:C1"/>
    <mergeCell ref="A7:C7"/>
    <mergeCell ref="A8:B8"/>
    <mergeCell ref="A2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40BC5-2ACF-483B-BBDA-9A00783D74B4}">
  <dimension ref="A1:R32"/>
  <sheetViews>
    <sheetView workbookViewId="0">
      <pane ySplit="2" topLeftCell="A3" activePane="bottomLeft" state="frozen"/>
      <selection pane="bottomLeft" activeCell="Q25" sqref="Q25"/>
    </sheetView>
  </sheetViews>
  <sheetFormatPr defaultRowHeight="15" x14ac:dyDescent="0.25"/>
  <cols>
    <col min="1" max="1" width="9.140625" style="4"/>
  </cols>
  <sheetData>
    <row r="1" spans="1:18" ht="15.75" thickBot="1" x14ac:dyDescent="0.3">
      <c r="G1" s="34" t="s">
        <v>48</v>
      </c>
      <c r="H1" s="35">
        <v>2.5</v>
      </c>
      <c r="I1" s="63" t="s">
        <v>46</v>
      </c>
      <c r="J1" s="63"/>
      <c r="K1" s="63" t="s">
        <v>47</v>
      </c>
      <c r="L1" s="64"/>
    </row>
    <row r="2" spans="1:18" ht="15.75" thickBot="1" x14ac:dyDescent="0.3">
      <c r="A2" s="30" t="s">
        <v>32</v>
      </c>
      <c r="B2" s="31" t="s">
        <v>29</v>
      </c>
      <c r="C2" s="31" t="s">
        <v>33</v>
      </c>
      <c r="D2" s="31" t="s">
        <v>34</v>
      </c>
      <c r="E2" s="31" t="s">
        <v>15</v>
      </c>
      <c r="F2" s="31" t="s">
        <v>16</v>
      </c>
      <c r="G2" s="32" t="s">
        <v>1</v>
      </c>
      <c r="H2" s="33" t="s">
        <v>2</v>
      </c>
      <c r="I2" s="36" t="s">
        <v>15</v>
      </c>
      <c r="J2" s="36" t="s">
        <v>16</v>
      </c>
      <c r="K2" s="36" t="s">
        <v>15</v>
      </c>
      <c r="L2" s="40" t="s">
        <v>16</v>
      </c>
      <c r="M2" s="31" t="s">
        <v>29</v>
      </c>
      <c r="N2" s="47" t="s">
        <v>32</v>
      </c>
    </row>
    <row r="3" spans="1:18" x14ac:dyDescent="0.25">
      <c r="A3" s="19">
        <v>4</v>
      </c>
      <c r="B3" s="52" t="s">
        <v>35</v>
      </c>
      <c r="C3" s="20">
        <v>1</v>
      </c>
      <c r="D3" s="20">
        <v>2</v>
      </c>
      <c r="E3" s="21">
        <v>14.879</v>
      </c>
      <c r="F3" s="21">
        <v>69.917000000000002</v>
      </c>
      <c r="G3" s="20">
        <v>28.402000000000001</v>
      </c>
      <c r="H3" s="22">
        <v>7.8109999999999999</v>
      </c>
      <c r="I3" s="37">
        <f>IF(G3&lt;H3,E3+(G3/2),E3+(G3/3))-$H$1</f>
        <v>21.846333333333334</v>
      </c>
      <c r="J3" s="37">
        <f>IF(G3&gt;H3,F3+(H3/2),F3+(H3/3))-$H$1</f>
        <v>71.322500000000005</v>
      </c>
      <c r="K3" s="37">
        <f>IF(G3&lt;H3,I3,I3+((G3-H3)/3)+$H$1)</f>
        <v>31.21</v>
      </c>
      <c r="L3" s="41">
        <f>IF(G3&gt;H3,J3,J3+((H3-G3)/3)+$H$1)</f>
        <v>71.322500000000005</v>
      </c>
      <c r="M3" s="54" t="s">
        <v>35</v>
      </c>
      <c r="N3" s="48">
        <v>4</v>
      </c>
    </row>
    <row r="4" spans="1:18" x14ac:dyDescent="0.25">
      <c r="A4" s="23">
        <v>4</v>
      </c>
      <c r="B4" s="5" t="s">
        <v>36</v>
      </c>
      <c r="C4" s="1">
        <v>3</v>
      </c>
      <c r="D4" s="1">
        <v>4</v>
      </c>
      <c r="E4" s="16">
        <v>40.034999999999997</v>
      </c>
      <c r="F4" s="16">
        <v>44.71</v>
      </c>
      <c r="G4" s="1">
        <v>7.8109999999999999</v>
      </c>
      <c r="H4" s="18">
        <v>28.302</v>
      </c>
      <c r="I4" s="15">
        <f t="shared" ref="I4:I16" si="0">IF(G4&lt;H4,E4+(G4/2),E4+(G4/3))-$H$1</f>
        <v>41.4405</v>
      </c>
      <c r="J4" s="15">
        <f t="shared" ref="J4:J16" si="1">IF(G4&gt;H4,F4+(H4/2),F4+(H4/3))-$H$1</f>
        <v>51.643999999999998</v>
      </c>
      <c r="K4" s="15">
        <f t="shared" ref="K4:K16" si="2">IF(G4&lt;H4,I4,I4+((G4-H4)/3)+$H$1)</f>
        <v>41.4405</v>
      </c>
      <c r="L4" s="42">
        <f t="shared" ref="L4:L16" si="3">IF(G4&gt;H4,J4,J4+((H4-G4)/3)+$H$1)</f>
        <v>60.974333333333334</v>
      </c>
      <c r="M4" s="55" t="s">
        <v>36</v>
      </c>
      <c r="N4" s="49">
        <v>4</v>
      </c>
      <c r="O4" s="65" t="s">
        <v>49</v>
      </c>
      <c r="P4" s="66"/>
      <c r="Q4" s="66"/>
      <c r="R4" s="66"/>
    </row>
    <row r="5" spans="1:18" x14ac:dyDescent="0.25">
      <c r="A5" s="23">
        <v>4</v>
      </c>
      <c r="B5" s="5" t="s">
        <v>37</v>
      </c>
      <c r="C5" s="1">
        <v>5</v>
      </c>
      <c r="D5" s="1">
        <v>6</v>
      </c>
      <c r="E5" s="17">
        <f>E4</f>
        <v>40.034999999999997</v>
      </c>
      <c r="F5" s="16">
        <v>14.887</v>
      </c>
      <c r="G5" s="1">
        <v>7.8109999999999999</v>
      </c>
      <c r="H5" s="18">
        <v>28.302</v>
      </c>
      <c r="I5" s="15">
        <f t="shared" si="0"/>
        <v>41.4405</v>
      </c>
      <c r="J5" s="15">
        <f t="shared" si="1"/>
        <v>21.820999999999998</v>
      </c>
      <c r="K5" s="15">
        <f t="shared" si="2"/>
        <v>41.4405</v>
      </c>
      <c r="L5" s="42">
        <f t="shared" si="3"/>
        <v>31.15133333333333</v>
      </c>
      <c r="M5" s="55" t="s">
        <v>37</v>
      </c>
      <c r="N5" s="49">
        <v>4</v>
      </c>
      <c r="O5" s="65"/>
      <c r="P5" s="66"/>
      <c r="Q5" s="66"/>
      <c r="R5" s="66"/>
    </row>
    <row r="6" spans="1:18" x14ac:dyDescent="0.25">
      <c r="A6" s="23">
        <v>4</v>
      </c>
      <c r="B6" s="5" t="s">
        <v>38</v>
      </c>
      <c r="C6" s="1">
        <v>7</v>
      </c>
      <c r="D6" s="1">
        <v>8</v>
      </c>
      <c r="E6" s="17">
        <f>E3</f>
        <v>14.879</v>
      </c>
      <c r="F6" s="16">
        <v>10.272</v>
      </c>
      <c r="G6" s="1">
        <v>28.402000000000001</v>
      </c>
      <c r="H6" s="18">
        <v>7.8109999999999999</v>
      </c>
      <c r="I6" s="15">
        <f t="shared" si="0"/>
        <v>21.846333333333334</v>
      </c>
      <c r="J6" s="15">
        <f t="shared" si="1"/>
        <v>11.6775</v>
      </c>
      <c r="K6" s="15">
        <f t="shared" si="2"/>
        <v>31.21</v>
      </c>
      <c r="L6" s="42">
        <f t="shared" si="3"/>
        <v>11.6775</v>
      </c>
      <c r="M6" s="55" t="s">
        <v>38</v>
      </c>
      <c r="N6" s="49">
        <v>4</v>
      </c>
    </row>
    <row r="7" spans="1:18" x14ac:dyDescent="0.25">
      <c r="A7" s="23">
        <v>4</v>
      </c>
      <c r="B7" s="5" t="s">
        <v>39</v>
      </c>
      <c r="C7" s="1">
        <v>9</v>
      </c>
      <c r="D7" s="1">
        <v>10</v>
      </c>
      <c r="E7" s="16">
        <v>10.263</v>
      </c>
      <c r="F7" s="17">
        <f>F$5</f>
        <v>14.887</v>
      </c>
      <c r="G7" s="1">
        <v>7.8109999999999999</v>
      </c>
      <c r="H7" s="18">
        <v>28.302</v>
      </c>
      <c r="I7" s="15">
        <f t="shared" si="0"/>
        <v>11.6685</v>
      </c>
      <c r="J7" s="15">
        <f t="shared" si="1"/>
        <v>21.820999999999998</v>
      </c>
      <c r="K7" s="15">
        <f t="shared" si="2"/>
        <v>11.6685</v>
      </c>
      <c r="L7" s="42">
        <f t="shared" si="3"/>
        <v>31.15133333333333</v>
      </c>
      <c r="M7" s="55" t="s">
        <v>39</v>
      </c>
      <c r="N7" s="49">
        <v>4</v>
      </c>
    </row>
    <row r="8" spans="1:18" x14ac:dyDescent="0.25">
      <c r="A8" s="23">
        <v>4</v>
      </c>
      <c r="B8" s="5" t="s">
        <v>40</v>
      </c>
      <c r="C8" s="1">
        <v>11</v>
      </c>
      <c r="D8" s="1">
        <v>12</v>
      </c>
      <c r="E8" s="17">
        <f>E7</f>
        <v>10.263</v>
      </c>
      <c r="F8" s="17">
        <f>F$4</f>
        <v>44.71</v>
      </c>
      <c r="G8" s="1">
        <v>7.8109999999999999</v>
      </c>
      <c r="H8" s="18">
        <v>28.302</v>
      </c>
      <c r="I8" s="15">
        <f t="shared" si="0"/>
        <v>11.6685</v>
      </c>
      <c r="J8" s="15">
        <f t="shared" si="1"/>
        <v>51.643999999999998</v>
      </c>
      <c r="K8" s="15">
        <f t="shared" si="2"/>
        <v>11.6685</v>
      </c>
      <c r="L8" s="42">
        <f t="shared" si="3"/>
        <v>60.974333333333334</v>
      </c>
      <c r="M8" s="55" t="s">
        <v>40</v>
      </c>
      <c r="N8" s="49">
        <v>4</v>
      </c>
    </row>
    <row r="9" spans="1:18" ht="15.75" thickBot="1" x14ac:dyDescent="0.3">
      <c r="A9" s="24">
        <v>4</v>
      </c>
      <c r="B9" s="53" t="s">
        <v>41</v>
      </c>
      <c r="C9" s="25">
        <v>13</v>
      </c>
      <c r="D9" s="25">
        <v>14</v>
      </c>
      <c r="E9" s="26">
        <f>E3</f>
        <v>14.879</v>
      </c>
      <c r="F9" s="27">
        <v>40.094999999999999</v>
      </c>
      <c r="G9" s="25">
        <v>28.402000000000001</v>
      </c>
      <c r="H9" s="28">
        <v>7.8109999999999999</v>
      </c>
      <c r="I9" s="38">
        <f t="shared" si="0"/>
        <v>21.846333333333334</v>
      </c>
      <c r="J9" s="38">
        <f t="shared" si="1"/>
        <v>41.500500000000002</v>
      </c>
      <c r="K9" s="38">
        <f t="shared" si="2"/>
        <v>31.21</v>
      </c>
      <c r="L9" s="43">
        <f t="shared" si="3"/>
        <v>41.500500000000002</v>
      </c>
      <c r="M9" s="56" t="s">
        <v>41</v>
      </c>
      <c r="N9" s="50">
        <v>4</v>
      </c>
    </row>
    <row r="10" spans="1:18" x14ac:dyDescent="0.25">
      <c r="A10" s="19">
        <v>3</v>
      </c>
      <c r="B10" s="52" t="s">
        <v>35</v>
      </c>
      <c r="C10" s="20">
        <v>1</v>
      </c>
      <c r="D10" s="20">
        <v>2</v>
      </c>
      <c r="E10" s="21">
        <v>58.142000000000003</v>
      </c>
      <c r="F10" s="29">
        <f>F$3</f>
        <v>69.917000000000002</v>
      </c>
      <c r="G10" s="20">
        <v>28.402000000000001</v>
      </c>
      <c r="H10" s="22">
        <v>7.8109999999999999</v>
      </c>
      <c r="I10" s="39">
        <f t="shared" si="0"/>
        <v>65.109333333333339</v>
      </c>
      <c r="J10" s="39">
        <f t="shared" si="1"/>
        <v>71.322500000000005</v>
      </c>
      <c r="K10" s="39">
        <f t="shared" si="2"/>
        <v>74.473000000000013</v>
      </c>
      <c r="L10" s="44">
        <f t="shared" si="3"/>
        <v>71.322500000000005</v>
      </c>
      <c r="M10" s="57" t="s">
        <v>35</v>
      </c>
      <c r="N10" s="51">
        <v>3</v>
      </c>
    </row>
    <row r="11" spans="1:18" x14ac:dyDescent="0.25">
      <c r="A11" s="23">
        <v>3</v>
      </c>
      <c r="B11" s="5" t="s">
        <v>36</v>
      </c>
      <c r="C11" s="1">
        <v>3</v>
      </c>
      <c r="D11" s="1">
        <v>4</v>
      </c>
      <c r="E11" s="16">
        <v>83.299000000000007</v>
      </c>
      <c r="F11" s="17">
        <f>F$4</f>
        <v>44.71</v>
      </c>
      <c r="G11" s="1">
        <v>7.8109999999999999</v>
      </c>
      <c r="H11" s="18">
        <v>28.302</v>
      </c>
      <c r="I11" s="15">
        <f t="shared" si="0"/>
        <v>84.70450000000001</v>
      </c>
      <c r="J11" s="15">
        <f t="shared" si="1"/>
        <v>51.643999999999998</v>
      </c>
      <c r="K11" s="15">
        <f t="shared" si="2"/>
        <v>84.70450000000001</v>
      </c>
      <c r="L11" s="42">
        <f t="shared" si="3"/>
        <v>60.974333333333334</v>
      </c>
      <c r="M11" s="55" t="s">
        <v>36</v>
      </c>
      <c r="N11" s="49">
        <v>3</v>
      </c>
    </row>
    <row r="12" spans="1:18" x14ac:dyDescent="0.25">
      <c r="A12" s="23">
        <v>3</v>
      </c>
      <c r="B12" s="5" t="s">
        <v>37</v>
      </c>
      <c r="C12" s="1">
        <v>5</v>
      </c>
      <c r="D12" s="1">
        <v>6</v>
      </c>
      <c r="E12" s="17">
        <f>E11</f>
        <v>83.299000000000007</v>
      </c>
      <c r="F12" s="17">
        <f>F$5</f>
        <v>14.887</v>
      </c>
      <c r="G12" s="1">
        <v>7.8109999999999999</v>
      </c>
      <c r="H12" s="18">
        <v>28.302</v>
      </c>
      <c r="I12" s="15">
        <f t="shared" si="0"/>
        <v>84.70450000000001</v>
      </c>
      <c r="J12" s="15">
        <f t="shared" si="1"/>
        <v>21.820999999999998</v>
      </c>
      <c r="K12" s="15">
        <f t="shared" si="2"/>
        <v>84.70450000000001</v>
      </c>
      <c r="L12" s="42">
        <f t="shared" si="3"/>
        <v>31.15133333333333</v>
      </c>
      <c r="M12" s="55" t="s">
        <v>37</v>
      </c>
      <c r="N12" s="49">
        <v>3</v>
      </c>
    </row>
    <row r="13" spans="1:18" x14ac:dyDescent="0.25">
      <c r="A13" s="23">
        <v>3</v>
      </c>
      <c r="B13" s="5" t="s">
        <v>38</v>
      </c>
      <c r="C13" s="1">
        <v>7</v>
      </c>
      <c r="D13" s="1">
        <v>8</v>
      </c>
      <c r="E13" s="17">
        <f>E10</f>
        <v>58.142000000000003</v>
      </c>
      <c r="F13" s="17">
        <f>F$6</f>
        <v>10.272</v>
      </c>
      <c r="G13" s="1">
        <v>28.402000000000001</v>
      </c>
      <c r="H13" s="18">
        <v>7.8109999999999999</v>
      </c>
      <c r="I13" s="15">
        <f t="shared" si="0"/>
        <v>65.109333333333339</v>
      </c>
      <c r="J13" s="15">
        <f t="shared" si="1"/>
        <v>11.6775</v>
      </c>
      <c r="K13" s="15">
        <f t="shared" si="2"/>
        <v>74.473000000000013</v>
      </c>
      <c r="L13" s="42">
        <f t="shared" si="3"/>
        <v>11.6775</v>
      </c>
      <c r="M13" s="55" t="s">
        <v>38</v>
      </c>
      <c r="N13" s="49">
        <v>3</v>
      </c>
    </row>
    <row r="14" spans="1:18" x14ac:dyDescent="0.25">
      <c r="A14" s="23">
        <v>3</v>
      </c>
      <c r="B14" s="5" t="s">
        <v>39</v>
      </c>
      <c r="C14" s="1">
        <v>9</v>
      </c>
      <c r="D14" s="1">
        <v>10</v>
      </c>
      <c r="E14" s="16">
        <v>53.527000000000001</v>
      </c>
      <c r="F14" s="17">
        <f>F$7</f>
        <v>14.887</v>
      </c>
      <c r="G14" s="1">
        <v>7.8109999999999999</v>
      </c>
      <c r="H14" s="18">
        <v>28.302</v>
      </c>
      <c r="I14" s="15">
        <f t="shared" si="0"/>
        <v>54.932500000000005</v>
      </c>
      <c r="J14" s="15">
        <f t="shared" si="1"/>
        <v>21.820999999999998</v>
      </c>
      <c r="K14" s="15">
        <f t="shared" si="2"/>
        <v>54.932500000000005</v>
      </c>
      <c r="L14" s="42">
        <f t="shared" si="3"/>
        <v>31.15133333333333</v>
      </c>
      <c r="M14" s="55" t="s">
        <v>39</v>
      </c>
      <c r="N14" s="49">
        <v>3</v>
      </c>
    </row>
    <row r="15" spans="1:18" x14ac:dyDescent="0.25">
      <c r="A15" s="23">
        <v>3</v>
      </c>
      <c r="B15" s="5" t="s">
        <v>40</v>
      </c>
      <c r="C15" s="1">
        <v>11</v>
      </c>
      <c r="D15" s="1">
        <v>12</v>
      </c>
      <c r="E15" s="17">
        <f>E14</f>
        <v>53.527000000000001</v>
      </c>
      <c r="F15" s="17">
        <f>F$8</f>
        <v>44.71</v>
      </c>
      <c r="G15" s="1">
        <v>7.8109999999999999</v>
      </c>
      <c r="H15" s="18">
        <v>28.302</v>
      </c>
      <c r="I15" s="15">
        <f t="shared" si="0"/>
        <v>54.932500000000005</v>
      </c>
      <c r="J15" s="15">
        <f t="shared" si="1"/>
        <v>51.643999999999998</v>
      </c>
      <c r="K15" s="15">
        <f t="shared" si="2"/>
        <v>54.932500000000005</v>
      </c>
      <c r="L15" s="42">
        <f t="shared" si="3"/>
        <v>60.974333333333334</v>
      </c>
      <c r="M15" s="55" t="s">
        <v>40</v>
      </c>
      <c r="N15" s="49">
        <v>3</v>
      </c>
    </row>
    <row r="16" spans="1:18" ht="15.75" thickBot="1" x14ac:dyDescent="0.3">
      <c r="A16" s="24">
        <v>3</v>
      </c>
      <c r="B16" s="53" t="s">
        <v>41</v>
      </c>
      <c r="C16" s="25">
        <v>13</v>
      </c>
      <c r="D16" s="25">
        <v>14</v>
      </c>
      <c r="E16" s="26">
        <f>E10</f>
        <v>58.142000000000003</v>
      </c>
      <c r="F16" s="26">
        <f>F$9</f>
        <v>40.094999999999999</v>
      </c>
      <c r="G16" s="25">
        <v>28.402000000000001</v>
      </c>
      <c r="H16" s="28">
        <v>7.8109999999999999</v>
      </c>
      <c r="I16" s="38">
        <f t="shared" si="0"/>
        <v>65.109333333333339</v>
      </c>
      <c r="J16" s="38">
        <f t="shared" si="1"/>
        <v>41.500500000000002</v>
      </c>
      <c r="K16" s="38">
        <f t="shared" si="2"/>
        <v>74.473000000000013</v>
      </c>
      <c r="L16" s="43">
        <f t="shared" si="3"/>
        <v>41.500500000000002</v>
      </c>
      <c r="M16" s="56" t="s">
        <v>41</v>
      </c>
      <c r="N16" s="50">
        <v>3</v>
      </c>
    </row>
    <row r="17" spans="1:14" x14ac:dyDescent="0.25">
      <c r="A17" s="19" t="s">
        <v>42</v>
      </c>
      <c r="B17" s="52" t="s">
        <v>44</v>
      </c>
      <c r="C17" s="20">
        <v>1</v>
      </c>
      <c r="D17" s="20" t="s">
        <v>43</v>
      </c>
      <c r="E17" s="21">
        <v>93.95</v>
      </c>
      <c r="F17" s="21">
        <v>56.036000000000001</v>
      </c>
      <c r="G17" s="20">
        <v>5.7519999999999998</v>
      </c>
      <c r="H17" s="22">
        <v>5.7519999999999998</v>
      </c>
      <c r="I17" s="39">
        <f t="shared" ref="I17:I18" si="4">IF(G17&lt;H17,E17+(G17/2),E17+(H17/2)+((G17-H17)/3))-$H$1</f>
        <v>94.326000000000008</v>
      </c>
      <c r="J17" s="39">
        <f t="shared" ref="J17:J18" si="5">IF(G17&gt;H17,F17+(H17/2),F17+(G17/2)+((H17-G17)/3))-$H$1</f>
        <v>56.411999999999999</v>
      </c>
      <c r="K17" s="45"/>
      <c r="L17" s="45"/>
      <c r="M17" s="57" t="s">
        <v>44</v>
      </c>
      <c r="N17" s="51" t="s">
        <v>42</v>
      </c>
    </row>
    <row r="18" spans="1:14" ht="15.75" thickBot="1" x14ac:dyDescent="0.3">
      <c r="A18" s="24" t="s">
        <v>42</v>
      </c>
      <c r="B18" s="53" t="s">
        <v>45</v>
      </c>
      <c r="C18" s="25">
        <v>2</v>
      </c>
      <c r="D18" s="25" t="s">
        <v>43</v>
      </c>
      <c r="E18" s="26">
        <f>E17</f>
        <v>93.95</v>
      </c>
      <c r="F18" s="27">
        <v>26.213000000000001</v>
      </c>
      <c r="G18" s="25">
        <v>5.7519999999999998</v>
      </c>
      <c r="H18" s="28">
        <v>5.7519999999999998</v>
      </c>
      <c r="I18" s="38">
        <f t="shared" si="4"/>
        <v>94.326000000000008</v>
      </c>
      <c r="J18" s="38">
        <f t="shared" si="5"/>
        <v>26.589000000000002</v>
      </c>
      <c r="K18" s="46"/>
      <c r="L18" s="46"/>
      <c r="M18" s="56" t="s">
        <v>45</v>
      </c>
      <c r="N18" s="50" t="s">
        <v>42</v>
      </c>
    </row>
    <row r="19" spans="1:14" x14ac:dyDescent="0.25">
      <c r="A19" s="19">
        <v>2</v>
      </c>
      <c r="B19" s="52" t="s">
        <v>35</v>
      </c>
      <c r="C19" s="20">
        <v>1</v>
      </c>
      <c r="D19" s="20">
        <v>2</v>
      </c>
      <c r="E19" s="21">
        <v>108.506</v>
      </c>
      <c r="F19" s="29">
        <f>F$3</f>
        <v>69.917000000000002</v>
      </c>
      <c r="G19" s="20">
        <v>28.402000000000001</v>
      </c>
      <c r="H19" s="22">
        <v>7.8109999999999999</v>
      </c>
      <c r="I19" s="39">
        <f t="shared" ref="I19:I32" si="6">IF(G19&lt;H19,E19+(G19/2),E19+(G19/3))-$H$1</f>
        <v>115.47333333333333</v>
      </c>
      <c r="J19" s="39">
        <f t="shared" ref="J19:J32" si="7">IF(G19&gt;H19,F19+(H19/2),F19+(H19/3))-$H$1</f>
        <v>71.322500000000005</v>
      </c>
      <c r="K19" s="39">
        <f t="shared" ref="K19:K32" si="8">IF(G19&lt;H19,I19,I19+((G19-H19)/3)+$H$1)</f>
        <v>124.83699999999999</v>
      </c>
      <c r="L19" s="44">
        <f t="shared" ref="L19:L32" si="9">IF(G19&gt;H19,J19,J19+((H19-G19)/3)+$H$1)</f>
        <v>71.322500000000005</v>
      </c>
      <c r="M19" s="57" t="s">
        <v>35</v>
      </c>
      <c r="N19" s="51">
        <v>2</v>
      </c>
    </row>
    <row r="20" spans="1:14" x14ac:dyDescent="0.25">
      <c r="A20" s="23">
        <v>2</v>
      </c>
      <c r="B20" s="5" t="s">
        <v>36</v>
      </c>
      <c r="C20" s="1">
        <v>3</v>
      </c>
      <c r="D20" s="1">
        <v>4</v>
      </c>
      <c r="E20" s="16">
        <v>133.66300000000001</v>
      </c>
      <c r="F20" s="17">
        <f>F$4</f>
        <v>44.71</v>
      </c>
      <c r="G20" s="1">
        <v>7.8109999999999999</v>
      </c>
      <c r="H20" s="18">
        <v>28.302</v>
      </c>
      <c r="I20" s="15">
        <f t="shared" si="6"/>
        <v>135.0685</v>
      </c>
      <c r="J20" s="15">
        <f t="shared" si="7"/>
        <v>51.643999999999998</v>
      </c>
      <c r="K20" s="15">
        <f t="shared" si="8"/>
        <v>135.0685</v>
      </c>
      <c r="L20" s="42">
        <f t="shared" si="9"/>
        <v>60.974333333333334</v>
      </c>
      <c r="M20" s="55" t="s">
        <v>36</v>
      </c>
      <c r="N20" s="49">
        <v>2</v>
      </c>
    </row>
    <row r="21" spans="1:14" x14ac:dyDescent="0.25">
      <c r="A21" s="23">
        <v>2</v>
      </c>
      <c r="B21" s="5" t="s">
        <v>37</v>
      </c>
      <c r="C21" s="1">
        <v>5</v>
      </c>
      <c r="D21" s="1">
        <v>6</v>
      </c>
      <c r="E21" s="17">
        <f>E20</f>
        <v>133.66300000000001</v>
      </c>
      <c r="F21" s="17">
        <f>F$5</f>
        <v>14.887</v>
      </c>
      <c r="G21" s="1">
        <v>7.8109999999999999</v>
      </c>
      <c r="H21" s="18">
        <v>28.302</v>
      </c>
      <c r="I21" s="15">
        <f t="shared" si="6"/>
        <v>135.0685</v>
      </c>
      <c r="J21" s="15">
        <f t="shared" si="7"/>
        <v>21.820999999999998</v>
      </c>
      <c r="K21" s="15">
        <f t="shared" si="8"/>
        <v>135.0685</v>
      </c>
      <c r="L21" s="42">
        <f t="shared" si="9"/>
        <v>31.15133333333333</v>
      </c>
      <c r="M21" s="55" t="s">
        <v>37</v>
      </c>
      <c r="N21" s="49">
        <v>2</v>
      </c>
    </row>
    <row r="22" spans="1:14" x14ac:dyDescent="0.25">
      <c r="A22" s="23">
        <v>2</v>
      </c>
      <c r="B22" s="5" t="s">
        <v>38</v>
      </c>
      <c r="C22" s="1">
        <v>7</v>
      </c>
      <c r="D22" s="1">
        <v>8</v>
      </c>
      <c r="E22" s="17">
        <f>E19</f>
        <v>108.506</v>
      </c>
      <c r="F22" s="17">
        <f>F$6</f>
        <v>10.272</v>
      </c>
      <c r="G22" s="1">
        <v>28.402000000000001</v>
      </c>
      <c r="H22" s="18">
        <v>7.8109999999999999</v>
      </c>
      <c r="I22" s="15">
        <f t="shared" si="6"/>
        <v>115.47333333333333</v>
      </c>
      <c r="J22" s="15">
        <f t="shared" si="7"/>
        <v>11.6775</v>
      </c>
      <c r="K22" s="15">
        <f t="shared" si="8"/>
        <v>124.83699999999999</v>
      </c>
      <c r="L22" s="42">
        <f t="shared" si="9"/>
        <v>11.6775</v>
      </c>
      <c r="M22" s="55" t="s">
        <v>38</v>
      </c>
      <c r="N22" s="49">
        <v>2</v>
      </c>
    </row>
    <row r="23" spans="1:14" x14ac:dyDescent="0.25">
      <c r="A23" s="23">
        <v>2</v>
      </c>
      <c r="B23" s="5" t="s">
        <v>39</v>
      </c>
      <c r="C23" s="1">
        <v>9</v>
      </c>
      <c r="D23" s="1">
        <v>10</v>
      </c>
      <c r="E23" s="16">
        <v>103.89100000000001</v>
      </c>
      <c r="F23" s="17">
        <f>F$7</f>
        <v>14.887</v>
      </c>
      <c r="G23" s="1">
        <v>7.8109999999999999</v>
      </c>
      <c r="H23" s="18">
        <v>28.302</v>
      </c>
      <c r="I23" s="15">
        <f t="shared" si="6"/>
        <v>105.29650000000001</v>
      </c>
      <c r="J23" s="15">
        <f t="shared" si="7"/>
        <v>21.820999999999998</v>
      </c>
      <c r="K23" s="15">
        <f t="shared" si="8"/>
        <v>105.29650000000001</v>
      </c>
      <c r="L23" s="42">
        <f t="shared" si="9"/>
        <v>31.15133333333333</v>
      </c>
      <c r="M23" s="55" t="s">
        <v>39</v>
      </c>
      <c r="N23" s="49">
        <v>2</v>
      </c>
    </row>
    <row r="24" spans="1:14" x14ac:dyDescent="0.25">
      <c r="A24" s="23">
        <v>2</v>
      </c>
      <c r="B24" s="5" t="s">
        <v>40</v>
      </c>
      <c r="C24" s="1">
        <v>11</v>
      </c>
      <c r="D24" s="1">
        <v>12</v>
      </c>
      <c r="E24" s="17">
        <f>E23</f>
        <v>103.89100000000001</v>
      </c>
      <c r="F24" s="17">
        <f>F$8</f>
        <v>44.71</v>
      </c>
      <c r="G24" s="1">
        <v>7.8109999999999999</v>
      </c>
      <c r="H24" s="18">
        <v>28.302</v>
      </c>
      <c r="I24" s="15">
        <f t="shared" si="6"/>
        <v>105.29650000000001</v>
      </c>
      <c r="J24" s="15">
        <f t="shared" si="7"/>
        <v>51.643999999999998</v>
      </c>
      <c r="K24" s="15">
        <f t="shared" si="8"/>
        <v>105.29650000000001</v>
      </c>
      <c r="L24" s="42">
        <f t="shared" si="9"/>
        <v>60.974333333333334</v>
      </c>
      <c r="M24" s="55" t="s">
        <v>40</v>
      </c>
      <c r="N24" s="49">
        <v>2</v>
      </c>
    </row>
    <row r="25" spans="1:14" ht="15.75" thickBot="1" x14ac:dyDescent="0.3">
      <c r="A25" s="24">
        <v>2</v>
      </c>
      <c r="B25" s="53" t="s">
        <v>41</v>
      </c>
      <c r="C25" s="25">
        <v>13</v>
      </c>
      <c r="D25" s="25">
        <v>14</v>
      </c>
      <c r="E25" s="26">
        <f>E19</f>
        <v>108.506</v>
      </c>
      <c r="F25" s="26">
        <f>F$9</f>
        <v>40.094999999999999</v>
      </c>
      <c r="G25" s="25">
        <v>28.402000000000001</v>
      </c>
      <c r="H25" s="28">
        <v>7.8109999999999999</v>
      </c>
      <c r="I25" s="38">
        <f t="shared" si="6"/>
        <v>115.47333333333333</v>
      </c>
      <c r="J25" s="38">
        <f t="shared" si="7"/>
        <v>41.500500000000002</v>
      </c>
      <c r="K25" s="38">
        <f t="shared" si="8"/>
        <v>124.83699999999999</v>
      </c>
      <c r="L25" s="43">
        <f t="shared" si="9"/>
        <v>41.500500000000002</v>
      </c>
      <c r="M25" s="56" t="s">
        <v>41</v>
      </c>
      <c r="N25" s="50">
        <v>2</v>
      </c>
    </row>
    <row r="26" spans="1:14" x14ac:dyDescent="0.25">
      <c r="A26" s="19">
        <v>1</v>
      </c>
      <c r="B26" s="52" t="s">
        <v>35</v>
      </c>
      <c r="C26" s="20">
        <v>1</v>
      </c>
      <c r="D26" s="20">
        <v>2</v>
      </c>
      <c r="E26" s="21">
        <v>151.76900000000001</v>
      </c>
      <c r="F26" s="29">
        <f>F$3</f>
        <v>69.917000000000002</v>
      </c>
      <c r="G26" s="20">
        <v>28.402000000000001</v>
      </c>
      <c r="H26" s="22">
        <v>7.8109999999999999</v>
      </c>
      <c r="I26" s="39">
        <f t="shared" si="6"/>
        <v>158.73633333333333</v>
      </c>
      <c r="J26" s="39">
        <f t="shared" si="7"/>
        <v>71.322500000000005</v>
      </c>
      <c r="K26" s="39">
        <f t="shared" si="8"/>
        <v>168.1</v>
      </c>
      <c r="L26" s="44">
        <f t="shared" si="9"/>
        <v>71.322500000000005</v>
      </c>
      <c r="M26" s="57" t="s">
        <v>35</v>
      </c>
      <c r="N26" s="51">
        <v>1</v>
      </c>
    </row>
    <row r="27" spans="1:14" x14ac:dyDescent="0.25">
      <c r="A27" s="23">
        <v>1</v>
      </c>
      <c r="B27" s="5" t="s">
        <v>36</v>
      </c>
      <c r="C27" s="1">
        <v>3</v>
      </c>
      <c r="D27" s="1">
        <v>4</v>
      </c>
      <c r="E27" s="16">
        <v>176.92599999999999</v>
      </c>
      <c r="F27" s="17">
        <f>F$4</f>
        <v>44.71</v>
      </c>
      <c r="G27" s="1">
        <v>7.8109999999999999</v>
      </c>
      <c r="H27" s="18">
        <v>28.302</v>
      </c>
      <c r="I27" s="15">
        <f t="shared" si="6"/>
        <v>178.33149999999998</v>
      </c>
      <c r="J27" s="15">
        <f t="shared" si="7"/>
        <v>51.643999999999998</v>
      </c>
      <c r="K27" s="15">
        <f t="shared" si="8"/>
        <v>178.33149999999998</v>
      </c>
      <c r="L27" s="42">
        <f t="shared" si="9"/>
        <v>60.974333333333334</v>
      </c>
      <c r="M27" s="55" t="s">
        <v>36</v>
      </c>
      <c r="N27" s="49">
        <v>1</v>
      </c>
    </row>
    <row r="28" spans="1:14" x14ac:dyDescent="0.25">
      <c r="A28" s="23">
        <v>1</v>
      </c>
      <c r="B28" s="5" t="s">
        <v>37</v>
      </c>
      <c r="C28" s="1">
        <v>5</v>
      </c>
      <c r="D28" s="1">
        <v>6</v>
      </c>
      <c r="E28" s="17">
        <f>E27</f>
        <v>176.92599999999999</v>
      </c>
      <c r="F28" s="17">
        <f>F$5</f>
        <v>14.887</v>
      </c>
      <c r="G28" s="1">
        <v>7.8109999999999999</v>
      </c>
      <c r="H28" s="18">
        <v>28.302</v>
      </c>
      <c r="I28" s="15">
        <f t="shared" si="6"/>
        <v>178.33149999999998</v>
      </c>
      <c r="J28" s="15">
        <f t="shared" si="7"/>
        <v>21.820999999999998</v>
      </c>
      <c r="K28" s="15">
        <f t="shared" si="8"/>
        <v>178.33149999999998</v>
      </c>
      <c r="L28" s="42">
        <f t="shared" si="9"/>
        <v>31.15133333333333</v>
      </c>
      <c r="M28" s="55" t="s">
        <v>37</v>
      </c>
      <c r="N28" s="49">
        <v>1</v>
      </c>
    </row>
    <row r="29" spans="1:14" x14ac:dyDescent="0.25">
      <c r="A29" s="23">
        <v>1</v>
      </c>
      <c r="B29" s="5" t="s">
        <v>38</v>
      </c>
      <c r="C29" s="1">
        <v>7</v>
      </c>
      <c r="D29" s="1">
        <v>8</v>
      </c>
      <c r="E29" s="17">
        <f>E26</f>
        <v>151.76900000000001</v>
      </c>
      <c r="F29" s="17">
        <f>F$6</f>
        <v>10.272</v>
      </c>
      <c r="G29" s="1">
        <v>28.402000000000001</v>
      </c>
      <c r="H29" s="18">
        <v>7.8109999999999999</v>
      </c>
      <c r="I29" s="15">
        <f t="shared" si="6"/>
        <v>158.73633333333333</v>
      </c>
      <c r="J29" s="15">
        <f t="shared" si="7"/>
        <v>11.6775</v>
      </c>
      <c r="K29" s="15">
        <f t="shared" si="8"/>
        <v>168.1</v>
      </c>
      <c r="L29" s="42">
        <f t="shared" si="9"/>
        <v>11.6775</v>
      </c>
      <c r="M29" s="55" t="s">
        <v>38</v>
      </c>
      <c r="N29" s="49">
        <v>1</v>
      </c>
    </row>
    <row r="30" spans="1:14" x14ac:dyDescent="0.25">
      <c r="A30" s="23">
        <v>1</v>
      </c>
      <c r="B30" s="5" t="s">
        <v>39</v>
      </c>
      <c r="C30" s="1">
        <v>9</v>
      </c>
      <c r="D30" s="1">
        <v>10</v>
      </c>
      <c r="E30" s="16">
        <v>147.154</v>
      </c>
      <c r="F30" s="17">
        <f>F$7</f>
        <v>14.887</v>
      </c>
      <c r="G30" s="1">
        <v>7.8109999999999999</v>
      </c>
      <c r="H30" s="18">
        <v>28.302</v>
      </c>
      <c r="I30" s="15">
        <f t="shared" si="6"/>
        <v>148.55949999999999</v>
      </c>
      <c r="J30" s="15">
        <f t="shared" si="7"/>
        <v>21.820999999999998</v>
      </c>
      <c r="K30" s="15">
        <f t="shared" si="8"/>
        <v>148.55949999999999</v>
      </c>
      <c r="L30" s="42">
        <f t="shared" si="9"/>
        <v>31.15133333333333</v>
      </c>
      <c r="M30" s="55" t="s">
        <v>39</v>
      </c>
      <c r="N30" s="49">
        <v>1</v>
      </c>
    </row>
    <row r="31" spans="1:14" x14ac:dyDescent="0.25">
      <c r="A31" s="23">
        <v>1</v>
      </c>
      <c r="B31" s="5" t="s">
        <v>40</v>
      </c>
      <c r="C31" s="1">
        <v>11</v>
      </c>
      <c r="D31" s="1">
        <v>12</v>
      </c>
      <c r="E31" s="17">
        <f>E30</f>
        <v>147.154</v>
      </c>
      <c r="F31" s="17">
        <f>F$8</f>
        <v>44.71</v>
      </c>
      <c r="G31" s="1">
        <v>7.8109999999999999</v>
      </c>
      <c r="H31" s="18">
        <v>28.302</v>
      </c>
      <c r="I31" s="15">
        <f t="shared" si="6"/>
        <v>148.55949999999999</v>
      </c>
      <c r="J31" s="15">
        <f t="shared" si="7"/>
        <v>51.643999999999998</v>
      </c>
      <c r="K31" s="15">
        <f t="shared" si="8"/>
        <v>148.55949999999999</v>
      </c>
      <c r="L31" s="42">
        <f t="shared" si="9"/>
        <v>60.974333333333334</v>
      </c>
      <c r="M31" s="55" t="s">
        <v>40</v>
      </c>
      <c r="N31" s="49">
        <v>1</v>
      </c>
    </row>
    <row r="32" spans="1:14" ht="15.75" thickBot="1" x14ac:dyDescent="0.3">
      <c r="A32" s="24">
        <v>1</v>
      </c>
      <c r="B32" s="53" t="s">
        <v>41</v>
      </c>
      <c r="C32" s="25">
        <v>13</v>
      </c>
      <c r="D32" s="25">
        <v>14</v>
      </c>
      <c r="E32" s="26">
        <f>E26</f>
        <v>151.76900000000001</v>
      </c>
      <c r="F32" s="26">
        <f>F$9</f>
        <v>40.094999999999999</v>
      </c>
      <c r="G32" s="25">
        <v>28.402000000000001</v>
      </c>
      <c r="H32" s="28">
        <v>7.8109999999999999</v>
      </c>
      <c r="I32" s="38">
        <f t="shared" si="6"/>
        <v>158.73633333333333</v>
      </c>
      <c r="J32" s="38">
        <f t="shared" si="7"/>
        <v>41.500500000000002</v>
      </c>
      <c r="K32" s="38">
        <f t="shared" si="8"/>
        <v>168.1</v>
      </c>
      <c r="L32" s="43">
        <f t="shared" si="9"/>
        <v>41.500500000000002</v>
      </c>
      <c r="M32" s="56" t="s">
        <v>41</v>
      </c>
      <c r="N32" s="50">
        <v>1</v>
      </c>
    </row>
  </sheetData>
  <mergeCells count="3">
    <mergeCell ref="I1:J1"/>
    <mergeCell ref="K1:L1"/>
    <mergeCell ref="O4:R5"/>
  </mergeCells>
  <conditionalFormatting sqref="I3:L32">
    <cfRule type="expression" dxfId="0" priority="1">
      <formula>MOD(ROW(),2)=0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48DEC-CAE4-4B86-8057-B29A4F7B2991}">
  <dimension ref="A2:A14"/>
  <sheetViews>
    <sheetView tabSelected="1" workbookViewId="0">
      <selection activeCell="A15" sqref="A15"/>
    </sheetView>
  </sheetViews>
  <sheetFormatPr defaultRowHeight="15" x14ac:dyDescent="0.25"/>
  <sheetData>
    <row r="2" spans="1:1" x14ac:dyDescent="0.25">
      <c r="A2" t="s">
        <v>15</v>
      </c>
    </row>
    <row r="3" spans="1:1" x14ac:dyDescent="0.25">
      <c r="A3">
        <v>13.3</v>
      </c>
    </row>
    <row r="4" spans="1:1" x14ac:dyDescent="0.25">
      <c r="A4">
        <v>15.9</v>
      </c>
    </row>
    <row r="5" spans="1:1" x14ac:dyDescent="0.25">
      <c r="A5">
        <f>A4-A3</f>
        <v>2.5999999999999996</v>
      </c>
    </row>
    <row r="8" spans="1:1" x14ac:dyDescent="0.25">
      <c r="A8">
        <v>201.6</v>
      </c>
    </row>
    <row r="9" spans="1:1" x14ac:dyDescent="0.25">
      <c r="A9">
        <f>A8+A5</f>
        <v>204.2</v>
      </c>
    </row>
    <row r="12" spans="1:1" x14ac:dyDescent="0.25">
      <c r="A12">
        <v>207.2</v>
      </c>
    </row>
    <row r="13" spans="1:1" x14ac:dyDescent="0.25">
      <c r="A13">
        <v>207.15</v>
      </c>
    </row>
    <row r="14" spans="1:1" x14ac:dyDescent="0.25">
      <c r="A14">
        <f>A12-A13</f>
        <v>4.9999999999982947E-2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Inserts</vt:lpstr>
      <vt:lpstr>Sheet4</vt:lpstr>
      <vt:lpstr>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Teel</dc:creator>
  <cp:lastModifiedBy>Richard Teel</cp:lastModifiedBy>
  <dcterms:created xsi:type="dcterms:W3CDTF">2023-08-19T16:00:13Z</dcterms:created>
  <dcterms:modified xsi:type="dcterms:W3CDTF">2023-08-21T22:31:44Z</dcterms:modified>
</cp:coreProperties>
</file>