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Speech Timer/"/>
    </mc:Choice>
  </mc:AlternateContent>
  <xr:revisionPtr revIDLastSave="198" documentId="14_{24112CD1-DC93-4C1F-BE3C-1232483B860B}" xr6:coauthVersionLast="47" xr6:coauthVersionMax="47" xr10:uidLastSave="{793825B5-72A4-4B46-B44F-73D7590D596C}"/>
  <bookViews>
    <workbookView xWindow="-120" yWindow="-120" windowWidth="29040" windowHeight="15720" activeTab="9" xr2:uid="{074E6594-F59C-4BFD-8416-F099DBE6E1D2}"/>
  </bookViews>
  <sheets>
    <sheet name="Sheet1" sheetId="1" r:id="rId1"/>
    <sheet name="Sheet1 (2)" sheetId="4" r:id="rId2"/>
    <sheet name="Sheet1 (3)" sheetId="6" r:id="rId3"/>
    <sheet name="Sheet1 (4)" sheetId="7" r:id="rId4"/>
    <sheet name="Scaled" sheetId="5" r:id="rId5"/>
    <sheet name="Points" sheetId="3" r:id="rId6"/>
    <sheet name="Pico Pinouts" sheetId="8" r:id="rId7"/>
    <sheet name="Pico Pinouts (2)" sheetId="9" r:id="rId8"/>
    <sheet name="Debug Sizes" sheetId="10" r:id="rId9"/>
    <sheet name="Sheet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1" l="1"/>
  <c r="K12" i="11"/>
  <c r="N12" i="11" s="1"/>
  <c r="M12" i="11"/>
  <c r="J13" i="11"/>
  <c r="M13" i="11" s="1"/>
  <c r="K13" i="11"/>
  <c r="N13" i="11" s="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N2" i="11"/>
  <c r="M2" i="1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2" i="11"/>
  <c r="K2" i="11"/>
  <c r="D6" i="10"/>
  <c r="E6" i="10"/>
  <c r="E5" i="10"/>
  <c r="D5" i="10"/>
  <c r="C7" i="10"/>
  <c r="E7" i="10" s="1"/>
  <c r="B7" i="10"/>
  <c r="D7" i="10" s="1"/>
  <c r="G20" i="7"/>
  <c r="G22" i="7" s="1"/>
  <c r="F20" i="7"/>
  <c r="F22" i="7" s="1"/>
  <c r="E11" i="7"/>
  <c r="D11" i="7"/>
  <c r="E10" i="7"/>
  <c r="D10" i="7"/>
  <c r="F10" i="7" s="1"/>
  <c r="B10" i="7"/>
  <c r="E9" i="7"/>
  <c r="D9" i="7"/>
  <c r="E8" i="7"/>
  <c r="D8" i="7"/>
  <c r="E7" i="7"/>
  <c r="G7" i="7" s="1"/>
  <c r="D7" i="7"/>
  <c r="E4" i="7"/>
  <c r="D4" i="7"/>
  <c r="F6" i="6"/>
  <c r="G6" i="6"/>
  <c r="F7" i="6"/>
  <c r="G7" i="6"/>
  <c r="F8" i="6"/>
  <c r="G8" i="6"/>
  <c r="F9" i="6"/>
  <c r="G9" i="6"/>
  <c r="F10" i="6"/>
  <c r="G10" i="6"/>
  <c r="F11" i="6"/>
  <c r="G11" i="6"/>
  <c r="G5" i="6"/>
  <c r="F5" i="6"/>
  <c r="B5" i="6"/>
  <c r="B8" i="6"/>
  <c r="E4" i="6"/>
  <c r="D4" i="6"/>
  <c r="E10" i="6"/>
  <c r="D10" i="6"/>
  <c r="E9" i="6"/>
  <c r="D9" i="6"/>
  <c r="E7" i="6"/>
  <c r="D7" i="6"/>
  <c r="B10" i="6"/>
  <c r="E11" i="6"/>
  <c r="D11" i="6"/>
  <c r="E5" i="4"/>
  <c r="D5" i="4"/>
  <c r="E6" i="4" s="1"/>
  <c r="C7" i="5"/>
  <c r="B7" i="5"/>
  <c r="C4" i="5"/>
  <c r="B4" i="5"/>
  <c r="C3" i="5"/>
  <c r="E11" i="4"/>
  <c r="D11" i="4"/>
  <c r="E10" i="4"/>
  <c r="D10" i="4"/>
  <c r="B10" i="4"/>
  <c r="E9" i="4"/>
  <c r="D9" i="4"/>
  <c r="B5" i="4" s="1"/>
  <c r="F5" i="4" s="1"/>
  <c r="E8" i="4"/>
  <c r="C7" i="4" s="1"/>
  <c r="D8" i="4"/>
  <c r="E7" i="4"/>
  <c r="D7" i="4"/>
  <c r="D6" i="4"/>
  <c r="C7" i="3"/>
  <c r="C6" i="3"/>
  <c r="B6" i="3"/>
  <c r="B7" i="3"/>
  <c r="E9" i="1"/>
  <c r="D9" i="1"/>
  <c r="E6" i="1"/>
  <c r="D6" i="1"/>
  <c r="E8" i="1"/>
  <c r="D8" i="1"/>
  <c r="E7" i="1"/>
  <c r="D7" i="1"/>
  <c r="B6" i="1" s="1"/>
  <c r="D5" i="1"/>
  <c r="E5" i="1"/>
  <c r="D4" i="1"/>
  <c r="E4" i="1"/>
  <c r="C7" i="1"/>
  <c r="C4" i="1" s="1"/>
  <c r="C5" i="1"/>
  <c r="B9" i="1"/>
  <c r="B8" i="1"/>
  <c r="G21" i="7" l="1"/>
  <c r="G23" i="7"/>
  <c r="F21" i="7"/>
  <c r="F23" i="7"/>
  <c r="F7" i="7"/>
  <c r="F6" i="7"/>
  <c r="F8" i="7"/>
  <c r="G6" i="7"/>
  <c r="G5" i="7"/>
  <c r="G9" i="7"/>
  <c r="G10" i="7"/>
  <c r="G11" i="7"/>
  <c r="F9" i="7"/>
  <c r="F11" i="7"/>
  <c r="F5" i="7"/>
  <c r="G8" i="7"/>
  <c r="D8" i="6"/>
  <c r="E8" i="6"/>
  <c r="B11" i="6"/>
  <c r="G7" i="4"/>
  <c r="F9" i="4"/>
  <c r="F10" i="4"/>
  <c r="G8" i="4"/>
  <c r="B11" i="4"/>
  <c r="F11" i="4" s="1"/>
  <c r="B8" i="4"/>
  <c r="F8" i="4" s="1"/>
  <c r="C9" i="4"/>
  <c r="G9" i="4" s="1"/>
  <c r="C9" i="1"/>
  <c r="C8" i="1"/>
  <c r="C3" i="1" s="1"/>
  <c r="B5" i="1"/>
  <c r="B4" i="1"/>
  <c r="B3" i="1"/>
  <c r="C9" i="6" l="1"/>
  <c r="C7" i="6"/>
  <c r="B6" i="6"/>
  <c r="B7" i="6"/>
  <c r="B6" i="4"/>
  <c r="F6" i="4" s="1"/>
  <c r="B7" i="4"/>
  <c r="F7" i="4" s="1"/>
  <c r="C11" i="4"/>
  <c r="G11" i="4" s="1"/>
  <c r="C10" i="4"/>
  <c r="G10" i="4" s="1"/>
  <c r="C6" i="4"/>
  <c r="G6" i="4" s="1"/>
  <c r="C6" i="6" l="1"/>
  <c r="C10" i="6"/>
  <c r="C11" i="6"/>
  <c r="C5" i="4"/>
  <c r="G5" i="4" s="1"/>
  <c r="C5" i="6" l="1"/>
</calcChain>
</file>

<file path=xl/sharedStrings.xml><?xml version="1.0" encoding="utf-8"?>
<sst xmlns="http://schemas.openxmlformats.org/spreadsheetml/2006/main" count="268" uniqueCount="98">
  <si>
    <t>X</t>
  </si>
  <si>
    <t>Y</t>
  </si>
  <si>
    <t>H</t>
  </si>
  <si>
    <t>W</t>
  </si>
  <si>
    <t>Segment</t>
  </si>
  <si>
    <t>a</t>
  </si>
  <si>
    <t>b</t>
  </si>
  <si>
    <t>c</t>
  </si>
  <si>
    <t>d</t>
  </si>
  <si>
    <t>e</t>
  </si>
  <si>
    <t>f</t>
  </si>
  <si>
    <t>g</t>
  </si>
  <si>
    <t>Separation</t>
  </si>
  <si>
    <t>Point</t>
  </si>
  <si>
    <t>A</t>
  </si>
  <si>
    <t>B</t>
  </si>
  <si>
    <t>C</t>
  </si>
  <si>
    <t>D</t>
  </si>
  <si>
    <t>AA</t>
  </si>
  <si>
    <t>DD</t>
  </si>
  <si>
    <t>Description</t>
  </si>
  <si>
    <t>Original 40x15mm</t>
  </si>
  <si>
    <t>10"</t>
  </si>
  <si>
    <t>In inches</t>
  </si>
  <si>
    <t>Hole</t>
  </si>
  <si>
    <t>Hole - Power</t>
  </si>
  <si>
    <t>Segments</t>
  </si>
  <si>
    <t>Holes</t>
  </si>
  <si>
    <t>Min-ones</t>
  </si>
  <si>
    <t>Sec-tens</t>
  </si>
  <si>
    <t>Sec-ones</t>
  </si>
  <si>
    <t>Pin</t>
  </si>
  <si>
    <t>GPIO</t>
  </si>
  <si>
    <t>Function</t>
  </si>
  <si>
    <t>GND</t>
  </si>
  <si>
    <t>VBUS</t>
  </si>
  <si>
    <t>VSYS</t>
  </si>
  <si>
    <t>3V3_EN</t>
  </si>
  <si>
    <t>3V3(OUT)</t>
  </si>
  <si>
    <t>ADC_VREF</t>
  </si>
  <si>
    <t>RUN</t>
  </si>
  <si>
    <t>GP0</t>
  </si>
  <si>
    <t>GP1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</si>
  <si>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</si>
  <si>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</si>
  <si>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</si>
  <si>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</si>
  <si>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</si>
  <si>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</si>
  <si>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</si>
  <si>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</si>
  <si>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</si>
  <si>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</si>
  <si>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</si>
  <si>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</si>
  <si>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</si>
  <si>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</si>
  <si>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GP28</t>
  </si>
  <si>
    <t>GP27</t>
  </si>
  <si>
    <t>GP26</t>
  </si>
  <si>
    <t>GP22</t>
  </si>
  <si>
    <t>GP21</t>
  </si>
  <si>
    <t>GP20</t>
  </si>
  <si>
    <t>GP19</t>
  </si>
  <si>
    <t>GP18</t>
  </si>
  <si>
    <t>GP17</t>
  </si>
  <si>
    <t>GP16</t>
  </si>
  <si>
    <t>SD Card</t>
  </si>
  <si>
    <t>MOSI</t>
  </si>
  <si>
    <t>MISO</t>
  </si>
  <si>
    <t>SCK</t>
  </si>
  <si>
    <t>CS</t>
  </si>
  <si>
    <t>3V</t>
  </si>
  <si>
    <t>Device</t>
  </si>
  <si>
    <t>Device Pin</t>
  </si>
  <si>
    <t>Neopixels</t>
  </si>
  <si>
    <t>Data in</t>
  </si>
  <si>
    <t>PWR</t>
  </si>
  <si>
    <t>SD Card &amp; OLED</t>
  </si>
  <si>
    <t>OLED</t>
  </si>
  <si>
    <t>SDA</t>
  </si>
  <si>
    <t>CD</t>
  </si>
  <si>
    <t>Remote</t>
  </si>
  <si>
    <t>IR_IN</t>
  </si>
  <si>
    <t>Debug</t>
  </si>
  <si>
    <t>Program storage space</t>
  </si>
  <si>
    <t>Max</t>
  </si>
  <si>
    <t>Global variables</t>
  </si>
  <si>
    <t>Delta</t>
  </si>
  <si>
    <t>All sizes are in bytes</t>
  </si>
  <si>
    <t>Flash</t>
  </si>
  <si>
    <t>RAM</t>
  </si>
  <si>
    <t>Char</t>
  </si>
  <si>
    <t>-</t>
  </si>
  <si>
    <t>binary ga</t>
  </si>
  <si>
    <t>binary ag</t>
  </si>
  <si>
    <t>hex ga</t>
  </si>
  <si>
    <t>hex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</si>
</sst>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0" fillId="0" borderId="1" xfId="2" applyNumberFormat="1" applyFont="1" applyBorder="1"/>
    <xf numFmtId="165" fontId="0" fillId="0" borderId="1" xfId="1" applyNumberFormat="1" applyFont="1" applyBorder="1"/>
    <xf numFmtId="0" fontId="1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2</xdr:row>
      <xdr:rowOff>95250</xdr:rowOff>
    </xdr:from>
    <xdr:to>
      <xdr:col>17</xdr:col>
      <xdr:colOff>251331</xdr:colOff>
      <xdr:row>18</xdr:row>
      <xdr:rowOff>134053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5994C0-45AA-8993-FAE4-0BBA8BC62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285750"/>
          <a:ext cx="2223006" cy="3086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4</xdr:row>
      <xdr:rowOff>95250</xdr:rowOff>
    </xdr:from>
    <xdr:to>
      <xdr:col>17</xdr:col>
      <xdr:colOff>251331</xdr:colOff>
      <xdr:row>20</xdr:row>
      <xdr:rowOff>134053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C98D17-06CC-45D0-B666-6777A3F23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476250"/>
          <a:ext cx="2223006" cy="3086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4</xdr:row>
      <xdr:rowOff>95250</xdr:rowOff>
    </xdr:from>
    <xdr:to>
      <xdr:col>17</xdr:col>
      <xdr:colOff>251331</xdr:colOff>
      <xdr:row>20</xdr:row>
      <xdr:rowOff>134053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6C8ED-6562-48FE-A866-132DFFAE7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857250"/>
          <a:ext cx="2223006" cy="30868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4</xdr:row>
      <xdr:rowOff>95250</xdr:rowOff>
    </xdr:from>
    <xdr:to>
      <xdr:col>17</xdr:col>
      <xdr:colOff>251331</xdr:colOff>
      <xdr:row>20</xdr:row>
      <xdr:rowOff>134053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E8C12-3B4E-473C-B0E2-83B08BBD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857250"/>
          <a:ext cx="2223006" cy="30868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903843</xdr:colOff>
      <xdr:row>0</xdr:row>
      <xdr:rowOff>1</xdr:rowOff>
    </xdr:from>
    <xdr:to>
      <xdr:col>5</xdr:col>
      <xdr:colOff>1991149</xdr:colOff>
      <xdr:row>23</xdr:row>
      <xdr:rowOff>82827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85E7C9-A5EE-3A29-A786-D866F9457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973442" y="1224685"/>
          <a:ext cx="4464326" cy="20149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125276</xdr:colOff>
      <xdr:row>0</xdr:row>
      <xdr:rowOff>0</xdr:rowOff>
    </xdr:from>
    <xdr:to>
      <xdr:col>6</xdr:col>
      <xdr:colOff>36451</xdr:colOff>
      <xdr:row>23</xdr:row>
      <xdr:rowOff>82826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86383-63F1-4F96-97DE-424DDB10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70635" y="1224684"/>
          <a:ext cx="4464326" cy="20149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2</xdr:row>
      <xdr:rowOff>133350</xdr:rowOff>
    </xdr:from>
    <xdr:to>
      <xdr:col>19</xdr:col>
      <xdr:colOff>318006</xdr:colOff>
      <xdr:row>18</xdr:row>
      <xdr:rowOff>172153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0D023-24C0-4571-9FD8-D1DCD5AF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514350"/>
          <a:ext cx="2223006" cy="30868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E8DB-08F2-4613-BED4-2E7F70CE5E49}">
  <dimension ref="A1:E9"/>
  <sheetViews>
    <sheetView workbookViewId="0">
      <selection activeCell="F5" sqref="F5"/>
    </sheetView>
  </sheetViews>
  <sheetFormatPr defaultRowHeight="15" x14ac:dyDescent="0.25"/>
  <cols>
    <col min="1" max="1" width="10.5703125" style="6" bestFit="1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5" x14ac:dyDescent="0.25">
      <c r="A2" s="5" t="s">
        <v>12</v>
      </c>
      <c r="B2" s="8"/>
      <c r="C2" s="8"/>
      <c r="D2" s="7">
        <v>2</v>
      </c>
      <c r="E2" s="7">
        <v>2</v>
      </c>
    </row>
    <row r="3" spans="1:5" x14ac:dyDescent="0.25">
      <c r="A3" s="5" t="s">
        <v>5</v>
      </c>
      <c r="B3" s="4">
        <f>(D$7/2)+D$2</f>
        <v>9.5500000000000007</v>
      </c>
      <c r="C3" s="4">
        <f>C$8+E$8+E$2-(E3/2)</f>
        <v>158.48399999999998</v>
      </c>
      <c r="D3" s="3">
        <v>75.242000000000004</v>
      </c>
      <c r="E3" s="3">
        <v>15.1</v>
      </c>
    </row>
    <row r="4" spans="1:5" x14ac:dyDescent="0.25">
      <c r="A4" s="5" t="s">
        <v>6</v>
      </c>
      <c r="B4" s="4">
        <f>B$6+D$6+D$2-(D4/2)</f>
        <v>79.242000000000004</v>
      </c>
      <c r="C4" s="4">
        <f>C$7+E$7+(E$2*2)</f>
        <v>88.792000000000002</v>
      </c>
      <c r="D4" s="4">
        <f>$E$3</f>
        <v>15.1</v>
      </c>
      <c r="E4" s="4">
        <f>$D$3</f>
        <v>75.242000000000004</v>
      </c>
    </row>
    <row r="5" spans="1:5" x14ac:dyDescent="0.25">
      <c r="A5" s="5" t="s">
        <v>7</v>
      </c>
      <c r="B5" s="4">
        <f>B$6+D$6+D$2-(D5/2)</f>
        <v>79.242000000000004</v>
      </c>
      <c r="C5" s="4">
        <f>C$6+(E$6/2)+E$2</f>
        <v>9.5500000000000007</v>
      </c>
      <c r="D5" s="4">
        <f>$E$3</f>
        <v>15.1</v>
      </c>
      <c r="E5" s="4">
        <f>$D$3</f>
        <v>75.242000000000004</v>
      </c>
    </row>
    <row r="6" spans="1:5" x14ac:dyDescent="0.25">
      <c r="A6" s="9" t="s">
        <v>8</v>
      </c>
      <c r="B6" s="4">
        <f>(D$7/2)+D$2</f>
        <v>9.5500000000000007</v>
      </c>
      <c r="C6" s="7">
        <v>0</v>
      </c>
      <c r="D6" s="4">
        <f>$D$3</f>
        <v>75.242000000000004</v>
      </c>
      <c r="E6" s="4">
        <f>$E$3</f>
        <v>15.1</v>
      </c>
    </row>
    <row r="7" spans="1:5" x14ac:dyDescent="0.25">
      <c r="A7" s="9" t="s">
        <v>9</v>
      </c>
      <c r="B7" s="7">
        <v>0</v>
      </c>
      <c r="C7" s="4">
        <f>C$6+(E$6/2)+E$2</f>
        <v>9.5500000000000007</v>
      </c>
      <c r="D7" s="4">
        <f t="shared" ref="D7:D8" si="0">$E$3</f>
        <v>15.1</v>
      </c>
      <c r="E7" s="4">
        <f t="shared" ref="E7:E8" si="1">$D$3</f>
        <v>75.242000000000004</v>
      </c>
    </row>
    <row r="8" spans="1:5" x14ac:dyDescent="0.25">
      <c r="A8" s="5" t="s">
        <v>10</v>
      </c>
      <c r="B8" s="4">
        <f>B$7</f>
        <v>0</v>
      </c>
      <c r="C8" s="4">
        <f>C$7+E$7+(E$2*2)</f>
        <v>88.792000000000002</v>
      </c>
      <c r="D8" s="4">
        <f t="shared" si="0"/>
        <v>15.1</v>
      </c>
      <c r="E8" s="4">
        <f t="shared" si="1"/>
        <v>75.242000000000004</v>
      </c>
    </row>
    <row r="9" spans="1:5" x14ac:dyDescent="0.25">
      <c r="A9" s="5" t="s">
        <v>11</v>
      </c>
      <c r="B9" s="4">
        <f>(D$7/2)+D$2</f>
        <v>9.5500000000000007</v>
      </c>
      <c r="C9" s="4">
        <f>C$7+E$7+E$2-(E9/2)</f>
        <v>79.242000000000004</v>
      </c>
      <c r="D9" s="4">
        <f>$D$3</f>
        <v>75.242000000000004</v>
      </c>
      <c r="E9" s="4">
        <f>$E$3</f>
        <v>15.1</v>
      </c>
    </row>
  </sheetData>
  <pageMargins left="0.7" right="0.7" top="0.75" bottom="0.75" header="0.3" footer="0.3"/>
  <pageSetup orientation="portrait" r:id="rId1"/>
  <ignoredErrors>
    <ignoredError sqref="D6:E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31D8-66DC-4C57-8E80-990D9999778A}">
  <dimension ref="A1:N13"/>
  <sheetViews>
    <sheetView tabSelected="1" workbookViewId="0">
      <selection activeCell="H13" sqref="H13"/>
    </sheetView>
  </sheetViews>
  <sheetFormatPr defaultRowHeight="15" x14ac:dyDescent="0.25"/>
  <sheetData>
    <row r="1" spans="1:14" x14ac:dyDescent="0.25">
      <c r="A1" s="23" t="s">
        <v>92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J1" s="23" t="s">
        <v>94</v>
      </c>
      <c r="K1" s="23" t="s">
        <v>95</v>
      </c>
      <c r="M1" s="23" t="s">
        <v>96</v>
      </c>
      <c r="N1" s="23" t="s">
        <v>97</v>
      </c>
    </row>
    <row r="2" spans="1:14" x14ac:dyDescent="0.25">
      <c r="A2" s="6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 t="str">
        <f>H2&amp;G2&amp;F2&amp;E2&amp;D2&amp;C2&amp;B2</f>
        <v>0111111</v>
      </c>
      <c r="K2" t="str">
        <f>B2&amp;C2&amp;D2&amp;E2&amp;F2&amp;G2&amp;H2</f>
        <v>1111110</v>
      </c>
      <c r="M2" t="str">
        <f>"0x" &amp;BIN2HEX(J2,2)</f>
        <v>0x3F</v>
      </c>
      <c r="N2" t="str">
        <f t="shared" ref="N2:N11" si="0">"0x" &amp;BIN2HEX(K2,2)</f>
        <v>0x7E</v>
      </c>
    </row>
    <row r="3" spans="1:14" x14ac:dyDescent="0.25">
      <c r="A3" s="6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J3" t="str">
        <f t="shared" ref="J3:J11" si="1">H3&amp;G3&amp;F3&amp;E3&amp;D3&amp;C3&amp;B3</f>
        <v>0000110</v>
      </c>
      <c r="K3" t="str">
        <f t="shared" ref="K3:K11" si="2">B3&amp;C3&amp;D3&amp;E3&amp;F3&amp;G3&amp;H3</f>
        <v>0110000</v>
      </c>
      <c r="M3" t="str">
        <f t="shared" ref="M3:M11" si="3">"0x" &amp;BIN2HEX(J3,2)</f>
        <v>0x06</v>
      </c>
      <c r="N3" t="str">
        <f t="shared" si="0"/>
        <v>0x30</v>
      </c>
    </row>
    <row r="4" spans="1:14" x14ac:dyDescent="0.25">
      <c r="A4" s="6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J4" t="str">
        <f t="shared" si="1"/>
        <v>1011011</v>
      </c>
      <c r="K4" t="str">
        <f t="shared" si="2"/>
        <v>1101101</v>
      </c>
      <c r="M4" t="str">
        <f t="shared" si="3"/>
        <v>0x5B</v>
      </c>
      <c r="N4" t="str">
        <f t="shared" si="0"/>
        <v>0x6D</v>
      </c>
    </row>
    <row r="5" spans="1:14" x14ac:dyDescent="0.25">
      <c r="A5" s="6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J5" t="str">
        <f t="shared" si="1"/>
        <v>1001111</v>
      </c>
      <c r="K5" t="str">
        <f t="shared" si="2"/>
        <v>1111001</v>
      </c>
      <c r="M5" t="str">
        <f t="shared" si="3"/>
        <v>0x4F</v>
      </c>
      <c r="N5" t="str">
        <f t="shared" si="0"/>
        <v>0x79</v>
      </c>
    </row>
    <row r="6" spans="1:14" x14ac:dyDescent="0.25">
      <c r="A6" s="6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J6" t="str">
        <f t="shared" si="1"/>
        <v>1100110</v>
      </c>
      <c r="K6" t="str">
        <f t="shared" si="2"/>
        <v>0110011</v>
      </c>
      <c r="M6" t="str">
        <f t="shared" si="3"/>
        <v>0x66</v>
      </c>
      <c r="N6" t="str">
        <f t="shared" si="0"/>
        <v>0x33</v>
      </c>
    </row>
    <row r="7" spans="1:14" x14ac:dyDescent="0.25">
      <c r="A7" s="6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J7" t="str">
        <f t="shared" si="1"/>
        <v>1101101</v>
      </c>
      <c r="K7" t="str">
        <f t="shared" si="2"/>
        <v>1011011</v>
      </c>
      <c r="M7" t="str">
        <f t="shared" si="3"/>
        <v>0x6D</v>
      </c>
      <c r="N7" t="str">
        <f t="shared" si="0"/>
        <v>0x5B</v>
      </c>
    </row>
    <row r="8" spans="1:14" x14ac:dyDescent="0.25">
      <c r="A8" s="6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J8" t="str">
        <f t="shared" si="1"/>
        <v>1111101</v>
      </c>
      <c r="K8" t="str">
        <f t="shared" si="2"/>
        <v>1011111</v>
      </c>
      <c r="M8" t="str">
        <f t="shared" si="3"/>
        <v>0x7D</v>
      </c>
      <c r="N8" t="str">
        <f t="shared" si="0"/>
        <v>0x5F</v>
      </c>
    </row>
    <row r="9" spans="1:14" x14ac:dyDescent="0.25">
      <c r="A9" s="6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J9" t="str">
        <f t="shared" si="1"/>
        <v>0000111</v>
      </c>
      <c r="K9" t="str">
        <f t="shared" si="2"/>
        <v>1110000</v>
      </c>
      <c r="M9" t="str">
        <f t="shared" si="3"/>
        <v>0x07</v>
      </c>
      <c r="N9" t="str">
        <f t="shared" si="0"/>
        <v>0x70</v>
      </c>
    </row>
    <row r="10" spans="1:14" x14ac:dyDescent="0.25">
      <c r="A10" s="6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t="str">
        <f t="shared" si="1"/>
        <v>1111111</v>
      </c>
      <c r="K10" t="str">
        <f t="shared" si="2"/>
        <v>1111111</v>
      </c>
      <c r="M10" t="str">
        <f t="shared" si="3"/>
        <v>0x7F</v>
      </c>
      <c r="N10" t="str">
        <f t="shared" si="0"/>
        <v>0x7F</v>
      </c>
    </row>
    <row r="11" spans="1:14" x14ac:dyDescent="0.25">
      <c r="A11" s="6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J11" t="str">
        <f t="shared" si="1"/>
        <v>1100111</v>
      </c>
      <c r="K11" t="str">
        <f t="shared" si="2"/>
        <v>1110011</v>
      </c>
      <c r="M11" t="str">
        <f t="shared" si="3"/>
        <v>0x67</v>
      </c>
      <c r="N11" t="str">
        <f t="shared" si="0"/>
        <v>0x73</v>
      </c>
    </row>
    <row r="12" spans="1:14" x14ac:dyDescent="0.25">
      <c r="A12" s="6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str">
        <f t="shared" ref="J12:J13" si="4">H12&amp;G12&amp;F12&amp;E12&amp;D12&amp;C12&amp;B12</f>
        <v>0000000</v>
      </c>
      <c r="K12" t="str">
        <f t="shared" ref="K12:K13" si="5">B12&amp;C12&amp;D12&amp;E12&amp;F12&amp;G12&amp;H12</f>
        <v>0000000</v>
      </c>
      <c r="M12" t="str">
        <f t="shared" ref="M12:M13" si="6">"0x" &amp;BIN2HEX(J12,2)</f>
        <v>0x00</v>
      </c>
      <c r="N12" t="str">
        <f t="shared" ref="N12:N13" si="7">"0x" &amp;BIN2HEX(K12,2)</f>
        <v>0x00</v>
      </c>
    </row>
    <row r="13" spans="1:14" x14ac:dyDescent="0.25">
      <c r="A13" s="6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 t="str">
        <f t="shared" si="4"/>
        <v>1000000</v>
      </c>
      <c r="K13" t="str">
        <f t="shared" si="5"/>
        <v>0000001</v>
      </c>
      <c r="M13" t="str">
        <f t="shared" si="6"/>
        <v>0x40</v>
      </c>
      <c r="N13" t="str">
        <f t="shared" si="7"/>
        <v>0x01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4202-6670-4E0E-8F06-682B243B1991}">
  <dimension ref="A1:G11"/>
  <sheetViews>
    <sheetView workbookViewId="0">
      <selection sqref="A1:G11"/>
    </sheetView>
  </sheetViews>
  <sheetFormatPr defaultRowHeight="15" x14ac:dyDescent="0.25"/>
  <cols>
    <col min="1" max="1" width="10.5703125" style="6" bestFit="1" customWidth="1"/>
  </cols>
  <sheetData>
    <row r="1" spans="1:7" x14ac:dyDescent="0.25">
      <c r="F1" s="28" t="s">
        <v>25</v>
      </c>
      <c r="G1" s="28"/>
    </row>
    <row r="2" spans="1:7" x14ac:dyDescent="0.25">
      <c r="A2" s="2" t="s">
        <v>4</v>
      </c>
      <c r="B2" s="2" t="s">
        <v>0</v>
      </c>
      <c r="C2" s="2" t="s">
        <v>1</v>
      </c>
      <c r="D2" s="2" t="s">
        <v>3</v>
      </c>
      <c r="E2" s="2" t="s">
        <v>2</v>
      </c>
      <c r="F2" s="18" t="s">
        <v>0</v>
      </c>
      <c r="G2" s="18" t="s">
        <v>1</v>
      </c>
    </row>
    <row r="3" spans="1:7" x14ac:dyDescent="0.25">
      <c r="A3" s="5" t="s">
        <v>24</v>
      </c>
      <c r="B3" s="8"/>
      <c r="C3" s="8"/>
      <c r="D3" s="7">
        <v>3.1</v>
      </c>
      <c r="E3" s="7">
        <v>10.1</v>
      </c>
      <c r="F3" s="8"/>
      <c r="G3" s="8"/>
    </row>
    <row r="4" spans="1:7" x14ac:dyDescent="0.25">
      <c r="A4" s="5" t="s">
        <v>12</v>
      </c>
      <c r="B4" s="8"/>
      <c r="C4" s="8"/>
      <c r="D4" s="7">
        <v>2</v>
      </c>
      <c r="E4" s="7">
        <v>2</v>
      </c>
      <c r="F4" s="8"/>
      <c r="G4" s="8"/>
    </row>
    <row r="5" spans="1:7" x14ac:dyDescent="0.25">
      <c r="A5" s="5" t="s">
        <v>5</v>
      </c>
      <c r="B5" s="4">
        <f>(D$9/2)+D$4</f>
        <v>7.5687499999999996</v>
      </c>
      <c r="C5" s="4">
        <f>C$10+E$10+E$4-(E5/2)</f>
        <v>99.49199999999999</v>
      </c>
      <c r="D5" s="3">
        <f>(40.744 + 40.748)/2</f>
        <v>40.745999999999995</v>
      </c>
      <c r="E5" s="3">
        <f>(11.138+11.137)/2</f>
        <v>11.137499999999999</v>
      </c>
      <c r="F5" s="3">
        <f>((B5+D5)/2)-(IF($D5&gt;$E5,$D$3,$E$3)/2)</f>
        <v>22.607374999999998</v>
      </c>
      <c r="G5" s="3">
        <f>((C5+E5)/2)-(IF($D5&gt;$E5,$D$3,$E$3)/2)</f>
        <v>53.764749999999999</v>
      </c>
    </row>
    <row r="6" spans="1:7" x14ac:dyDescent="0.25">
      <c r="A6" s="5" t="s">
        <v>6</v>
      </c>
      <c r="B6" s="4">
        <f>B$8+D$8+D$4-(D6/2)</f>
        <v>44.745999999999995</v>
      </c>
      <c r="C6" s="4">
        <f>C$9+E$9+(E$4*2)</f>
        <v>62.314749999999997</v>
      </c>
      <c r="D6" s="4">
        <f>$E$5</f>
        <v>11.137499999999999</v>
      </c>
      <c r="E6" s="4">
        <f>$D$5</f>
        <v>40.745999999999995</v>
      </c>
      <c r="F6" s="3">
        <f t="shared" ref="F6:F11" si="0">((B6+D6)/2)-(IF($D6&gt;$E6,$D$3,$E$3)/2)</f>
        <v>22.891749999999998</v>
      </c>
      <c r="G6" s="3">
        <f t="shared" ref="G6:G11" si="1">((C6+E6)/2)-(IF($D6&gt;$E6,$D$3,$E$3)/2)</f>
        <v>46.480374999999995</v>
      </c>
    </row>
    <row r="7" spans="1:7" x14ac:dyDescent="0.25">
      <c r="A7" s="5" t="s">
        <v>7</v>
      </c>
      <c r="B7" s="4">
        <f>B$8+D$8+D$4-(D7/2)</f>
        <v>44.745999999999995</v>
      </c>
      <c r="C7" s="4">
        <f>C$8+(E$8/2)+E$4</f>
        <v>17.568750000000001</v>
      </c>
      <c r="D7" s="4">
        <f>$E$5</f>
        <v>11.137499999999999</v>
      </c>
      <c r="E7" s="4">
        <f>$D$5</f>
        <v>40.745999999999995</v>
      </c>
      <c r="F7" s="3">
        <f t="shared" si="0"/>
        <v>22.891749999999998</v>
      </c>
      <c r="G7" s="3">
        <f t="shared" si="1"/>
        <v>24.107374999999998</v>
      </c>
    </row>
    <row r="8" spans="1:7" x14ac:dyDescent="0.25">
      <c r="A8" s="9" t="s">
        <v>8</v>
      </c>
      <c r="B8" s="4">
        <f>(D$9/2)+D$4</f>
        <v>7.5687499999999996</v>
      </c>
      <c r="C8" s="7">
        <v>10</v>
      </c>
      <c r="D8" s="4">
        <f>$D$5</f>
        <v>40.745999999999995</v>
      </c>
      <c r="E8" s="4">
        <f>$E$5</f>
        <v>11.137499999999999</v>
      </c>
      <c r="F8" s="3">
        <f t="shared" si="0"/>
        <v>22.607374999999998</v>
      </c>
      <c r="G8" s="3">
        <f t="shared" si="1"/>
        <v>9.0187499999999989</v>
      </c>
    </row>
    <row r="9" spans="1:7" x14ac:dyDescent="0.25">
      <c r="A9" s="9" t="s">
        <v>9</v>
      </c>
      <c r="B9" s="7">
        <v>10</v>
      </c>
      <c r="C9" s="4">
        <f>C$8+(E$8/2)+E$4</f>
        <v>17.568750000000001</v>
      </c>
      <c r="D9" s="4">
        <f t="shared" ref="D9:D10" si="2">$E$5</f>
        <v>11.137499999999999</v>
      </c>
      <c r="E9" s="4">
        <f t="shared" ref="E9:E10" si="3">$D$5</f>
        <v>40.745999999999995</v>
      </c>
      <c r="F9" s="3">
        <f t="shared" si="0"/>
        <v>5.5187499999999998</v>
      </c>
      <c r="G9" s="3">
        <f t="shared" si="1"/>
        <v>24.107374999999998</v>
      </c>
    </row>
    <row r="10" spans="1:7" x14ac:dyDescent="0.25">
      <c r="A10" s="5" t="s">
        <v>10</v>
      </c>
      <c r="B10" s="4">
        <f>B$9</f>
        <v>10</v>
      </c>
      <c r="C10" s="4">
        <f>C$9+E$9+(E$4*2)</f>
        <v>62.314749999999997</v>
      </c>
      <c r="D10" s="4">
        <f t="shared" si="2"/>
        <v>11.137499999999999</v>
      </c>
      <c r="E10" s="4">
        <f t="shared" si="3"/>
        <v>40.745999999999995</v>
      </c>
      <c r="F10" s="3">
        <f t="shared" si="0"/>
        <v>5.5187499999999998</v>
      </c>
      <c r="G10" s="3">
        <f t="shared" si="1"/>
        <v>46.480374999999995</v>
      </c>
    </row>
    <row r="11" spans="1:7" x14ac:dyDescent="0.25">
      <c r="A11" s="5" t="s">
        <v>11</v>
      </c>
      <c r="B11" s="4">
        <f>B$9+(D$9/2)+D$4</f>
        <v>17.568750000000001</v>
      </c>
      <c r="C11" s="4">
        <f>C$9+E$9+E$4-(E11/2)</f>
        <v>54.745999999999995</v>
      </c>
      <c r="D11" s="4">
        <f>$D$5</f>
        <v>40.745999999999995</v>
      </c>
      <c r="E11" s="4">
        <f>$E$5</f>
        <v>11.137499999999999</v>
      </c>
      <c r="F11" s="3">
        <f t="shared" si="0"/>
        <v>27.607374999999998</v>
      </c>
      <c r="G11" s="3">
        <f t="shared" si="1"/>
        <v>31.391749999999998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0426-3F59-46F7-83C9-0A7F945F1F86}">
  <dimension ref="A1:G11"/>
  <sheetViews>
    <sheetView workbookViewId="0">
      <selection activeCell="F6" sqref="F6"/>
    </sheetView>
  </sheetViews>
  <sheetFormatPr defaultRowHeight="15" x14ac:dyDescent="0.25"/>
  <cols>
    <col min="1" max="1" width="10.5703125" style="6" bestFit="1" customWidth="1"/>
  </cols>
  <sheetData>
    <row r="1" spans="1:7" x14ac:dyDescent="0.25">
      <c r="F1" s="28" t="s">
        <v>25</v>
      </c>
      <c r="G1" s="28"/>
    </row>
    <row r="2" spans="1:7" x14ac:dyDescent="0.25">
      <c r="A2" s="2" t="s">
        <v>4</v>
      </c>
      <c r="B2" s="2" t="s">
        <v>0</v>
      </c>
      <c r="C2" s="2" t="s">
        <v>1</v>
      </c>
      <c r="D2" s="2" t="s">
        <v>3</v>
      </c>
      <c r="E2" s="2" t="s">
        <v>2</v>
      </c>
      <c r="F2" s="18" t="s">
        <v>0</v>
      </c>
      <c r="G2" s="18" t="s">
        <v>1</v>
      </c>
    </row>
    <row r="3" spans="1:7" x14ac:dyDescent="0.25">
      <c r="A3" s="5" t="s">
        <v>24</v>
      </c>
      <c r="B3" s="8"/>
      <c r="C3" s="8"/>
      <c r="D3" s="7">
        <v>3.1</v>
      </c>
      <c r="E3" s="7">
        <v>10.1</v>
      </c>
      <c r="F3" s="8"/>
      <c r="G3" s="8"/>
    </row>
    <row r="4" spans="1:7" x14ac:dyDescent="0.25">
      <c r="A4" s="5" t="s">
        <v>12</v>
      </c>
      <c r="B4" s="8"/>
      <c r="C4" s="8"/>
      <c r="D4" s="7">
        <f>17.097-15.569</f>
        <v>1.5280000000000005</v>
      </c>
      <c r="E4" s="7">
        <f>102.956-101.429</f>
        <v>1.527000000000001</v>
      </c>
      <c r="F4" s="8"/>
      <c r="G4" s="8"/>
    </row>
    <row r="5" spans="1:7" x14ac:dyDescent="0.25">
      <c r="A5" s="5" t="s">
        <v>5</v>
      </c>
      <c r="B5" s="4">
        <f>B$9+(D$9/2)+D$4</f>
        <v>17.097000000000001</v>
      </c>
      <c r="C5" s="4">
        <f>C$10+E$10+E$4-(E5/2)</f>
        <v>97.596000000000004</v>
      </c>
      <c r="D5" s="3">
        <v>40.747999999999998</v>
      </c>
      <c r="E5" s="3">
        <v>11.137</v>
      </c>
      <c r="F5" s="3">
        <f>(D5/2)+B5-(IF($D5&gt;$E5,D$3,$E$3)/2)</f>
        <v>35.921000000000006</v>
      </c>
      <c r="G5" s="3">
        <f>(E5/2)+C5-(IF($D5&gt;$E5,E$3,$D$3)/2)</f>
        <v>98.114500000000007</v>
      </c>
    </row>
    <row r="6" spans="1:7" x14ac:dyDescent="0.25">
      <c r="A6" s="5" t="s">
        <v>6</v>
      </c>
      <c r="B6" s="4">
        <f>B$8+D$8+D$4-(D6/2)</f>
        <v>53.803999999999995</v>
      </c>
      <c r="C6" s="4">
        <f>C$9+E$9+(E$4*2)</f>
        <v>60.893500000000003</v>
      </c>
      <c r="D6" s="3">
        <v>11.138</v>
      </c>
      <c r="E6" s="3">
        <v>40.744</v>
      </c>
      <c r="F6" s="3">
        <f t="shared" ref="F6:F11" si="0">(D6/2)+B6-(IF($D6&gt;$E6,D$3,$E$3)/2)</f>
        <v>54.323</v>
      </c>
      <c r="G6" s="3">
        <f t="shared" ref="G6:G11" si="1">(E6/2)+C6-(IF($D6&gt;$E6,E$3,$D$3)/2)</f>
        <v>79.715500000000006</v>
      </c>
    </row>
    <row r="7" spans="1:7" x14ac:dyDescent="0.25">
      <c r="A7" s="5" t="s">
        <v>7</v>
      </c>
      <c r="B7" s="4">
        <f>B$8+D$8+D$4-(D7/2)</f>
        <v>53.803999999999995</v>
      </c>
      <c r="C7" s="4">
        <f>C$8+(E$8/2)+E$4</f>
        <v>17.095500000000001</v>
      </c>
      <c r="D7" s="4">
        <f>D$6</f>
        <v>11.138</v>
      </c>
      <c r="E7" s="4">
        <f>E$6</f>
        <v>40.744</v>
      </c>
      <c r="F7" s="3">
        <f t="shared" si="0"/>
        <v>54.323</v>
      </c>
      <c r="G7" s="3">
        <f t="shared" si="1"/>
        <v>35.917500000000004</v>
      </c>
    </row>
    <row r="8" spans="1:7" x14ac:dyDescent="0.25">
      <c r="A8" s="9" t="s">
        <v>8</v>
      </c>
      <c r="B8" s="4">
        <f>B$9+(D$9/2)+D$4</f>
        <v>17.097000000000001</v>
      </c>
      <c r="C8" s="7">
        <v>10</v>
      </c>
      <c r="D8" s="4">
        <f>$D$5</f>
        <v>40.747999999999998</v>
      </c>
      <c r="E8" s="4">
        <f>$E$5</f>
        <v>11.137</v>
      </c>
      <c r="F8" s="3">
        <f t="shared" si="0"/>
        <v>35.921000000000006</v>
      </c>
      <c r="G8" s="3">
        <f t="shared" si="1"/>
        <v>10.5185</v>
      </c>
    </row>
    <row r="9" spans="1:7" x14ac:dyDescent="0.25">
      <c r="A9" s="9" t="s">
        <v>9</v>
      </c>
      <c r="B9" s="7">
        <v>10</v>
      </c>
      <c r="C9" s="4">
        <f>C$8+(E$8/2)+E$4</f>
        <v>17.095500000000001</v>
      </c>
      <c r="D9" s="4">
        <f t="shared" ref="D9:E10" si="2">D$6</f>
        <v>11.138</v>
      </c>
      <c r="E9" s="4">
        <f t="shared" si="2"/>
        <v>40.744</v>
      </c>
      <c r="F9" s="3">
        <f t="shared" si="0"/>
        <v>10.518999999999998</v>
      </c>
      <c r="G9" s="3">
        <f t="shared" si="1"/>
        <v>35.917500000000004</v>
      </c>
    </row>
    <row r="10" spans="1:7" x14ac:dyDescent="0.25">
      <c r="A10" s="5" t="s">
        <v>10</v>
      </c>
      <c r="B10" s="4">
        <f>B$9</f>
        <v>10</v>
      </c>
      <c r="C10" s="4">
        <f>C$9+E$9+(E$4*2)</f>
        <v>60.893500000000003</v>
      </c>
      <c r="D10" s="4">
        <f t="shared" si="2"/>
        <v>11.138</v>
      </c>
      <c r="E10" s="4">
        <f t="shared" si="2"/>
        <v>40.744</v>
      </c>
      <c r="F10" s="3">
        <f t="shared" si="0"/>
        <v>10.518999999999998</v>
      </c>
      <c r="G10" s="3">
        <f t="shared" si="1"/>
        <v>79.715500000000006</v>
      </c>
    </row>
    <row r="11" spans="1:7" x14ac:dyDescent="0.25">
      <c r="A11" s="5" t="s">
        <v>11</v>
      </c>
      <c r="B11" s="4">
        <f>B$9+(D$9/2)+D$4</f>
        <v>17.097000000000001</v>
      </c>
      <c r="C11" s="4">
        <f>C$9+E$9+E$4-(E11/2)</f>
        <v>53.798000000000002</v>
      </c>
      <c r="D11" s="4">
        <f>$D$5</f>
        <v>40.747999999999998</v>
      </c>
      <c r="E11" s="4">
        <f>$E$5</f>
        <v>11.137</v>
      </c>
      <c r="F11" s="3">
        <f t="shared" si="0"/>
        <v>35.921000000000006</v>
      </c>
      <c r="G11" s="3">
        <f t="shared" si="1"/>
        <v>54.316500000000005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4C4-50A4-48CB-8F2A-8281B29D80D2}">
  <dimension ref="A1:G23"/>
  <sheetViews>
    <sheetView zoomScale="145" zoomScaleNormal="145" workbookViewId="0">
      <selection activeCell="C22" sqref="C22"/>
    </sheetView>
  </sheetViews>
  <sheetFormatPr defaultRowHeight="15" x14ac:dyDescent="0.25"/>
  <cols>
    <col min="1" max="1" width="10.5703125" style="6" bestFit="1" customWidth="1"/>
  </cols>
  <sheetData>
    <row r="1" spans="1:7" x14ac:dyDescent="0.25">
      <c r="F1" s="28" t="s">
        <v>25</v>
      </c>
      <c r="G1" s="28"/>
    </row>
    <row r="2" spans="1:7" x14ac:dyDescent="0.25">
      <c r="A2" s="2" t="s">
        <v>4</v>
      </c>
      <c r="B2" s="2" t="s">
        <v>0</v>
      </c>
      <c r="C2" s="2" t="s">
        <v>1</v>
      </c>
      <c r="D2" s="2" t="s">
        <v>3</v>
      </c>
      <c r="E2" s="2" t="s">
        <v>2</v>
      </c>
      <c r="F2" s="18" t="s">
        <v>0</v>
      </c>
      <c r="G2" s="18" t="s">
        <v>1</v>
      </c>
    </row>
    <row r="3" spans="1:7" x14ac:dyDescent="0.25">
      <c r="A3" s="5" t="s">
        <v>24</v>
      </c>
      <c r="B3" s="8"/>
      <c r="C3" s="8"/>
      <c r="D3" s="7">
        <v>3.1</v>
      </c>
      <c r="E3" s="7">
        <v>10.1</v>
      </c>
      <c r="F3" s="8"/>
      <c r="G3" s="8"/>
    </row>
    <row r="4" spans="1:7" x14ac:dyDescent="0.25">
      <c r="A4" s="5" t="s">
        <v>12</v>
      </c>
      <c r="B4" s="8"/>
      <c r="C4" s="8"/>
      <c r="D4" s="7">
        <f>17.097-15.569</f>
        <v>1.5280000000000005</v>
      </c>
      <c r="E4" s="7">
        <f>102.956-101.429</f>
        <v>1.527000000000001</v>
      </c>
      <c r="F4" s="8"/>
      <c r="G4" s="8"/>
    </row>
    <row r="5" spans="1:7" x14ac:dyDescent="0.25">
      <c r="A5" s="5" t="s">
        <v>5</v>
      </c>
      <c r="B5" s="4">
        <v>17.045000000000002</v>
      </c>
      <c r="C5" s="4">
        <v>97.388000000000005</v>
      </c>
      <c r="D5" s="3">
        <v>40.747999999999998</v>
      </c>
      <c r="E5" s="3">
        <v>11.137</v>
      </c>
      <c r="F5" s="3">
        <f>(D5/2)+B5-(IF($D5&gt;$E5,D$3,$E$3)/2)</f>
        <v>35.869</v>
      </c>
      <c r="G5" s="3">
        <f>(E5/2)+C5-(IF($D5&gt;$E5,E$3,$D$3)/2)</f>
        <v>97.906500000000008</v>
      </c>
    </row>
    <row r="6" spans="1:7" x14ac:dyDescent="0.25">
      <c r="A6" s="5" t="s">
        <v>6</v>
      </c>
      <c r="B6" s="4">
        <v>53.698999999999998</v>
      </c>
      <c r="C6" s="4">
        <v>60.737000000000002</v>
      </c>
      <c r="D6" s="3">
        <v>11.138</v>
      </c>
      <c r="E6" s="3">
        <v>40.744</v>
      </c>
      <c r="F6" s="3">
        <f t="shared" ref="F6:F11" si="0">(D6/2)+B6-(IF($D6&gt;$E6,D$3,$E$3)/2)</f>
        <v>54.218000000000004</v>
      </c>
      <c r="G6" s="3">
        <f t="shared" ref="G6:G11" si="1">(E6/2)+C6-(IF($D6&gt;$E6,E$3,$D$3)/2)</f>
        <v>79.559000000000012</v>
      </c>
    </row>
    <row r="7" spans="1:7" x14ac:dyDescent="0.25">
      <c r="A7" s="5" t="s">
        <v>7</v>
      </c>
      <c r="B7" s="4">
        <v>53.698999999999998</v>
      </c>
      <c r="C7" s="4">
        <v>17.044</v>
      </c>
      <c r="D7" s="4">
        <f>D$6</f>
        <v>11.138</v>
      </c>
      <c r="E7" s="4">
        <f>E$6</f>
        <v>40.744</v>
      </c>
      <c r="F7" s="3">
        <f t="shared" si="0"/>
        <v>54.218000000000004</v>
      </c>
      <c r="G7" s="3">
        <f t="shared" si="1"/>
        <v>35.866</v>
      </c>
    </row>
    <row r="8" spans="1:7" x14ac:dyDescent="0.25">
      <c r="A8" s="9" t="s">
        <v>8</v>
      </c>
      <c r="B8" s="4">
        <v>17.044</v>
      </c>
      <c r="C8" s="7">
        <v>10</v>
      </c>
      <c r="D8" s="4">
        <f>$D$5</f>
        <v>40.747999999999998</v>
      </c>
      <c r="E8" s="4">
        <f>$E$5</f>
        <v>11.137</v>
      </c>
      <c r="F8" s="3">
        <f t="shared" si="0"/>
        <v>35.868000000000002</v>
      </c>
      <c r="G8" s="3">
        <f t="shared" si="1"/>
        <v>10.5185</v>
      </c>
    </row>
    <row r="9" spans="1:7" x14ac:dyDescent="0.25">
      <c r="A9" s="9" t="s">
        <v>9</v>
      </c>
      <c r="B9" s="7">
        <v>10</v>
      </c>
      <c r="C9" s="4">
        <v>17.044</v>
      </c>
      <c r="D9" s="4">
        <f t="shared" ref="D9:E10" si="2">D$6</f>
        <v>11.138</v>
      </c>
      <c r="E9" s="4">
        <f t="shared" si="2"/>
        <v>40.744</v>
      </c>
      <c r="F9" s="3">
        <f t="shared" si="0"/>
        <v>10.518999999999998</v>
      </c>
      <c r="G9" s="3">
        <f t="shared" si="1"/>
        <v>35.866</v>
      </c>
    </row>
    <row r="10" spans="1:7" x14ac:dyDescent="0.25">
      <c r="A10" s="5" t="s">
        <v>10</v>
      </c>
      <c r="B10" s="4">
        <f>B$9</f>
        <v>10</v>
      </c>
      <c r="C10" s="4">
        <v>60.737000000000002</v>
      </c>
      <c r="D10" s="4">
        <f t="shared" si="2"/>
        <v>11.138</v>
      </c>
      <c r="E10" s="4">
        <f t="shared" si="2"/>
        <v>40.744</v>
      </c>
      <c r="F10" s="3">
        <f t="shared" si="0"/>
        <v>10.518999999999998</v>
      </c>
      <c r="G10" s="3">
        <f t="shared" si="1"/>
        <v>79.559000000000012</v>
      </c>
    </row>
    <row r="11" spans="1:7" x14ac:dyDescent="0.25">
      <c r="A11" s="5" t="s">
        <v>11</v>
      </c>
      <c r="B11" s="4">
        <v>17.044</v>
      </c>
      <c r="C11" s="4">
        <v>53.694000000000003</v>
      </c>
      <c r="D11" s="4">
        <f>$D$5</f>
        <v>40.747999999999998</v>
      </c>
      <c r="E11" s="4">
        <f>$E$5</f>
        <v>11.137</v>
      </c>
      <c r="F11" s="3">
        <f t="shared" si="0"/>
        <v>35.868000000000002</v>
      </c>
      <c r="G11" s="3">
        <f t="shared" si="1"/>
        <v>54.212500000000006</v>
      </c>
    </row>
    <row r="18" spans="1:7" x14ac:dyDescent="0.25">
      <c r="A18" s="2" t="s">
        <v>4</v>
      </c>
      <c r="B18" s="2" t="s">
        <v>0</v>
      </c>
      <c r="C18" s="2" t="s">
        <v>1</v>
      </c>
      <c r="D18" s="2" t="s">
        <v>3</v>
      </c>
      <c r="E18" s="2" t="s">
        <v>2</v>
      </c>
      <c r="F18" s="18" t="s">
        <v>0</v>
      </c>
      <c r="G18" s="18" t="s">
        <v>1</v>
      </c>
    </row>
    <row r="19" spans="1:7" x14ac:dyDescent="0.25">
      <c r="A19" s="6" t="s">
        <v>26</v>
      </c>
      <c r="B19">
        <v>10</v>
      </c>
      <c r="C19">
        <v>10</v>
      </c>
      <c r="D19">
        <v>54.837000000000003</v>
      </c>
      <c r="E19">
        <v>98.525000000000006</v>
      </c>
    </row>
    <row r="20" spans="1:7" x14ac:dyDescent="0.25">
      <c r="A20" s="6" t="s">
        <v>27</v>
      </c>
      <c r="B20">
        <v>14.05</v>
      </c>
      <c r="C20">
        <v>14.016</v>
      </c>
      <c r="D20">
        <v>53.798999999999999</v>
      </c>
      <c r="E20">
        <v>97.488</v>
      </c>
      <c r="F20">
        <f>B20-B19</f>
        <v>4.0500000000000007</v>
      </c>
      <c r="G20">
        <f>C20-C19</f>
        <v>4.016</v>
      </c>
    </row>
    <row r="21" spans="1:7" x14ac:dyDescent="0.25">
      <c r="A21" s="6" t="s">
        <v>28</v>
      </c>
      <c r="B21">
        <v>72.698999999999998</v>
      </c>
      <c r="C21">
        <v>10</v>
      </c>
      <c r="D21">
        <v>54.837000000000003</v>
      </c>
      <c r="E21">
        <v>98.525000000000006</v>
      </c>
      <c r="F21">
        <f>B21+F$20</f>
        <v>76.748999999999995</v>
      </c>
      <c r="G21">
        <f>C21+G$20</f>
        <v>14.016</v>
      </c>
    </row>
    <row r="22" spans="1:7" x14ac:dyDescent="0.25">
      <c r="A22" s="6" t="s">
        <v>29</v>
      </c>
      <c r="B22">
        <v>146.46199999999999</v>
      </c>
      <c r="C22">
        <v>10</v>
      </c>
      <c r="D22">
        <v>54.837000000000003</v>
      </c>
      <c r="E22">
        <v>98.525000000000006</v>
      </c>
      <c r="F22">
        <f t="shared" ref="F22:F23" si="3">B22+F$20</f>
        <v>150.512</v>
      </c>
      <c r="G22">
        <f t="shared" ref="G22:G23" si="4">C22+G$20</f>
        <v>14.016</v>
      </c>
    </row>
    <row r="23" spans="1:7" x14ac:dyDescent="0.25">
      <c r="A23" s="6" t="s">
        <v>30</v>
      </c>
      <c r="B23">
        <v>209.161</v>
      </c>
      <c r="C23">
        <v>10</v>
      </c>
      <c r="D23">
        <v>54.837000000000003</v>
      </c>
      <c r="E23">
        <v>98.525000000000006</v>
      </c>
      <c r="F23">
        <f t="shared" si="3"/>
        <v>213.21100000000001</v>
      </c>
      <c r="G23">
        <f t="shared" si="4"/>
        <v>14.016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2D4F-D083-46FB-A173-3C2FCDE8A3AA}">
  <dimension ref="A1:C7"/>
  <sheetViews>
    <sheetView workbookViewId="0">
      <selection activeCell="B12" sqref="B12"/>
    </sheetView>
  </sheetViews>
  <sheetFormatPr defaultRowHeight="15" x14ac:dyDescent="0.25"/>
  <cols>
    <col min="1" max="1" width="17" bestFit="1" customWidth="1"/>
  </cols>
  <sheetData>
    <row r="1" spans="1:3" x14ac:dyDescent="0.25">
      <c r="A1" s="1" t="s">
        <v>20</v>
      </c>
      <c r="B1" s="1" t="s">
        <v>3</v>
      </c>
      <c r="C1" s="1" t="s">
        <v>2</v>
      </c>
    </row>
    <row r="2" spans="1:3" x14ac:dyDescent="0.25">
      <c r="A2" t="s">
        <v>21</v>
      </c>
      <c r="B2">
        <v>344.34199999999998</v>
      </c>
      <c r="C2">
        <v>133.584</v>
      </c>
    </row>
    <row r="3" spans="1:3" x14ac:dyDescent="0.25">
      <c r="A3" t="s">
        <v>22</v>
      </c>
      <c r="B3">
        <v>254</v>
      </c>
      <c r="C3">
        <f>(C2/B2)*B3</f>
        <v>98.536733828577411</v>
      </c>
    </row>
    <row r="4" spans="1:3" x14ac:dyDescent="0.25">
      <c r="A4" t="s">
        <v>23</v>
      </c>
      <c r="B4">
        <f>B3/25.4</f>
        <v>10</v>
      </c>
      <c r="C4">
        <f>C3/25.4</f>
        <v>3.8793989696290323</v>
      </c>
    </row>
    <row r="6" spans="1:3" x14ac:dyDescent="0.25">
      <c r="B6">
        <v>20</v>
      </c>
      <c r="C6">
        <v>20</v>
      </c>
    </row>
    <row r="7" spans="1:3" x14ac:dyDescent="0.25">
      <c r="B7">
        <f>B3+B6</f>
        <v>274</v>
      </c>
      <c r="C7">
        <f>C3+C6</f>
        <v>118.53673382857741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8319-7B3B-45DE-A0C6-DA7194015024}">
  <dimension ref="A1:I7"/>
  <sheetViews>
    <sheetView workbookViewId="0">
      <selection activeCell="C8" sqref="C8"/>
    </sheetView>
  </sheetViews>
  <sheetFormatPr defaultRowHeight="15" x14ac:dyDescent="0.25"/>
  <sheetData>
    <row r="1" spans="1:9" x14ac:dyDescent="0.25">
      <c r="A1" t="s">
        <v>13</v>
      </c>
      <c r="B1" t="s">
        <v>0</v>
      </c>
      <c r="C1" t="s">
        <v>1</v>
      </c>
    </row>
    <row r="2" spans="1:9" x14ac:dyDescent="0.25">
      <c r="A2" t="s">
        <v>14</v>
      </c>
      <c r="B2">
        <v>0.05</v>
      </c>
      <c r="C2">
        <v>0.05</v>
      </c>
      <c r="G2" s="10" t="s">
        <v>15</v>
      </c>
      <c r="H2" s="11"/>
      <c r="I2" s="14" t="s">
        <v>16</v>
      </c>
    </row>
    <row r="3" spans="1:9" x14ac:dyDescent="0.25">
      <c r="A3" t="s">
        <v>15</v>
      </c>
      <c r="B3">
        <v>0.05</v>
      </c>
      <c r="C3">
        <v>15.05</v>
      </c>
      <c r="G3" s="16"/>
      <c r="I3" s="17"/>
    </row>
    <row r="4" spans="1:9" x14ac:dyDescent="0.25">
      <c r="A4" t="s">
        <v>16</v>
      </c>
      <c r="B4">
        <v>40.049999999999997</v>
      </c>
      <c r="C4">
        <v>15.05</v>
      </c>
      <c r="G4" s="12" t="s">
        <v>14</v>
      </c>
      <c r="H4" s="13"/>
      <c r="I4" s="15" t="s">
        <v>17</v>
      </c>
    </row>
    <row r="5" spans="1:9" x14ac:dyDescent="0.25">
      <c r="A5" t="s">
        <v>17</v>
      </c>
      <c r="B5">
        <v>40.049999999999997</v>
      </c>
      <c r="C5">
        <v>0.05</v>
      </c>
    </row>
    <row r="6" spans="1:9" x14ac:dyDescent="0.25">
      <c r="A6" t="s">
        <v>18</v>
      </c>
      <c r="B6">
        <f>B3-7.55</f>
        <v>-7.5</v>
      </c>
      <c r="C6">
        <f>(C2+C3)/2</f>
        <v>7.5500000000000007</v>
      </c>
    </row>
    <row r="7" spans="1:9" x14ac:dyDescent="0.25">
      <c r="A7" t="s">
        <v>19</v>
      </c>
      <c r="B7">
        <f>B5+7.55</f>
        <v>47.599999999999994</v>
      </c>
      <c r="C7">
        <f>C6</f>
        <v>7.5500000000000007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CE2B-81EF-4B11-B606-F633AB9B556A}">
  <sheetPr>
    <pageSetUpPr fitToPage="1"/>
  </sheetPr>
  <dimension ref="A2:K22"/>
  <sheetViews>
    <sheetView zoomScale="115" zoomScaleNormal="115" workbookViewId="0">
      <selection activeCell="J13" sqref="J13"/>
    </sheetView>
  </sheetViews>
  <sheetFormatPr defaultRowHeight="15" x14ac:dyDescent="0.25"/>
  <cols>
    <col min="1" max="1" width="5.42578125" style="6" bestFit="1" customWidth="1"/>
    <col min="2" max="2" width="7.7109375" style="6" bestFit="1" customWidth="1"/>
    <col min="3" max="3" width="11.7109375" style="6" bestFit="1" customWidth="1"/>
    <col min="4" max="4" width="9.5703125" style="6" bestFit="1" customWidth="1"/>
    <col min="5" max="5" width="13.85546875" style="6" bestFit="1" customWidth="1"/>
    <col min="6" max="6" width="30.7109375" style="6" customWidth="1"/>
    <col min="7" max="7" width="5.42578125" style="6" bestFit="1" customWidth="1"/>
    <col min="8" max="8" width="7.7109375" style="6" bestFit="1" customWidth="1"/>
    <col min="9" max="9" width="12.140625" style="6" bestFit="1" customWidth="1"/>
    <col min="10" max="10" width="17.140625" style="6" bestFit="1" customWidth="1"/>
    <col min="11" max="11" width="13.85546875" style="6" bestFit="1" customWidth="1"/>
  </cols>
  <sheetData>
    <row r="2" spans="1:11" x14ac:dyDescent="0.25">
      <c r="A2" s="2" t="s">
        <v>31</v>
      </c>
      <c r="B2" s="2" t="s">
        <v>32</v>
      </c>
      <c r="C2" s="2" t="s">
        <v>33</v>
      </c>
      <c r="D2" s="2" t="s">
        <v>73</v>
      </c>
      <c r="E2" s="2" t="s">
        <v>74</v>
      </c>
      <c r="G2" s="2" t="s">
        <v>31</v>
      </c>
      <c r="H2" s="2" t="s">
        <v>32</v>
      </c>
      <c r="I2" s="2" t="s">
        <v>33</v>
      </c>
      <c r="J2" s="2" t="s">
        <v>73</v>
      </c>
      <c r="K2" s="2" t="s">
        <v>74</v>
      </c>
    </row>
    <row r="3" spans="1:11" x14ac:dyDescent="0.25">
      <c r="A3" s="5">
        <v>1</v>
      </c>
      <c r="B3" s="5">
        <v>0</v>
      </c>
      <c r="C3" s="5" t="s">
        <v>41</v>
      </c>
      <c r="D3" s="5"/>
      <c r="E3" s="5"/>
      <c r="G3" s="5">
        <v>40</v>
      </c>
      <c r="H3" s="20"/>
      <c r="I3" s="5" t="s">
        <v>35</v>
      </c>
      <c r="J3" s="5" t="s">
        <v>75</v>
      </c>
      <c r="K3" s="5" t="s">
        <v>77</v>
      </c>
    </row>
    <row r="4" spans="1:11" x14ac:dyDescent="0.25">
      <c r="A4" s="5">
        <v>2</v>
      </c>
      <c r="B4" s="5">
        <v>1</v>
      </c>
      <c r="C4" s="5" t="s">
        <v>42</v>
      </c>
      <c r="D4" s="5"/>
      <c r="E4" s="5"/>
      <c r="G4" s="5">
        <v>39</v>
      </c>
      <c r="H4" s="20"/>
      <c r="I4" s="5" t="s">
        <v>36</v>
      </c>
      <c r="J4" s="5"/>
      <c r="K4" s="5"/>
    </row>
    <row r="5" spans="1:11" x14ac:dyDescent="0.25">
      <c r="A5" s="5">
        <v>3</v>
      </c>
      <c r="B5" s="19"/>
      <c r="C5" s="5" t="s">
        <v>34</v>
      </c>
      <c r="D5" s="5"/>
      <c r="E5" s="5"/>
      <c r="G5" s="5">
        <v>38</v>
      </c>
      <c r="H5" s="19"/>
      <c r="I5" s="5" t="s">
        <v>34</v>
      </c>
      <c r="J5" s="5" t="s">
        <v>78</v>
      </c>
      <c r="K5" s="5" t="s">
        <v>34</v>
      </c>
    </row>
    <row r="6" spans="1:11" x14ac:dyDescent="0.25">
      <c r="A6" s="5">
        <v>4</v>
      </c>
      <c r="B6" s="5">
        <v>2</v>
      </c>
      <c r="C6" s="5" t="s">
        <v>43</v>
      </c>
      <c r="D6" s="5"/>
      <c r="E6" s="5"/>
      <c r="G6" s="5">
        <v>37</v>
      </c>
      <c r="H6" s="21"/>
      <c r="I6" s="5" t="s">
        <v>37</v>
      </c>
      <c r="J6" s="5"/>
      <c r="K6" s="5"/>
    </row>
    <row r="7" spans="1:11" x14ac:dyDescent="0.25">
      <c r="A7" s="5">
        <v>5</v>
      </c>
      <c r="B7" s="5">
        <v>3</v>
      </c>
      <c r="C7" s="5" t="s">
        <v>44</v>
      </c>
      <c r="D7" s="5"/>
      <c r="E7" s="5"/>
      <c r="G7" s="5">
        <v>36</v>
      </c>
      <c r="H7" s="20"/>
      <c r="I7" s="5" t="s">
        <v>38</v>
      </c>
      <c r="J7" s="5" t="s">
        <v>78</v>
      </c>
      <c r="K7" s="5" t="s">
        <v>72</v>
      </c>
    </row>
    <row r="8" spans="1:11" x14ac:dyDescent="0.25">
      <c r="A8" s="5">
        <v>6</v>
      </c>
      <c r="B8" s="5">
        <v>4</v>
      </c>
      <c r="C8" s="5" t="s">
        <v>45</v>
      </c>
      <c r="D8" s="5" t="s">
        <v>79</v>
      </c>
      <c r="E8" s="5" t="s">
        <v>80</v>
      </c>
      <c r="G8" s="5">
        <v>35</v>
      </c>
      <c r="H8" s="5"/>
      <c r="I8" s="5" t="s">
        <v>39</v>
      </c>
      <c r="J8" s="5"/>
      <c r="K8" s="5"/>
    </row>
    <row r="9" spans="1:11" x14ac:dyDescent="0.25">
      <c r="A9" s="5">
        <v>7</v>
      </c>
      <c r="B9" s="5">
        <v>5</v>
      </c>
      <c r="C9" s="5" t="s">
        <v>46</v>
      </c>
      <c r="D9" s="5" t="s">
        <v>79</v>
      </c>
      <c r="E9" s="5" t="s">
        <v>70</v>
      </c>
      <c r="G9" s="5">
        <v>34</v>
      </c>
      <c r="H9" s="5">
        <v>28</v>
      </c>
      <c r="I9" s="5" t="s">
        <v>57</v>
      </c>
      <c r="J9" s="5" t="s">
        <v>75</v>
      </c>
      <c r="K9" s="5" t="s">
        <v>76</v>
      </c>
    </row>
    <row r="10" spans="1:11" x14ac:dyDescent="0.25">
      <c r="A10" s="5">
        <v>8</v>
      </c>
      <c r="B10" s="19"/>
      <c r="C10" s="5" t="s">
        <v>34</v>
      </c>
      <c r="D10" s="5"/>
      <c r="E10" s="5"/>
      <c r="G10" s="5">
        <v>33</v>
      </c>
      <c r="H10" s="19"/>
      <c r="I10" s="5" t="s">
        <v>34</v>
      </c>
      <c r="J10" s="5" t="s">
        <v>75</v>
      </c>
      <c r="K10" s="5" t="s">
        <v>34</v>
      </c>
    </row>
    <row r="11" spans="1:11" x14ac:dyDescent="0.25">
      <c r="A11" s="5">
        <v>9</v>
      </c>
      <c r="B11" s="5">
        <v>6</v>
      </c>
      <c r="C11" s="5" t="s">
        <v>47</v>
      </c>
      <c r="D11" s="5"/>
      <c r="E11" s="5"/>
      <c r="G11" s="5">
        <v>32</v>
      </c>
      <c r="H11" s="5">
        <v>27</v>
      </c>
      <c r="I11" s="5" t="s">
        <v>58</v>
      </c>
      <c r="J11" s="5"/>
      <c r="K11" s="5"/>
    </row>
    <row r="12" spans="1:11" x14ac:dyDescent="0.25">
      <c r="A12" s="5">
        <v>10</v>
      </c>
      <c r="B12" s="5">
        <v>7</v>
      </c>
      <c r="C12" s="5" t="s">
        <v>48</v>
      </c>
      <c r="D12" s="5"/>
      <c r="E12" s="5"/>
      <c r="G12" s="5">
        <v>31</v>
      </c>
      <c r="H12" s="5">
        <v>26</v>
      </c>
      <c r="I12" s="5" t="s">
        <v>59</v>
      </c>
      <c r="J12" s="5" t="s">
        <v>82</v>
      </c>
      <c r="K12" s="5" t="s">
        <v>83</v>
      </c>
    </row>
    <row r="13" spans="1:11" x14ac:dyDescent="0.25">
      <c r="A13" s="5">
        <v>11</v>
      </c>
      <c r="B13" s="5">
        <v>8</v>
      </c>
      <c r="C13" s="5" t="s">
        <v>49</v>
      </c>
      <c r="D13" s="5"/>
      <c r="E13" s="5"/>
      <c r="G13" s="5">
        <v>30</v>
      </c>
      <c r="H13" s="21"/>
      <c r="I13" s="5" t="s">
        <v>40</v>
      </c>
      <c r="J13" s="5"/>
      <c r="K13" s="5"/>
    </row>
    <row r="14" spans="1:11" x14ac:dyDescent="0.25">
      <c r="A14" s="5">
        <v>12</v>
      </c>
      <c r="B14" s="5">
        <v>9</v>
      </c>
      <c r="C14" s="5" t="s">
        <v>50</v>
      </c>
      <c r="D14" s="5"/>
      <c r="E14" s="5"/>
      <c r="G14" s="5">
        <v>29</v>
      </c>
      <c r="H14" s="5">
        <v>22</v>
      </c>
      <c r="I14" s="5" t="s">
        <v>60</v>
      </c>
      <c r="J14" s="5"/>
      <c r="K14" s="5"/>
    </row>
    <row r="15" spans="1:11" x14ac:dyDescent="0.25">
      <c r="A15" s="5">
        <v>13</v>
      </c>
      <c r="B15" s="19"/>
      <c r="C15" s="5" t="s">
        <v>34</v>
      </c>
      <c r="D15" s="5"/>
      <c r="E15" s="5"/>
      <c r="G15" s="5">
        <v>28</v>
      </c>
      <c r="H15" s="19"/>
      <c r="I15" s="5" t="s">
        <v>34</v>
      </c>
      <c r="J15" s="5"/>
      <c r="K15" s="5"/>
    </row>
    <row r="16" spans="1:11" x14ac:dyDescent="0.25">
      <c r="A16" s="5">
        <v>14</v>
      </c>
      <c r="B16" s="5">
        <v>10</v>
      </c>
      <c r="C16" s="5" t="s">
        <v>51</v>
      </c>
      <c r="D16" s="5"/>
      <c r="E16" s="5"/>
      <c r="G16" s="5">
        <v>27</v>
      </c>
      <c r="H16" s="5">
        <v>21</v>
      </c>
      <c r="I16" s="5" t="s">
        <v>61</v>
      </c>
      <c r="J16" s="5"/>
      <c r="K16" s="5"/>
    </row>
    <row r="17" spans="1:11" x14ac:dyDescent="0.25">
      <c r="A17" s="5">
        <v>15</v>
      </c>
      <c r="B17" s="5">
        <v>11</v>
      </c>
      <c r="C17" s="5" t="s">
        <v>52</v>
      </c>
      <c r="D17" s="5"/>
      <c r="E17" s="5"/>
      <c r="G17" s="5">
        <v>26</v>
      </c>
      <c r="H17" s="5">
        <v>20</v>
      </c>
      <c r="I17" s="5" t="s">
        <v>62</v>
      </c>
      <c r="J17" s="5" t="s">
        <v>67</v>
      </c>
      <c r="K17" s="5" t="s">
        <v>81</v>
      </c>
    </row>
    <row r="18" spans="1:11" x14ac:dyDescent="0.25">
      <c r="A18" s="5">
        <v>16</v>
      </c>
      <c r="B18" s="5">
        <v>12</v>
      </c>
      <c r="C18" s="5" t="s">
        <v>53</v>
      </c>
      <c r="D18" s="5"/>
      <c r="E18" s="5"/>
      <c r="G18" s="5">
        <v>25</v>
      </c>
      <c r="H18" s="5">
        <v>19</v>
      </c>
      <c r="I18" s="5" t="s">
        <v>63</v>
      </c>
      <c r="J18" s="5" t="s">
        <v>67</v>
      </c>
      <c r="K18" s="5" t="s">
        <v>68</v>
      </c>
    </row>
    <row r="19" spans="1:11" x14ac:dyDescent="0.25">
      <c r="A19" s="5">
        <v>17</v>
      </c>
      <c r="B19" s="5">
        <v>13</v>
      </c>
      <c r="C19" s="5" t="s">
        <v>54</v>
      </c>
      <c r="D19" s="5"/>
      <c r="E19" s="5"/>
      <c r="G19" s="5">
        <v>24</v>
      </c>
      <c r="H19" s="5">
        <v>18</v>
      </c>
      <c r="I19" s="5" t="s">
        <v>64</v>
      </c>
      <c r="J19" s="5" t="s">
        <v>67</v>
      </c>
      <c r="K19" s="5" t="s">
        <v>70</v>
      </c>
    </row>
    <row r="20" spans="1:11" x14ac:dyDescent="0.25">
      <c r="A20" s="5">
        <v>18</v>
      </c>
      <c r="B20" s="19"/>
      <c r="C20" s="5" t="s">
        <v>34</v>
      </c>
      <c r="D20" s="5"/>
      <c r="E20" s="5"/>
      <c r="G20" s="5">
        <v>23</v>
      </c>
      <c r="H20" s="19"/>
      <c r="I20" s="5" t="s">
        <v>34</v>
      </c>
      <c r="J20" s="5"/>
      <c r="K20" s="5"/>
    </row>
    <row r="21" spans="1:11" x14ac:dyDescent="0.25">
      <c r="A21" s="5">
        <v>19</v>
      </c>
      <c r="B21" s="5">
        <v>14</v>
      </c>
      <c r="C21" s="5" t="s">
        <v>55</v>
      </c>
      <c r="D21" s="5"/>
      <c r="E21" s="5"/>
      <c r="G21" s="5">
        <v>22</v>
      </c>
      <c r="H21" s="5">
        <v>17</v>
      </c>
      <c r="I21" s="5" t="s">
        <v>65</v>
      </c>
      <c r="J21" s="5" t="s">
        <v>67</v>
      </c>
      <c r="K21" s="5" t="s">
        <v>71</v>
      </c>
    </row>
    <row r="22" spans="1:11" x14ac:dyDescent="0.25">
      <c r="A22" s="5">
        <v>20</v>
      </c>
      <c r="B22" s="5">
        <v>15</v>
      </c>
      <c r="C22" s="5" t="s">
        <v>56</v>
      </c>
      <c r="D22" s="5"/>
      <c r="E22" s="5"/>
      <c r="G22" s="5">
        <v>21</v>
      </c>
      <c r="H22" s="5">
        <v>16</v>
      </c>
      <c r="I22" s="5" t="s">
        <v>66</v>
      </c>
      <c r="J22" s="5" t="s">
        <v>67</v>
      </c>
      <c r="K22" s="5" t="s">
        <v>69</v>
      </c>
    </row>
  </sheetData>
  <pageMargins left="0.7" right="0.7" top="0.75" bottom="0.7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95FB-5099-4BAD-9038-E47B4EBC9750}">
  <sheetPr>
    <pageSetUpPr fitToPage="1"/>
  </sheetPr>
  <dimension ref="A2:K22"/>
  <sheetViews>
    <sheetView zoomScale="115" zoomScaleNormal="115" workbookViewId="0">
      <selection activeCell="A23" sqref="A23"/>
    </sheetView>
  </sheetViews>
  <sheetFormatPr defaultRowHeight="15" x14ac:dyDescent="0.25"/>
  <cols>
    <col min="1" max="1" width="10.28515625" style="6" bestFit="1" customWidth="1"/>
    <col min="2" max="2" width="7.85546875" style="6" bestFit="1" customWidth="1"/>
    <col min="3" max="3" width="8.7109375" style="6" bestFit="1" customWidth="1"/>
    <col min="4" max="4" width="5.7109375" style="6" bestFit="1" customWidth="1"/>
    <col min="5" max="5" width="3.85546875" style="6" bestFit="1" customWidth="1"/>
    <col min="6" max="6" width="27.7109375" style="6" customWidth="1"/>
    <col min="7" max="7" width="3.85546875" style="6" bestFit="1" customWidth="1"/>
    <col min="8" max="8" width="5.7109375" style="6" bestFit="1" customWidth="1"/>
    <col min="9" max="9" width="10.140625" style="6" bestFit="1" customWidth="1"/>
    <col min="10" max="10" width="14.85546875" style="6" bestFit="1" customWidth="1"/>
    <col min="11" max="11" width="10.28515625" style="6" bestFit="1" customWidth="1"/>
  </cols>
  <sheetData>
    <row r="2" spans="1:11" x14ac:dyDescent="0.25">
      <c r="A2" s="2" t="s">
        <v>74</v>
      </c>
      <c r="B2" s="2" t="s">
        <v>73</v>
      </c>
      <c r="C2" s="2" t="s">
        <v>33</v>
      </c>
      <c r="D2" s="2" t="s">
        <v>32</v>
      </c>
      <c r="E2" s="2" t="s">
        <v>31</v>
      </c>
      <c r="G2" s="2" t="s">
        <v>31</v>
      </c>
      <c r="H2" s="2" t="s">
        <v>32</v>
      </c>
      <c r="I2" s="2" t="s">
        <v>33</v>
      </c>
      <c r="J2" s="2" t="s">
        <v>73</v>
      </c>
      <c r="K2" s="2" t="s">
        <v>74</v>
      </c>
    </row>
    <row r="3" spans="1:11" x14ac:dyDescent="0.25">
      <c r="A3" s="5" t="s">
        <v>80</v>
      </c>
      <c r="B3" s="5" t="s">
        <v>79</v>
      </c>
      <c r="C3" s="5" t="s">
        <v>41</v>
      </c>
      <c r="D3" s="5">
        <v>0</v>
      </c>
      <c r="E3" s="5">
        <v>1</v>
      </c>
      <c r="G3" s="5">
        <v>40</v>
      </c>
      <c r="H3" s="20"/>
      <c r="I3" s="5" t="s">
        <v>35</v>
      </c>
      <c r="J3" s="5" t="s">
        <v>75</v>
      </c>
      <c r="K3" s="5" t="s">
        <v>77</v>
      </c>
    </row>
    <row r="4" spans="1:11" x14ac:dyDescent="0.25">
      <c r="A4" s="5" t="s">
        <v>70</v>
      </c>
      <c r="B4" s="5" t="s">
        <v>79</v>
      </c>
      <c r="C4" s="5" t="s">
        <v>42</v>
      </c>
      <c r="D4" s="5">
        <v>1</v>
      </c>
      <c r="E4" s="5">
        <v>2</v>
      </c>
      <c r="G4" s="5">
        <v>39</v>
      </c>
      <c r="H4" s="20"/>
      <c r="I4" s="5" t="s">
        <v>36</v>
      </c>
      <c r="J4" s="5"/>
      <c r="K4" s="5"/>
    </row>
    <row r="5" spans="1:11" x14ac:dyDescent="0.25">
      <c r="A5" s="5"/>
      <c r="B5" s="5"/>
      <c r="C5" s="5" t="s">
        <v>34</v>
      </c>
      <c r="D5" s="19"/>
      <c r="E5" s="5">
        <v>3</v>
      </c>
      <c r="G5" s="5">
        <v>38</v>
      </c>
      <c r="H5" s="19"/>
      <c r="I5" s="5" t="s">
        <v>34</v>
      </c>
      <c r="J5" s="5" t="s">
        <v>78</v>
      </c>
      <c r="K5" s="5" t="s">
        <v>34</v>
      </c>
    </row>
    <row r="6" spans="1:11" x14ac:dyDescent="0.25">
      <c r="A6" s="5"/>
      <c r="B6" s="5"/>
      <c r="C6" s="5" t="s">
        <v>43</v>
      </c>
      <c r="D6" s="5">
        <v>2</v>
      </c>
      <c r="E6" s="5">
        <v>4</v>
      </c>
      <c r="G6" s="5">
        <v>37</v>
      </c>
      <c r="H6" s="21"/>
      <c r="I6" s="5" t="s">
        <v>37</v>
      </c>
      <c r="J6" s="5"/>
      <c r="K6" s="5"/>
    </row>
    <row r="7" spans="1:11" x14ac:dyDescent="0.25">
      <c r="A7" s="5"/>
      <c r="B7" s="5"/>
      <c r="C7" s="5" t="s">
        <v>44</v>
      </c>
      <c r="D7" s="5">
        <v>3</v>
      </c>
      <c r="E7" s="5">
        <v>5</v>
      </c>
      <c r="G7" s="5">
        <v>36</v>
      </c>
      <c r="H7" s="20"/>
      <c r="I7" s="5" t="s">
        <v>38</v>
      </c>
      <c r="J7" s="5" t="s">
        <v>78</v>
      </c>
      <c r="K7" s="5" t="s">
        <v>72</v>
      </c>
    </row>
    <row r="8" spans="1:11" x14ac:dyDescent="0.25">
      <c r="A8" s="5"/>
      <c r="B8" s="5"/>
      <c r="C8" s="5" t="s">
        <v>45</v>
      </c>
      <c r="D8" s="5">
        <v>4</v>
      </c>
      <c r="E8" s="5">
        <v>6</v>
      </c>
      <c r="G8" s="5">
        <v>35</v>
      </c>
      <c r="H8" s="5"/>
      <c r="I8" s="5" t="s">
        <v>39</v>
      </c>
      <c r="J8" s="5"/>
      <c r="K8" s="5"/>
    </row>
    <row r="9" spans="1:11" x14ac:dyDescent="0.25">
      <c r="A9" s="5"/>
      <c r="B9" s="5"/>
      <c r="C9" s="5" t="s">
        <v>46</v>
      </c>
      <c r="D9" s="5">
        <v>5</v>
      </c>
      <c r="E9" s="5">
        <v>7</v>
      </c>
      <c r="G9" s="5">
        <v>34</v>
      </c>
      <c r="H9" s="5">
        <v>28</v>
      </c>
      <c r="I9" s="5" t="s">
        <v>57</v>
      </c>
      <c r="J9" s="5" t="s">
        <v>75</v>
      </c>
      <c r="K9" s="5" t="s">
        <v>76</v>
      </c>
    </row>
    <row r="10" spans="1:11" x14ac:dyDescent="0.25">
      <c r="A10" s="5"/>
      <c r="B10" s="5"/>
      <c r="C10" s="5" t="s">
        <v>34</v>
      </c>
      <c r="D10" s="19"/>
      <c r="E10" s="5">
        <v>8</v>
      </c>
      <c r="G10" s="5">
        <v>33</v>
      </c>
      <c r="H10" s="19"/>
      <c r="I10" s="5" t="s">
        <v>34</v>
      </c>
      <c r="J10" s="5" t="s">
        <v>75</v>
      </c>
      <c r="K10" s="5" t="s">
        <v>34</v>
      </c>
    </row>
    <row r="11" spans="1:11" x14ac:dyDescent="0.25">
      <c r="A11" s="5"/>
      <c r="B11" s="5"/>
      <c r="C11" s="5" t="s">
        <v>47</v>
      </c>
      <c r="D11" s="5">
        <v>6</v>
      </c>
      <c r="E11" s="5">
        <v>9</v>
      </c>
      <c r="G11" s="5">
        <v>32</v>
      </c>
      <c r="H11" s="5">
        <v>27</v>
      </c>
      <c r="I11" s="5" t="s">
        <v>58</v>
      </c>
      <c r="J11" s="5"/>
      <c r="K11" s="5"/>
    </row>
    <row r="12" spans="1:11" x14ac:dyDescent="0.25">
      <c r="A12" s="5"/>
      <c r="B12" s="5"/>
      <c r="C12" s="5" t="s">
        <v>48</v>
      </c>
      <c r="D12" s="5">
        <v>7</v>
      </c>
      <c r="E12" s="5">
        <v>10</v>
      </c>
      <c r="G12" s="5">
        <v>31</v>
      </c>
      <c r="H12" s="5">
        <v>26</v>
      </c>
      <c r="I12" s="5" t="s">
        <v>59</v>
      </c>
      <c r="J12" s="5"/>
      <c r="K12" s="5"/>
    </row>
    <row r="13" spans="1:11" x14ac:dyDescent="0.25">
      <c r="A13" s="5" t="s">
        <v>69</v>
      </c>
      <c r="B13" s="5" t="s">
        <v>67</v>
      </c>
      <c r="C13" s="5" t="s">
        <v>49</v>
      </c>
      <c r="D13" s="5">
        <v>8</v>
      </c>
      <c r="E13" s="5">
        <v>11</v>
      </c>
      <c r="G13" s="5">
        <v>30</v>
      </c>
      <c r="H13" s="21"/>
      <c r="I13" s="5" t="s">
        <v>40</v>
      </c>
      <c r="J13" s="5"/>
      <c r="K13" s="5"/>
    </row>
    <row r="14" spans="1:11" x14ac:dyDescent="0.25">
      <c r="A14" s="5" t="s">
        <v>71</v>
      </c>
      <c r="B14" s="5" t="s">
        <v>67</v>
      </c>
      <c r="C14" s="5" t="s">
        <v>50</v>
      </c>
      <c r="D14" s="5">
        <v>9</v>
      </c>
      <c r="E14" s="5">
        <v>12</v>
      </c>
      <c r="G14" s="5">
        <v>29</v>
      </c>
      <c r="H14" s="5">
        <v>22</v>
      </c>
      <c r="I14" s="5" t="s">
        <v>60</v>
      </c>
      <c r="J14" s="5"/>
      <c r="K14" s="5"/>
    </row>
    <row r="15" spans="1:11" x14ac:dyDescent="0.25">
      <c r="A15" s="5"/>
      <c r="B15" s="5"/>
      <c r="C15" s="5" t="s">
        <v>34</v>
      </c>
      <c r="D15" s="19"/>
      <c r="E15" s="5">
        <v>13</v>
      </c>
      <c r="G15" s="5">
        <v>28</v>
      </c>
      <c r="H15" s="19"/>
      <c r="I15" s="5" t="s">
        <v>34</v>
      </c>
      <c r="J15" s="5"/>
      <c r="K15" s="5"/>
    </row>
    <row r="16" spans="1:11" x14ac:dyDescent="0.25">
      <c r="A16" s="5" t="s">
        <v>70</v>
      </c>
      <c r="B16" s="5" t="s">
        <v>67</v>
      </c>
      <c r="C16" s="5" t="s">
        <v>51</v>
      </c>
      <c r="D16" s="5">
        <v>10</v>
      </c>
      <c r="E16" s="5">
        <v>14</v>
      </c>
      <c r="G16" s="5">
        <v>27</v>
      </c>
      <c r="H16" s="5">
        <v>21</v>
      </c>
      <c r="I16" s="5" t="s">
        <v>61</v>
      </c>
      <c r="J16" s="5"/>
      <c r="K16" s="5"/>
    </row>
    <row r="17" spans="1:11" x14ac:dyDescent="0.25">
      <c r="A17" s="5" t="s">
        <v>68</v>
      </c>
      <c r="B17" s="5" t="s">
        <v>67</v>
      </c>
      <c r="C17" s="5" t="s">
        <v>52</v>
      </c>
      <c r="D17" s="5">
        <v>11</v>
      </c>
      <c r="E17" s="5">
        <v>15</v>
      </c>
      <c r="G17" s="5">
        <v>26</v>
      </c>
      <c r="H17" s="5">
        <v>20</v>
      </c>
      <c r="I17" s="5" t="s">
        <v>62</v>
      </c>
      <c r="J17" s="5"/>
      <c r="K17" s="5"/>
    </row>
    <row r="18" spans="1:11" x14ac:dyDescent="0.25">
      <c r="A18" s="5" t="s">
        <v>81</v>
      </c>
      <c r="B18" s="5" t="s">
        <v>67</v>
      </c>
      <c r="C18" s="5" t="s">
        <v>53</v>
      </c>
      <c r="D18" s="5">
        <v>12</v>
      </c>
      <c r="E18" s="5">
        <v>16</v>
      </c>
      <c r="G18" s="5">
        <v>25</v>
      </c>
      <c r="H18" s="5">
        <v>19</v>
      </c>
      <c r="I18" s="5" t="s">
        <v>63</v>
      </c>
      <c r="J18" s="5"/>
      <c r="K18" s="5"/>
    </row>
    <row r="19" spans="1:11" x14ac:dyDescent="0.25">
      <c r="A19" s="5"/>
      <c r="B19" s="5"/>
      <c r="C19" s="5" t="s">
        <v>54</v>
      </c>
      <c r="D19" s="5">
        <v>13</v>
      </c>
      <c r="E19" s="5">
        <v>17</v>
      </c>
      <c r="G19" s="5">
        <v>24</v>
      </c>
      <c r="H19" s="5">
        <v>18</v>
      </c>
      <c r="I19" s="5" t="s">
        <v>64</v>
      </c>
      <c r="J19" s="5"/>
      <c r="K19" s="5"/>
    </row>
    <row r="20" spans="1:11" x14ac:dyDescent="0.25">
      <c r="A20" s="5"/>
      <c r="B20" s="5"/>
      <c r="C20" s="5" t="s">
        <v>34</v>
      </c>
      <c r="D20" s="19"/>
      <c r="E20" s="5">
        <v>18</v>
      </c>
      <c r="G20" s="5">
        <v>23</v>
      </c>
      <c r="H20" s="19"/>
      <c r="I20" s="5" t="s">
        <v>34</v>
      </c>
      <c r="J20" s="5"/>
      <c r="K20" s="5"/>
    </row>
    <row r="21" spans="1:11" x14ac:dyDescent="0.25">
      <c r="A21" s="5"/>
      <c r="B21" s="5"/>
      <c r="C21" s="5" t="s">
        <v>55</v>
      </c>
      <c r="D21" s="5">
        <v>14</v>
      </c>
      <c r="E21" s="5">
        <v>19</v>
      </c>
      <c r="G21" s="5">
        <v>22</v>
      </c>
      <c r="H21" s="5">
        <v>17</v>
      </c>
      <c r="I21" s="5" t="s">
        <v>65</v>
      </c>
      <c r="J21" s="5"/>
      <c r="K21" s="5"/>
    </row>
    <row r="22" spans="1:11" x14ac:dyDescent="0.25">
      <c r="A22" s="5"/>
      <c r="B22" s="5"/>
      <c r="C22" s="5" t="s">
        <v>56</v>
      </c>
      <c r="D22" s="5">
        <v>15</v>
      </c>
      <c r="E22" s="5">
        <v>20</v>
      </c>
      <c r="G22" s="5">
        <v>21</v>
      </c>
      <c r="H22" s="5">
        <v>16</v>
      </c>
      <c r="I22" s="5" t="s">
        <v>66</v>
      </c>
      <c r="J22" s="5"/>
      <c r="K22" s="5"/>
    </row>
  </sheetData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1FBE-259E-425E-81B5-6C46BEB5CD97}">
  <dimension ref="A1:E7"/>
  <sheetViews>
    <sheetView workbookViewId="0">
      <selection activeCell="C4" sqref="C4"/>
    </sheetView>
  </sheetViews>
  <sheetFormatPr defaultRowHeight="15" x14ac:dyDescent="0.25"/>
  <cols>
    <col min="1" max="1" width="6.7109375" style="6" bestFit="1" customWidth="1"/>
    <col min="2" max="5" width="14.7109375" customWidth="1"/>
  </cols>
  <sheetData>
    <row r="1" spans="1:5" x14ac:dyDescent="0.25">
      <c r="A1" s="29" t="s">
        <v>89</v>
      </c>
      <c r="B1" s="29"/>
      <c r="C1" s="29"/>
    </row>
    <row r="2" spans="1:5" x14ac:dyDescent="0.25">
      <c r="A2" s="22"/>
      <c r="B2" s="23" t="s">
        <v>90</v>
      </c>
      <c r="C2" s="23" t="s">
        <v>91</v>
      </c>
    </row>
    <row r="3" spans="1:5" x14ac:dyDescent="0.25">
      <c r="A3" s="24" t="s">
        <v>86</v>
      </c>
      <c r="B3" s="27">
        <v>2093056</v>
      </c>
      <c r="C3" s="27">
        <v>262144</v>
      </c>
    </row>
    <row r="4" spans="1:5" ht="30" x14ac:dyDescent="0.25">
      <c r="A4" s="25" t="s">
        <v>84</v>
      </c>
      <c r="B4" s="25" t="s">
        <v>85</v>
      </c>
      <c r="C4" s="25" t="s">
        <v>87</v>
      </c>
      <c r="D4" s="25" t="s">
        <v>85</v>
      </c>
      <c r="E4" s="25" t="s">
        <v>87</v>
      </c>
    </row>
    <row r="5" spans="1:5" x14ac:dyDescent="0.25">
      <c r="A5" s="5">
        <v>1</v>
      </c>
      <c r="B5" s="27">
        <v>343516</v>
      </c>
      <c r="C5" s="27">
        <v>72140</v>
      </c>
      <c r="D5" s="26">
        <f t="shared" ref="D5:E7" si="0">B5/B$3</f>
        <v>0.16412174351761252</v>
      </c>
      <c r="E5" s="26">
        <f t="shared" si="0"/>
        <v>0.2751922607421875</v>
      </c>
    </row>
    <row r="6" spans="1:5" x14ac:dyDescent="0.25">
      <c r="A6" s="5">
        <v>0</v>
      </c>
      <c r="B6" s="27">
        <v>342348</v>
      </c>
      <c r="C6" s="27">
        <v>72140</v>
      </c>
      <c r="D6" s="26">
        <f t="shared" si="0"/>
        <v>0.1635637078033268</v>
      </c>
      <c r="E6" s="26">
        <f t="shared" si="0"/>
        <v>0.2751922607421875</v>
      </c>
    </row>
    <row r="7" spans="1:5" x14ac:dyDescent="0.25">
      <c r="A7" s="5" t="s">
        <v>88</v>
      </c>
      <c r="B7" s="27">
        <f>B5-B6</f>
        <v>1168</v>
      </c>
      <c r="C7" s="27">
        <f>C5-C6</f>
        <v>0</v>
      </c>
      <c r="D7" s="26">
        <f t="shared" si="0"/>
        <v>5.5803571428571425E-4</v>
      </c>
      <c r="E7" s="26">
        <f t="shared" si="0"/>
        <v>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Scaled</vt:lpstr>
      <vt:lpstr>Points</vt:lpstr>
      <vt:lpstr>Pico Pinouts</vt:lpstr>
      <vt:lpstr>Pico Pinouts (2)</vt:lpstr>
      <vt:lpstr>Debug Sizes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2023-07-18T23:14:08Z</cp:lastPrinted>
  <dcterms:created xsi:type="dcterms:W3CDTF">2023-07-08T12:42:08Z</dcterms:created>
  <dcterms:modified xsi:type="dcterms:W3CDTF">2023-09-24T23:16:00Z</dcterms:modified>
</cp:coreProperties>
</file>