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tpms/"/>
    </mc:Choice>
  </mc:AlternateContent>
  <xr:revisionPtr revIDLastSave="1159" documentId="8_{AE548EF2-EE31-4226-B9AE-37379B18C38B}" xr6:coauthVersionLast="47" xr6:coauthVersionMax="47" xr10:uidLastSave="{98721D46-48E9-43A7-954A-95E29C790496}"/>
  <bookViews>
    <workbookView xWindow="-120" yWindow="-120" windowWidth="29040" windowHeight="15720" activeTab="2" xr2:uid="{A3D0CFC9-4970-4320-B1FD-65C0802A45A7}"/>
  </bookViews>
  <sheets>
    <sheet name="Sheet1" sheetId="1" r:id="rId1"/>
    <sheet name="Sheet1 (2)" sheetId="5" r:id="rId2"/>
    <sheet name="Parameters" sheetId="4" r:id="rId3"/>
    <sheet name="Values" sheetId="2" r:id="rId4"/>
    <sheet name="Code Coverage" sheetId="6" r:id="rId5"/>
    <sheet name="Header Fil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4" l="1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4" i="4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2" i="2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2" i="5"/>
  <c r="AI8" i="4"/>
  <c r="AI9" i="4"/>
  <c r="AI10" i="4"/>
  <c r="AG5" i="4"/>
  <c r="AI5" i="4" s="1"/>
  <c r="AG6" i="4"/>
  <c r="AI6" i="4" s="1"/>
  <c r="AG7" i="4"/>
  <c r="AI7" i="4" s="1"/>
  <c r="AG8" i="4"/>
  <c r="AG9" i="4"/>
  <c r="AG10" i="4"/>
  <c r="AG11" i="4"/>
  <c r="AI11" i="4" s="1"/>
  <c r="AG12" i="4"/>
  <c r="AI12" i="4" s="1"/>
  <c r="AG13" i="4"/>
  <c r="AI13" i="4" s="1"/>
  <c r="AG14" i="4"/>
  <c r="AI14" i="4" s="1"/>
  <c r="AG15" i="4"/>
  <c r="AI15" i="4" s="1"/>
  <c r="AG16" i="4"/>
  <c r="AI16" i="4" s="1"/>
  <c r="AG17" i="4"/>
  <c r="AI17" i="4" s="1"/>
  <c r="AG18" i="4"/>
  <c r="AI18" i="4" s="1"/>
  <c r="AG4" i="4"/>
  <c r="AI4" i="4" s="1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4" i="4"/>
  <c r="AF5" i="4" a="1"/>
  <c r="AF5" i="4" s="1"/>
  <c r="AF6" i="4" a="1"/>
  <c r="AF6" i="4" s="1"/>
  <c r="AF7" i="4" a="1"/>
  <c r="AF7" i="4" s="1"/>
  <c r="AF8" i="4" a="1"/>
  <c r="AF8" i="4" s="1"/>
  <c r="AF9" i="4" a="1"/>
  <c r="AF9" i="4" s="1"/>
  <c r="AF10" i="4" a="1"/>
  <c r="AF10" i="4" s="1"/>
  <c r="AF11" i="4" a="1"/>
  <c r="AF11" i="4" s="1"/>
  <c r="AF12" i="4" a="1"/>
  <c r="AF12" i="4" s="1"/>
  <c r="AF13" i="4" a="1"/>
  <c r="AF13" i="4" s="1"/>
  <c r="AF14" i="4" a="1"/>
  <c r="AF14" i="4" s="1"/>
  <c r="AF15" i="4" a="1"/>
  <c r="AF15" i="4" s="1"/>
  <c r="AF16" i="4" a="1"/>
  <c r="AF16" i="4" s="1"/>
  <c r="AF17" i="4" a="1"/>
  <c r="AF17" i="4" s="1"/>
  <c r="AF18" i="4" a="1"/>
  <c r="AF18" i="4" s="1"/>
  <c r="AF4" i="4" a="1"/>
  <c r="AF4" i="4" s="1"/>
  <c r="AE48" i="2" a="1"/>
  <c r="AE48" i="2" s="1"/>
  <c r="AE47" i="2" a="1"/>
  <c r="AE47" i="2" s="1"/>
  <c r="AE46" i="2" a="1"/>
  <c r="AE46" i="2" s="1"/>
  <c r="AE45" i="2" a="1"/>
  <c r="AE45" i="2" s="1"/>
  <c r="AE44" i="2" a="1"/>
  <c r="AE44" i="2" s="1"/>
  <c r="AE43" i="2" a="1"/>
  <c r="AE43" i="2" s="1"/>
  <c r="AE42" i="2" a="1"/>
  <c r="AE42" i="2" s="1"/>
  <c r="AE41" i="2" a="1"/>
  <c r="AE41" i="2" s="1"/>
  <c r="AE40" i="2" a="1"/>
  <c r="AE40" i="2" s="1"/>
  <c r="AE39" i="2" a="1"/>
  <c r="AE39" i="2" s="1"/>
  <c r="AE38" i="2" a="1"/>
  <c r="AE38" i="2" s="1"/>
  <c r="AE37" i="2" a="1"/>
  <c r="AE37" i="2" s="1"/>
  <c r="AE36" i="2" a="1"/>
  <c r="AE36" i="2" s="1"/>
  <c r="AE35" i="2" a="1"/>
  <c r="AE35" i="2" s="1"/>
  <c r="AE34" i="2" a="1"/>
  <c r="AE34" i="2" s="1"/>
  <c r="AE33" i="2" a="1"/>
  <c r="AE33" i="2" s="1"/>
  <c r="AE32" i="2" a="1"/>
  <c r="AE32" i="2" s="1"/>
  <c r="AE31" i="2" a="1"/>
  <c r="AE31" i="2" s="1"/>
  <c r="AE30" i="2" a="1"/>
  <c r="AE30" i="2" s="1"/>
  <c r="AE29" i="2" a="1"/>
  <c r="AE29" i="2" s="1"/>
  <c r="AE28" i="2" a="1"/>
  <c r="AE28" i="2" s="1"/>
  <c r="AE27" i="2" a="1"/>
  <c r="AE27" i="2" s="1"/>
  <c r="AE26" i="2" a="1"/>
  <c r="AE26" i="2" s="1"/>
  <c r="AE25" i="2" a="1"/>
  <c r="AE25" i="2" s="1"/>
  <c r="AE24" i="2" a="1"/>
  <c r="AE24" i="2" s="1"/>
  <c r="AE23" i="2" a="1"/>
  <c r="AE23" i="2" s="1"/>
  <c r="AE22" i="2" a="1"/>
  <c r="AE22" i="2" s="1"/>
  <c r="AE21" i="2" a="1"/>
  <c r="AE21" i="2" s="1"/>
  <c r="AE20" i="2" a="1"/>
  <c r="AE20" i="2" s="1"/>
  <c r="AE19" i="2" a="1"/>
  <c r="AE19" i="2" s="1"/>
  <c r="AE18" i="2" a="1"/>
  <c r="AE18" i="2" s="1"/>
  <c r="AE17" i="2" a="1"/>
  <c r="AE17" i="2" s="1"/>
  <c r="AE16" i="2" a="1"/>
  <c r="AE16" i="2" s="1"/>
  <c r="AE15" i="2" a="1"/>
  <c r="AE15" i="2" s="1"/>
  <c r="AE14" i="2" a="1"/>
  <c r="AE14" i="2" s="1"/>
  <c r="AE13" i="2" a="1"/>
  <c r="AE13" i="2" s="1"/>
  <c r="AE12" i="2" a="1"/>
  <c r="AE12" i="2" s="1"/>
  <c r="AE11" i="2" a="1"/>
  <c r="AE11" i="2" s="1"/>
  <c r="AE10" i="2" a="1"/>
  <c r="AE10" i="2" s="1"/>
  <c r="AE9" i="2" a="1"/>
  <c r="AE9" i="2" s="1"/>
  <c r="AE8" i="2" a="1"/>
  <c r="AE8" i="2" s="1"/>
  <c r="AE7" i="2" a="1"/>
  <c r="AE7" i="2" s="1"/>
  <c r="AE6" i="2" a="1"/>
  <c r="AE6" i="2" s="1"/>
  <c r="AE5" i="2" a="1"/>
  <c r="AE5" i="2" s="1"/>
  <c r="AE4" i="2" a="1"/>
  <c r="AE4" i="2" s="1"/>
  <c r="AE3" i="2" a="1"/>
  <c r="AE3" i="2" s="1"/>
  <c r="AE2" i="2" a="1"/>
  <c r="AE2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2" i="1"/>
  <c r="E64" i="1"/>
  <c r="E65" i="1"/>
  <c r="E6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<sst xmlns="http://schemas.openxmlformats.org/spreadsheetml/2006/main" count="1897" uniqueCount="285">
  <si>
    <t>0x0C</t>
  </si>
  <si>
    <t>GDO2 Output Pin Configuration - Serial out (synchronous)</t>
  </si>
  <si>
    <t>0x2E</t>
  </si>
  <si>
    <t>GDO1 Output Pin Configuration - not used</t>
  </si>
  <si>
    <t>0x0D</t>
  </si>
  <si>
    <t>GDO0 Output Pin Configuration</t>
  </si>
  <si>
    <t>0x0E</t>
  </si>
  <si>
    <t>GDO0 Output Pin Configuration - Carrier Sense output</t>
  </si>
  <si>
    <t>0x0F</t>
  </si>
  <si>
    <t>RX FIFO and TX FIFO Thresholds - 64 bytes in FIFO</t>
  </si>
  <si>
    <t>0xD5</t>
  </si>
  <si>
    <t>Synchronization word, high byte 11010101 01001111</t>
  </si>
  <si>
    <t>0x4F</t>
  </si>
  <si>
    <t>Synchronization word, low byte</t>
  </si>
  <si>
    <t>0x09</t>
  </si>
  <si>
    <t>Packet Length</t>
  </si>
  <si>
    <t>0x00</t>
  </si>
  <si>
    <t>Packet Automation Control</t>
  </si>
  <si>
    <t>0x12</t>
  </si>
  <si>
    <t>0x30</t>
  </si>
  <si>
    <t>Device Address</t>
  </si>
  <si>
    <t>Channel Number</t>
  </si>
  <si>
    <t>Frequency Synthesizer Control</t>
  </si>
  <si>
    <t>0x21</t>
  </si>
  <si>
    <t>Frequency Control Word, High Byte</t>
  </si>
  <si>
    <t>0x65</t>
  </si>
  <si>
    <t>Frequency Control Word, Middle Byte</t>
  </si>
  <si>
    <t>0xCC</t>
  </si>
  <si>
    <t>Frequency Control Word, Low Byte</t>
  </si>
  <si>
    <t>0x10</t>
  </si>
  <si>
    <t>0xB0</t>
  </si>
  <si>
    <t>0x71</t>
  </si>
  <si>
    <t>0x59</t>
  </si>
  <si>
    <t>Modem Configuration (59 = data rate = 20kHz - actual data rate is 10kHz but due to bi-phase coding need to double the rate, RX bandwidth 325kHz)</t>
  </si>
  <si>
    <t>0x93</t>
  </si>
  <si>
    <t>Modem Configuration (now 93 = data rate = 20kHz)</t>
  </si>
  <si>
    <t>0x41</t>
  </si>
  <si>
    <t>Modem Deviation Setting (+/-28.56kHz)</t>
  </si>
  <si>
    <t>0x1D</t>
  </si>
  <si>
    <t>0x57</t>
  </si>
  <si>
    <t>0x40</t>
  </si>
  <si>
    <t>Modem Deviation Setting (+/-25.390625)</t>
  </si>
  <si>
    <t>Modem Configuration (GFSK, No Sync or Manchester coding)</t>
  </si>
  <si>
    <t>0x22</t>
  </si>
  <si>
    <t>Modem Configuration Channel spacing 200kHz</t>
  </si>
  <si>
    <t>0xF8</t>
  </si>
  <si>
    <t>Modem Configuration</t>
  </si>
  <si>
    <t>0x07</t>
  </si>
  <si>
    <t>Main Radio Control State Machine Configuration</t>
  </si>
  <si>
    <t>0x3C</t>
  </si>
  <si>
    <t>0x18</t>
  </si>
  <si>
    <t>0x16</t>
  </si>
  <si>
    <t>Frequency Offset Compensation Configuration</t>
  </si>
  <si>
    <t>0x6C</t>
  </si>
  <si>
    <t>Bit Synchronization Configuration</t>
  </si>
  <si>
    <t>0x43</t>
  </si>
  <si>
    <t>AGC Control</t>
  </si>
  <si>
    <t>0xC6</t>
  </si>
  <si>
    <t>0x87</t>
  </si>
  <si>
    <t>0x50</t>
  </si>
  <si>
    <t>0x58</t>
  </si>
  <si>
    <t>0x80</t>
  </si>
  <si>
    <t>High Byte Event0 Timeout</t>
  </si>
  <si>
    <t>0x6B</t>
  </si>
  <si>
    <t>Low Byte Event0 Timeout</t>
  </si>
  <si>
    <t>0xFB</t>
  </si>
  <si>
    <t>Wake On Radio Control</t>
  </si>
  <si>
    <t>0x56</t>
  </si>
  <si>
    <t>Front End RX Configuration</t>
  </si>
  <si>
    <t>Front End TX Configuration</t>
  </si>
  <si>
    <t>0xE9</t>
  </si>
  <si>
    <t>Frequency Synthesizer Calibration</t>
  </si>
  <si>
    <t>0x2A</t>
  </si>
  <si>
    <t>0x1F</t>
  </si>
  <si>
    <t>RC Oscillator Configuration</t>
  </si>
  <si>
    <t>Frequency Synthesizer Calibration Control</t>
  </si>
  <si>
    <t>0x7F</t>
  </si>
  <si>
    <t>Production Test</t>
  </si>
  <si>
    <t>0x3F</t>
  </si>
  <si>
    <t>AGC Test</t>
  </si>
  <si>
    <t>0x81</t>
  </si>
  <si>
    <t>Various Test Settings</t>
  </si>
  <si>
    <t>0x35</t>
  </si>
  <si>
    <t>CC1101_DEFVAL_IOCFG2</t>
  </si>
  <si>
    <t>CC1101_DEFVAL_IOCFG1</t>
  </si>
  <si>
    <t>CC1101_DEFVAL_IOCFG0</t>
  </si>
  <si>
    <t>CC1101_DEFVAL_FIFOTHR</t>
  </si>
  <si>
    <t>CC1101_DEFVAL_SYNC1</t>
  </si>
  <si>
    <t>CC1101_DEFVAL_SYNC0</t>
  </si>
  <si>
    <t>CC1101_DEFVAL_PKTLEN</t>
  </si>
  <si>
    <t>CC1101_DEFVAL_PKTCTRL1</t>
  </si>
  <si>
    <t>CC1101_DEFVAL_PKTCTRL0</t>
  </si>
  <si>
    <t>CC1101_DEFVAL_ADDR</t>
  </si>
  <si>
    <t>CC1101_DEFVAL_CHANNR</t>
  </si>
  <si>
    <t>CC1101_DEFVAL_FSCTRL1</t>
  </si>
  <si>
    <t>CC1101_DEFVAL_FSCTRL0</t>
  </si>
  <si>
    <t>CC1101_DEFVAL_FREQ2_868</t>
  </si>
  <si>
    <t>CC1101_DEFVAL_FREQ1_868</t>
  </si>
  <si>
    <t>CC1101_DEFVAL_FREQ0_868</t>
  </si>
  <si>
    <t>CC1101_DEFVAL_FREQ2_433</t>
  </si>
  <si>
    <t>CC1101_DEFVAL_FREQ1_433</t>
  </si>
  <si>
    <t>CC1101_DEFVAL_FREQ0_433</t>
  </si>
  <si>
    <t>CC1101_DEFVAL_MDMCFG4_433</t>
  </si>
  <si>
    <t>CC1101_DEFVAL_MDMCFG3_433</t>
  </si>
  <si>
    <t>CC1101_DEFVAL_DEVIATN_433</t>
  </si>
  <si>
    <t>CC1101_DEFVAL_FREQ2_315</t>
  </si>
  <si>
    <t>CC1101_DEFVAL_FREQ1_315</t>
  </si>
  <si>
    <t>CC1101_DEFVAL_FREQ0_315</t>
  </si>
  <si>
    <t>CC1101_DEFVAL_MDMCFG4_315</t>
  </si>
  <si>
    <t>CC1101_DEFVAL_MDMCFG3_315</t>
  </si>
  <si>
    <t>CC1101_DEFVAL_DEVIATN_315</t>
  </si>
  <si>
    <t>CC1101_DEFVAL_MDMCFG2</t>
  </si>
  <si>
    <t>CC1101_DEFVAL_MDMCFG1</t>
  </si>
  <si>
    <t>CC1101_DEFVAL_MDMCFG0</t>
  </si>
  <si>
    <t>CC1101_DEFVAL_MCSM2</t>
  </si>
  <si>
    <t>CC1101_DEFVAL_MCSM1</t>
  </si>
  <si>
    <t>CC1101_DEFVAL_MCSM0</t>
  </si>
  <si>
    <t>CC1101_DEFVAL_FOCCFG</t>
  </si>
  <si>
    <t>CC1101_DEFVAL_BSCFG</t>
  </si>
  <si>
    <t>CC1101_DEFVAL_AGCCTRL2</t>
  </si>
  <si>
    <t>CC1101_DEFVAL_AGCCTRL1</t>
  </si>
  <si>
    <t>CC1101_DEFVAL_AGCCTRL0</t>
  </si>
  <si>
    <t>CC1101_DEFVAL_WOREVT1</t>
  </si>
  <si>
    <t>CC1101_DEFVAL_WOREVT0</t>
  </si>
  <si>
    <t>CC1101_DEFVAL_WORCTRL</t>
  </si>
  <si>
    <t>CC1101_DEFVAL_FREND1</t>
  </si>
  <si>
    <t>CC1101_DEFVAL_FREND0</t>
  </si>
  <si>
    <t>CC1101_DEFVAL_FSCAL3</t>
  </si>
  <si>
    <t>CC1101_DEFVAL_FSCAL2</t>
  </si>
  <si>
    <t>CC1101_DEFVAL_FSCAL1</t>
  </si>
  <si>
    <t>CC1101_DEFVAL_FSCAL0</t>
  </si>
  <si>
    <t>CC1101_DEFVAL_RCCTRL1</t>
  </si>
  <si>
    <t>CC1101_DEFVAL_RCCTRL0</t>
  </si>
  <si>
    <t>CC1101_DEFVAL_FSTEST</t>
  </si>
  <si>
    <t>CC1101_DEFVAL_PTEST</t>
  </si>
  <si>
    <t>CC1101_DEFVAL_AGCTEST</t>
  </si>
  <si>
    <t>CC1101_DEFVAL_TEST2</t>
  </si>
  <si>
    <t>CC1101_DEFVAL_TEST1</t>
  </si>
  <si>
    <t>CC1101_DEFVAL_TEST0</t>
  </si>
  <si>
    <t>0x30 (Packet Automation Control - synchronous data)</t>
  </si>
  <si>
    <t>Frequency Synthesizer Control (was 0x06)</t>
  </si>
  <si>
    <t>Setting</t>
  </si>
  <si>
    <t>Default Value</t>
  </si>
  <si>
    <t>Description</t>
  </si>
  <si>
    <t>Order</t>
  </si>
  <si>
    <t>Code</t>
  </si>
  <si>
    <t>CC1101_DEFVAL_FREQ2</t>
  </si>
  <si>
    <t>CC1101_DEFVAL_FREQ1</t>
  </si>
  <si>
    <t>CC1101_DEFVAL_FREQ0</t>
  </si>
  <si>
    <t>Dupe</t>
  </si>
  <si>
    <t>Code 2</t>
  </si>
  <si>
    <t/>
  </si>
  <si>
    <t>CC1101_DEFVAL_MDMCFG4</t>
  </si>
  <si>
    <t>CC1101_DEFVAL_MDMCFG3</t>
  </si>
  <si>
    <t>CC1101_DEFVAL_DEVIATN</t>
  </si>
  <si>
    <t>Citroen</t>
  </si>
  <si>
    <t>Dacia</t>
  </si>
  <si>
    <t>Ford</t>
  </si>
  <si>
    <t>Hyundai_i35</t>
  </si>
  <si>
    <t>Jansite</t>
  </si>
  <si>
    <t>JansiteSolar</t>
  </si>
  <si>
    <t>Mercedes_AMG_GT</t>
  </si>
  <si>
    <t>NissanLeaf</t>
  </si>
  <si>
    <t>PontiacG82009</t>
  </si>
  <si>
    <t>Renault</t>
  </si>
  <si>
    <t>Schrader_A9054100</t>
  </si>
  <si>
    <t>Schrader_C1100</t>
  </si>
  <si>
    <t>Subaru</t>
  </si>
  <si>
    <t>Toyota_PMV_107J</t>
  </si>
  <si>
    <t>Toyota_PMV_C210</t>
  </si>
  <si>
    <t>Toyota_TRW_C070</t>
  </si>
  <si>
    <t>TruckSolar</t>
  </si>
  <si>
    <t>Zoe</t>
  </si>
  <si>
    <t>TPMS_Sensors</t>
  </si>
  <si>
    <t>File</t>
  </si>
  <si>
    <t>Citroen.h</t>
  </si>
  <si>
    <t>Ford.h</t>
  </si>
  <si>
    <t>Jansite.h</t>
  </si>
  <si>
    <t>JansiteSolar.h</t>
  </si>
  <si>
    <t>PontiacG82009.h</t>
  </si>
  <si>
    <t>Renault.h</t>
  </si>
  <si>
    <t>Schrader_A9054100.h</t>
  </si>
  <si>
    <t>Schrader_C1100.h</t>
  </si>
  <si>
    <t>Subaru.h</t>
  </si>
  <si>
    <t>Toyota_PMV_107J.h</t>
  </si>
  <si>
    <t>Toyota_PMV_C210.h</t>
  </si>
  <si>
    <t>Toyota_TRW_C070.h</t>
  </si>
  <si>
    <t>TruckSolar.h</t>
  </si>
  <si>
    <t>JansiteSolar_FIFO.h</t>
  </si>
  <si>
    <t>Schrader_A9052102.h</t>
  </si>
  <si>
    <t>Citroen 433 MHz</t>
  </si>
  <si>
    <t>Notes</t>
  </si>
  <si>
    <t>Synchronization word, high byte  11010101 01001111</t>
  </si>
  <si>
    <t>Packet Automation Control - synchronous data</t>
  </si>
  <si>
    <t>Modem Deviation Setting (+/-25.390625kHz)</t>
  </si>
  <si>
    <t>Modem Configuration Channel spacing 100kHz</t>
  </si>
  <si>
    <t>Zoe 433 MHz</t>
  </si>
  <si>
    <t>Diff Values</t>
  </si>
  <si>
    <t>Dacia 433 MHz</t>
  </si>
  <si>
    <t>NissanLeaf 433 MHz</t>
  </si>
  <si>
    <t>Renault 433 MHz</t>
  </si>
  <si>
    <t>Modem Configuration (59 = data rate = 20kHz, RX bw 325kHz)</t>
  </si>
  <si>
    <t>Ford 433 MHz</t>
  </si>
  <si>
    <t>Ford 315 MHz</t>
  </si>
  <si>
    <t>Hyundai_i35 433 MHz</t>
  </si>
  <si>
    <t>Hyundai_i35 315 MHz</t>
  </si>
  <si>
    <t>Toyota_TRW_C070 433 MHz</t>
  </si>
  <si>
    <t>Toyota_TRW_C070 315 MHz</t>
  </si>
  <si>
    <t>Jansite 433 MHz</t>
  </si>
  <si>
    <t>0x06</t>
  </si>
  <si>
    <t>0x5A</t>
  </si>
  <si>
    <t>Mercedes_AMG_GT 433 MHz</t>
  </si>
  <si>
    <t>Mercedes_AMG_GT 433 MHz FIFO</t>
  </si>
  <si>
    <t>0x55</t>
  </si>
  <si>
    <t>0x15</t>
  </si>
  <si>
    <t>0x01</t>
  </si>
  <si>
    <t>0x5D</t>
  </si>
  <si>
    <t>0x9A</t>
  </si>
  <si>
    <t>0x83</t>
  </si>
  <si>
    <t>0x82</t>
  </si>
  <si>
    <t>0x08</t>
  </si>
  <si>
    <t>PontiacG82009 315 MHz</t>
  </si>
  <si>
    <t>0xA5</t>
  </si>
  <si>
    <t>0xE0</t>
  </si>
  <si>
    <t>0x88</t>
  </si>
  <si>
    <t>0x51</t>
  </si>
  <si>
    <t>0x36</t>
  </si>
  <si>
    <t>0x11</t>
  </si>
  <si>
    <t>Schrader_A9054100 433 MHz</t>
  </si>
  <si>
    <t>0x47</t>
  </si>
  <si>
    <t>0xC8</t>
  </si>
  <si>
    <t>0x34</t>
  </si>
  <si>
    <t>0x64</t>
  </si>
  <si>
    <t>0x78</t>
  </si>
  <si>
    <t>0xB3</t>
  </si>
  <si>
    <t>0x14</t>
  </si>
  <si>
    <t>0xB6</t>
  </si>
  <si>
    <t>Schrader_C1100 433 MHz</t>
  </si>
  <si>
    <t>Schrader_C1100 315 MHz</t>
  </si>
  <si>
    <t>Subaru 433 MHz</t>
  </si>
  <si>
    <t>Subaru 315 MHz</t>
  </si>
  <si>
    <t>Toyota_PMV_C210 433 MHz</t>
  </si>
  <si>
    <t>Toyota_PMV_C210 315 MHz</t>
  </si>
  <si>
    <t>TruckSolar 433 MHz</t>
  </si>
  <si>
    <t>Toyota_PMV_107J 433 MHz</t>
  </si>
  <si>
    <t>Toyota_PMV_107J 315 MHz</t>
  </si>
  <si>
    <t>0x44</t>
  </si>
  <si>
    <t>0x94</t>
  </si>
  <si>
    <t>Default</t>
  </si>
  <si>
    <t>EXPECTEDBITCOUNT</t>
  </si>
  <si>
    <t>EXPECTEDBYTECOUNT</t>
  </si>
  <si>
    <t>SYNCBITS</t>
  </si>
  <si>
    <t>CDWIDTH_MIN</t>
  </si>
  <si>
    <t>CDWIDTH_MAX</t>
  </si>
  <si>
    <t>SHORTTIMING_MIN</t>
  </si>
  <si>
    <t>SHORTTIMING_MAX</t>
  </si>
  <si>
    <t>LONGTIMING_MIN</t>
  </si>
  <si>
    <t>LONGTIMING_MAX</t>
  </si>
  <si>
    <t>SYNCTIMING_MIN</t>
  </si>
  <si>
    <t>SYNCTIMING_MAX</t>
  </si>
  <si>
    <t>ENDTIMING_MIN</t>
  </si>
  <si>
    <t>ENDTIMING_MAX</t>
  </si>
  <si>
    <t>SHORTTIMING_NOM</t>
  </si>
  <si>
    <t>EXPECTEDFIFOBYTECOUNT</t>
  </si>
  <si>
    <t>PontiacG82009 315 MHz (HW_CD)</t>
  </si>
  <si>
    <t>Match Default</t>
  </si>
  <si>
    <t>Not Matching Default</t>
  </si>
  <si>
    <t>Blank</t>
  </si>
  <si>
    <t>Freq</t>
  </si>
  <si>
    <t>JansiteSolar 433 MHz</t>
  </si>
  <si>
    <t>MHz</t>
  </si>
  <si>
    <t>TMPS Sensor</t>
  </si>
  <si>
    <t>UK 433 MHz</t>
  </si>
  <si>
    <t>US 315 MHz</t>
  </si>
  <si>
    <t>X</t>
  </si>
  <si>
    <t>FIFO</t>
  </si>
  <si>
    <t>HW_CD</t>
  </si>
  <si>
    <t>EXPECTEDFIFOBYTECOUNT Defned</t>
  </si>
  <si>
    <t>SHORTTIMING_NOM Defined</t>
  </si>
  <si>
    <t>SYNCBITS Defined</t>
  </si>
  <si>
    <t>The values of SYNCTIMING_MIN and SYNCTIMING_MAX are reversed in the original header files.</t>
  </si>
  <si>
    <t>EXPECTEDFIFOBYTECOUNT is only assigned in original Mercedes_AMG_GT header file.</t>
  </si>
  <si>
    <t>` 433 MHz</t>
  </si>
  <si>
    <t>SHORTTIMING_NOM is not assigned and may cause code not to compile in original version.</t>
  </si>
  <si>
    <t>SYNCBITS was not assigned in original header file.
SHORTTIMING_NOM is not assigned and may cause code not to compile in original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</si>
</sst>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color theme="8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 wrapText="1"/>
    </xf>
    <xf numFmtId="0" fontId="4" fillId="4" borderId="1" xfId="0" applyFont="1" applyFill="1" applyBorder="1"/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6"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0C4-D23B-44A5-A6D3-1790D2BF96F7}">
  <dimension ref="A1:G6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29.85546875" bestFit="1" customWidth="1"/>
    <col min="3" max="3" width="13.28515625" bestFit="1" customWidth="1"/>
    <col min="4" max="4" width="133" bestFit="1" customWidth="1"/>
    <col min="5" max="5" width="40.5703125" customWidth="1"/>
    <col min="7" max="7" width="48.42578125" bestFit="1" customWidth="1"/>
  </cols>
  <sheetData>
    <row r="1" spans="1:7" s="1" customFormat="1" x14ac:dyDescent="0.25">
      <c r="A1" s="2" t="s">
        <v>144</v>
      </c>
      <c r="B1" s="2" t="s">
        <v>141</v>
      </c>
      <c r="C1" s="2" t="s">
        <v>142</v>
      </c>
      <c r="D1" s="2" t="s">
        <v>143</v>
      </c>
      <c r="E1" s="2" t="s">
        <v>145</v>
      </c>
      <c r="F1" s="2" t="s">
        <v>149</v>
      </c>
      <c r="G1" s="2" t="s">
        <v>150</v>
      </c>
    </row>
    <row r="2" spans="1:7" x14ac:dyDescent="0.25">
      <c r="A2" s="3">
        <v>1</v>
      </c>
      <c r="B2" s="3" t="s">
        <v>83</v>
      </c>
      <c r="C2" s="3" t="s">
        <v>0</v>
      </c>
      <c r="D2" s="3" t="s">
        <v>1</v>
      </c>
      <c r="E2" s="3" t="str">
        <f t="shared" ref="E2:E33" si="0">"byte " &amp; LOWER(B2) &amp; " = " &amp; C2 &amp; ";"</f>
        <v>byte cc1101_defval_iocfg2 = 0x0C;</v>
      </c>
      <c r="F2" s="3" t="s">
        <v>151</v>
      </c>
      <c r="G2" s="3" t="str">
        <f>"cc1101_settings." &amp; LOWER(B2) &amp; " = " &amp; C2 &amp; ";"</f>
        <v>cc1101_settings.cc1101_defval_iocfg2 = 0x0C;</v>
      </c>
    </row>
    <row r="3" spans="1:7" x14ac:dyDescent="0.25">
      <c r="A3" s="3">
        <v>2</v>
      </c>
      <c r="B3" s="3" t="s">
        <v>84</v>
      </c>
      <c r="C3" s="3" t="s">
        <v>2</v>
      </c>
      <c r="D3" s="3" t="s">
        <v>3</v>
      </c>
      <c r="E3" s="3" t="str">
        <f t="shared" si="0"/>
        <v>byte cc1101_defval_iocfg1 = 0x2E;</v>
      </c>
      <c r="F3" s="3" t="s">
        <v>151</v>
      </c>
      <c r="G3" s="3" t="str">
        <f t="shared" ref="G3:G66" si="1">"cc1101_settings." &amp; LOWER(B3) &amp; " = " &amp; C3 &amp; ";"</f>
        <v>cc1101_settings.cc1101_defval_iocfg1 = 0x2E;</v>
      </c>
    </row>
    <row r="4" spans="1:7" x14ac:dyDescent="0.25">
      <c r="A4" s="3">
        <v>3</v>
      </c>
      <c r="B4" s="3" t="s">
        <v>85</v>
      </c>
      <c r="C4" s="3" t="s">
        <v>4</v>
      </c>
      <c r="D4" s="3" t="s">
        <v>5</v>
      </c>
      <c r="E4" s="3" t="str">
        <f t="shared" si="0"/>
        <v>byte cc1101_defval_iocfg0 = 0x0D;</v>
      </c>
      <c r="F4" s="3" t="s">
        <v>151</v>
      </c>
      <c r="G4" s="3" t="str">
        <f t="shared" si="1"/>
        <v>cc1101_settings.cc1101_defval_iocfg0 = 0x0D;</v>
      </c>
    </row>
    <row r="5" spans="1:7" x14ac:dyDescent="0.25">
      <c r="A5" s="3">
        <v>4</v>
      </c>
      <c r="B5" s="3" t="s">
        <v>85</v>
      </c>
      <c r="C5" s="3" t="s">
        <v>6</v>
      </c>
      <c r="D5" s="3" t="s">
        <v>7</v>
      </c>
      <c r="E5" s="3" t="str">
        <f t="shared" si="0"/>
        <v>byte cc1101_defval_iocfg0 = 0x0E;</v>
      </c>
      <c r="F5" s="3" t="s">
        <v>149</v>
      </c>
      <c r="G5" s="3" t="str">
        <f t="shared" si="1"/>
        <v>cc1101_settings.cc1101_defval_iocfg0 = 0x0E;</v>
      </c>
    </row>
    <row r="6" spans="1:7" x14ac:dyDescent="0.25">
      <c r="A6" s="3">
        <v>5</v>
      </c>
      <c r="B6" s="3" t="s">
        <v>86</v>
      </c>
      <c r="C6" s="3" t="s">
        <v>8</v>
      </c>
      <c r="D6" s="3" t="s">
        <v>9</v>
      </c>
      <c r="E6" s="3" t="str">
        <f t="shared" si="0"/>
        <v>byte cc1101_defval_fifothr = 0x0F;</v>
      </c>
      <c r="F6" s="3" t="s">
        <v>151</v>
      </c>
      <c r="G6" s="3" t="str">
        <f t="shared" si="1"/>
        <v>cc1101_settings.cc1101_defval_fifothr = 0x0F;</v>
      </c>
    </row>
    <row r="7" spans="1:7" x14ac:dyDescent="0.25">
      <c r="A7" s="3">
        <v>6</v>
      </c>
      <c r="B7" s="3" t="s">
        <v>87</v>
      </c>
      <c r="C7" s="3" t="s">
        <v>10</v>
      </c>
      <c r="D7" s="3" t="s">
        <v>11</v>
      </c>
      <c r="E7" s="3" t="str">
        <f t="shared" si="0"/>
        <v>byte cc1101_defval_sync1 = 0xD5;</v>
      </c>
      <c r="F7" s="3" t="s">
        <v>151</v>
      </c>
      <c r="G7" s="3" t="str">
        <f t="shared" si="1"/>
        <v>cc1101_settings.cc1101_defval_sync1 = 0xD5;</v>
      </c>
    </row>
    <row r="8" spans="1:7" x14ac:dyDescent="0.25">
      <c r="A8" s="3">
        <v>7</v>
      </c>
      <c r="B8" s="3" t="s">
        <v>88</v>
      </c>
      <c r="C8" s="3" t="s">
        <v>12</v>
      </c>
      <c r="D8" s="3" t="s">
        <v>13</v>
      </c>
      <c r="E8" s="3" t="str">
        <f t="shared" si="0"/>
        <v>byte cc1101_defval_sync0 = 0x4F;</v>
      </c>
      <c r="F8" s="3" t="s">
        <v>151</v>
      </c>
      <c r="G8" s="3" t="str">
        <f t="shared" si="1"/>
        <v>cc1101_settings.cc1101_defval_sync0 = 0x4F;</v>
      </c>
    </row>
    <row r="9" spans="1:7" x14ac:dyDescent="0.25">
      <c r="A9" s="3">
        <v>8</v>
      </c>
      <c r="B9" s="3" t="s">
        <v>89</v>
      </c>
      <c r="C9" s="3" t="s">
        <v>14</v>
      </c>
      <c r="D9" s="3" t="s">
        <v>15</v>
      </c>
      <c r="E9" s="3" t="str">
        <f t="shared" si="0"/>
        <v>byte cc1101_defval_pktlen = 0x09;</v>
      </c>
      <c r="F9" s="3" t="s">
        <v>151</v>
      </c>
      <c r="G9" s="3" t="str">
        <f t="shared" si="1"/>
        <v>cc1101_settings.cc1101_defval_pktlen = 0x09;</v>
      </c>
    </row>
    <row r="10" spans="1:7" x14ac:dyDescent="0.25">
      <c r="A10" s="3">
        <v>9</v>
      </c>
      <c r="B10" s="3" t="s">
        <v>90</v>
      </c>
      <c r="C10" s="3" t="s">
        <v>16</v>
      </c>
      <c r="D10" s="3" t="s">
        <v>17</v>
      </c>
      <c r="E10" s="3" t="str">
        <f t="shared" si="0"/>
        <v>byte cc1101_defval_pktctrl1 = 0x00;</v>
      </c>
      <c r="F10" s="3" t="s">
        <v>151</v>
      </c>
      <c r="G10" s="3" t="str">
        <f t="shared" si="1"/>
        <v>cc1101_settings.cc1101_defval_pktctrl1 = 0x00;</v>
      </c>
    </row>
    <row r="11" spans="1:7" x14ac:dyDescent="0.25">
      <c r="A11" s="3">
        <v>10</v>
      </c>
      <c r="B11" s="3" t="s">
        <v>91</v>
      </c>
      <c r="C11" s="3" t="s">
        <v>18</v>
      </c>
      <c r="D11" s="3" t="s">
        <v>139</v>
      </c>
      <c r="E11" s="3" t="str">
        <f t="shared" si="0"/>
        <v>byte cc1101_defval_pktctrl0 = 0x12;</v>
      </c>
      <c r="F11" s="3" t="s">
        <v>151</v>
      </c>
      <c r="G11" s="3" t="str">
        <f t="shared" si="1"/>
        <v>cc1101_settings.cc1101_defval_pktctrl0 = 0x12;</v>
      </c>
    </row>
    <row r="12" spans="1:7" x14ac:dyDescent="0.25">
      <c r="A12" s="3">
        <v>11</v>
      </c>
      <c r="B12" s="3" t="s">
        <v>92</v>
      </c>
      <c r="C12" s="3" t="s">
        <v>16</v>
      </c>
      <c r="D12" s="3" t="s">
        <v>20</v>
      </c>
      <c r="E12" s="3" t="str">
        <f t="shared" si="0"/>
        <v>byte cc1101_defval_addr = 0x00;</v>
      </c>
      <c r="F12" s="3" t="s">
        <v>151</v>
      </c>
      <c r="G12" s="3" t="str">
        <f t="shared" si="1"/>
        <v>cc1101_settings.cc1101_defval_addr = 0x00;</v>
      </c>
    </row>
    <row r="13" spans="1:7" x14ac:dyDescent="0.25">
      <c r="A13" s="3">
        <v>12</v>
      </c>
      <c r="B13" s="3" t="s">
        <v>93</v>
      </c>
      <c r="C13" s="3" t="s">
        <v>16</v>
      </c>
      <c r="D13" s="3" t="s">
        <v>21</v>
      </c>
      <c r="E13" s="3" t="str">
        <f t="shared" si="0"/>
        <v>byte cc1101_defval_channr = 0x00;</v>
      </c>
      <c r="F13" s="3" t="s">
        <v>151</v>
      </c>
      <c r="G13" s="3" t="str">
        <f t="shared" si="1"/>
        <v>cc1101_settings.cc1101_defval_channr = 0x00;</v>
      </c>
    </row>
    <row r="14" spans="1:7" x14ac:dyDescent="0.25">
      <c r="A14" s="3">
        <v>13</v>
      </c>
      <c r="B14" s="3" t="s">
        <v>94</v>
      </c>
      <c r="C14" s="3" t="s">
        <v>8</v>
      </c>
      <c r="D14" s="3" t="s">
        <v>140</v>
      </c>
      <c r="E14" s="3" t="str">
        <f t="shared" si="0"/>
        <v>byte cc1101_defval_fsctrl1 = 0x0F;</v>
      </c>
      <c r="F14" s="3" t="s">
        <v>151</v>
      </c>
      <c r="G14" s="3" t="str">
        <f t="shared" si="1"/>
        <v>cc1101_settings.cc1101_defval_fsctrl1 = 0x0F;</v>
      </c>
    </row>
    <row r="15" spans="1:7" x14ac:dyDescent="0.25">
      <c r="A15" s="3">
        <v>14</v>
      </c>
      <c r="B15" s="3" t="s">
        <v>95</v>
      </c>
      <c r="C15" s="3" t="s">
        <v>16</v>
      </c>
      <c r="D15" s="3" t="s">
        <v>22</v>
      </c>
      <c r="E15" s="3" t="str">
        <f t="shared" si="0"/>
        <v>byte cc1101_defval_fsctrl0 = 0x00;</v>
      </c>
      <c r="F15" s="3" t="s">
        <v>151</v>
      </c>
      <c r="G15" s="3" t="str">
        <f t="shared" si="1"/>
        <v>cc1101_settings.cc1101_defval_fsctrl0 = 0x00;</v>
      </c>
    </row>
    <row r="16" spans="1:7" x14ac:dyDescent="0.25">
      <c r="A16" s="3">
        <v>15</v>
      </c>
      <c r="B16" s="3" t="s">
        <v>96</v>
      </c>
      <c r="C16" s="3" t="s">
        <v>23</v>
      </c>
      <c r="D16" s="3" t="s">
        <v>24</v>
      </c>
      <c r="E16" s="3" t="str">
        <f t="shared" si="0"/>
        <v>byte cc1101_defval_freq2_868 = 0x21;</v>
      </c>
      <c r="F16" s="3" t="s">
        <v>151</v>
      </c>
      <c r="G16" s="3" t="str">
        <f t="shared" si="1"/>
        <v>cc1101_settings.cc1101_defval_freq2_868 = 0x21;</v>
      </c>
    </row>
    <row r="17" spans="1:7" x14ac:dyDescent="0.25">
      <c r="A17" s="3">
        <v>16</v>
      </c>
      <c r="B17" s="3" t="s">
        <v>97</v>
      </c>
      <c r="C17" s="3" t="s">
        <v>25</v>
      </c>
      <c r="D17" s="3" t="s">
        <v>26</v>
      </c>
      <c r="E17" s="3" t="str">
        <f t="shared" si="0"/>
        <v>byte cc1101_defval_freq1_868 = 0x65;</v>
      </c>
      <c r="F17" s="3" t="s">
        <v>151</v>
      </c>
      <c r="G17" s="3" t="str">
        <f t="shared" si="1"/>
        <v>cc1101_settings.cc1101_defval_freq1_868 = 0x65;</v>
      </c>
    </row>
    <row r="18" spans="1:7" x14ac:dyDescent="0.25">
      <c r="A18" s="3">
        <v>17</v>
      </c>
      <c r="B18" s="3" t="s">
        <v>98</v>
      </c>
      <c r="C18" s="3" t="s">
        <v>27</v>
      </c>
      <c r="D18" s="3" t="s">
        <v>28</v>
      </c>
      <c r="E18" s="3" t="str">
        <f t="shared" si="0"/>
        <v>byte cc1101_defval_freq0_868 = 0xCC;</v>
      </c>
      <c r="F18" s="3" t="s">
        <v>151</v>
      </c>
      <c r="G18" s="3" t="str">
        <f t="shared" si="1"/>
        <v>cc1101_settings.cc1101_defval_freq0_868 = 0xCC;</v>
      </c>
    </row>
    <row r="19" spans="1:7" x14ac:dyDescent="0.25">
      <c r="A19" s="3">
        <v>18</v>
      </c>
      <c r="B19" s="3" t="s">
        <v>99</v>
      </c>
      <c r="C19" s="3" t="s">
        <v>29</v>
      </c>
      <c r="D19" s="3" t="s">
        <v>24</v>
      </c>
      <c r="E19" s="3" t="str">
        <f t="shared" si="0"/>
        <v>byte cc1101_defval_freq2_433 = 0x10;</v>
      </c>
      <c r="F19" s="3" t="s">
        <v>151</v>
      </c>
      <c r="G19" s="3" t="str">
        <f t="shared" si="1"/>
        <v>cc1101_settings.cc1101_defval_freq2_433 = 0x10;</v>
      </c>
    </row>
    <row r="20" spans="1:7" x14ac:dyDescent="0.25">
      <c r="A20" s="3">
        <v>19</v>
      </c>
      <c r="B20" s="3" t="s">
        <v>100</v>
      </c>
      <c r="C20" s="3" t="s">
        <v>30</v>
      </c>
      <c r="D20" s="3" t="s">
        <v>26</v>
      </c>
      <c r="E20" s="3" t="str">
        <f t="shared" si="0"/>
        <v>byte cc1101_defval_freq1_433 = 0xB0;</v>
      </c>
      <c r="F20" s="3" t="s">
        <v>151</v>
      </c>
      <c r="G20" s="3" t="str">
        <f t="shared" si="1"/>
        <v>cc1101_settings.cc1101_defval_freq1_433 = 0xB0;</v>
      </c>
    </row>
    <row r="21" spans="1:7" x14ac:dyDescent="0.25">
      <c r="A21" s="3">
        <v>20</v>
      </c>
      <c r="B21" s="3" t="s">
        <v>101</v>
      </c>
      <c r="C21" s="3" t="s">
        <v>31</v>
      </c>
      <c r="D21" s="3" t="s">
        <v>28</v>
      </c>
      <c r="E21" s="3" t="str">
        <f t="shared" si="0"/>
        <v>byte cc1101_defval_freq0_433 = 0x71;</v>
      </c>
      <c r="F21" s="3" t="s">
        <v>151</v>
      </c>
      <c r="G21" s="3" t="str">
        <f t="shared" si="1"/>
        <v>cc1101_settings.cc1101_defval_freq0_433 = 0x71;</v>
      </c>
    </row>
    <row r="22" spans="1:7" x14ac:dyDescent="0.25">
      <c r="A22" s="3">
        <v>21</v>
      </c>
      <c r="B22" s="3" t="s">
        <v>102</v>
      </c>
      <c r="C22" s="3" t="s">
        <v>32</v>
      </c>
      <c r="D22" s="3" t="s">
        <v>33</v>
      </c>
      <c r="E22" s="3" t="str">
        <f t="shared" si="0"/>
        <v>byte cc1101_defval_mdmcfg4_433 = 0x59;</v>
      </c>
      <c r="F22" s="3" t="s">
        <v>151</v>
      </c>
      <c r="G22" s="3" t="str">
        <f t="shared" si="1"/>
        <v>cc1101_settings.cc1101_defval_mdmcfg4_433 = 0x59;</v>
      </c>
    </row>
    <row r="23" spans="1:7" x14ac:dyDescent="0.25">
      <c r="A23" s="3">
        <v>22</v>
      </c>
      <c r="B23" s="3" t="s">
        <v>103</v>
      </c>
      <c r="C23" s="3" t="s">
        <v>34</v>
      </c>
      <c r="D23" s="3" t="s">
        <v>35</v>
      </c>
      <c r="E23" s="3" t="str">
        <f t="shared" si="0"/>
        <v>byte cc1101_defval_mdmcfg3_433 = 0x93;</v>
      </c>
      <c r="F23" s="3" t="s">
        <v>151</v>
      </c>
      <c r="G23" s="3" t="str">
        <f t="shared" si="1"/>
        <v>cc1101_settings.cc1101_defval_mdmcfg3_433 = 0x93;</v>
      </c>
    </row>
    <row r="24" spans="1:7" x14ac:dyDescent="0.25">
      <c r="A24" s="3">
        <v>23</v>
      </c>
      <c r="B24" s="3" t="s">
        <v>104</v>
      </c>
      <c r="C24" s="3" t="s">
        <v>36</v>
      </c>
      <c r="D24" s="3" t="s">
        <v>37</v>
      </c>
      <c r="E24" s="3" t="str">
        <f t="shared" si="0"/>
        <v>byte cc1101_defval_deviatn_433 = 0x41;</v>
      </c>
      <c r="F24" s="3" t="s">
        <v>151</v>
      </c>
      <c r="G24" s="3" t="str">
        <f t="shared" si="1"/>
        <v>cc1101_settings.cc1101_defval_deviatn_433 = 0x41;</v>
      </c>
    </row>
    <row r="25" spans="1:7" x14ac:dyDescent="0.25">
      <c r="A25" s="3">
        <v>24</v>
      </c>
      <c r="B25" s="3" t="s">
        <v>105</v>
      </c>
      <c r="C25" s="3" t="s">
        <v>0</v>
      </c>
      <c r="D25" s="3" t="s">
        <v>24</v>
      </c>
      <c r="E25" s="3" t="str">
        <f t="shared" si="0"/>
        <v>byte cc1101_defval_freq2_315 = 0x0C;</v>
      </c>
      <c r="F25" s="3" t="s">
        <v>151</v>
      </c>
      <c r="G25" s="3" t="str">
        <f t="shared" si="1"/>
        <v>cc1101_settings.cc1101_defval_freq2_315 = 0x0C;</v>
      </c>
    </row>
    <row r="26" spans="1:7" x14ac:dyDescent="0.25">
      <c r="A26" s="3">
        <v>25</v>
      </c>
      <c r="B26" s="3" t="s">
        <v>106</v>
      </c>
      <c r="C26" s="3" t="s">
        <v>38</v>
      </c>
      <c r="D26" s="3" t="s">
        <v>26</v>
      </c>
      <c r="E26" s="3" t="str">
        <f t="shared" si="0"/>
        <v>byte cc1101_defval_freq1_315 = 0x1D;</v>
      </c>
      <c r="F26" s="3" t="s">
        <v>151</v>
      </c>
      <c r="G26" s="3" t="str">
        <f t="shared" si="1"/>
        <v>cc1101_settings.cc1101_defval_freq1_315 = 0x1D;</v>
      </c>
    </row>
    <row r="27" spans="1:7" x14ac:dyDescent="0.25">
      <c r="A27" s="3">
        <v>26</v>
      </c>
      <c r="B27" s="3" t="s">
        <v>107</v>
      </c>
      <c r="C27" s="3" t="s">
        <v>39</v>
      </c>
      <c r="D27" s="3" t="s">
        <v>28</v>
      </c>
      <c r="E27" s="3" t="str">
        <f t="shared" si="0"/>
        <v>byte cc1101_defval_freq0_315 = 0x57;</v>
      </c>
      <c r="F27" s="3" t="s">
        <v>151</v>
      </c>
      <c r="G27" s="3" t="str">
        <f t="shared" si="1"/>
        <v>cc1101_settings.cc1101_defval_freq0_315 = 0x57;</v>
      </c>
    </row>
    <row r="28" spans="1:7" x14ac:dyDescent="0.25">
      <c r="A28" s="3">
        <v>27</v>
      </c>
      <c r="B28" s="3" t="s">
        <v>108</v>
      </c>
      <c r="C28" s="3" t="s">
        <v>32</v>
      </c>
      <c r="D28" s="3" t="s">
        <v>33</v>
      </c>
      <c r="E28" s="3" t="str">
        <f t="shared" si="0"/>
        <v>byte cc1101_defval_mdmcfg4_315 = 0x59;</v>
      </c>
      <c r="F28" s="3" t="s">
        <v>151</v>
      </c>
      <c r="G28" s="3" t="str">
        <f t="shared" si="1"/>
        <v>cc1101_settings.cc1101_defval_mdmcfg4_315 = 0x59;</v>
      </c>
    </row>
    <row r="29" spans="1:7" x14ac:dyDescent="0.25">
      <c r="A29" s="3">
        <v>28</v>
      </c>
      <c r="B29" s="3" t="s">
        <v>109</v>
      </c>
      <c r="C29" s="3" t="s">
        <v>34</v>
      </c>
      <c r="D29" s="3" t="s">
        <v>35</v>
      </c>
      <c r="E29" s="3" t="str">
        <f t="shared" si="0"/>
        <v>byte cc1101_defval_mdmcfg3_315 = 0x93;</v>
      </c>
      <c r="F29" s="3" t="s">
        <v>151</v>
      </c>
      <c r="G29" s="3" t="str">
        <f t="shared" si="1"/>
        <v>cc1101_settings.cc1101_defval_mdmcfg3_315 = 0x93;</v>
      </c>
    </row>
    <row r="30" spans="1:7" x14ac:dyDescent="0.25">
      <c r="A30" s="3">
        <v>29</v>
      </c>
      <c r="B30" s="3" t="s">
        <v>110</v>
      </c>
      <c r="C30" s="3" t="s">
        <v>40</v>
      </c>
      <c r="D30" s="3" t="s">
        <v>41</v>
      </c>
      <c r="E30" s="3" t="str">
        <f t="shared" si="0"/>
        <v>byte cc1101_defval_deviatn_315 = 0x40;</v>
      </c>
      <c r="F30" s="3" t="s">
        <v>151</v>
      </c>
      <c r="G30" s="3" t="str">
        <f t="shared" si="1"/>
        <v>cc1101_settings.cc1101_defval_deviatn_315 = 0x40;</v>
      </c>
    </row>
    <row r="31" spans="1:7" x14ac:dyDescent="0.25">
      <c r="A31" s="3">
        <v>30</v>
      </c>
      <c r="B31" s="3" t="s">
        <v>111</v>
      </c>
      <c r="C31" s="3" t="s">
        <v>29</v>
      </c>
      <c r="D31" s="3" t="s">
        <v>42</v>
      </c>
      <c r="E31" s="3" t="str">
        <f t="shared" si="0"/>
        <v>byte cc1101_defval_mdmcfg2 = 0x10;</v>
      </c>
      <c r="F31" s="3" t="s">
        <v>151</v>
      </c>
      <c r="G31" s="3" t="str">
        <f t="shared" si="1"/>
        <v>cc1101_settings.cc1101_defval_mdmcfg2 = 0x10;</v>
      </c>
    </row>
    <row r="32" spans="1:7" x14ac:dyDescent="0.25">
      <c r="A32" s="3">
        <v>31</v>
      </c>
      <c r="B32" s="3" t="s">
        <v>112</v>
      </c>
      <c r="C32" s="3" t="s">
        <v>43</v>
      </c>
      <c r="D32" s="3" t="s">
        <v>44</v>
      </c>
      <c r="E32" s="3" t="str">
        <f t="shared" si="0"/>
        <v>byte cc1101_defval_mdmcfg1 = 0x22;</v>
      </c>
      <c r="F32" s="3" t="s">
        <v>151</v>
      </c>
      <c r="G32" s="3" t="str">
        <f t="shared" si="1"/>
        <v>cc1101_settings.cc1101_defval_mdmcfg1 = 0x22;</v>
      </c>
    </row>
    <row r="33" spans="1:7" x14ac:dyDescent="0.25">
      <c r="A33" s="3">
        <v>32</v>
      </c>
      <c r="B33" s="3" t="s">
        <v>113</v>
      </c>
      <c r="C33" s="3" t="s">
        <v>45</v>
      </c>
      <c r="D33" s="3" t="s">
        <v>46</v>
      </c>
      <c r="E33" s="3" t="str">
        <f t="shared" si="0"/>
        <v>byte cc1101_defval_mdmcfg0 = 0xF8;</v>
      </c>
      <c r="F33" s="3" t="s">
        <v>151</v>
      </c>
      <c r="G33" s="3" t="str">
        <f t="shared" si="1"/>
        <v>cc1101_settings.cc1101_defval_mdmcfg0 = 0xF8;</v>
      </c>
    </row>
    <row r="34" spans="1:7" x14ac:dyDescent="0.25">
      <c r="A34" s="3">
        <v>33</v>
      </c>
      <c r="B34" s="3" t="s">
        <v>114</v>
      </c>
      <c r="C34" s="3" t="s">
        <v>47</v>
      </c>
      <c r="D34" s="3" t="s">
        <v>48</v>
      </c>
      <c r="E34" s="3" t="str">
        <f t="shared" ref="E34:E66" si="2">"byte " &amp; LOWER(B34) &amp; " = " &amp; C34 &amp; ";"</f>
        <v>byte cc1101_defval_mcsm2 = 0x07;</v>
      </c>
      <c r="F34" s="3" t="s">
        <v>151</v>
      </c>
      <c r="G34" s="3" t="str">
        <f t="shared" si="1"/>
        <v>cc1101_settings.cc1101_defval_mcsm2 = 0x07;</v>
      </c>
    </row>
    <row r="35" spans="1:7" x14ac:dyDescent="0.25">
      <c r="A35" s="3">
        <v>34</v>
      </c>
      <c r="B35" s="3" t="s">
        <v>115</v>
      </c>
      <c r="C35" s="3" t="s">
        <v>19</v>
      </c>
      <c r="D35" s="3" t="s">
        <v>48</v>
      </c>
      <c r="E35" s="3" t="str">
        <f t="shared" si="2"/>
        <v>byte cc1101_defval_mcsm1 = 0x30;</v>
      </c>
      <c r="F35" s="3" t="s">
        <v>151</v>
      </c>
      <c r="G35" s="3" t="str">
        <f t="shared" si="1"/>
        <v>cc1101_settings.cc1101_defval_mcsm1 = 0x30;</v>
      </c>
    </row>
    <row r="36" spans="1:7" x14ac:dyDescent="0.25">
      <c r="A36" s="3">
        <v>35</v>
      </c>
      <c r="B36" s="3" t="s">
        <v>115</v>
      </c>
      <c r="C36" s="3" t="s">
        <v>49</v>
      </c>
      <c r="D36" s="3" t="s">
        <v>48</v>
      </c>
      <c r="E36" s="3" t="str">
        <f t="shared" si="2"/>
        <v>byte cc1101_defval_mcsm1 = 0x3C;</v>
      </c>
      <c r="F36" s="3" t="s">
        <v>149</v>
      </c>
      <c r="G36" s="3" t="str">
        <f t="shared" si="1"/>
        <v>cc1101_settings.cc1101_defval_mcsm1 = 0x3C;</v>
      </c>
    </row>
    <row r="37" spans="1:7" x14ac:dyDescent="0.25">
      <c r="A37" s="3">
        <v>36</v>
      </c>
      <c r="B37" s="3" t="s">
        <v>116</v>
      </c>
      <c r="C37" s="3" t="s">
        <v>50</v>
      </c>
      <c r="D37" s="3" t="s">
        <v>48</v>
      </c>
      <c r="E37" s="3" t="str">
        <f t="shared" si="2"/>
        <v>byte cc1101_defval_mcsm0 = 0x18;</v>
      </c>
      <c r="F37" s="3" t="s">
        <v>151</v>
      </c>
      <c r="G37" s="3" t="str">
        <f t="shared" si="1"/>
        <v>cc1101_settings.cc1101_defval_mcsm0 = 0x18;</v>
      </c>
    </row>
    <row r="38" spans="1:7" x14ac:dyDescent="0.25">
      <c r="A38" s="3">
        <v>37</v>
      </c>
      <c r="B38" s="3" t="s">
        <v>117</v>
      </c>
      <c r="C38" s="3" t="s">
        <v>51</v>
      </c>
      <c r="D38" s="3" t="s">
        <v>52</v>
      </c>
      <c r="E38" s="3" t="str">
        <f t="shared" si="2"/>
        <v>byte cc1101_defval_foccfg = 0x16;</v>
      </c>
      <c r="F38" s="3" t="s">
        <v>151</v>
      </c>
      <c r="G38" s="3" t="str">
        <f t="shared" si="1"/>
        <v>cc1101_settings.cc1101_defval_foccfg = 0x16;</v>
      </c>
    </row>
    <row r="39" spans="1:7" x14ac:dyDescent="0.25">
      <c r="A39" s="3">
        <v>38</v>
      </c>
      <c r="B39" s="3" t="s">
        <v>118</v>
      </c>
      <c r="C39" s="3" t="s">
        <v>53</v>
      </c>
      <c r="D39" s="3" t="s">
        <v>54</v>
      </c>
      <c r="E39" s="3" t="str">
        <f t="shared" si="2"/>
        <v>byte cc1101_defval_bscfg = 0x6C;</v>
      </c>
      <c r="F39" s="3" t="s">
        <v>151</v>
      </c>
      <c r="G39" s="3" t="str">
        <f t="shared" si="1"/>
        <v>cc1101_settings.cc1101_defval_bscfg = 0x6C;</v>
      </c>
    </row>
    <row r="40" spans="1:7" x14ac:dyDescent="0.25">
      <c r="A40" s="3">
        <v>39</v>
      </c>
      <c r="B40" s="3" t="s">
        <v>119</v>
      </c>
      <c r="C40" s="3" t="s">
        <v>55</v>
      </c>
      <c r="D40" s="3" t="s">
        <v>56</v>
      </c>
      <c r="E40" s="3" t="str">
        <f t="shared" si="2"/>
        <v>byte cc1101_defval_agcctrl2 = 0x43;</v>
      </c>
      <c r="F40" s="3" t="s">
        <v>151</v>
      </c>
      <c r="G40" s="3" t="str">
        <f t="shared" si="1"/>
        <v>cc1101_settings.cc1101_defval_agcctrl2 = 0x43;</v>
      </c>
    </row>
    <row r="41" spans="1:7" x14ac:dyDescent="0.25">
      <c r="A41" s="3">
        <v>40</v>
      </c>
      <c r="B41" s="3" t="s">
        <v>119</v>
      </c>
      <c r="C41" s="3" t="s">
        <v>57</v>
      </c>
      <c r="D41" s="3" t="s">
        <v>56</v>
      </c>
      <c r="E41" s="3" t="str">
        <f t="shared" si="2"/>
        <v>byte cc1101_defval_agcctrl2 = 0xC6;</v>
      </c>
      <c r="F41" s="3" t="s">
        <v>149</v>
      </c>
      <c r="G41" s="3" t="str">
        <f t="shared" si="1"/>
        <v>cc1101_settings.cc1101_defval_agcctrl2 = 0xC6;</v>
      </c>
    </row>
    <row r="42" spans="1:7" x14ac:dyDescent="0.25">
      <c r="A42" s="3">
        <v>41</v>
      </c>
      <c r="B42" s="3" t="s">
        <v>119</v>
      </c>
      <c r="C42" s="3" t="s">
        <v>58</v>
      </c>
      <c r="D42" s="3" t="s">
        <v>56</v>
      </c>
      <c r="E42" s="3" t="str">
        <f t="shared" si="2"/>
        <v>byte cc1101_defval_agcctrl2 = 0x87;</v>
      </c>
      <c r="F42" s="3" t="s">
        <v>149</v>
      </c>
      <c r="G42" s="3" t="str">
        <f t="shared" si="1"/>
        <v>cc1101_settings.cc1101_defval_agcctrl2 = 0x87;</v>
      </c>
    </row>
    <row r="43" spans="1:7" x14ac:dyDescent="0.25">
      <c r="A43" s="3">
        <v>42</v>
      </c>
      <c r="B43" s="3" t="s">
        <v>120</v>
      </c>
      <c r="C43" s="3" t="s">
        <v>40</v>
      </c>
      <c r="D43" s="3" t="s">
        <v>56</v>
      </c>
      <c r="E43" s="3" t="str">
        <f t="shared" si="2"/>
        <v>byte cc1101_defval_agcctrl1 = 0x40;</v>
      </c>
      <c r="F43" s="3" t="s">
        <v>151</v>
      </c>
      <c r="G43" s="3" t="str">
        <f t="shared" si="1"/>
        <v>cc1101_settings.cc1101_defval_agcctrl1 = 0x40;</v>
      </c>
    </row>
    <row r="44" spans="1:7" x14ac:dyDescent="0.25">
      <c r="A44" s="3">
        <v>43</v>
      </c>
      <c r="B44" s="3" t="s">
        <v>120</v>
      </c>
      <c r="C44" s="3" t="s">
        <v>59</v>
      </c>
      <c r="D44" s="3" t="s">
        <v>56</v>
      </c>
      <c r="E44" s="3" t="str">
        <f t="shared" si="2"/>
        <v>byte cc1101_defval_agcctrl1 = 0x50;</v>
      </c>
      <c r="F44" s="3" t="s">
        <v>149</v>
      </c>
      <c r="G44" s="3" t="str">
        <f t="shared" si="1"/>
        <v>cc1101_settings.cc1101_defval_agcctrl1 = 0x50;</v>
      </c>
    </row>
    <row r="45" spans="1:7" x14ac:dyDescent="0.25">
      <c r="A45" s="3">
        <v>44</v>
      </c>
      <c r="B45" s="3" t="s">
        <v>120</v>
      </c>
      <c r="C45" s="3" t="s">
        <v>60</v>
      </c>
      <c r="D45" s="3" t="s">
        <v>56</v>
      </c>
      <c r="E45" s="3" t="str">
        <f t="shared" si="2"/>
        <v>byte cc1101_defval_agcctrl1 = 0x58;</v>
      </c>
      <c r="F45" s="3" t="s">
        <v>149</v>
      </c>
      <c r="G45" s="3" t="str">
        <f t="shared" si="1"/>
        <v>cc1101_settings.cc1101_defval_agcctrl1 = 0x58;</v>
      </c>
    </row>
    <row r="46" spans="1:7" x14ac:dyDescent="0.25">
      <c r="A46" s="3">
        <v>45</v>
      </c>
      <c r="B46" s="3" t="s">
        <v>121</v>
      </c>
      <c r="C46" s="3" t="s">
        <v>61</v>
      </c>
      <c r="D46" s="3" t="s">
        <v>56</v>
      </c>
      <c r="E46" s="3" t="str">
        <f t="shared" si="2"/>
        <v>byte cc1101_defval_agcctrl0 = 0x80;</v>
      </c>
      <c r="F46" s="3" t="s">
        <v>151</v>
      </c>
      <c r="G46" s="3" t="str">
        <f t="shared" si="1"/>
        <v>cc1101_settings.cc1101_defval_agcctrl0 = 0x80;</v>
      </c>
    </row>
    <row r="47" spans="1:7" x14ac:dyDescent="0.25">
      <c r="A47" s="3">
        <v>46</v>
      </c>
      <c r="B47" s="3" t="s">
        <v>122</v>
      </c>
      <c r="C47" s="3" t="s">
        <v>58</v>
      </c>
      <c r="D47" s="3" t="s">
        <v>62</v>
      </c>
      <c r="E47" s="3" t="str">
        <f t="shared" si="2"/>
        <v>byte cc1101_defval_worevt1 = 0x87;</v>
      </c>
      <c r="F47" s="3" t="s">
        <v>151</v>
      </c>
      <c r="G47" s="3" t="str">
        <f t="shared" si="1"/>
        <v>cc1101_settings.cc1101_defval_worevt1 = 0x87;</v>
      </c>
    </row>
    <row r="48" spans="1:7" x14ac:dyDescent="0.25">
      <c r="A48" s="3">
        <v>47</v>
      </c>
      <c r="B48" s="3" t="s">
        <v>123</v>
      </c>
      <c r="C48" s="3" t="s">
        <v>63</v>
      </c>
      <c r="D48" s="3" t="s">
        <v>64</v>
      </c>
      <c r="E48" s="3" t="str">
        <f t="shared" si="2"/>
        <v>byte cc1101_defval_worevt0 = 0x6B;</v>
      </c>
      <c r="F48" s="3" t="s">
        <v>151</v>
      </c>
      <c r="G48" s="3" t="str">
        <f t="shared" si="1"/>
        <v>cc1101_settings.cc1101_defval_worevt0 = 0x6B;</v>
      </c>
    </row>
    <row r="49" spans="1:7" x14ac:dyDescent="0.25">
      <c r="A49" s="3">
        <v>48</v>
      </c>
      <c r="B49" s="3" t="s">
        <v>124</v>
      </c>
      <c r="C49" s="3" t="s">
        <v>65</v>
      </c>
      <c r="D49" s="3" t="s">
        <v>66</v>
      </c>
      <c r="E49" s="3" t="str">
        <f t="shared" si="2"/>
        <v>byte cc1101_defval_worctrl = 0xFB;</v>
      </c>
      <c r="F49" s="3" t="s">
        <v>151</v>
      </c>
      <c r="G49" s="3" t="str">
        <f t="shared" si="1"/>
        <v>cc1101_settings.cc1101_defval_worctrl = 0xFB;</v>
      </c>
    </row>
    <row r="50" spans="1:7" x14ac:dyDescent="0.25">
      <c r="A50" s="3">
        <v>49</v>
      </c>
      <c r="B50" s="3" t="s">
        <v>125</v>
      </c>
      <c r="C50" s="3" t="s">
        <v>67</v>
      </c>
      <c r="D50" s="3" t="s">
        <v>68</v>
      </c>
      <c r="E50" s="3" t="str">
        <f t="shared" si="2"/>
        <v>byte cc1101_defval_frend1 = 0x56;</v>
      </c>
      <c r="F50" s="3" t="s">
        <v>151</v>
      </c>
      <c r="G50" s="3" t="str">
        <f t="shared" si="1"/>
        <v>cc1101_settings.cc1101_defval_frend1 = 0x56;</v>
      </c>
    </row>
    <row r="51" spans="1:7" x14ac:dyDescent="0.25">
      <c r="A51" s="3">
        <v>50</v>
      </c>
      <c r="B51" s="3" t="s">
        <v>126</v>
      </c>
      <c r="C51" s="3" t="s">
        <v>29</v>
      </c>
      <c r="D51" s="3" t="s">
        <v>69</v>
      </c>
      <c r="E51" s="3" t="str">
        <f t="shared" si="2"/>
        <v>byte cc1101_defval_frend0 = 0x10;</v>
      </c>
      <c r="F51" s="3" t="s">
        <v>151</v>
      </c>
      <c r="G51" s="3" t="str">
        <f t="shared" si="1"/>
        <v>cc1101_settings.cc1101_defval_frend0 = 0x10;</v>
      </c>
    </row>
    <row r="52" spans="1:7" x14ac:dyDescent="0.25">
      <c r="A52" s="3">
        <v>51</v>
      </c>
      <c r="B52" s="3" t="s">
        <v>127</v>
      </c>
      <c r="C52" s="3" t="s">
        <v>70</v>
      </c>
      <c r="D52" s="3" t="s">
        <v>71</v>
      </c>
      <c r="E52" s="3" t="str">
        <f t="shared" si="2"/>
        <v>byte cc1101_defval_fscal3 = 0xE9;</v>
      </c>
      <c r="F52" s="3" t="s">
        <v>151</v>
      </c>
      <c r="G52" s="3" t="str">
        <f t="shared" si="1"/>
        <v>cc1101_settings.cc1101_defval_fscal3 = 0xE9;</v>
      </c>
    </row>
    <row r="53" spans="1:7" x14ac:dyDescent="0.25">
      <c r="A53" s="3">
        <v>52</v>
      </c>
      <c r="B53" s="3" t="s">
        <v>128</v>
      </c>
      <c r="C53" s="3" t="s">
        <v>72</v>
      </c>
      <c r="D53" s="3" t="s">
        <v>71</v>
      </c>
      <c r="E53" s="3" t="str">
        <f t="shared" si="2"/>
        <v>byte cc1101_defval_fscal2 = 0x2A;</v>
      </c>
      <c r="F53" s="3" t="s">
        <v>151</v>
      </c>
      <c r="G53" s="3" t="str">
        <f t="shared" si="1"/>
        <v>cc1101_settings.cc1101_defval_fscal2 = 0x2A;</v>
      </c>
    </row>
    <row r="54" spans="1:7" x14ac:dyDescent="0.25">
      <c r="A54" s="3">
        <v>53</v>
      </c>
      <c r="B54" s="3" t="s">
        <v>129</v>
      </c>
      <c r="C54" s="3" t="s">
        <v>16</v>
      </c>
      <c r="D54" s="3" t="s">
        <v>71</v>
      </c>
      <c r="E54" s="3" t="str">
        <f t="shared" si="2"/>
        <v>byte cc1101_defval_fscal1 = 0x00;</v>
      </c>
      <c r="F54" s="3" t="s">
        <v>151</v>
      </c>
      <c r="G54" s="3" t="str">
        <f t="shared" si="1"/>
        <v>cc1101_settings.cc1101_defval_fscal1 = 0x00;</v>
      </c>
    </row>
    <row r="55" spans="1:7" x14ac:dyDescent="0.25">
      <c r="A55" s="3">
        <v>54</v>
      </c>
      <c r="B55" s="3" t="s">
        <v>130</v>
      </c>
      <c r="C55" s="3" t="s">
        <v>73</v>
      </c>
      <c r="D55" s="3" t="s">
        <v>71</v>
      </c>
      <c r="E55" s="3" t="str">
        <f t="shared" si="2"/>
        <v>byte cc1101_defval_fscal0 = 0x1F;</v>
      </c>
      <c r="F55" s="3" t="s">
        <v>151</v>
      </c>
      <c r="G55" s="3" t="str">
        <f t="shared" si="1"/>
        <v>cc1101_settings.cc1101_defval_fscal0 = 0x1F;</v>
      </c>
    </row>
    <row r="56" spans="1:7" x14ac:dyDescent="0.25">
      <c r="A56" s="3">
        <v>55</v>
      </c>
      <c r="B56" s="3" t="s">
        <v>131</v>
      </c>
      <c r="C56" s="3" t="s">
        <v>36</v>
      </c>
      <c r="D56" s="3" t="s">
        <v>74</v>
      </c>
      <c r="E56" s="3" t="str">
        <f t="shared" si="2"/>
        <v>byte cc1101_defval_rcctrl1 = 0x41;</v>
      </c>
      <c r="F56" s="3" t="s">
        <v>151</v>
      </c>
      <c r="G56" s="3" t="str">
        <f t="shared" si="1"/>
        <v>cc1101_settings.cc1101_defval_rcctrl1 = 0x41;</v>
      </c>
    </row>
    <row r="57" spans="1:7" x14ac:dyDescent="0.25">
      <c r="A57" s="3">
        <v>56</v>
      </c>
      <c r="B57" s="3" t="s">
        <v>132</v>
      </c>
      <c r="C57" s="3" t="s">
        <v>16</v>
      </c>
      <c r="D57" s="3" t="s">
        <v>74</v>
      </c>
      <c r="E57" s="3" t="str">
        <f t="shared" si="2"/>
        <v>byte cc1101_defval_rcctrl0 = 0x00;</v>
      </c>
      <c r="F57" s="3" t="s">
        <v>151</v>
      </c>
      <c r="G57" s="3" t="str">
        <f t="shared" si="1"/>
        <v>cc1101_settings.cc1101_defval_rcctrl0 = 0x00;</v>
      </c>
    </row>
    <row r="58" spans="1:7" x14ac:dyDescent="0.25">
      <c r="A58" s="3">
        <v>57</v>
      </c>
      <c r="B58" s="3" t="s">
        <v>133</v>
      </c>
      <c r="C58" s="3" t="s">
        <v>32</v>
      </c>
      <c r="D58" s="3" t="s">
        <v>75</v>
      </c>
      <c r="E58" s="3" t="str">
        <f t="shared" si="2"/>
        <v>byte cc1101_defval_fstest = 0x59;</v>
      </c>
      <c r="F58" s="3" t="s">
        <v>151</v>
      </c>
      <c r="G58" s="3" t="str">
        <f t="shared" si="1"/>
        <v>cc1101_settings.cc1101_defval_fstest = 0x59;</v>
      </c>
    </row>
    <row r="59" spans="1:7" x14ac:dyDescent="0.25">
      <c r="A59" s="3">
        <v>58</v>
      </c>
      <c r="B59" s="3" t="s">
        <v>134</v>
      </c>
      <c r="C59" s="3" t="s">
        <v>76</v>
      </c>
      <c r="D59" s="3" t="s">
        <v>77</v>
      </c>
      <c r="E59" s="3" t="str">
        <f t="shared" si="2"/>
        <v>byte cc1101_defval_ptest = 0x7F;</v>
      </c>
      <c r="F59" s="3" t="s">
        <v>151</v>
      </c>
      <c r="G59" s="3" t="str">
        <f t="shared" si="1"/>
        <v>cc1101_settings.cc1101_defval_ptest = 0x7F;</v>
      </c>
    </row>
    <row r="60" spans="1:7" x14ac:dyDescent="0.25">
      <c r="A60" s="3">
        <v>59</v>
      </c>
      <c r="B60" s="3" t="s">
        <v>135</v>
      </c>
      <c r="C60" s="3" t="s">
        <v>78</v>
      </c>
      <c r="D60" s="3" t="s">
        <v>79</v>
      </c>
      <c r="E60" s="3" t="str">
        <f t="shared" si="2"/>
        <v>byte cc1101_defval_agctest = 0x3F;</v>
      </c>
      <c r="F60" s="3" t="s">
        <v>151</v>
      </c>
      <c r="G60" s="3" t="str">
        <f t="shared" si="1"/>
        <v>cc1101_settings.cc1101_defval_agctest = 0x3F;</v>
      </c>
    </row>
    <row r="61" spans="1:7" x14ac:dyDescent="0.25">
      <c r="A61" s="3">
        <v>60</v>
      </c>
      <c r="B61" s="3" t="s">
        <v>136</v>
      </c>
      <c r="C61" s="3" t="s">
        <v>80</v>
      </c>
      <c r="D61" s="3" t="s">
        <v>81</v>
      </c>
      <c r="E61" s="3" t="str">
        <f t="shared" si="2"/>
        <v>byte cc1101_defval_test2 = 0x81;</v>
      </c>
      <c r="F61" s="3" t="s">
        <v>151</v>
      </c>
      <c r="G61" s="3" t="str">
        <f t="shared" si="1"/>
        <v>cc1101_settings.cc1101_defval_test2 = 0x81;</v>
      </c>
    </row>
    <row r="62" spans="1:7" x14ac:dyDescent="0.25">
      <c r="A62" s="3">
        <v>61</v>
      </c>
      <c r="B62" s="3" t="s">
        <v>137</v>
      </c>
      <c r="C62" s="3" t="s">
        <v>82</v>
      </c>
      <c r="D62" s="3" t="s">
        <v>81</v>
      </c>
      <c r="E62" s="3" t="str">
        <f t="shared" si="2"/>
        <v>byte cc1101_defval_test1 = 0x35;</v>
      </c>
      <c r="F62" s="3" t="s">
        <v>151</v>
      </c>
      <c r="G62" s="3" t="str">
        <f t="shared" si="1"/>
        <v>cc1101_settings.cc1101_defval_test1 = 0x35;</v>
      </c>
    </row>
    <row r="63" spans="1:7" x14ac:dyDescent="0.25">
      <c r="A63" s="3">
        <v>62</v>
      </c>
      <c r="B63" s="3" t="s">
        <v>138</v>
      </c>
      <c r="C63" s="3" t="s">
        <v>14</v>
      </c>
      <c r="D63" s="3" t="s">
        <v>81</v>
      </c>
      <c r="E63" s="3" t="str">
        <f t="shared" si="2"/>
        <v>byte cc1101_defval_test0 = 0x09;</v>
      </c>
      <c r="F63" s="3" t="s">
        <v>151</v>
      </c>
      <c r="G63" s="3" t="str">
        <f t="shared" si="1"/>
        <v>cc1101_settings.cc1101_defval_test0 = 0x09;</v>
      </c>
    </row>
    <row r="64" spans="1:7" x14ac:dyDescent="0.25">
      <c r="A64" s="3">
        <v>63</v>
      </c>
      <c r="B64" s="3" t="s">
        <v>146</v>
      </c>
      <c r="C64" s="3" t="s">
        <v>0</v>
      </c>
      <c r="D64" s="3"/>
      <c r="E64" s="3" t="str">
        <f t="shared" si="2"/>
        <v>byte cc1101_defval_freq2 = 0x0C;</v>
      </c>
      <c r="F64" s="3" t="s">
        <v>151</v>
      </c>
      <c r="G64" s="3" t="str">
        <f t="shared" si="1"/>
        <v>cc1101_settings.cc1101_defval_freq2 = 0x0C;</v>
      </c>
    </row>
    <row r="65" spans="1:7" x14ac:dyDescent="0.25">
      <c r="A65" s="3">
        <v>64</v>
      </c>
      <c r="B65" s="3" t="s">
        <v>147</v>
      </c>
      <c r="C65" s="3" t="s">
        <v>38</v>
      </c>
      <c r="D65" s="3"/>
      <c r="E65" s="3" t="str">
        <f t="shared" si="2"/>
        <v>byte cc1101_defval_freq1 = 0x1D;</v>
      </c>
      <c r="F65" s="3" t="s">
        <v>151</v>
      </c>
      <c r="G65" s="3" t="str">
        <f t="shared" si="1"/>
        <v>cc1101_settings.cc1101_defval_freq1 = 0x1D;</v>
      </c>
    </row>
    <row r="66" spans="1:7" x14ac:dyDescent="0.25">
      <c r="A66" s="3">
        <v>65</v>
      </c>
      <c r="B66" s="3" t="s">
        <v>148</v>
      </c>
      <c r="C66" s="3" t="s">
        <v>39</v>
      </c>
      <c r="D66" s="3"/>
      <c r="E66" s="3" t="str">
        <f t="shared" si="2"/>
        <v>byte cc1101_defval_freq0 = 0x57;</v>
      </c>
      <c r="F66" s="3" t="s">
        <v>151</v>
      </c>
      <c r="G66" s="3" t="str">
        <f t="shared" si="1"/>
        <v>cc1101_settings.cc1101_defval_freq0 = 0x57;</v>
      </c>
    </row>
  </sheetData>
  <sortState xmlns:xlrd2="http://schemas.microsoft.com/office/spreadsheetml/2017/richdata2" ref="A2:G66">
    <sortCondition ref="A2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F388-7F75-4706-9F20-9D91E0A3A6F7}">
  <dimension ref="A1:G48"/>
  <sheetViews>
    <sheetView topLeftCell="D1"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1" width="6.140625" bestFit="1" customWidth="1"/>
    <col min="2" max="2" width="25.7109375" bestFit="1" customWidth="1"/>
    <col min="3" max="3" width="13.28515625" bestFit="1" customWidth="1"/>
    <col min="4" max="4" width="55.7109375" bestFit="1" customWidth="1"/>
    <col min="5" max="5" width="92.28515625" bestFit="1" customWidth="1"/>
    <col min="6" max="6" width="5.7109375" bestFit="1" customWidth="1"/>
    <col min="7" max="7" width="102.42578125" bestFit="1" customWidth="1"/>
  </cols>
  <sheetData>
    <row r="1" spans="1:7" s="1" customFormat="1" x14ac:dyDescent="0.25">
      <c r="A1" s="2" t="s">
        <v>144</v>
      </c>
      <c r="B1" s="2" t="s">
        <v>141</v>
      </c>
      <c r="C1" s="2" t="s">
        <v>142</v>
      </c>
      <c r="D1" s="2" t="s">
        <v>143</v>
      </c>
      <c r="E1" s="2" t="s">
        <v>145</v>
      </c>
      <c r="F1" s="2" t="s">
        <v>149</v>
      </c>
      <c r="G1" s="2" t="s">
        <v>150</v>
      </c>
    </row>
    <row r="2" spans="1:7" x14ac:dyDescent="0.25">
      <c r="A2" s="3">
        <v>1</v>
      </c>
      <c r="B2" s="3" t="s">
        <v>83</v>
      </c>
      <c r="C2" s="9" t="str">
        <f>VLOOKUP(B2,Values!$B$2:$C$48,2,FALSE)</f>
        <v>0x0C</v>
      </c>
      <c r="D2" s="3" t="str">
        <f>VLOOKUP(B2,Values!$B$2:$AD$48,29,FALSE)</f>
        <v>GDO2 Output Pin Configuration - Serial out (synchronous)</v>
      </c>
      <c r="E2" s="3" t="str">
        <f>"byte " &amp; LOWER(B2) &amp; " = " &amp; C2 &amp; ";  // " &amp; D2</f>
        <v>byte cc1101_defval_iocfg2 = 0x0C;  // GDO2 Output Pin Configuration - Serial out (synchronous)</v>
      </c>
      <c r="F2" s="3" t="str">
        <f>IF(B2=B1,"Dupe","")</f>
        <v/>
      </c>
      <c r="G2" s="3" t="str">
        <f>"cc1101_settings." &amp; LOWER(B2) &amp; " = " &amp; C2 &amp; ";  // " &amp; D2</f>
        <v>cc1101_settings.cc1101_defval_iocfg2 = 0x0C;  // GDO2 Output Pin Configuration - Serial out (synchronous)</v>
      </c>
    </row>
    <row r="3" spans="1:7" x14ac:dyDescent="0.25">
      <c r="A3" s="3">
        <v>2</v>
      </c>
      <c r="B3" s="3" t="s">
        <v>84</v>
      </c>
      <c r="C3" s="9" t="str">
        <f>VLOOKUP(B3,Values!$B$2:$C$48,2,FALSE)</f>
        <v>0x2E</v>
      </c>
      <c r="D3" s="3" t="str">
        <f>VLOOKUP(B3,Values!$B$2:$AD$48,29,FALSE)</f>
        <v>GDO1 Output Pin Configuration - not used</v>
      </c>
      <c r="E3" s="3" t="str">
        <f t="shared" ref="E3:E48" si="0">"byte " &amp; LOWER(B3) &amp; " = " &amp; C3 &amp; ";  // " &amp; D3</f>
        <v>byte cc1101_defval_iocfg1 = 0x2E;  // GDO1 Output Pin Configuration - not used</v>
      </c>
      <c r="F3" s="3" t="str">
        <f t="shared" ref="F3:F48" si="1">IF(B3=B2,"Dupe","")</f>
        <v/>
      </c>
      <c r="G3" s="3" t="str">
        <f t="shared" ref="G3:G48" si="2">"cc1101_settings." &amp; LOWER(B3) &amp; " = " &amp; C3 &amp; ";  // " &amp; D3</f>
        <v>cc1101_settings.cc1101_defval_iocfg1 = 0x2E;  // GDO1 Output Pin Configuration - not used</v>
      </c>
    </row>
    <row r="4" spans="1:7" x14ac:dyDescent="0.25">
      <c r="A4" s="3">
        <v>3</v>
      </c>
      <c r="B4" s="3" t="s">
        <v>85</v>
      </c>
      <c r="C4" s="9" t="str">
        <f>VLOOKUP(B4,Values!$B$2:$C$48,2,FALSE)</f>
        <v>0x0E</v>
      </c>
      <c r="D4" s="3" t="str">
        <f>VLOOKUP(B4,Values!$B$2:$AD$48,29,FALSE)</f>
        <v>GDO0 Output Pin Configuration - Carrier Sense output</v>
      </c>
      <c r="E4" s="3" t="str">
        <f t="shared" si="0"/>
        <v>byte cc1101_defval_iocfg0 = 0x0E;  // GDO0 Output Pin Configuration - Carrier Sense output</v>
      </c>
      <c r="F4" s="3" t="str">
        <f t="shared" si="1"/>
        <v/>
      </c>
      <c r="G4" s="3" t="str">
        <f t="shared" si="2"/>
        <v>cc1101_settings.cc1101_defval_iocfg0 = 0x0E;  // GDO0 Output Pin Configuration - Carrier Sense output</v>
      </c>
    </row>
    <row r="5" spans="1:7" x14ac:dyDescent="0.25">
      <c r="A5" s="3">
        <v>4</v>
      </c>
      <c r="B5" s="3" t="s">
        <v>86</v>
      </c>
      <c r="C5" s="9" t="str">
        <f>VLOOKUP(B5,Values!$B$2:$C$48,2,FALSE)</f>
        <v>0x0F</v>
      </c>
      <c r="D5" s="3" t="str">
        <f>VLOOKUP(B5,Values!$B$2:$AD$48,29,FALSE)</f>
        <v>RX FIFO and TX FIFO Thresholds - 64 bytes in FIFO</v>
      </c>
      <c r="E5" s="3" t="str">
        <f t="shared" si="0"/>
        <v>byte cc1101_defval_fifothr = 0x0F;  // RX FIFO and TX FIFO Thresholds - 64 bytes in FIFO</v>
      </c>
      <c r="F5" s="3" t="str">
        <f t="shared" si="1"/>
        <v/>
      </c>
      <c r="G5" s="3" t="str">
        <f t="shared" si="2"/>
        <v>cc1101_settings.cc1101_defval_fifothr = 0x0F;  // RX FIFO and TX FIFO Thresholds - 64 bytes in FIFO</v>
      </c>
    </row>
    <row r="6" spans="1:7" x14ac:dyDescent="0.25">
      <c r="A6" s="3">
        <v>5</v>
      </c>
      <c r="B6" s="3" t="s">
        <v>87</v>
      </c>
      <c r="C6" s="9" t="str">
        <f>VLOOKUP(B6,Values!$B$2:$C$48,2,FALSE)</f>
        <v>0xD5</v>
      </c>
      <c r="D6" s="3" t="str">
        <f>VLOOKUP(B6,Values!$B$2:$AD$48,29,FALSE)</f>
        <v>Synchronization word, high byte  11010101 01001111</v>
      </c>
      <c r="E6" s="3" t="str">
        <f t="shared" si="0"/>
        <v>byte cc1101_defval_sync1 = 0xD5;  // Synchronization word, high byte  11010101 01001111</v>
      </c>
      <c r="F6" s="3" t="str">
        <f t="shared" si="1"/>
        <v/>
      </c>
      <c r="G6" s="3" t="str">
        <f t="shared" si="2"/>
        <v>cc1101_settings.cc1101_defval_sync1 = 0xD5;  // Synchronization word, high byte  11010101 01001111</v>
      </c>
    </row>
    <row r="7" spans="1:7" x14ac:dyDescent="0.25">
      <c r="A7" s="3">
        <v>6</v>
      </c>
      <c r="B7" s="3" t="s">
        <v>88</v>
      </c>
      <c r="C7" s="9" t="str">
        <f>VLOOKUP(B7,Values!$B$2:$C$48,2,FALSE)</f>
        <v>0x4F</v>
      </c>
      <c r="D7" s="3" t="str">
        <f>VLOOKUP(B7,Values!$B$2:$AD$48,29,FALSE)</f>
        <v>Synchronization word, low byte</v>
      </c>
      <c r="E7" s="3" t="str">
        <f t="shared" si="0"/>
        <v>byte cc1101_defval_sync0 = 0x4F;  // Synchronization word, low byte</v>
      </c>
      <c r="F7" s="3" t="str">
        <f t="shared" si="1"/>
        <v/>
      </c>
      <c r="G7" s="3" t="str">
        <f t="shared" si="2"/>
        <v>cc1101_settings.cc1101_defval_sync0 = 0x4F;  // Synchronization word, low byte</v>
      </c>
    </row>
    <row r="8" spans="1:7" x14ac:dyDescent="0.25">
      <c r="A8" s="3">
        <v>7</v>
      </c>
      <c r="B8" s="3" t="s">
        <v>89</v>
      </c>
      <c r="C8" s="9" t="str">
        <f>VLOOKUP(B8,Values!$B$2:$C$48,2,FALSE)</f>
        <v>0x09</v>
      </c>
      <c r="D8" s="3" t="str">
        <f>VLOOKUP(B8,Values!$B$2:$AD$48,29,FALSE)</f>
        <v>Packet Length</v>
      </c>
      <c r="E8" s="3" t="str">
        <f t="shared" si="0"/>
        <v>byte cc1101_defval_pktlen = 0x09;  // Packet Length</v>
      </c>
      <c r="F8" s="3" t="str">
        <f t="shared" si="1"/>
        <v/>
      </c>
      <c r="G8" s="3" t="str">
        <f t="shared" si="2"/>
        <v>cc1101_settings.cc1101_defval_pktlen = 0x09;  // Packet Length</v>
      </c>
    </row>
    <row r="9" spans="1:7" x14ac:dyDescent="0.25">
      <c r="A9" s="3">
        <v>8</v>
      </c>
      <c r="B9" s="3" t="s">
        <v>90</v>
      </c>
      <c r="C9" s="9" t="str">
        <f>VLOOKUP(B9,Values!$B$2:$C$48,2,FALSE)</f>
        <v>0x00</v>
      </c>
      <c r="D9" s="3" t="str">
        <f>VLOOKUP(B9,Values!$B$2:$AD$48,29,FALSE)</f>
        <v>Packet Automation Control</v>
      </c>
      <c r="E9" s="3" t="str">
        <f t="shared" si="0"/>
        <v>byte cc1101_defval_pktctrl1 = 0x00;  // Packet Automation Control</v>
      </c>
      <c r="F9" s="3" t="str">
        <f t="shared" si="1"/>
        <v/>
      </c>
      <c r="G9" s="3" t="str">
        <f t="shared" si="2"/>
        <v>cc1101_settings.cc1101_defval_pktctrl1 = 0x00;  // Packet Automation Control</v>
      </c>
    </row>
    <row r="10" spans="1:7" x14ac:dyDescent="0.25">
      <c r="A10" s="3">
        <v>9</v>
      </c>
      <c r="B10" s="3" t="s">
        <v>91</v>
      </c>
      <c r="C10" s="9" t="str">
        <f>VLOOKUP(B10,Values!$B$2:$C$48,2,FALSE)</f>
        <v>0x12</v>
      </c>
      <c r="D10" s="3" t="str">
        <f>VLOOKUP(B10,Values!$B$2:$AD$48,29,FALSE)</f>
        <v>Packet Automation Control - synchronous data</v>
      </c>
      <c r="E10" s="3" t="str">
        <f t="shared" si="0"/>
        <v>byte cc1101_defval_pktctrl0 = 0x12;  // Packet Automation Control - synchronous data</v>
      </c>
      <c r="F10" s="3" t="str">
        <f t="shared" si="1"/>
        <v/>
      </c>
      <c r="G10" s="3" t="str">
        <f t="shared" si="2"/>
        <v>cc1101_settings.cc1101_defval_pktctrl0 = 0x12;  // Packet Automation Control - synchronous data</v>
      </c>
    </row>
    <row r="11" spans="1:7" x14ac:dyDescent="0.25">
      <c r="A11" s="3">
        <v>10</v>
      </c>
      <c r="B11" s="3" t="s">
        <v>92</v>
      </c>
      <c r="C11" s="9" t="str">
        <f>VLOOKUP(B11,Values!$B$2:$C$48,2,FALSE)</f>
        <v>0x00</v>
      </c>
      <c r="D11" s="3" t="str">
        <f>VLOOKUP(B11,Values!$B$2:$AD$48,29,FALSE)</f>
        <v>Device Address</v>
      </c>
      <c r="E11" s="3" t="str">
        <f t="shared" si="0"/>
        <v>byte cc1101_defval_addr = 0x00;  // Device Address</v>
      </c>
      <c r="F11" s="3" t="str">
        <f t="shared" si="1"/>
        <v/>
      </c>
      <c r="G11" s="3" t="str">
        <f t="shared" si="2"/>
        <v>cc1101_settings.cc1101_defval_addr = 0x00;  // Device Address</v>
      </c>
    </row>
    <row r="12" spans="1:7" x14ac:dyDescent="0.25">
      <c r="A12" s="3">
        <v>11</v>
      </c>
      <c r="B12" s="3" t="s">
        <v>93</v>
      </c>
      <c r="C12" s="9" t="str">
        <f>VLOOKUP(B12,Values!$B$2:$C$48,2,FALSE)</f>
        <v>0x00</v>
      </c>
      <c r="D12" s="3" t="str">
        <f>VLOOKUP(B12,Values!$B$2:$AD$48,29,FALSE)</f>
        <v>Channel Number</v>
      </c>
      <c r="E12" s="3" t="str">
        <f t="shared" si="0"/>
        <v>byte cc1101_defval_channr = 0x00;  // Channel Number</v>
      </c>
      <c r="F12" s="3" t="str">
        <f t="shared" si="1"/>
        <v/>
      </c>
      <c r="G12" s="3" t="str">
        <f t="shared" si="2"/>
        <v>cc1101_settings.cc1101_defval_channr = 0x00;  // Channel Number</v>
      </c>
    </row>
    <row r="13" spans="1:7" x14ac:dyDescent="0.25">
      <c r="A13" s="3">
        <v>12</v>
      </c>
      <c r="B13" s="3" t="s">
        <v>94</v>
      </c>
      <c r="C13" s="9" t="str">
        <f>VLOOKUP(B13,Values!$B$2:$C$48,2,FALSE)</f>
        <v>0x0F</v>
      </c>
      <c r="D13" s="3" t="str">
        <f>VLOOKUP(B13,Values!$B$2:$AD$48,29,FALSE)</f>
        <v>Frequency Synthesizer Control</v>
      </c>
      <c r="E13" s="3" t="str">
        <f t="shared" si="0"/>
        <v>byte cc1101_defval_fsctrl1 = 0x0F;  // Frequency Synthesizer Control</v>
      </c>
      <c r="F13" s="3" t="str">
        <f t="shared" si="1"/>
        <v/>
      </c>
      <c r="G13" s="3" t="str">
        <f t="shared" si="2"/>
        <v>cc1101_settings.cc1101_defval_fsctrl1 = 0x0F;  // Frequency Synthesizer Control</v>
      </c>
    </row>
    <row r="14" spans="1:7" x14ac:dyDescent="0.25">
      <c r="A14" s="3">
        <v>13</v>
      </c>
      <c r="B14" s="3" t="s">
        <v>95</v>
      </c>
      <c r="C14" s="9" t="str">
        <f>VLOOKUP(B14,Values!$B$2:$C$48,2,FALSE)</f>
        <v>0x00</v>
      </c>
      <c r="D14" s="3" t="str">
        <f>VLOOKUP(B14,Values!$B$2:$AD$48,29,FALSE)</f>
        <v>Frequency Synthesizer Control</v>
      </c>
      <c r="E14" s="3" t="str">
        <f t="shared" si="0"/>
        <v>byte cc1101_defval_fsctrl0 = 0x00;  // Frequency Synthesizer Control</v>
      </c>
      <c r="F14" s="3" t="str">
        <f t="shared" si="1"/>
        <v/>
      </c>
      <c r="G14" s="3" t="str">
        <f t="shared" si="2"/>
        <v>cc1101_settings.cc1101_defval_fsctrl0 = 0x00;  // Frequency Synthesizer Control</v>
      </c>
    </row>
    <row r="15" spans="1:7" x14ac:dyDescent="0.25">
      <c r="A15" s="4">
        <v>14</v>
      </c>
      <c r="B15" s="4" t="s">
        <v>146</v>
      </c>
      <c r="C15" s="10" t="str">
        <f>VLOOKUP(B15,Values!$B$2:$C$48,2,FALSE)</f>
        <v>0x10</v>
      </c>
      <c r="D15" s="4" t="str">
        <f>VLOOKUP(B15,Values!$B$2:$AD$48,29,FALSE)</f>
        <v>Frequency Control Word, High Byte</v>
      </c>
      <c r="E15" s="4" t="str">
        <f t="shared" si="0"/>
        <v>byte cc1101_defval_freq2 = 0x10;  // Frequency Control Word, High Byte</v>
      </c>
      <c r="F15" s="4" t="str">
        <f t="shared" si="1"/>
        <v/>
      </c>
      <c r="G15" s="4" t="str">
        <f t="shared" si="2"/>
        <v>cc1101_settings.cc1101_defval_freq2 = 0x10;  // Frequency Control Word, High Byte</v>
      </c>
    </row>
    <row r="16" spans="1:7" x14ac:dyDescent="0.25">
      <c r="A16" s="4">
        <v>15</v>
      </c>
      <c r="B16" s="4" t="s">
        <v>147</v>
      </c>
      <c r="C16" s="10" t="str">
        <f>VLOOKUP(B16,Values!$B$2:$C$48,2,FALSE)</f>
        <v>0xB0</v>
      </c>
      <c r="D16" s="4" t="str">
        <f>VLOOKUP(B16,Values!$B$2:$AD$48,29,FALSE)</f>
        <v>Frequency Control Word, Middle Byte</v>
      </c>
      <c r="E16" s="4" t="str">
        <f t="shared" si="0"/>
        <v>byte cc1101_defval_freq1 = 0xB0;  // Frequency Control Word, Middle Byte</v>
      </c>
      <c r="F16" s="4" t="str">
        <f t="shared" si="1"/>
        <v/>
      </c>
      <c r="G16" s="4" t="str">
        <f t="shared" si="2"/>
        <v>cc1101_settings.cc1101_defval_freq1 = 0xB0;  // Frequency Control Word, Middle Byte</v>
      </c>
    </row>
    <row r="17" spans="1:7" x14ac:dyDescent="0.25">
      <c r="A17" s="4">
        <v>16</v>
      </c>
      <c r="B17" s="4" t="s">
        <v>148</v>
      </c>
      <c r="C17" s="10" t="str">
        <f>VLOOKUP(B17,Values!$B$2:$C$48,2,FALSE)</f>
        <v>0x71</v>
      </c>
      <c r="D17" s="4" t="str">
        <f>VLOOKUP(B17,Values!$B$2:$AD$48,29,FALSE)</f>
        <v>Frequency Control Word, Low Byte</v>
      </c>
      <c r="E17" s="4" t="str">
        <f t="shared" si="0"/>
        <v>byte cc1101_defval_freq0 = 0x71;  // Frequency Control Word, Low Byte</v>
      </c>
      <c r="F17" s="4" t="str">
        <f t="shared" si="1"/>
        <v/>
      </c>
      <c r="G17" s="4" t="str">
        <f t="shared" si="2"/>
        <v>cc1101_settings.cc1101_defval_freq0 = 0x71;  // Frequency Control Word, Low Byte</v>
      </c>
    </row>
    <row r="18" spans="1:7" x14ac:dyDescent="0.25">
      <c r="A18" s="4">
        <v>17</v>
      </c>
      <c r="B18" s="4" t="s">
        <v>154</v>
      </c>
      <c r="C18" s="10" t="str">
        <f>VLOOKUP(B18,Values!$B$2:$C$48,2,FALSE)</f>
        <v>0x40</v>
      </c>
      <c r="D18" s="4" t="str">
        <f>VLOOKUP(B18,Values!$B$2:$AD$48,29,FALSE)</f>
        <v>Modem Deviation Setting (+/-25.390625kHz)</v>
      </c>
      <c r="E18" s="4" t="str">
        <f t="shared" si="0"/>
        <v>byte cc1101_defval_deviatn = 0x40;  // Modem Deviation Setting (+/-25.390625kHz)</v>
      </c>
      <c r="F18" s="4" t="str">
        <f t="shared" si="1"/>
        <v/>
      </c>
      <c r="G18" s="4" t="str">
        <f t="shared" si="2"/>
        <v>cc1101_settings.cc1101_defval_deviatn = 0x40;  // Modem Deviation Setting (+/-25.390625kHz)</v>
      </c>
    </row>
    <row r="19" spans="1:7" x14ac:dyDescent="0.25">
      <c r="A19" s="4">
        <v>18</v>
      </c>
      <c r="B19" s="4" t="s">
        <v>152</v>
      </c>
      <c r="C19" s="10" t="str">
        <f>VLOOKUP(B19,Values!$B$2:$C$48,2,FALSE)</f>
        <v>0x59</v>
      </c>
      <c r="D19" s="4" t="str">
        <f>VLOOKUP(B19,Values!$B$2:$AD$48,29,FALSE)</f>
        <v>Modem Configuration (59 = data rate = 20kHz, RX bw 325kHz)</v>
      </c>
      <c r="E19" s="4" t="str">
        <f t="shared" si="0"/>
        <v>byte cc1101_defval_mdmcfg4 = 0x59;  // Modem Configuration (59 = data rate = 20kHz, RX bw 325kHz)</v>
      </c>
      <c r="F19" s="4" t="str">
        <f t="shared" si="1"/>
        <v/>
      </c>
      <c r="G19" s="4" t="str">
        <f t="shared" si="2"/>
        <v>cc1101_settings.cc1101_defval_mdmcfg4 = 0x59;  // Modem Configuration (59 = data rate = 20kHz, RX bw 325kHz)</v>
      </c>
    </row>
    <row r="20" spans="1:7" x14ac:dyDescent="0.25">
      <c r="A20" s="4">
        <v>19</v>
      </c>
      <c r="B20" s="4" t="s">
        <v>153</v>
      </c>
      <c r="C20" s="10" t="str">
        <f>VLOOKUP(B20,Values!$B$2:$C$48,2,FALSE)</f>
        <v>0x93</v>
      </c>
      <c r="D20" s="4" t="str">
        <f>VLOOKUP(B20,Values!$B$2:$AD$48,29,FALSE)</f>
        <v>Modem Configuration (now 93 = data rate = 20kHz)</v>
      </c>
      <c r="E20" s="4" t="str">
        <f t="shared" si="0"/>
        <v>byte cc1101_defval_mdmcfg3 = 0x93;  // Modem Configuration (now 93 = data rate = 20kHz)</v>
      </c>
      <c r="F20" s="4" t="str">
        <f t="shared" si="1"/>
        <v/>
      </c>
      <c r="G20" s="4" t="str">
        <f t="shared" si="2"/>
        <v>cc1101_settings.cc1101_defval_mdmcfg3 = 0x93;  // Modem Configuration (now 93 = data rate = 20kHz)</v>
      </c>
    </row>
    <row r="21" spans="1:7" x14ac:dyDescent="0.25">
      <c r="A21" s="3">
        <v>20</v>
      </c>
      <c r="B21" s="3" t="s">
        <v>111</v>
      </c>
      <c r="C21" s="9" t="str">
        <f>VLOOKUP(B21,Values!$B$2:$C$48,2,FALSE)</f>
        <v>0x10</v>
      </c>
      <c r="D21" s="3" t="str">
        <f>VLOOKUP(B21,Values!$B$2:$AD$48,29,FALSE)</f>
        <v>Modem Configuration (GFSK, No Sync or Manchester coding)</v>
      </c>
      <c r="E21" s="3" t="str">
        <f t="shared" si="0"/>
        <v>byte cc1101_defval_mdmcfg2 = 0x10;  // Modem Configuration (GFSK, No Sync or Manchester coding)</v>
      </c>
      <c r="F21" s="3" t="str">
        <f t="shared" si="1"/>
        <v/>
      </c>
      <c r="G21" s="3" t="str">
        <f t="shared" si="2"/>
        <v>cc1101_settings.cc1101_defval_mdmcfg2 = 0x10;  // Modem Configuration (GFSK, No Sync or Manchester coding)</v>
      </c>
    </row>
    <row r="22" spans="1:7" x14ac:dyDescent="0.25">
      <c r="A22" s="3">
        <v>21</v>
      </c>
      <c r="B22" s="3" t="s">
        <v>112</v>
      </c>
      <c r="C22" s="9" t="str">
        <f>VLOOKUP(B22,Values!$B$2:$C$48,2,FALSE)</f>
        <v>0x21</v>
      </c>
      <c r="D22" s="3" t="str">
        <f>VLOOKUP(B22,Values!$B$2:$AD$48,29,FALSE)</f>
        <v>Modem Configuration Channel spacing 100kHz</v>
      </c>
      <c r="E22" s="3" t="str">
        <f t="shared" si="0"/>
        <v>byte cc1101_defval_mdmcfg1 = 0x21;  // Modem Configuration Channel spacing 100kHz</v>
      </c>
      <c r="F22" s="3" t="str">
        <f t="shared" si="1"/>
        <v/>
      </c>
      <c r="G22" s="3" t="str">
        <f t="shared" si="2"/>
        <v>cc1101_settings.cc1101_defval_mdmcfg1 = 0x21;  // Modem Configuration Channel spacing 100kHz</v>
      </c>
    </row>
    <row r="23" spans="1:7" x14ac:dyDescent="0.25">
      <c r="A23" s="3">
        <v>22</v>
      </c>
      <c r="B23" s="3" t="s">
        <v>113</v>
      </c>
      <c r="C23" s="9" t="str">
        <f>VLOOKUP(B23,Values!$B$2:$C$48,2,FALSE)</f>
        <v>0xF8</v>
      </c>
      <c r="D23" s="3" t="str">
        <f>VLOOKUP(B23,Values!$B$2:$AD$48,29,FALSE)</f>
        <v>Modem Configuration</v>
      </c>
      <c r="E23" s="3" t="str">
        <f t="shared" si="0"/>
        <v>byte cc1101_defval_mdmcfg0 = 0xF8;  // Modem Configuration</v>
      </c>
      <c r="F23" s="3" t="str">
        <f t="shared" si="1"/>
        <v/>
      </c>
      <c r="G23" s="3" t="str">
        <f t="shared" si="2"/>
        <v>cc1101_settings.cc1101_defval_mdmcfg0 = 0xF8;  // Modem Configuration</v>
      </c>
    </row>
    <row r="24" spans="1:7" x14ac:dyDescent="0.25">
      <c r="A24" s="3">
        <v>23</v>
      </c>
      <c r="B24" s="3" t="s">
        <v>119</v>
      </c>
      <c r="C24" s="9" t="str">
        <f>VLOOKUP(B24,Values!$B$2:$C$48,2,FALSE)</f>
        <v>0x87</v>
      </c>
      <c r="D24" s="3" t="str">
        <f>VLOOKUP(B24,Values!$B$2:$AD$48,29,FALSE)</f>
        <v>AGC Control</v>
      </c>
      <c r="E24" s="3" t="str">
        <f t="shared" si="0"/>
        <v>byte cc1101_defval_agcctrl2 = 0x87;  // AGC Control</v>
      </c>
      <c r="F24" s="3" t="str">
        <f t="shared" si="1"/>
        <v/>
      </c>
      <c r="G24" s="3" t="str">
        <f t="shared" si="2"/>
        <v>cc1101_settings.cc1101_defval_agcctrl2 = 0x87;  // AGC Control</v>
      </c>
    </row>
    <row r="25" spans="1:7" x14ac:dyDescent="0.25">
      <c r="A25" s="3">
        <v>24</v>
      </c>
      <c r="B25" s="3" t="s">
        <v>120</v>
      </c>
      <c r="C25" s="9" t="str">
        <f>VLOOKUP(B25,Values!$B$2:$C$48,2,FALSE)</f>
        <v>0x58</v>
      </c>
      <c r="D25" s="3" t="str">
        <f>VLOOKUP(B25,Values!$B$2:$AD$48,29,FALSE)</f>
        <v>AGC Control</v>
      </c>
      <c r="E25" s="3" t="str">
        <f t="shared" si="0"/>
        <v>byte cc1101_defval_agcctrl1 = 0x58;  // AGC Control</v>
      </c>
      <c r="F25" s="3" t="str">
        <f t="shared" si="1"/>
        <v/>
      </c>
      <c r="G25" s="3" t="str">
        <f t="shared" si="2"/>
        <v>cc1101_settings.cc1101_defval_agcctrl1 = 0x58;  // AGC Control</v>
      </c>
    </row>
    <row r="26" spans="1:7" x14ac:dyDescent="0.25">
      <c r="A26" s="3">
        <v>25</v>
      </c>
      <c r="B26" s="3" t="s">
        <v>121</v>
      </c>
      <c r="C26" s="9" t="str">
        <f>VLOOKUP(B26,Values!$B$2:$C$48,2,FALSE)</f>
        <v>0x80</v>
      </c>
      <c r="D26" s="3" t="str">
        <f>VLOOKUP(B26,Values!$B$2:$AD$48,29,FALSE)</f>
        <v>AGC Control</v>
      </c>
      <c r="E26" s="3" t="str">
        <f t="shared" si="0"/>
        <v>byte cc1101_defval_agcctrl0 = 0x80;  // AGC Control</v>
      </c>
      <c r="F26" s="3" t="str">
        <f t="shared" si="1"/>
        <v/>
      </c>
      <c r="G26" s="3" t="str">
        <f t="shared" si="2"/>
        <v>cc1101_settings.cc1101_defval_agcctrl0 = 0x80;  // AGC Control</v>
      </c>
    </row>
    <row r="27" spans="1:7" x14ac:dyDescent="0.25">
      <c r="A27" s="3">
        <v>26</v>
      </c>
      <c r="B27" s="3" t="s">
        <v>114</v>
      </c>
      <c r="C27" s="9" t="str">
        <f>VLOOKUP(B27,Values!$B$2:$C$48,2,FALSE)</f>
        <v>0x07</v>
      </c>
      <c r="D27" s="3" t="str">
        <f>VLOOKUP(B27,Values!$B$2:$AD$48,29,FALSE)</f>
        <v>Main Radio Control State Machine Configuration</v>
      </c>
      <c r="E27" s="3" t="str">
        <f t="shared" si="0"/>
        <v>byte cc1101_defval_mcsm2 = 0x07;  // Main Radio Control State Machine Configuration</v>
      </c>
      <c r="F27" s="3" t="str">
        <f t="shared" si="1"/>
        <v/>
      </c>
      <c r="G27" s="3" t="str">
        <f t="shared" si="2"/>
        <v>cc1101_settings.cc1101_defval_mcsm2 = 0x07;  // Main Radio Control State Machine Configuration</v>
      </c>
    </row>
    <row r="28" spans="1:7" x14ac:dyDescent="0.25">
      <c r="A28" s="3">
        <v>27</v>
      </c>
      <c r="B28" s="3" t="s">
        <v>115</v>
      </c>
      <c r="C28" s="9" t="str">
        <f>VLOOKUP(B28,Values!$B$2:$C$48,2,FALSE)</f>
        <v>0x3C</v>
      </c>
      <c r="D28" s="3" t="str">
        <f>VLOOKUP(B28,Values!$B$2:$AD$48,29,FALSE)</f>
        <v>Main Radio Control State Machine Configuration</v>
      </c>
      <c r="E28" s="3" t="str">
        <f t="shared" si="0"/>
        <v>byte cc1101_defval_mcsm1 = 0x3C;  // Main Radio Control State Machine Configuration</v>
      </c>
      <c r="F28" s="3" t="str">
        <f t="shared" si="1"/>
        <v/>
      </c>
      <c r="G28" s="3" t="str">
        <f t="shared" si="2"/>
        <v>cc1101_settings.cc1101_defval_mcsm1 = 0x3C;  // Main Radio Control State Machine Configuration</v>
      </c>
    </row>
    <row r="29" spans="1:7" x14ac:dyDescent="0.25">
      <c r="A29" s="3">
        <v>28</v>
      </c>
      <c r="B29" s="3" t="s">
        <v>116</v>
      </c>
      <c r="C29" s="9" t="str">
        <f>VLOOKUP(B29,Values!$B$2:$C$48,2,FALSE)</f>
        <v>0x18</v>
      </c>
      <c r="D29" s="3" t="str">
        <f>VLOOKUP(B29,Values!$B$2:$AD$48,29,FALSE)</f>
        <v>Main Radio Control State Machine Configuration</v>
      </c>
      <c r="E29" s="3" t="str">
        <f t="shared" si="0"/>
        <v>byte cc1101_defval_mcsm0 = 0x18;  // Main Radio Control State Machine Configuration</v>
      </c>
      <c r="F29" s="3" t="str">
        <f t="shared" si="1"/>
        <v/>
      </c>
      <c r="G29" s="3" t="str">
        <f t="shared" si="2"/>
        <v>cc1101_settings.cc1101_defval_mcsm0 = 0x18;  // Main Radio Control State Machine Configuration</v>
      </c>
    </row>
    <row r="30" spans="1:7" x14ac:dyDescent="0.25">
      <c r="A30" s="3">
        <v>29</v>
      </c>
      <c r="B30" s="3" t="s">
        <v>117</v>
      </c>
      <c r="C30" s="9" t="str">
        <f>VLOOKUP(B30,Values!$B$2:$C$48,2,FALSE)</f>
        <v>0x16</v>
      </c>
      <c r="D30" s="3" t="str">
        <f>VLOOKUP(B30,Values!$B$2:$AD$48,29,FALSE)</f>
        <v>Frequency Offset Compensation Configuration</v>
      </c>
      <c r="E30" s="3" t="str">
        <f t="shared" si="0"/>
        <v>byte cc1101_defval_foccfg = 0x16;  // Frequency Offset Compensation Configuration</v>
      </c>
      <c r="F30" s="3" t="str">
        <f t="shared" si="1"/>
        <v/>
      </c>
      <c r="G30" s="3" t="str">
        <f t="shared" si="2"/>
        <v>cc1101_settings.cc1101_defval_foccfg = 0x16;  // Frequency Offset Compensation Configuration</v>
      </c>
    </row>
    <row r="31" spans="1:7" x14ac:dyDescent="0.25">
      <c r="A31" s="3">
        <v>30</v>
      </c>
      <c r="B31" s="3" t="s">
        <v>118</v>
      </c>
      <c r="C31" s="9" t="str">
        <f>VLOOKUP(B31,Values!$B$2:$C$48,2,FALSE)</f>
        <v>0x6C</v>
      </c>
      <c r="D31" s="3" t="str">
        <f>VLOOKUP(B31,Values!$B$2:$AD$48,29,FALSE)</f>
        <v>Bit Synchronization Configuration</v>
      </c>
      <c r="E31" s="3" t="str">
        <f t="shared" si="0"/>
        <v>byte cc1101_defval_bscfg = 0x6C;  // Bit Synchronization Configuration</v>
      </c>
      <c r="F31" s="3" t="str">
        <f t="shared" si="1"/>
        <v/>
      </c>
      <c r="G31" s="3" t="str">
        <f t="shared" si="2"/>
        <v>cc1101_settings.cc1101_defval_bscfg = 0x6C;  // Bit Synchronization Configuration</v>
      </c>
    </row>
    <row r="32" spans="1:7" x14ac:dyDescent="0.25">
      <c r="A32" s="3">
        <v>31</v>
      </c>
      <c r="B32" s="3" t="s">
        <v>122</v>
      </c>
      <c r="C32" s="9" t="str">
        <f>VLOOKUP(B32,Values!$B$2:$C$48,2,FALSE)</f>
        <v>0x87</v>
      </c>
      <c r="D32" s="3" t="str">
        <f>VLOOKUP(B32,Values!$B$2:$AD$48,29,FALSE)</f>
        <v>High Byte Event0 Timeout</v>
      </c>
      <c r="E32" s="3" t="str">
        <f t="shared" si="0"/>
        <v>byte cc1101_defval_worevt1 = 0x87;  // High Byte Event0 Timeout</v>
      </c>
      <c r="F32" s="3" t="str">
        <f t="shared" si="1"/>
        <v/>
      </c>
      <c r="G32" s="3" t="str">
        <f t="shared" si="2"/>
        <v>cc1101_settings.cc1101_defval_worevt1 = 0x87;  // High Byte Event0 Timeout</v>
      </c>
    </row>
    <row r="33" spans="1:7" x14ac:dyDescent="0.25">
      <c r="A33" s="3">
        <v>32</v>
      </c>
      <c r="B33" s="3" t="s">
        <v>123</v>
      </c>
      <c r="C33" s="9" t="str">
        <f>VLOOKUP(B33,Values!$B$2:$C$48,2,FALSE)</f>
        <v>0x6B</v>
      </c>
      <c r="D33" s="3" t="str">
        <f>VLOOKUP(B33,Values!$B$2:$AD$48,29,FALSE)</f>
        <v>Low Byte Event0 Timeout</v>
      </c>
      <c r="E33" s="3" t="str">
        <f t="shared" si="0"/>
        <v>byte cc1101_defval_worevt0 = 0x6B;  // Low Byte Event0 Timeout</v>
      </c>
      <c r="F33" s="3" t="str">
        <f t="shared" si="1"/>
        <v/>
      </c>
      <c r="G33" s="3" t="str">
        <f t="shared" si="2"/>
        <v>cc1101_settings.cc1101_defval_worevt0 = 0x6B;  // Low Byte Event0 Timeout</v>
      </c>
    </row>
    <row r="34" spans="1:7" x14ac:dyDescent="0.25">
      <c r="A34" s="3">
        <v>33</v>
      </c>
      <c r="B34" s="3" t="s">
        <v>124</v>
      </c>
      <c r="C34" s="9" t="str">
        <f>VLOOKUP(B34,Values!$B$2:$C$48,2,FALSE)</f>
        <v>0xFB</v>
      </c>
      <c r="D34" s="3" t="str">
        <f>VLOOKUP(B34,Values!$B$2:$AD$48,29,FALSE)</f>
        <v>Wake On Radio Control</v>
      </c>
      <c r="E34" s="3" t="str">
        <f t="shared" si="0"/>
        <v>byte cc1101_defval_worctrl = 0xFB;  // Wake On Radio Control</v>
      </c>
      <c r="F34" s="3" t="str">
        <f t="shared" si="1"/>
        <v/>
      </c>
      <c r="G34" s="3" t="str">
        <f t="shared" si="2"/>
        <v>cc1101_settings.cc1101_defval_worctrl = 0xFB;  // Wake On Radio Control</v>
      </c>
    </row>
    <row r="35" spans="1:7" x14ac:dyDescent="0.25">
      <c r="A35" s="3">
        <v>34</v>
      </c>
      <c r="B35" s="3" t="s">
        <v>125</v>
      </c>
      <c r="C35" s="9" t="str">
        <f>VLOOKUP(B35,Values!$B$2:$C$48,2,FALSE)</f>
        <v>0x56</v>
      </c>
      <c r="D35" s="3" t="str">
        <f>VLOOKUP(B35,Values!$B$2:$AD$48,29,FALSE)</f>
        <v>Front End RX Configuration</v>
      </c>
      <c r="E35" s="3" t="str">
        <f t="shared" si="0"/>
        <v>byte cc1101_defval_frend1 = 0x56;  // Front End RX Configuration</v>
      </c>
      <c r="F35" s="3" t="str">
        <f t="shared" si="1"/>
        <v/>
      </c>
      <c r="G35" s="3" t="str">
        <f t="shared" si="2"/>
        <v>cc1101_settings.cc1101_defval_frend1 = 0x56;  // Front End RX Configuration</v>
      </c>
    </row>
    <row r="36" spans="1:7" x14ac:dyDescent="0.25">
      <c r="A36" s="3">
        <v>35</v>
      </c>
      <c r="B36" s="3" t="s">
        <v>126</v>
      </c>
      <c r="C36" s="9" t="str">
        <f>VLOOKUP(B36,Values!$B$2:$C$48,2,FALSE)</f>
        <v>0x10</v>
      </c>
      <c r="D36" s="3" t="str">
        <f>VLOOKUP(B36,Values!$B$2:$AD$48,29,FALSE)</f>
        <v>Front End TX Configuration</v>
      </c>
      <c r="E36" s="3" t="str">
        <f t="shared" si="0"/>
        <v>byte cc1101_defval_frend0 = 0x10;  // Front End TX Configuration</v>
      </c>
      <c r="F36" s="3" t="str">
        <f t="shared" si="1"/>
        <v/>
      </c>
      <c r="G36" s="3" t="str">
        <f t="shared" si="2"/>
        <v>cc1101_settings.cc1101_defval_frend0 = 0x10;  // Front End TX Configuration</v>
      </c>
    </row>
    <row r="37" spans="1:7" x14ac:dyDescent="0.25">
      <c r="A37" s="3">
        <v>36</v>
      </c>
      <c r="B37" s="3" t="s">
        <v>127</v>
      </c>
      <c r="C37" s="9" t="str">
        <f>VLOOKUP(B37,Values!$B$2:$C$48,2,FALSE)</f>
        <v>0xE9</v>
      </c>
      <c r="D37" s="3" t="str">
        <f>VLOOKUP(B37,Values!$B$2:$AD$48,29,FALSE)</f>
        <v>Frequency Synthesizer Calibration</v>
      </c>
      <c r="E37" s="3" t="str">
        <f t="shared" si="0"/>
        <v>byte cc1101_defval_fscal3 = 0xE9;  // Frequency Synthesizer Calibration</v>
      </c>
      <c r="F37" s="3" t="str">
        <f t="shared" si="1"/>
        <v/>
      </c>
      <c r="G37" s="3" t="str">
        <f t="shared" si="2"/>
        <v>cc1101_settings.cc1101_defval_fscal3 = 0xE9;  // Frequency Synthesizer Calibration</v>
      </c>
    </row>
    <row r="38" spans="1:7" x14ac:dyDescent="0.25">
      <c r="A38" s="3">
        <v>37</v>
      </c>
      <c r="B38" s="3" t="s">
        <v>128</v>
      </c>
      <c r="C38" s="9" t="str">
        <f>VLOOKUP(B38,Values!$B$2:$C$48,2,FALSE)</f>
        <v>0x2A</v>
      </c>
      <c r="D38" s="3" t="str">
        <f>VLOOKUP(B38,Values!$B$2:$AD$48,29,FALSE)</f>
        <v>Frequency Synthesizer Calibration</v>
      </c>
      <c r="E38" s="3" t="str">
        <f t="shared" si="0"/>
        <v>byte cc1101_defval_fscal2 = 0x2A;  // Frequency Synthesizer Calibration</v>
      </c>
      <c r="F38" s="3" t="str">
        <f t="shared" si="1"/>
        <v/>
      </c>
      <c r="G38" s="3" t="str">
        <f t="shared" si="2"/>
        <v>cc1101_settings.cc1101_defval_fscal2 = 0x2A;  // Frequency Synthesizer Calibration</v>
      </c>
    </row>
    <row r="39" spans="1:7" x14ac:dyDescent="0.25">
      <c r="A39" s="3">
        <v>38</v>
      </c>
      <c r="B39" s="3" t="s">
        <v>129</v>
      </c>
      <c r="C39" s="9" t="str">
        <f>VLOOKUP(B39,Values!$B$2:$C$48,2,FALSE)</f>
        <v>0x00</v>
      </c>
      <c r="D39" s="3" t="str">
        <f>VLOOKUP(B39,Values!$B$2:$AD$48,29,FALSE)</f>
        <v>Frequency Synthesizer Calibration</v>
      </c>
      <c r="E39" s="3" t="str">
        <f t="shared" si="0"/>
        <v>byte cc1101_defval_fscal1 = 0x00;  // Frequency Synthesizer Calibration</v>
      </c>
      <c r="F39" s="3" t="str">
        <f t="shared" si="1"/>
        <v/>
      </c>
      <c r="G39" s="3" t="str">
        <f t="shared" si="2"/>
        <v>cc1101_settings.cc1101_defval_fscal1 = 0x00;  // Frequency Synthesizer Calibration</v>
      </c>
    </row>
    <row r="40" spans="1:7" x14ac:dyDescent="0.25">
      <c r="A40" s="3">
        <v>39</v>
      </c>
      <c r="B40" s="3" t="s">
        <v>130</v>
      </c>
      <c r="C40" s="9" t="str">
        <f>VLOOKUP(B40,Values!$B$2:$C$48,2,FALSE)</f>
        <v>0x1F</v>
      </c>
      <c r="D40" s="3" t="str">
        <f>VLOOKUP(B40,Values!$B$2:$AD$48,29,FALSE)</f>
        <v>Frequency Synthesizer Calibration</v>
      </c>
      <c r="E40" s="3" t="str">
        <f t="shared" si="0"/>
        <v>byte cc1101_defval_fscal0 = 0x1F;  // Frequency Synthesizer Calibration</v>
      </c>
      <c r="F40" s="3" t="str">
        <f t="shared" si="1"/>
        <v/>
      </c>
      <c r="G40" s="3" t="str">
        <f t="shared" si="2"/>
        <v>cc1101_settings.cc1101_defval_fscal0 = 0x1F;  // Frequency Synthesizer Calibration</v>
      </c>
    </row>
    <row r="41" spans="1:7" x14ac:dyDescent="0.25">
      <c r="A41" s="3">
        <v>40</v>
      </c>
      <c r="B41" s="3" t="s">
        <v>131</v>
      </c>
      <c r="C41" s="9" t="str">
        <f>VLOOKUP(B41,Values!$B$2:$C$48,2,FALSE)</f>
        <v>0x41</v>
      </c>
      <c r="D41" s="3" t="str">
        <f>VLOOKUP(B41,Values!$B$2:$AD$48,29,FALSE)</f>
        <v>RC Oscillator Configuration</v>
      </c>
      <c r="E41" s="3" t="str">
        <f t="shared" si="0"/>
        <v>byte cc1101_defval_rcctrl1 = 0x41;  // RC Oscillator Configuration</v>
      </c>
      <c r="F41" s="3" t="str">
        <f t="shared" si="1"/>
        <v/>
      </c>
      <c r="G41" s="3" t="str">
        <f t="shared" si="2"/>
        <v>cc1101_settings.cc1101_defval_rcctrl1 = 0x41;  // RC Oscillator Configuration</v>
      </c>
    </row>
    <row r="42" spans="1:7" x14ac:dyDescent="0.25">
      <c r="A42" s="3">
        <v>41</v>
      </c>
      <c r="B42" s="3" t="s">
        <v>132</v>
      </c>
      <c r="C42" s="9" t="str">
        <f>VLOOKUP(B42,Values!$B$2:$C$48,2,FALSE)</f>
        <v>0x00</v>
      </c>
      <c r="D42" s="3" t="str">
        <f>VLOOKUP(B42,Values!$B$2:$AD$48,29,FALSE)</f>
        <v>RC Oscillator Configuration</v>
      </c>
      <c r="E42" s="3" t="str">
        <f t="shared" si="0"/>
        <v>byte cc1101_defval_rcctrl0 = 0x00;  // RC Oscillator Configuration</v>
      </c>
      <c r="F42" s="3" t="str">
        <f t="shared" si="1"/>
        <v/>
      </c>
      <c r="G42" s="3" t="str">
        <f t="shared" si="2"/>
        <v>cc1101_settings.cc1101_defval_rcctrl0 = 0x00;  // RC Oscillator Configuration</v>
      </c>
    </row>
    <row r="43" spans="1:7" x14ac:dyDescent="0.25">
      <c r="A43" s="3">
        <v>42</v>
      </c>
      <c r="B43" s="3" t="s">
        <v>133</v>
      </c>
      <c r="C43" s="9" t="str">
        <f>VLOOKUP(B43,Values!$B$2:$C$48,2,FALSE)</f>
        <v>0x59</v>
      </c>
      <c r="D43" s="3" t="str">
        <f>VLOOKUP(B43,Values!$B$2:$AD$48,29,FALSE)</f>
        <v>Frequency Synthesizer Calibration Control</v>
      </c>
      <c r="E43" s="3" t="str">
        <f t="shared" si="0"/>
        <v>byte cc1101_defval_fstest = 0x59;  // Frequency Synthesizer Calibration Control</v>
      </c>
      <c r="F43" s="3" t="str">
        <f t="shared" si="1"/>
        <v/>
      </c>
      <c r="G43" s="3" t="str">
        <f t="shared" si="2"/>
        <v>cc1101_settings.cc1101_defval_fstest = 0x59;  // Frequency Synthesizer Calibration Control</v>
      </c>
    </row>
    <row r="44" spans="1:7" x14ac:dyDescent="0.25">
      <c r="A44" s="3">
        <v>43</v>
      </c>
      <c r="B44" s="3" t="s">
        <v>134</v>
      </c>
      <c r="C44" s="9" t="str">
        <f>VLOOKUP(B44,Values!$B$2:$C$48,2,FALSE)</f>
        <v>0x7F</v>
      </c>
      <c r="D44" s="3" t="str">
        <f>VLOOKUP(B44,Values!$B$2:$AD$48,29,FALSE)</f>
        <v>Production Test</v>
      </c>
      <c r="E44" s="3" t="str">
        <f t="shared" si="0"/>
        <v>byte cc1101_defval_ptest = 0x7F;  // Production Test</v>
      </c>
      <c r="F44" s="3" t="str">
        <f t="shared" si="1"/>
        <v/>
      </c>
      <c r="G44" s="3" t="str">
        <f t="shared" si="2"/>
        <v>cc1101_settings.cc1101_defval_ptest = 0x7F;  // Production Test</v>
      </c>
    </row>
    <row r="45" spans="1:7" x14ac:dyDescent="0.25">
      <c r="A45" s="3">
        <v>44</v>
      </c>
      <c r="B45" s="3" t="s">
        <v>135</v>
      </c>
      <c r="C45" s="9" t="str">
        <f>VLOOKUP(B45,Values!$B$2:$C$48,2,FALSE)</f>
        <v>0x3F</v>
      </c>
      <c r="D45" s="3" t="str">
        <f>VLOOKUP(B45,Values!$B$2:$AD$48,29,FALSE)</f>
        <v>AGC Test</v>
      </c>
      <c r="E45" s="3" t="str">
        <f t="shared" si="0"/>
        <v>byte cc1101_defval_agctest = 0x3F;  // AGC Test</v>
      </c>
      <c r="F45" s="3" t="str">
        <f t="shared" si="1"/>
        <v/>
      </c>
      <c r="G45" s="3" t="str">
        <f t="shared" si="2"/>
        <v>cc1101_settings.cc1101_defval_agctest = 0x3F;  // AGC Test</v>
      </c>
    </row>
    <row r="46" spans="1:7" x14ac:dyDescent="0.25">
      <c r="A46" s="3">
        <v>45</v>
      </c>
      <c r="B46" s="3" t="s">
        <v>136</v>
      </c>
      <c r="C46" s="9" t="str">
        <f>VLOOKUP(B46,Values!$B$2:$C$48,2,FALSE)</f>
        <v>0x81</v>
      </c>
      <c r="D46" s="3" t="str">
        <f>VLOOKUP(B46,Values!$B$2:$AD$48,29,FALSE)</f>
        <v>Various Test Settings</v>
      </c>
      <c r="E46" s="3" t="str">
        <f t="shared" si="0"/>
        <v>byte cc1101_defval_test2 = 0x81;  // Various Test Settings</v>
      </c>
      <c r="F46" s="3" t="str">
        <f t="shared" si="1"/>
        <v/>
      </c>
      <c r="G46" s="3" t="str">
        <f t="shared" si="2"/>
        <v>cc1101_settings.cc1101_defval_test2 = 0x81;  // Various Test Settings</v>
      </c>
    </row>
    <row r="47" spans="1:7" x14ac:dyDescent="0.25">
      <c r="A47" s="3">
        <v>46</v>
      </c>
      <c r="B47" s="3" t="s">
        <v>137</v>
      </c>
      <c r="C47" s="9" t="str">
        <f>VLOOKUP(B47,Values!$B$2:$C$48,2,FALSE)</f>
        <v>0x35</v>
      </c>
      <c r="D47" s="3" t="str">
        <f>VLOOKUP(B47,Values!$B$2:$AD$48,29,FALSE)</f>
        <v>Various Test Settings</v>
      </c>
      <c r="E47" s="3" t="str">
        <f t="shared" si="0"/>
        <v>byte cc1101_defval_test1 = 0x35;  // Various Test Settings</v>
      </c>
      <c r="F47" s="3" t="str">
        <f t="shared" si="1"/>
        <v/>
      </c>
      <c r="G47" s="3" t="str">
        <f t="shared" si="2"/>
        <v>cc1101_settings.cc1101_defval_test1 = 0x35;  // Various Test Settings</v>
      </c>
    </row>
    <row r="48" spans="1:7" x14ac:dyDescent="0.25">
      <c r="A48" s="3">
        <v>47</v>
      </c>
      <c r="B48" s="3" t="s">
        <v>138</v>
      </c>
      <c r="C48" s="9" t="str">
        <f>VLOOKUP(B48,Values!$B$2:$C$48,2,FALSE)</f>
        <v>0x09</v>
      </c>
      <c r="D48" s="3" t="str">
        <f>VLOOKUP(B48,Values!$B$2:$AD$48,29,FALSE)</f>
        <v>Various Test Settings</v>
      </c>
      <c r="E48" s="3" t="str">
        <f t="shared" si="0"/>
        <v>byte cc1101_defval_test0 = 0x09;  // Various Test Settings</v>
      </c>
      <c r="F48" s="3" t="str">
        <f t="shared" si="1"/>
        <v/>
      </c>
      <c r="G48" s="3" t="str">
        <f t="shared" si="2"/>
        <v>cc1101_settings.cc1101_defval_test0 = 0x09;  // Various Test Settings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121B-C72C-4BAB-9767-7B7A7497F5CF}">
  <sheetPr>
    <pageSetUpPr fitToPage="1"/>
  </sheetPr>
  <dimension ref="A1:AJ18"/>
  <sheetViews>
    <sheetView tabSelected="1" topLeftCell="A3" workbookViewId="0">
      <selection activeCell="AJ3" sqref="AJ3"/>
    </sheetView>
  </sheetViews>
  <sheetFormatPr defaultRowHeight="15" x14ac:dyDescent="0.25"/>
  <cols>
    <col min="1" max="1" width="6.140625" bestFit="1" customWidth="1"/>
    <col min="2" max="2" width="24.5703125" bestFit="1" customWidth="1"/>
    <col min="3" max="3" width="7.5703125" bestFit="1" customWidth="1"/>
    <col min="4" max="6" width="6" bestFit="1" customWidth="1"/>
    <col min="7" max="7" width="8.42578125" bestFit="1" customWidth="1"/>
    <col min="8" max="8" width="5.42578125" bestFit="1" customWidth="1"/>
    <col min="9" max="9" width="6.140625" bestFit="1" customWidth="1"/>
    <col min="10" max="11" width="6" bestFit="1" customWidth="1"/>
    <col min="12" max="13" width="5.42578125" bestFit="1" customWidth="1"/>
    <col min="14" max="22" width="6" bestFit="1" customWidth="1"/>
    <col min="23" max="23" width="5" bestFit="1" customWidth="1"/>
    <col min="24" max="26" width="6" bestFit="1" customWidth="1"/>
    <col min="27" max="28" width="5" bestFit="1" customWidth="1"/>
    <col min="29" max="30" width="6" bestFit="1" customWidth="1"/>
    <col min="31" max="31" width="6.28515625" bestFit="1" customWidth="1"/>
    <col min="32" max="32" width="10.7109375" bestFit="1" customWidth="1"/>
    <col min="33" max="35" width="3.7109375" bestFit="1" customWidth="1"/>
    <col min="36" max="36" width="44.42578125" bestFit="1" customWidth="1"/>
  </cols>
  <sheetData>
    <row r="1" spans="1:36" x14ac:dyDescent="0.25">
      <c r="A1" t="s">
        <v>268</v>
      </c>
      <c r="B1">
        <v>315</v>
      </c>
      <c r="C1" t="s">
        <v>270</v>
      </c>
    </row>
    <row r="3" spans="1:36" ht="167.25" x14ac:dyDescent="0.25">
      <c r="A3" s="2" t="s">
        <v>144</v>
      </c>
      <c r="B3" s="2" t="s">
        <v>141</v>
      </c>
      <c r="C3" s="5" t="s">
        <v>248</v>
      </c>
      <c r="D3" s="6" t="s">
        <v>190</v>
      </c>
      <c r="E3" s="6" t="s">
        <v>198</v>
      </c>
      <c r="F3" s="6" t="s">
        <v>202</v>
      </c>
      <c r="G3" s="6" t="s">
        <v>203</v>
      </c>
      <c r="H3" s="6" t="s">
        <v>204</v>
      </c>
      <c r="I3" s="6" t="s">
        <v>205</v>
      </c>
      <c r="J3" s="6" t="s">
        <v>282</v>
      </c>
      <c r="K3" s="6" t="s">
        <v>269</v>
      </c>
      <c r="L3" s="6" t="s">
        <v>212</v>
      </c>
      <c r="M3" s="6" t="s">
        <v>211</v>
      </c>
      <c r="N3" s="6" t="s">
        <v>199</v>
      </c>
      <c r="O3" s="6" t="s">
        <v>264</v>
      </c>
      <c r="P3" s="6" t="s">
        <v>221</v>
      </c>
      <c r="Q3" s="6" t="s">
        <v>200</v>
      </c>
      <c r="R3" s="6" t="s">
        <v>228</v>
      </c>
      <c r="S3" s="6" t="s">
        <v>237</v>
      </c>
      <c r="T3" s="6" t="s">
        <v>238</v>
      </c>
      <c r="U3" s="6" t="s">
        <v>239</v>
      </c>
      <c r="V3" s="6" t="s">
        <v>240</v>
      </c>
      <c r="W3" s="11" t="s">
        <v>244</v>
      </c>
      <c r="X3" s="11" t="s">
        <v>245</v>
      </c>
      <c r="Y3" s="6" t="s">
        <v>241</v>
      </c>
      <c r="Z3" s="6" t="s">
        <v>242</v>
      </c>
      <c r="AA3" s="6" t="s">
        <v>206</v>
      </c>
      <c r="AB3" s="6" t="s">
        <v>207</v>
      </c>
      <c r="AC3" s="6" t="s">
        <v>243</v>
      </c>
      <c r="AD3" s="6" t="s">
        <v>196</v>
      </c>
      <c r="AE3" s="5" t="s">
        <v>191</v>
      </c>
      <c r="AF3" s="5" t="s">
        <v>197</v>
      </c>
      <c r="AG3" s="6" t="s">
        <v>267</v>
      </c>
      <c r="AH3" s="6" t="s">
        <v>265</v>
      </c>
      <c r="AI3" s="6" t="s">
        <v>266</v>
      </c>
      <c r="AJ3" s="3" t="s">
        <v>245</v>
      </c>
    </row>
    <row r="4" spans="1:36" x14ac:dyDescent="0.25">
      <c r="A4" s="3">
        <v>1</v>
      </c>
      <c r="B4" s="3" t="s">
        <v>249</v>
      </c>
      <c r="C4" s="9">
        <v>72</v>
      </c>
      <c r="D4" s="9">
        <v>88</v>
      </c>
      <c r="E4" s="9">
        <v>72</v>
      </c>
      <c r="F4" s="9">
        <v>64</v>
      </c>
      <c r="G4" s="9">
        <v>64</v>
      </c>
      <c r="H4" s="9">
        <v>64</v>
      </c>
      <c r="I4" s="9">
        <v>64</v>
      </c>
      <c r="J4" s="9">
        <v>56</v>
      </c>
      <c r="K4" s="9">
        <v>88</v>
      </c>
      <c r="L4" s="9">
        <v>80</v>
      </c>
      <c r="M4" s="9">
        <v>160</v>
      </c>
      <c r="N4" s="9">
        <v>72</v>
      </c>
      <c r="O4" s="9">
        <v>72</v>
      </c>
      <c r="P4" s="9">
        <v>72</v>
      </c>
      <c r="Q4" s="9">
        <v>72</v>
      </c>
      <c r="R4" s="9">
        <v>64</v>
      </c>
      <c r="S4" s="9">
        <v>72</v>
      </c>
      <c r="T4" s="9">
        <v>72</v>
      </c>
      <c r="U4" s="9">
        <v>72</v>
      </c>
      <c r="V4" s="9">
        <v>42</v>
      </c>
      <c r="W4" s="9">
        <v>66</v>
      </c>
      <c r="X4" s="9">
        <v>66</v>
      </c>
      <c r="Y4" s="9">
        <v>72</v>
      </c>
      <c r="Z4" s="9">
        <v>72</v>
      </c>
      <c r="AA4" s="9">
        <v>64</v>
      </c>
      <c r="AB4" s="9">
        <v>64</v>
      </c>
      <c r="AC4" s="9">
        <v>80</v>
      </c>
      <c r="AD4" s="9">
        <v>64</v>
      </c>
      <c r="AE4" s="3"/>
      <c r="AF4" s="3" cm="1">
        <f t="array" ref="AF4">SUMPRODUCT((D4:AD4&lt;&gt;"")/COUNTIF(D4:AD4,D4:AD4&amp;""))</f>
        <v>7.9999999999999964</v>
      </c>
      <c r="AG4" s="3">
        <f>COUNTIF(D4:AD4,"")</f>
        <v>0</v>
      </c>
      <c r="AH4" s="3">
        <f>COUNTIF(D4:AD4,$C4)</f>
        <v>10</v>
      </c>
      <c r="AI4" s="3">
        <f>COUNTIF(D4:AD4,"&lt;&gt;"&amp;$C4)-AG4</f>
        <v>17</v>
      </c>
      <c r="AJ4" s="3" t="str">
        <f>IF(OR(HLOOKUP($AJ$3,$D$3:$AD$18,ROW()-ROW($AJ$3)+1,FALSE)="",HLOOKUP($AJ$3,$D$3:$AD$18,ROW()-ROW($AJ$3)+1,FALSE)=$C4),"","cc1101_parameters." &amp; LOWER($B4) &amp; " = " &amp; HLOOKUP($AJ$3,$D$3:$AD$18,ROW()-ROW($AJ$3)+1,FALSE) &amp; ";")</f>
        <v>cc1101_parameters.expectedbitcount = 66;</v>
      </c>
    </row>
    <row r="5" spans="1:36" x14ac:dyDescent="0.25">
      <c r="A5" s="3">
        <v>2</v>
      </c>
      <c r="B5" s="3" t="s">
        <v>250</v>
      </c>
      <c r="C5" s="9">
        <v>9</v>
      </c>
      <c r="D5" s="9">
        <v>10</v>
      </c>
      <c r="E5" s="9">
        <v>9</v>
      </c>
      <c r="F5" s="9">
        <v>8</v>
      </c>
      <c r="G5" s="9">
        <v>8</v>
      </c>
      <c r="H5" s="9">
        <v>8</v>
      </c>
      <c r="I5" s="9">
        <v>8</v>
      </c>
      <c r="J5" s="9">
        <v>7</v>
      </c>
      <c r="K5" s="9">
        <v>11</v>
      </c>
      <c r="L5" s="9">
        <v>10</v>
      </c>
      <c r="M5" s="9">
        <v>10</v>
      </c>
      <c r="N5" s="9">
        <v>9</v>
      </c>
      <c r="O5" s="9">
        <v>10</v>
      </c>
      <c r="P5" s="9">
        <v>10</v>
      </c>
      <c r="Q5" s="9">
        <v>9</v>
      </c>
      <c r="R5" s="9">
        <v>8</v>
      </c>
      <c r="S5" s="9">
        <v>9</v>
      </c>
      <c r="T5" s="9">
        <v>9</v>
      </c>
      <c r="U5" s="9">
        <v>9</v>
      </c>
      <c r="V5" s="9">
        <v>5</v>
      </c>
      <c r="W5" s="9">
        <v>9</v>
      </c>
      <c r="X5" s="9">
        <v>9</v>
      </c>
      <c r="Y5" s="9">
        <v>9</v>
      </c>
      <c r="Z5" s="9">
        <v>9</v>
      </c>
      <c r="AA5" s="9">
        <v>8</v>
      </c>
      <c r="AB5" s="9">
        <v>8</v>
      </c>
      <c r="AC5" s="9">
        <v>9</v>
      </c>
      <c r="AD5" s="9">
        <v>8</v>
      </c>
      <c r="AE5" s="3"/>
      <c r="AF5" s="3" cm="1">
        <f t="array" ref="AF5">SUMPRODUCT((D5:AD5&lt;&gt;"")/COUNTIF(D5:AD5,D5:AD5&amp;""))</f>
        <v>6</v>
      </c>
      <c r="AG5" s="3">
        <f t="shared" ref="AG5:AG18" si="0">COUNTIF(D5:AD5,"")</f>
        <v>0</v>
      </c>
      <c r="AH5" s="3">
        <f t="shared" ref="AH5:AH18" si="1">COUNTIF(D5:AD5,$C5)</f>
        <v>11</v>
      </c>
      <c r="AI5" s="3">
        <f t="shared" ref="AI5:AI18" si="2">COUNTIF(D5:AD5,"&lt;&gt;"&amp;$C5)-AG5</f>
        <v>16</v>
      </c>
      <c r="AJ5" s="3" t="str">
        <f t="shared" ref="AJ5:AJ18" si="3">IF(OR(HLOOKUP($AJ$3,$D$3:$AD$18,ROW()-ROW($AJ$3)+1,FALSE)="",HLOOKUP($AJ$3,$D$3:$AD$18,ROW()-ROW($AJ$3)+1,FALSE)=$C5),"","cc1101_parameters." &amp; LOWER($B5) &amp; " = " &amp; HLOOKUP($AJ$3,$D$3:$AD$18,ROW()-ROW($AJ$3)+1,FALSE) &amp; ";")</f>
        <v/>
      </c>
    </row>
    <row r="6" spans="1:36" x14ac:dyDescent="0.25">
      <c r="A6" s="3">
        <v>3</v>
      </c>
      <c r="B6" s="12" t="s">
        <v>263</v>
      </c>
      <c r="C6" s="9">
        <v>21</v>
      </c>
      <c r="D6" s="13"/>
      <c r="E6" s="13"/>
      <c r="F6" s="13"/>
      <c r="G6" s="13"/>
      <c r="H6" s="13"/>
      <c r="I6" s="13"/>
      <c r="J6" s="13"/>
      <c r="K6" s="13"/>
      <c r="L6" s="9">
        <v>21</v>
      </c>
      <c r="M6" s="9">
        <v>20</v>
      </c>
      <c r="N6" s="13"/>
      <c r="O6" s="13"/>
      <c r="P6" s="13"/>
      <c r="Q6" s="13"/>
      <c r="R6" s="13"/>
      <c r="S6" s="14"/>
      <c r="T6" s="14"/>
      <c r="U6" s="13"/>
      <c r="V6" s="13"/>
      <c r="W6" s="13"/>
      <c r="X6" s="13"/>
      <c r="Y6" s="13"/>
      <c r="Z6" s="13"/>
      <c r="AA6" s="13"/>
      <c r="AB6" s="13"/>
      <c r="AC6" s="13"/>
      <c r="AD6" s="13"/>
      <c r="AE6" s="3"/>
      <c r="AF6" s="3" cm="1">
        <f t="array" ref="AF6">SUMPRODUCT((D6:AD6&lt;&gt;"")/COUNTIF(D6:AD6,D6:AD6&amp;""))</f>
        <v>2</v>
      </c>
      <c r="AG6" s="3">
        <f t="shared" si="0"/>
        <v>25</v>
      </c>
      <c r="AH6" s="3">
        <f t="shared" si="1"/>
        <v>1</v>
      </c>
      <c r="AI6" s="3">
        <f t="shared" si="2"/>
        <v>1</v>
      </c>
      <c r="AJ6" s="3" t="str">
        <f t="shared" si="3"/>
        <v/>
      </c>
    </row>
    <row r="7" spans="1:36" x14ac:dyDescent="0.25">
      <c r="A7" s="3">
        <v>4</v>
      </c>
      <c r="B7" s="12" t="s">
        <v>251</v>
      </c>
      <c r="C7" s="9">
        <v>16</v>
      </c>
      <c r="D7" s="9">
        <v>16</v>
      </c>
      <c r="E7" s="9">
        <v>16</v>
      </c>
      <c r="F7" s="9">
        <v>16</v>
      </c>
      <c r="G7" s="9">
        <v>16</v>
      </c>
      <c r="H7" s="9">
        <v>16</v>
      </c>
      <c r="I7" s="9">
        <v>16</v>
      </c>
      <c r="J7" s="9">
        <v>16</v>
      </c>
      <c r="K7" s="9">
        <v>24</v>
      </c>
      <c r="L7" s="9">
        <v>16</v>
      </c>
      <c r="M7" s="9">
        <v>16</v>
      </c>
      <c r="N7" s="9">
        <v>16</v>
      </c>
      <c r="O7" s="9">
        <v>11</v>
      </c>
      <c r="P7" s="9">
        <v>11</v>
      </c>
      <c r="Q7" s="9">
        <v>16</v>
      </c>
      <c r="R7" s="9">
        <v>4</v>
      </c>
      <c r="S7" s="9">
        <v>16</v>
      </c>
      <c r="T7" s="9">
        <v>16</v>
      </c>
      <c r="U7" s="9">
        <v>24</v>
      </c>
      <c r="V7" s="9">
        <v>24</v>
      </c>
      <c r="W7" s="13"/>
      <c r="X7" s="13"/>
      <c r="Y7" s="9">
        <v>11</v>
      </c>
      <c r="Z7" s="9">
        <v>11</v>
      </c>
      <c r="AA7" s="9">
        <v>16</v>
      </c>
      <c r="AB7" s="9">
        <v>16</v>
      </c>
      <c r="AC7" s="9">
        <v>16</v>
      </c>
      <c r="AD7" s="9">
        <v>16</v>
      </c>
      <c r="AE7" s="3"/>
      <c r="AF7" s="3" cm="1">
        <f t="array" ref="AF7">SUMPRODUCT((D7:AD7&lt;&gt;"")/COUNTIF(D7:AD7,D7:AD7&amp;""))</f>
        <v>3.9999999999999991</v>
      </c>
      <c r="AG7" s="3">
        <f t="shared" si="0"/>
        <v>2</v>
      </c>
      <c r="AH7" s="3">
        <f t="shared" si="1"/>
        <v>17</v>
      </c>
      <c r="AI7" s="3">
        <f t="shared" si="2"/>
        <v>8</v>
      </c>
      <c r="AJ7" s="3" t="str">
        <f t="shared" si="3"/>
        <v/>
      </c>
    </row>
    <row r="8" spans="1:36" x14ac:dyDescent="0.25">
      <c r="A8" s="3">
        <v>5</v>
      </c>
      <c r="B8" s="3" t="s">
        <v>252</v>
      </c>
      <c r="C8" s="9">
        <v>5500</v>
      </c>
      <c r="D8" s="9">
        <v>8000</v>
      </c>
      <c r="E8" s="9">
        <v>7000</v>
      </c>
      <c r="F8" s="9">
        <v>5500</v>
      </c>
      <c r="G8" s="9">
        <v>5500</v>
      </c>
      <c r="H8" s="9">
        <v>5500</v>
      </c>
      <c r="I8" s="9">
        <v>5500</v>
      </c>
      <c r="J8" s="9">
        <v>28500</v>
      </c>
      <c r="K8" s="9">
        <v>18500</v>
      </c>
      <c r="L8" s="9">
        <v>3000</v>
      </c>
      <c r="M8" s="9">
        <v>5000</v>
      </c>
      <c r="N8" s="9">
        <v>7000</v>
      </c>
      <c r="O8" s="9">
        <v>15000</v>
      </c>
      <c r="P8" s="9">
        <v>26000</v>
      </c>
      <c r="Q8" s="9">
        <v>7000</v>
      </c>
      <c r="R8" s="9">
        <v>12000</v>
      </c>
      <c r="S8" s="9">
        <v>7500</v>
      </c>
      <c r="T8" s="9">
        <v>7500</v>
      </c>
      <c r="U8" s="9">
        <v>8500</v>
      </c>
      <c r="V8" s="9">
        <v>10000</v>
      </c>
      <c r="W8" s="9">
        <v>6000</v>
      </c>
      <c r="X8" s="9">
        <v>12000</v>
      </c>
      <c r="Y8" s="9">
        <v>5500</v>
      </c>
      <c r="Z8" s="9">
        <v>5500</v>
      </c>
      <c r="AA8" s="9">
        <v>5500</v>
      </c>
      <c r="AB8" s="9">
        <v>5500</v>
      </c>
      <c r="AC8" s="9">
        <v>18500</v>
      </c>
      <c r="AD8" s="9">
        <v>7000</v>
      </c>
      <c r="AE8" s="3"/>
      <c r="AF8" s="3" cm="1">
        <f t="array" ref="AF8">SUMPRODUCT((D8:AD8&lt;&gt;"")/COUNTIF(D8:AD8,D8:AD8&amp;""))</f>
        <v>14</v>
      </c>
      <c r="AG8" s="3">
        <f t="shared" si="0"/>
        <v>0</v>
      </c>
      <c r="AH8" s="3">
        <f t="shared" si="1"/>
        <v>8</v>
      </c>
      <c r="AI8" s="3">
        <f t="shared" si="2"/>
        <v>19</v>
      </c>
      <c r="AJ8" s="3" t="str">
        <f t="shared" si="3"/>
        <v>cc1101_parameters.cdwidth_min = 12000;</v>
      </c>
    </row>
    <row r="9" spans="1:36" x14ac:dyDescent="0.25">
      <c r="A9" s="3">
        <v>6</v>
      </c>
      <c r="B9" s="3" t="s">
        <v>253</v>
      </c>
      <c r="C9" s="9">
        <v>11500</v>
      </c>
      <c r="D9" s="9">
        <v>11500</v>
      </c>
      <c r="E9" s="9">
        <v>11500</v>
      </c>
      <c r="F9" s="9">
        <v>10000</v>
      </c>
      <c r="G9" s="9">
        <v>10000</v>
      </c>
      <c r="H9" s="9">
        <v>9000</v>
      </c>
      <c r="I9" s="9">
        <v>9000</v>
      </c>
      <c r="J9" s="9">
        <v>31000</v>
      </c>
      <c r="K9" s="9">
        <v>25000</v>
      </c>
      <c r="L9" s="9">
        <v>6500</v>
      </c>
      <c r="M9" s="9">
        <v>7000</v>
      </c>
      <c r="N9" s="9">
        <v>11500</v>
      </c>
      <c r="O9" s="9">
        <v>21500</v>
      </c>
      <c r="P9" s="9">
        <v>29500</v>
      </c>
      <c r="Q9" s="9">
        <v>11500</v>
      </c>
      <c r="R9" s="9">
        <v>30000</v>
      </c>
      <c r="S9" s="9">
        <v>11000</v>
      </c>
      <c r="T9" s="9">
        <v>11000</v>
      </c>
      <c r="U9" s="9">
        <v>20000</v>
      </c>
      <c r="V9" s="9">
        <v>23000</v>
      </c>
      <c r="W9" s="9">
        <v>9500</v>
      </c>
      <c r="X9" s="9">
        <v>17500</v>
      </c>
      <c r="Y9" s="9">
        <v>10500</v>
      </c>
      <c r="Z9" s="9">
        <v>10500</v>
      </c>
      <c r="AA9" s="9">
        <v>9000</v>
      </c>
      <c r="AB9" s="9">
        <v>9000</v>
      </c>
      <c r="AC9" s="9">
        <v>24000</v>
      </c>
      <c r="AD9" s="9">
        <v>11500</v>
      </c>
      <c r="AE9" s="3"/>
      <c r="AF9" s="3" cm="1">
        <f t="array" ref="AF9">SUMPRODUCT((D9:AD9&lt;&gt;"")/COUNTIF(D9:AD9,D9:AD9&amp;""))</f>
        <v>17</v>
      </c>
      <c r="AG9" s="3">
        <f t="shared" si="0"/>
        <v>0</v>
      </c>
      <c r="AH9" s="3">
        <f t="shared" si="1"/>
        <v>5</v>
      </c>
      <c r="AI9" s="3">
        <f t="shared" si="2"/>
        <v>22</v>
      </c>
      <c r="AJ9" s="3" t="str">
        <f t="shared" si="3"/>
        <v>cc1101_parameters.cdwidth_max = 17500;</v>
      </c>
    </row>
    <row r="10" spans="1:36" x14ac:dyDescent="0.25">
      <c r="A10" s="3">
        <v>7</v>
      </c>
      <c r="B10" s="3" t="s">
        <v>254</v>
      </c>
      <c r="C10" s="9">
        <v>35</v>
      </c>
      <c r="D10" s="9">
        <v>35</v>
      </c>
      <c r="E10" s="9">
        <v>35</v>
      </c>
      <c r="F10" s="9">
        <v>35</v>
      </c>
      <c r="G10" s="9">
        <v>35</v>
      </c>
      <c r="H10" s="9">
        <v>35</v>
      </c>
      <c r="I10" s="9">
        <v>35</v>
      </c>
      <c r="J10" s="9">
        <v>35</v>
      </c>
      <c r="K10" s="9">
        <v>35</v>
      </c>
      <c r="L10" s="9">
        <v>20</v>
      </c>
      <c r="M10" s="9">
        <v>20</v>
      </c>
      <c r="N10" s="9">
        <v>35</v>
      </c>
      <c r="O10" s="9">
        <v>40</v>
      </c>
      <c r="P10" s="9">
        <v>40</v>
      </c>
      <c r="Q10" s="9">
        <v>35</v>
      </c>
      <c r="R10" s="9">
        <v>80</v>
      </c>
      <c r="S10" s="9">
        <v>35</v>
      </c>
      <c r="T10" s="9">
        <v>35</v>
      </c>
      <c r="U10" s="9">
        <v>35</v>
      </c>
      <c r="V10" s="9">
        <v>70</v>
      </c>
      <c r="W10" s="9">
        <v>40</v>
      </c>
      <c r="X10" s="9">
        <v>80</v>
      </c>
      <c r="Y10" s="9">
        <v>40</v>
      </c>
      <c r="Z10" s="9">
        <v>40</v>
      </c>
      <c r="AA10" s="9">
        <v>35</v>
      </c>
      <c r="AB10" s="9">
        <v>35</v>
      </c>
      <c r="AC10" s="9">
        <v>40</v>
      </c>
      <c r="AD10" s="9">
        <v>35</v>
      </c>
      <c r="AE10" s="3"/>
      <c r="AF10" s="3" cm="1">
        <f t="array" ref="AF10">SUMPRODUCT((D10:AD10&lt;&gt;"")/COUNTIF(D10:AD10,D10:AD10&amp;""))</f>
        <v>5.0000000000000009</v>
      </c>
      <c r="AG10" s="3">
        <f t="shared" si="0"/>
        <v>0</v>
      </c>
      <c r="AH10" s="3">
        <f t="shared" si="1"/>
        <v>16</v>
      </c>
      <c r="AI10" s="3">
        <f t="shared" si="2"/>
        <v>11</v>
      </c>
      <c r="AJ10" s="3" t="str">
        <f t="shared" si="3"/>
        <v>cc1101_parameters.shorttiming_min = 80;</v>
      </c>
    </row>
    <row r="11" spans="1:36" x14ac:dyDescent="0.25">
      <c r="A11" s="3">
        <v>8</v>
      </c>
      <c r="B11" s="12" t="s">
        <v>262</v>
      </c>
      <c r="C11" s="9">
        <v>50</v>
      </c>
      <c r="D11" s="13"/>
      <c r="E11" s="13"/>
      <c r="F11" s="13"/>
      <c r="G11" s="13"/>
      <c r="H11" s="9">
        <v>50</v>
      </c>
      <c r="I11" s="9">
        <v>50</v>
      </c>
      <c r="J11" s="13"/>
      <c r="K11" s="13"/>
      <c r="L11" s="9">
        <v>25</v>
      </c>
      <c r="M11" s="9">
        <v>25</v>
      </c>
      <c r="N11" s="13"/>
      <c r="O11" s="9">
        <v>50</v>
      </c>
      <c r="P11" s="9">
        <v>50</v>
      </c>
      <c r="Q11" s="13"/>
      <c r="R11" s="9">
        <v>120</v>
      </c>
      <c r="S11" s="9">
        <v>50</v>
      </c>
      <c r="T11" s="9">
        <v>50</v>
      </c>
      <c r="U11" s="9">
        <v>50</v>
      </c>
      <c r="V11" s="9">
        <v>100</v>
      </c>
      <c r="W11" s="13"/>
      <c r="X11" s="19">
        <v>50</v>
      </c>
      <c r="Y11" s="9">
        <v>50</v>
      </c>
      <c r="Z11" s="9">
        <v>50</v>
      </c>
      <c r="AA11" s="9">
        <v>50</v>
      </c>
      <c r="AB11" s="9">
        <v>50</v>
      </c>
      <c r="AC11" s="9">
        <v>50</v>
      </c>
      <c r="AD11" s="13"/>
      <c r="AE11" s="3"/>
      <c r="AF11" s="3" cm="1">
        <f t="array" ref="AF11">SUMPRODUCT((D11:AD11&lt;&gt;"")/COUNTIF(D11:AD11,D11:AD11&amp;""))</f>
        <v>4.0000000000000009</v>
      </c>
      <c r="AG11" s="3">
        <f t="shared" si="0"/>
        <v>10</v>
      </c>
      <c r="AH11" s="3">
        <f t="shared" si="1"/>
        <v>13</v>
      </c>
      <c r="AI11" s="3">
        <f t="shared" si="2"/>
        <v>4</v>
      </c>
      <c r="AJ11" s="3" t="str">
        <f t="shared" si="3"/>
        <v/>
      </c>
    </row>
    <row r="12" spans="1:36" x14ac:dyDescent="0.25">
      <c r="A12" s="3">
        <v>9</v>
      </c>
      <c r="B12" s="3" t="s">
        <v>255</v>
      </c>
      <c r="C12" s="9">
        <v>79</v>
      </c>
      <c r="D12" s="9">
        <v>79</v>
      </c>
      <c r="E12" s="9">
        <v>79</v>
      </c>
      <c r="F12" s="9">
        <v>79</v>
      </c>
      <c r="G12" s="9">
        <v>79</v>
      </c>
      <c r="H12" s="9">
        <v>79</v>
      </c>
      <c r="I12" s="9">
        <v>79</v>
      </c>
      <c r="J12" s="9">
        <v>79</v>
      </c>
      <c r="K12" s="9">
        <v>79</v>
      </c>
      <c r="L12" s="9">
        <v>39</v>
      </c>
      <c r="M12" s="9">
        <v>39</v>
      </c>
      <c r="N12" s="9">
        <v>79</v>
      </c>
      <c r="O12" s="9">
        <v>79</v>
      </c>
      <c r="P12" s="9">
        <v>79</v>
      </c>
      <c r="Q12" s="9">
        <v>79</v>
      </c>
      <c r="R12" s="9">
        <v>160</v>
      </c>
      <c r="S12" s="9">
        <v>79</v>
      </c>
      <c r="T12" s="9">
        <v>79</v>
      </c>
      <c r="U12" s="9">
        <v>79</v>
      </c>
      <c r="V12" s="9">
        <v>159</v>
      </c>
      <c r="W12" s="9">
        <v>79</v>
      </c>
      <c r="X12" s="9">
        <v>139</v>
      </c>
      <c r="Y12" s="9">
        <v>79</v>
      </c>
      <c r="Z12" s="9">
        <v>79</v>
      </c>
      <c r="AA12" s="9">
        <v>79</v>
      </c>
      <c r="AB12" s="9">
        <v>79</v>
      </c>
      <c r="AC12" s="9">
        <v>79</v>
      </c>
      <c r="AD12" s="9">
        <v>79</v>
      </c>
      <c r="AE12" s="3"/>
      <c r="AF12" s="3" cm="1">
        <f t="array" ref="AF12">SUMPRODUCT((D12:AD12&lt;&gt;"")/COUNTIF(D12:AD12,D12:AD12&amp;""))</f>
        <v>5.0000000000000018</v>
      </c>
      <c r="AG12" s="3">
        <f t="shared" si="0"/>
        <v>0</v>
      </c>
      <c r="AH12" s="3">
        <f t="shared" si="1"/>
        <v>22</v>
      </c>
      <c r="AI12" s="3">
        <f t="shared" si="2"/>
        <v>5</v>
      </c>
      <c r="AJ12" s="3" t="str">
        <f t="shared" si="3"/>
        <v>cc1101_parameters.shorttiming_max = 139;</v>
      </c>
    </row>
    <row r="13" spans="1:36" x14ac:dyDescent="0.25">
      <c r="A13" s="3">
        <v>10</v>
      </c>
      <c r="B13" s="3" t="s">
        <v>256</v>
      </c>
      <c r="C13" s="9">
        <v>80</v>
      </c>
      <c r="D13" s="9">
        <v>80</v>
      </c>
      <c r="E13" s="9">
        <v>80</v>
      </c>
      <c r="F13" s="9">
        <v>80</v>
      </c>
      <c r="G13" s="9">
        <v>80</v>
      </c>
      <c r="H13" s="9">
        <v>80</v>
      </c>
      <c r="I13" s="9">
        <v>80</v>
      </c>
      <c r="J13" s="9">
        <v>80</v>
      </c>
      <c r="K13" s="9">
        <v>80</v>
      </c>
      <c r="L13" s="9">
        <v>40</v>
      </c>
      <c r="M13" s="9">
        <v>40</v>
      </c>
      <c r="N13" s="9">
        <v>80</v>
      </c>
      <c r="O13" s="9">
        <v>80</v>
      </c>
      <c r="P13" s="9">
        <v>80</v>
      </c>
      <c r="Q13" s="9">
        <v>80</v>
      </c>
      <c r="R13" s="9">
        <v>180</v>
      </c>
      <c r="S13" s="9">
        <v>80</v>
      </c>
      <c r="T13" s="9">
        <v>80</v>
      </c>
      <c r="U13" s="9">
        <v>80</v>
      </c>
      <c r="V13" s="9">
        <v>160</v>
      </c>
      <c r="W13" s="9">
        <v>80</v>
      </c>
      <c r="X13" s="9">
        <v>166</v>
      </c>
      <c r="Y13" s="9">
        <v>80</v>
      </c>
      <c r="Z13" s="9">
        <v>80</v>
      </c>
      <c r="AA13" s="9">
        <v>80</v>
      </c>
      <c r="AB13" s="9">
        <v>80</v>
      </c>
      <c r="AC13" s="9">
        <v>80</v>
      </c>
      <c r="AD13" s="9">
        <v>80</v>
      </c>
      <c r="AE13" s="3"/>
      <c r="AF13" s="3" cm="1">
        <f t="array" ref="AF13">SUMPRODUCT((D13:AD13&lt;&gt;"")/COUNTIF(D13:AD13,D13:AD13&amp;""))</f>
        <v>5.0000000000000018</v>
      </c>
      <c r="AG13" s="3">
        <f t="shared" si="0"/>
        <v>0</v>
      </c>
      <c r="AH13" s="3">
        <f t="shared" si="1"/>
        <v>22</v>
      </c>
      <c r="AI13" s="3">
        <f t="shared" si="2"/>
        <v>5</v>
      </c>
      <c r="AJ13" s="3" t="str">
        <f t="shared" si="3"/>
        <v>cc1101_parameters.longtiming_min = 166;</v>
      </c>
    </row>
    <row r="14" spans="1:36" x14ac:dyDescent="0.25">
      <c r="A14" s="3">
        <v>11</v>
      </c>
      <c r="B14" s="3" t="s">
        <v>257</v>
      </c>
      <c r="C14" s="9">
        <v>120</v>
      </c>
      <c r="D14" s="9">
        <v>120</v>
      </c>
      <c r="E14" s="9">
        <v>120</v>
      </c>
      <c r="F14" s="9">
        <v>120</v>
      </c>
      <c r="G14" s="9">
        <v>120</v>
      </c>
      <c r="H14" s="9">
        <v>120</v>
      </c>
      <c r="I14" s="9">
        <v>120</v>
      </c>
      <c r="J14" s="9">
        <v>120</v>
      </c>
      <c r="K14" s="9">
        <v>120</v>
      </c>
      <c r="L14" s="9">
        <v>60</v>
      </c>
      <c r="M14" s="9">
        <v>66</v>
      </c>
      <c r="N14" s="9">
        <v>120</v>
      </c>
      <c r="O14" s="9">
        <v>120</v>
      </c>
      <c r="P14" s="9">
        <v>120</v>
      </c>
      <c r="Q14" s="9">
        <v>120</v>
      </c>
      <c r="R14" s="9">
        <v>260</v>
      </c>
      <c r="S14" s="9">
        <v>120</v>
      </c>
      <c r="T14" s="9">
        <v>120</v>
      </c>
      <c r="U14" s="9">
        <v>160</v>
      </c>
      <c r="V14" s="9">
        <v>300</v>
      </c>
      <c r="W14" s="9">
        <v>120</v>
      </c>
      <c r="X14" s="9">
        <v>250</v>
      </c>
      <c r="Y14" s="9">
        <v>120</v>
      </c>
      <c r="Z14" s="9">
        <v>120</v>
      </c>
      <c r="AA14" s="9">
        <v>120</v>
      </c>
      <c r="AB14" s="9">
        <v>120</v>
      </c>
      <c r="AC14" s="9">
        <v>120</v>
      </c>
      <c r="AD14" s="9">
        <v>120</v>
      </c>
      <c r="AE14" s="3"/>
      <c r="AF14" s="3" cm="1">
        <f t="array" ref="AF14">SUMPRODUCT((D14:AD14&lt;&gt;"")/COUNTIF(D14:AD14,D14:AD14&amp;""))</f>
        <v>6.9999999999999982</v>
      </c>
      <c r="AG14" s="3">
        <f t="shared" si="0"/>
        <v>0</v>
      </c>
      <c r="AH14" s="3">
        <f t="shared" si="1"/>
        <v>21</v>
      </c>
      <c r="AI14" s="3">
        <f t="shared" si="2"/>
        <v>6</v>
      </c>
      <c r="AJ14" s="3" t="str">
        <f t="shared" si="3"/>
        <v>cc1101_parameters.longtiming_max = 250;</v>
      </c>
    </row>
    <row r="15" spans="1:36" x14ac:dyDescent="0.25">
      <c r="A15" s="3">
        <v>12</v>
      </c>
      <c r="B15" s="3" t="s">
        <v>258</v>
      </c>
      <c r="C15" s="9">
        <v>175</v>
      </c>
      <c r="D15" s="9">
        <v>175</v>
      </c>
      <c r="E15" s="9">
        <v>175</v>
      </c>
      <c r="F15" s="9">
        <v>175</v>
      </c>
      <c r="G15" s="9">
        <v>175</v>
      </c>
      <c r="H15" s="9">
        <v>140</v>
      </c>
      <c r="I15" s="9">
        <v>140</v>
      </c>
      <c r="J15" s="9">
        <v>175</v>
      </c>
      <c r="K15" s="9">
        <v>175</v>
      </c>
      <c r="L15" s="9">
        <v>88</v>
      </c>
      <c r="M15" s="9">
        <v>88</v>
      </c>
      <c r="N15" s="9">
        <v>175</v>
      </c>
      <c r="O15" s="9">
        <v>175</v>
      </c>
      <c r="P15" s="9">
        <v>175</v>
      </c>
      <c r="Q15" s="9">
        <v>175</v>
      </c>
      <c r="R15" s="16">
        <v>160</v>
      </c>
      <c r="S15" s="9">
        <v>140</v>
      </c>
      <c r="T15" s="9">
        <v>140</v>
      </c>
      <c r="U15" s="9">
        <v>175</v>
      </c>
      <c r="V15" s="9">
        <v>175</v>
      </c>
      <c r="W15" s="9">
        <v>175</v>
      </c>
      <c r="X15" s="9">
        <v>350</v>
      </c>
      <c r="Y15" s="9">
        <v>175</v>
      </c>
      <c r="Z15" s="9">
        <v>175</v>
      </c>
      <c r="AA15" s="9">
        <v>140</v>
      </c>
      <c r="AB15" s="9">
        <v>140</v>
      </c>
      <c r="AC15" s="9">
        <v>175</v>
      </c>
      <c r="AD15" s="9">
        <v>175</v>
      </c>
      <c r="AE15" s="3"/>
      <c r="AF15" s="3" cm="1">
        <f t="array" ref="AF15">SUMPRODUCT((D15:AD15&lt;&gt;"")/COUNTIF(D15:AD15,D15:AD15&amp;""))</f>
        <v>4.9999999999999991</v>
      </c>
      <c r="AG15" s="3">
        <f t="shared" si="0"/>
        <v>0</v>
      </c>
      <c r="AH15" s="3">
        <f t="shared" si="1"/>
        <v>17</v>
      </c>
      <c r="AI15" s="3">
        <f t="shared" si="2"/>
        <v>10</v>
      </c>
      <c r="AJ15" s="3" t="str">
        <f t="shared" si="3"/>
        <v>cc1101_parameters.synctiming_min = 350;</v>
      </c>
    </row>
    <row r="16" spans="1:36" x14ac:dyDescent="0.25">
      <c r="A16" s="3">
        <v>13</v>
      </c>
      <c r="B16" s="3" t="s">
        <v>259</v>
      </c>
      <c r="C16" s="9">
        <v>1200</v>
      </c>
      <c r="D16" s="9">
        <v>1200</v>
      </c>
      <c r="E16" s="9">
        <v>1200</v>
      </c>
      <c r="F16" s="9">
        <v>1200</v>
      </c>
      <c r="G16" s="9">
        <v>1200</v>
      </c>
      <c r="H16" s="9">
        <v>160</v>
      </c>
      <c r="I16" s="9">
        <v>160</v>
      </c>
      <c r="J16" s="9">
        <v>1200</v>
      </c>
      <c r="K16" s="9">
        <v>1200</v>
      </c>
      <c r="L16" s="9">
        <v>600</v>
      </c>
      <c r="M16" s="9">
        <v>600</v>
      </c>
      <c r="N16" s="9">
        <v>1200</v>
      </c>
      <c r="O16" s="9">
        <v>1200</v>
      </c>
      <c r="P16" s="9">
        <v>1200</v>
      </c>
      <c r="Q16" s="9">
        <v>1200</v>
      </c>
      <c r="R16" s="16">
        <v>260</v>
      </c>
      <c r="S16" s="9">
        <v>160</v>
      </c>
      <c r="T16" s="9">
        <v>160</v>
      </c>
      <c r="U16" s="9">
        <v>1200</v>
      </c>
      <c r="V16" s="9">
        <v>1200</v>
      </c>
      <c r="W16" s="9">
        <v>1200</v>
      </c>
      <c r="X16" s="9">
        <v>1500</v>
      </c>
      <c r="Y16" s="9">
        <v>1200</v>
      </c>
      <c r="Z16" s="9">
        <v>1200</v>
      </c>
      <c r="AA16" s="9">
        <v>160</v>
      </c>
      <c r="AB16" s="9">
        <v>160</v>
      </c>
      <c r="AC16" s="9">
        <v>1200</v>
      </c>
      <c r="AD16" s="9">
        <v>1200</v>
      </c>
      <c r="AE16" s="3"/>
      <c r="AF16" s="3" cm="1">
        <f t="array" ref="AF16">SUMPRODUCT((D16:AD16&lt;&gt;"")/COUNTIF(D16:AD16,D16:AD16&amp;""))</f>
        <v>4.9999999999999991</v>
      </c>
      <c r="AG16" s="3">
        <f t="shared" si="0"/>
        <v>0</v>
      </c>
      <c r="AH16" s="3">
        <f t="shared" si="1"/>
        <v>17</v>
      </c>
      <c r="AI16" s="3">
        <f t="shared" si="2"/>
        <v>10</v>
      </c>
      <c r="AJ16" s="3" t="str">
        <f t="shared" si="3"/>
        <v>cc1101_parameters.synctiming_max = 1500;</v>
      </c>
    </row>
    <row r="17" spans="1:36" x14ac:dyDescent="0.25">
      <c r="A17" s="3">
        <v>14</v>
      </c>
      <c r="B17" s="3" t="s">
        <v>260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140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3"/>
      <c r="AF17" s="3" cm="1">
        <f t="array" ref="AF17">SUMPRODUCT((D17:AD17&lt;&gt;"")/COUNTIF(D17:AD17,D17:AD17&amp;""))</f>
        <v>2</v>
      </c>
      <c r="AG17" s="3">
        <f t="shared" si="0"/>
        <v>0</v>
      </c>
      <c r="AH17" s="3">
        <f t="shared" si="1"/>
        <v>26</v>
      </c>
      <c r="AI17" s="3">
        <f t="shared" si="2"/>
        <v>1</v>
      </c>
      <c r="AJ17" s="3" t="str">
        <f t="shared" si="3"/>
        <v>cc1101_parameters.endtiming_min = 140;</v>
      </c>
    </row>
    <row r="18" spans="1:36" x14ac:dyDescent="0.25">
      <c r="A18" s="3">
        <v>15</v>
      </c>
      <c r="B18" s="3" t="s">
        <v>261</v>
      </c>
      <c r="C18" s="9">
        <v>500</v>
      </c>
      <c r="D18" s="9">
        <v>500</v>
      </c>
      <c r="E18" s="9">
        <v>500</v>
      </c>
      <c r="F18" s="9">
        <v>500</v>
      </c>
      <c r="G18" s="9">
        <v>500</v>
      </c>
      <c r="H18" s="9">
        <v>500</v>
      </c>
      <c r="I18" s="9">
        <v>500</v>
      </c>
      <c r="J18" s="9">
        <v>500</v>
      </c>
      <c r="K18" s="9">
        <v>500</v>
      </c>
      <c r="L18" s="9">
        <v>0</v>
      </c>
      <c r="M18" s="9">
        <v>0</v>
      </c>
      <c r="N18" s="9">
        <v>500</v>
      </c>
      <c r="O18" s="9">
        <v>500</v>
      </c>
      <c r="P18" s="9">
        <v>500</v>
      </c>
      <c r="Q18" s="9">
        <v>500</v>
      </c>
      <c r="R18" s="9">
        <v>500</v>
      </c>
      <c r="S18" s="9">
        <v>500</v>
      </c>
      <c r="T18" s="9">
        <v>500</v>
      </c>
      <c r="U18" s="9">
        <v>500</v>
      </c>
      <c r="V18" s="9">
        <v>500</v>
      </c>
      <c r="W18" s="9">
        <v>500</v>
      </c>
      <c r="X18" s="9">
        <v>500</v>
      </c>
      <c r="Y18" s="9">
        <v>500</v>
      </c>
      <c r="Z18" s="9">
        <v>500</v>
      </c>
      <c r="AA18" s="9">
        <v>500</v>
      </c>
      <c r="AB18" s="9">
        <v>500</v>
      </c>
      <c r="AC18" s="9">
        <v>500</v>
      </c>
      <c r="AD18" s="9">
        <v>500</v>
      </c>
      <c r="AE18" s="3"/>
      <c r="AF18" s="3" cm="1">
        <f t="array" ref="AF18">SUMPRODUCT((D18:AD18&lt;&gt;"")/COUNTIF(D18:AD18,D18:AD18&amp;""))</f>
        <v>2.0000000000000004</v>
      </c>
      <c r="AG18" s="3">
        <f t="shared" si="0"/>
        <v>0</v>
      </c>
      <c r="AH18" s="3">
        <f t="shared" si="1"/>
        <v>25</v>
      </c>
      <c r="AI18" s="3">
        <f t="shared" si="2"/>
        <v>2</v>
      </c>
      <c r="AJ18" s="3" t="str">
        <f t="shared" si="3"/>
        <v/>
      </c>
    </row>
  </sheetData>
  <conditionalFormatting sqref="D4:AD18">
    <cfRule type="expression" dxfId="5" priority="1" stopIfTrue="1">
      <formula>IF(OR(D4="",$C4=""),FALSE,D4&lt;&gt;$C4)</formula>
    </cfRule>
    <cfRule type="expression" dxfId="4" priority="2">
      <formula>IF($B$1="",FALSE,NOT(ISERR(FIND($B$1,D$3))))</formula>
    </cfRule>
  </conditionalFormatting>
  <conditionalFormatting sqref="AF4:AF18">
    <cfRule type="expression" dxfId="3" priority="3">
      <formula>AF4&gt;1</formula>
    </cfRule>
  </conditionalFormatting>
  <dataValidations count="2">
    <dataValidation type="list" allowBlank="1" showInputMessage="1" showErrorMessage="1" sqref="B1" xr:uid="{BBC4A5D0-1505-4811-9AFD-697FE8D72D79}">
      <formula1>"433,315"</formula1>
    </dataValidation>
    <dataValidation type="list" allowBlank="1" showInputMessage="1" showErrorMessage="1" sqref="AJ3" xr:uid="{2A3CC6B8-CF1B-405B-8B56-75C154AB19B3}">
      <formula1>$D$3:$AD$3</formula1>
    </dataValidation>
  </dataValidations>
  <pageMargins left="0.7" right="0.7" top="0.75" bottom="0.7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E00-2F13-41D3-85C4-A3EE53772B50}">
  <dimension ref="A1:AF4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6.140625" bestFit="1" customWidth="1"/>
    <col min="2" max="2" width="25.7109375" bestFit="1" customWidth="1"/>
    <col min="3" max="3" width="7.5703125" bestFit="1" customWidth="1"/>
    <col min="4" max="8" width="5.28515625" bestFit="1" customWidth="1"/>
    <col min="9" max="13" width="5" bestFit="1" customWidth="1"/>
    <col min="14" max="14" width="5.28515625" bestFit="1" customWidth="1"/>
    <col min="15" max="15" width="5" bestFit="1" customWidth="1"/>
    <col min="16" max="16" width="5.28515625" bestFit="1" customWidth="1"/>
    <col min="17" max="28" width="5" bestFit="1" customWidth="1"/>
    <col min="29" max="29" width="5.28515625" bestFit="1" customWidth="1"/>
    <col min="30" max="30" width="55.7109375" bestFit="1" customWidth="1"/>
    <col min="31" max="31" width="10.7109375" bestFit="1" customWidth="1"/>
    <col min="32" max="32" width="45.28515625" bestFit="1" customWidth="1"/>
  </cols>
  <sheetData>
    <row r="1" spans="1:32" ht="167.25" x14ac:dyDescent="0.25">
      <c r="A1" s="2" t="s">
        <v>144</v>
      </c>
      <c r="B1" s="2" t="s">
        <v>141</v>
      </c>
      <c r="C1" s="5" t="s">
        <v>248</v>
      </c>
      <c r="D1" s="6" t="s">
        <v>190</v>
      </c>
      <c r="E1" s="6" t="s">
        <v>198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208</v>
      </c>
      <c r="K1" s="6" t="s">
        <v>269</v>
      </c>
      <c r="L1" s="6" t="s">
        <v>212</v>
      </c>
      <c r="M1" s="6" t="s">
        <v>211</v>
      </c>
      <c r="N1" s="6" t="s">
        <v>199</v>
      </c>
      <c r="O1" s="6" t="s">
        <v>221</v>
      </c>
      <c r="P1" s="6" t="s">
        <v>200</v>
      </c>
      <c r="Q1" s="6" t="s">
        <v>228</v>
      </c>
      <c r="R1" s="6" t="s">
        <v>237</v>
      </c>
      <c r="S1" s="6" t="s">
        <v>238</v>
      </c>
      <c r="T1" s="6" t="s">
        <v>239</v>
      </c>
      <c r="U1" s="6" t="s">
        <v>240</v>
      </c>
      <c r="V1" s="11" t="s">
        <v>244</v>
      </c>
      <c r="W1" s="11" t="s">
        <v>245</v>
      </c>
      <c r="X1" s="6" t="s">
        <v>241</v>
      </c>
      <c r="Y1" s="6" t="s">
        <v>242</v>
      </c>
      <c r="Z1" s="6" t="s">
        <v>206</v>
      </c>
      <c r="AA1" s="6" t="s">
        <v>207</v>
      </c>
      <c r="AB1" s="6" t="s">
        <v>243</v>
      </c>
      <c r="AC1" s="6" t="s">
        <v>196</v>
      </c>
      <c r="AD1" s="5" t="s">
        <v>191</v>
      </c>
      <c r="AE1" s="5" t="s">
        <v>197</v>
      </c>
      <c r="AF1" s="15" t="s">
        <v>207</v>
      </c>
    </row>
    <row r="2" spans="1:32" x14ac:dyDescent="0.25">
      <c r="A2" s="3">
        <v>1</v>
      </c>
      <c r="B2" s="3" t="s">
        <v>83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6</v>
      </c>
      <c r="M2" s="9" t="s">
        <v>0</v>
      </c>
      <c r="N2" s="9" t="s">
        <v>0</v>
      </c>
      <c r="O2" s="9" t="s">
        <v>51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0</v>
      </c>
      <c r="X2" s="9" t="s">
        <v>0</v>
      </c>
      <c r="Y2" s="9" t="s">
        <v>0</v>
      </c>
      <c r="Z2" s="9" t="s">
        <v>0</v>
      </c>
      <c r="AA2" s="9" t="s">
        <v>0</v>
      </c>
      <c r="AB2" s="9" t="s">
        <v>0</v>
      </c>
      <c r="AC2" s="9" t="s">
        <v>0</v>
      </c>
      <c r="AD2" s="3" t="s">
        <v>1</v>
      </c>
      <c r="AE2" s="3" cm="1">
        <f t="array" ref="AE2">SUMPRODUCT((D2:AC2&lt;&gt;"")/COUNTIF(D2:AC2,D2:AC2&amp;""))</f>
        <v>2.9999999999999982</v>
      </c>
      <c r="AF2" s="3" t="str">
        <f>IF(HLOOKUP($AF$1,$D$1:$AC$48,ROW(),FALSE)=$C2,"","cc1101_settings." &amp; LOWER($B2) &amp; " = " &amp; HLOOKUP($AF$1,$D$1:$AC$48,ROW(),FALSE) &amp; ";")</f>
        <v/>
      </c>
    </row>
    <row r="3" spans="1:32" x14ac:dyDescent="0.25">
      <c r="A3" s="3">
        <v>2</v>
      </c>
      <c r="B3" s="3" t="s">
        <v>84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  <c r="J3" s="9" t="s">
        <v>2</v>
      </c>
      <c r="K3" s="9" t="s">
        <v>2</v>
      </c>
      <c r="L3" s="9" t="s">
        <v>2</v>
      </c>
      <c r="M3" s="9" t="s">
        <v>2</v>
      </c>
      <c r="N3" s="9" t="s">
        <v>2</v>
      </c>
      <c r="O3" s="9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9" t="s">
        <v>2</v>
      </c>
      <c r="U3" s="9" t="s">
        <v>2</v>
      </c>
      <c r="V3" s="9" t="s">
        <v>2</v>
      </c>
      <c r="W3" s="9" t="s">
        <v>2</v>
      </c>
      <c r="X3" s="9" t="s">
        <v>2</v>
      </c>
      <c r="Y3" s="9" t="s">
        <v>2</v>
      </c>
      <c r="Z3" s="9" t="s">
        <v>2</v>
      </c>
      <c r="AA3" s="9" t="s">
        <v>2</v>
      </c>
      <c r="AB3" s="9" t="s">
        <v>2</v>
      </c>
      <c r="AC3" s="9" t="s">
        <v>2</v>
      </c>
      <c r="AD3" s="3" t="s">
        <v>3</v>
      </c>
      <c r="AE3" s="3" cm="1">
        <f t="array" ref="AE3">SUMPRODUCT((D3:AC3&lt;&gt;"")/COUNTIF(D3:AC3,D3:AC3&amp;""))</f>
        <v>0.99999999999999956</v>
      </c>
      <c r="AF3" s="3" t="str">
        <f t="shared" ref="AF3:AF48" si="0">IF(HLOOKUP($AF$1,$D$1:$AC$48,ROW(),FALSE)=$C3,"","cc1101_settings." &amp; LOWER($B3) &amp; " = " &amp; HLOOKUP($AF$1,$D$1:$AC$48,ROW(),FALSE) &amp; ";")</f>
        <v/>
      </c>
    </row>
    <row r="4" spans="1:32" x14ac:dyDescent="0.25">
      <c r="A4" s="3">
        <v>3</v>
      </c>
      <c r="B4" s="3" t="s">
        <v>85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209</v>
      </c>
      <c r="M4" s="9" t="s">
        <v>6</v>
      </c>
      <c r="N4" s="9" t="s">
        <v>6</v>
      </c>
      <c r="O4" s="9" t="s">
        <v>209</v>
      </c>
      <c r="P4" s="9" t="s">
        <v>6</v>
      </c>
      <c r="Q4" s="9" t="s">
        <v>6</v>
      </c>
      <c r="R4" s="9" t="s">
        <v>6</v>
      </c>
      <c r="S4" s="9" t="s">
        <v>6</v>
      </c>
      <c r="T4" s="9" t="s">
        <v>6</v>
      </c>
      <c r="U4" s="9" t="s">
        <v>6</v>
      </c>
      <c r="V4" s="9" t="s">
        <v>6</v>
      </c>
      <c r="W4" s="9" t="s">
        <v>6</v>
      </c>
      <c r="X4" s="9" t="s">
        <v>6</v>
      </c>
      <c r="Y4" s="9" t="s">
        <v>6</v>
      </c>
      <c r="Z4" s="9" t="s">
        <v>6</v>
      </c>
      <c r="AA4" s="9" t="s">
        <v>6</v>
      </c>
      <c r="AB4" s="9" t="s">
        <v>6</v>
      </c>
      <c r="AC4" s="9" t="s">
        <v>6</v>
      </c>
      <c r="AD4" s="3" t="s">
        <v>7</v>
      </c>
      <c r="AE4" s="3" cm="1">
        <f t="array" ref="AE4">SUMPRODUCT((D4:AC4&lt;&gt;"")/COUNTIF(D4:AC4,D4:AC4&amp;""))</f>
        <v>2.0000000000000009</v>
      </c>
      <c r="AF4" s="3" t="str">
        <f t="shared" si="0"/>
        <v/>
      </c>
    </row>
    <row r="5" spans="1:32" x14ac:dyDescent="0.25">
      <c r="A5" s="3">
        <v>4</v>
      </c>
      <c r="B5" s="3" t="s">
        <v>86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47</v>
      </c>
      <c r="M5" s="9" t="s">
        <v>8</v>
      </c>
      <c r="N5" s="9" t="s">
        <v>8</v>
      </c>
      <c r="O5" s="9" t="s">
        <v>12</v>
      </c>
      <c r="P5" s="9" t="s">
        <v>8</v>
      </c>
      <c r="Q5" s="9" t="s">
        <v>229</v>
      </c>
      <c r="R5" s="9" t="s">
        <v>8</v>
      </c>
      <c r="S5" s="9" t="s">
        <v>8</v>
      </c>
      <c r="T5" s="9" t="s">
        <v>8</v>
      </c>
      <c r="U5" s="9" t="s">
        <v>12</v>
      </c>
      <c r="V5" s="9" t="s">
        <v>8</v>
      </c>
      <c r="W5" s="9" t="s">
        <v>8</v>
      </c>
      <c r="X5" s="9" t="s">
        <v>8</v>
      </c>
      <c r="Y5" s="9" t="s">
        <v>8</v>
      </c>
      <c r="Z5" s="9" t="s">
        <v>8</v>
      </c>
      <c r="AA5" s="9" t="s">
        <v>8</v>
      </c>
      <c r="AB5" s="9" t="s">
        <v>8</v>
      </c>
      <c r="AC5" s="9" t="s">
        <v>8</v>
      </c>
      <c r="AD5" s="3" t="s">
        <v>9</v>
      </c>
      <c r="AE5" s="3" cm="1">
        <f t="array" ref="AE5">SUMPRODUCT((D5:AC5&lt;&gt;"")/COUNTIF(D5:AC5,D5:AC5&amp;""))</f>
        <v>3.9999999999999996</v>
      </c>
      <c r="AF5" s="3" t="str">
        <f t="shared" si="0"/>
        <v/>
      </c>
    </row>
    <row r="6" spans="1:32" x14ac:dyDescent="0.25">
      <c r="A6" s="3">
        <v>5</v>
      </c>
      <c r="B6" s="3" t="s">
        <v>87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32</v>
      </c>
      <c r="M6" s="9" t="s">
        <v>10</v>
      </c>
      <c r="N6" s="9" t="s">
        <v>10</v>
      </c>
      <c r="O6" s="9" t="s">
        <v>25</v>
      </c>
      <c r="P6" s="9" t="s">
        <v>10</v>
      </c>
      <c r="Q6" s="9" t="s">
        <v>10</v>
      </c>
      <c r="R6" s="9" t="s">
        <v>10</v>
      </c>
      <c r="S6" s="9" t="s">
        <v>10</v>
      </c>
      <c r="T6" s="9" t="s">
        <v>10</v>
      </c>
      <c r="U6" s="9" t="s">
        <v>10</v>
      </c>
      <c r="V6" s="9" t="s">
        <v>10</v>
      </c>
      <c r="W6" s="9" t="s">
        <v>10</v>
      </c>
      <c r="X6" s="9" t="s">
        <v>10</v>
      </c>
      <c r="Y6" s="9" t="s">
        <v>10</v>
      </c>
      <c r="Z6" s="9" t="s">
        <v>10</v>
      </c>
      <c r="AA6" s="9" t="s">
        <v>10</v>
      </c>
      <c r="AB6" s="9" t="s">
        <v>10</v>
      </c>
      <c r="AC6" s="9" t="s">
        <v>10</v>
      </c>
      <c r="AD6" s="3" t="s">
        <v>192</v>
      </c>
      <c r="AE6" s="3" cm="1">
        <f t="array" ref="AE6">SUMPRODUCT((D6:AC6&lt;&gt;"")/COUNTIF(D6:AC6,D6:AC6&amp;""))</f>
        <v>2.9999999999999982</v>
      </c>
      <c r="AF6" s="3" t="str">
        <f t="shared" si="0"/>
        <v/>
      </c>
    </row>
    <row r="7" spans="1:32" x14ac:dyDescent="0.25">
      <c r="A7" s="3">
        <v>6</v>
      </c>
      <c r="B7" s="3" t="s">
        <v>88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9" t="s">
        <v>213</v>
      </c>
      <c r="M7" s="9" t="s">
        <v>12</v>
      </c>
      <c r="N7" s="9" t="s">
        <v>12</v>
      </c>
      <c r="O7" s="9" t="s">
        <v>222</v>
      </c>
      <c r="P7" s="9" t="s">
        <v>12</v>
      </c>
      <c r="Q7" s="9" t="s">
        <v>12</v>
      </c>
      <c r="R7" s="9" t="s">
        <v>12</v>
      </c>
      <c r="S7" s="9" t="s">
        <v>12</v>
      </c>
      <c r="T7" s="9" t="s">
        <v>12</v>
      </c>
      <c r="U7" s="9" t="s">
        <v>12</v>
      </c>
      <c r="V7" s="9" t="s">
        <v>12</v>
      </c>
      <c r="W7" s="9" t="s">
        <v>12</v>
      </c>
      <c r="X7" s="9" t="s">
        <v>12</v>
      </c>
      <c r="Y7" s="9" t="s">
        <v>12</v>
      </c>
      <c r="Z7" s="9" t="s">
        <v>12</v>
      </c>
      <c r="AA7" s="9" t="s">
        <v>12</v>
      </c>
      <c r="AB7" s="9" t="s">
        <v>12</v>
      </c>
      <c r="AC7" s="9" t="s">
        <v>12</v>
      </c>
      <c r="AD7" s="3" t="s">
        <v>13</v>
      </c>
      <c r="AE7" s="3" cm="1">
        <f t="array" ref="AE7">SUMPRODUCT((D7:AC7&lt;&gt;"")/COUNTIF(D7:AC7,D7:AC7&amp;""))</f>
        <v>2.9999999999999982</v>
      </c>
      <c r="AF7" s="3" t="str">
        <f t="shared" si="0"/>
        <v/>
      </c>
    </row>
    <row r="8" spans="1:32" x14ac:dyDescent="0.25">
      <c r="A8" s="3">
        <v>7</v>
      </c>
      <c r="B8" s="3" t="s">
        <v>89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214</v>
      </c>
      <c r="M8" s="9" t="s">
        <v>14</v>
      </c>
      <c r="N8" s="9" t="s">
        <v>14</v>
      </c>
      <c r="O8" s="9" t="s">
        <v>18</v>
      </c>
      <c r="P8" s="9" t="s">
        <v>14</v>
      </c>
      <c r="Q8" s="9" t="s">
        <v>16</v>
      </c>
      <c r="R8" s="9" t="s">
        <v>14</v>
      </c>
      <c r="S8" s="9" t="s">
        <v>14</v>
      </c>
      <c r="T8" s="9" t="s">
        <v>14</v>
      </c>
      <c r="U8" s="9" t="s">
        <v>14</v>
      </c>
      <c r="V8" s="9" t="s">
        <v>14</v>
      </c>
      <c r="W8" s="9" t="s">
        <v>14</v>
      </c>
      <c r="X8" s="9" t="s">
        <v>14</v>
      </c>
      <c r="Y8" s="9" t="s">
        <v>14</v>
      </c>
      <c r="Z8" s="9" t="s">
        <v>14</v>
      </c>
      <c r="AA8" s="9" t="s">
        <v>14</v>
      </c>
      <c r="AB8" s="9" t="s">
        <v>14</v>
      </c>
      <c r="AC8" s="9" t="s">
        <v>14</v>
      </c>
      <c r="AD8" s="3" t="s">
        <v>15</v>
      </c>
      <c r="AE8" s="3" cm="1">
        <f t="array" ref="AE8">SUMPRODUCT((D8:AC8&lt;&gt;"")/COUNTIF(D8:AC8,D8:AC8&amp;""))</f>
        <v>4.0000000000000027</v>
      </c>
      <c r="AF8" s="3" t="str">
        <f t="shared" si="0"/>
        <v/>
      </c>
    </row>
    <row r="9" spans="1:32" x14ac:dyDescent="0.25">
      <c r="A9" s="3">
        <v>8</v>
      </c>
      <c r="B9" s="3" t="s">
        <v>90</v>
      </c>
      <c r="C9" s="9" t="s">
        <v>16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215</v>
      </c>
      <c r="M9" s="9" t="s">
        <v>16</v>
      </c>
      <c r="N9" s="9" t="s">
        <v>16</v>
      </c>
      <c r="O9" s="9" t="s">
        <v>223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W9" s="9" t="s">
        <v>16</v>
      </c>
      <c r="X9" s="9" t="s">
        <v>16</v>
      </c>
      <c r="Y9" s="9" t="s">
        <v>16</v>
      </c>
      <c r="Z9" s="9" t="s">
        <v>16</v>
      </c>
      <c r="AA9" s="9" t="s">
        <v>16</v>
      </c>
      <c r="AB9" s="9" t="s">
        <v>16</v>
      </c>
      <c r="AC9" s="9" t="s">
        <v>16</v>
      </c>
      <c r="AD9" s="3" t="s">
        <v>17</v>
      </c>
      <c r="AE9" s="3" cm="1">
        <f t="array" ref="AE9">SUMPRODUCT((D9:AC9&lt;&gt;"")/COUNTIF(D9:AC9,D9:AC9&amp;""))</f>
        <v>2.9999999999999982</v>
      </c>
      <c r="AF9" s="3" t="str">
        <f t="shared" si="0"/>
        <v/>
      </c>
    </row>
    <row r="10" spans="1:32" x14ac:dyDescent="0.25">
      <c r="A10" s="3">
        <v>9</v>
      </c>
      <c r="B10" s="3" t="s">
        <v>91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16</v>
      </c>
      <c r="M10" s="9" t="s">
        <v>18</v>
      </c>
      <c r="N10" s="9" t="s">
        <v>18</v>
      </c>
      <c r="O10" s="9" t="s">
        <v>16</v>
      </c>
      <c r="P10" s="9" t="s">
        <v>18</v>
      </c>
      <c r="Q10" s="9" t="s">
        <v>18</v>
      </c>
      <c r="R10" s="9" t="s">
        <v>18</v>
      </c>
      <c r="S10" s="9" t="s">
        <v>18</v>
      </c>
      <c r="T10" s="9" t="s">
        <v>18</v>
      </c>
      <c r="U10" s="9" t="s">
        <v>18</v>
      </c>
      <c r="V10" s="9" t="s">
        <v>18</v>
      </c>
      <c r="W10" s="9" t="s">
        <v>18</v>
      </c>
      <c r="X10" s="9" t="s">
        <v>18</v>
      </c>
      <c r="Y10" s="9" t="s">
        <v>18</v>
      </c>
      <c r="Z10" s="9" t="s">
        <v>18</v>
      </c>
      <c r="AA10" s="9" t="s">
        <v>18</v>
      </c>
      <c r="AB10" s="9" t="s">
        <v>18</v>
      </c>
      <c r="AC10" s="9" t="s">
        <v>18</v>
      </c>
      <c r="AD10" s="3" t="s">
        <v>193</v>
      </c>
      <c r="AE10" s="3" cm="1">
        <f t="array" ref="AE10">SUMPRODUCT((D10:AC10&lt;&gt;"")/COUNTIF(D10:AC10,D10:AC10&amp;""))</f>
        <v>2.0000000000000009</v>
      </c>
      <c r="AF10" s="3" t="str">
        <f t="shared" si="0"/>
        <v/>
      </c>
    </row>
    <row r="11" spans="1:32" x14ac:dyDescent="0.25">
      <c r="A11" s="3">
        <v>10</v>
      </c>
      <c r="B11" s="3" t="s">
        <v>92</v>
      </c>
      <c r="C11" s="9" t="s">
        <v>16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210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W11" s="9" t="s">
        <v>16</v>
      </c>
      <c r="X11" s="9" t="s">
        <v>16</v>
      </c>
      <c r="Y11" s="9" t="s">
        <v>16</v>
      </c>
      <c r="Z11" s="9" t="s">
        <v>16</v>
      </c>
      <c r="AA11" s="9" t="s">
        <v>16</v>
      </c>
      <c r="AB11" s="9" t="s">
        <v>16</v>
      </c>
      <c r="AC11" s="9" t="s">
        <v>16</v>
      </c>
      <c r="AD11" s="3" t="s">
        <v>20</v>
      </c>
      <c r="AE11" s="3" cm="1">
        <f t="array" ref="AE11">SUMPRODUCT((D11:AC11&lt;&gt;"")/COUNTIF(D11:AC11,D11:AC11&amp;""))</f>
        <v>2.0000000000000004</v>
      </c>
      <c r="AF11" s="3" t="str">
        <f t="shared" si="0"/>
        <v/>
      </c>
    </row>
    <row r="12" spans="1:32" x14ac:dyDescent="0.25">
      <c r="A12" s="3">
        <v>11</v>
      </c>
      <c r="B12" s="3" t="s">
        <v>93</v>
      </c>
      <c r="C12" s="9" t="s">
        <v>16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9" t="s">
        <v>16</v>
      </c>
      <c r="T12" s="9" t="s">
        <v>16</v>
      </c>
      <c r="U12" s="9" t="s">
        <v>16</v>
      </c>
      <c r="V12" s="9" t="s">
        <v>16</v>
      </c>
      <c r="W12" s="9" t="s">
        <v>16</v>
      </c>
      <c r="X12" s="9" t="s">
        <v>16</v>
      </c>
      <c r="Y12" s="9" t="s">
        <v>16</v>
      </c>
      <c r="Z12" s="9" t="s">
        <v>16</v>
      </c>
      <c r="AA12" s="9" t="s">
        <v>16</v>
      </c>
      <c r="AB12" s="9" t="s">
        <v>16</v>
      </c>
      <c r="AC12" s="9" t="s">
        <v>16</v>
      </c>
      <c r="AD12" s="3" t="s">
        <v>21</v>
      </c>
      <c r="AE12" s="3" cm="1">
        <f t="array" ref="AE12">SUMPRODUCT((D12:AC12&lt;&gt;"")/COUNTIF(D12:AC12,D12:AC12&amp;""))</f>
        <v>0.99999999999999956</v>
      </c>
      <c r="AF12" s="3" t="str">
        <f t="shared" si="0"/>
        <v/>
      </c>
    </row>
    <row r="13" spans="1:32" x14ac:dyDescent="0.25">
      <c r="A13" s="3">
        <v>12</v>
      </c>
      <c r="B13" s="3" t="s">
        <v>94</v>
      </c>
      <c r="C13" s="9" t="s">
        <v>8</v>
      </c>
      <c r="D13" s="9" t="s">
        <v>8</v>
      </c>
      <c r="E13" s="9" t="s">
        <v>8</v>
      </c>
      <c r="F13" s="9" t="s">
        <v>8</v>
      </c>
      <c r="G13" s="9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8</v>
      </c>
      <c r="M13" s="9" t="s">
        <v>8</v>
      </c>
      <c r="N13" s="9" t="s">
        <v>8</v>
      </c>
      <c r="O13" s="9" t="s">
        <v>209</v>
      </c>
      <c r="P13" s="9" t="s">
        <v>8</v>
      </c>
      <c r="Q13" s="9" t="s">
        <v>209</v>
      </c>
      <c r="R13" s="9" t="s">
        <v>8</v>
      </c>
      <c r="S13" s="9" t="s">
        <v>8</v>
      </c>
      <c r="T13" s="9" t="s">
        <v>8</v>
      </c>
      <c r="U13" s="9" t="s">
        <v>8</v>
      </c>
      <c r="V13" s="9" t="s">
        <v>8</v>
      </c>
      <c r="W13" s="9" t="s">
        <v>8</v>
      </c>
      <c r="X13" s="9" t="s">
        <v>8</v>
      </c>
      <c r="Y13" s="9" t="s">
        <v>8</v>
      </c>
      <c r="Z13" s="9" t="s">
        <v>8</v>
      </c>
      <c r="AA13" s="9" t="s">
        <v>8</v>
      </c>
      <c r="AB13" s="9" t="s">
        <v>8</v>
      </c>
      <c r="AC13" s="9" t="s">
        <v>8</v>
      </c>
      <c r="AD13" s="3" t="s">
        <v>22</v>
      </c>
      <c r="AE13" s="3" cm="1">
        <f t="array" ref="AE13">SUMPRODUCT((D13:AC13&lt;&gt;"")/COUNTIF(D13:AC13,D13:AC13&amp;""))</f>
        <v>2.0000000000000009</v>
      </c>
      <c r="AF13" s="3" t="str">
        <f t="shared" si="0"/>
        <v/>
      </c>
    </row>
    <row r="14" spans="1:32" x14ac:dyDescent="0.25">
      <c r="A14" s="3">
        <v>13</v>
      </c>
      <c r="B14" s="3" t="s">
        <v>95</v>
      </c>
      <c r="C14" s="9" t="s">
        <v>16</v>
      </c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W14" s="9" t="s">
        <v>16</v>
      </c>
      <c r="X14" s="9" t="s">
        <v>16</v>
      </c>
      <c r="Y14" s="9" t="s">
        <v>16</v>
      </c>
      <c r="Z14" s="9" t="s">
        <v>16</v>
      </c>
      <c r="AA14" s="9" t="s">
        <v>16</v>
      </c>
      <c r="AB14" s="9" t="s">
        <v>16</v>
      </c>
      <c r="AC14" s="9" t="s">
        <v>16</v>
      </c>
      <c r="AD14" s="3" t="s">
        <v>22</v>
      </c>
      <c r="AE14" s="3" cm="1">
        <f t="array" ref="AE14">SUMPRODUCT((D14:AC14&lt;&gt;"")/COUNTIF(D14:AC14,D14:AC14&amp;""))</f>
        <v>0.99999999999999956</v>
      </c>
      <c r="AF14" s="3" t="str">
        <f t="shared" si="0"/>
        <v/>
      </c>
    </row>
    <row r="15" spans="1:32" x14ac:dyDescent="0.25">
      <c r="A15" s="4">
        <v>14</v>
      </c>
      <c r="B15" s="4" t="s">
        <v>146</v>
      </c>
      <c r="C15" s="10" t="s">
        <v>29</v>
      </c>
      <c r="D15" s="10" t="s">
        <v>29</v>
      </c>
      <c r="E15" s="10" t="s">
        <v>29</v>
      </c>
      <c r="F15" s="10" t="s">
        <v>29</v>
      </c>
      <c r="G15" s="10" t="s">
        <v>0</v>
      </c>
      <c r="H15" s="10" t="s">
        <v>29</v>
      </c>
      <c r="I15" s="10" t="s">
        <v>0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0</v>
      </c>
      <c r="P15" s="10" t="s">
        <v>29</v>
      </c>
      <c r="Q15" s="10" t="s">
        <v>29</v>
      </c>
      <c r="R15" s="10" t="s">
        <v>29</v>
      </c>
      <c r="S15" s="10" t="s">
        <v>0</v>
      </c>
      <c r="T15" s="10" t="s">
        <v>29</v>
      </c>
      <c r="U15" s="10" t="s">
        <v>0</v>
      </c>
      <c r="V15" s="10" t="s">
        <v>29</v>
      </c>
      <c r="W15" s="10" t="s">
        <v>0</v>
      </c>
      <c r="X15" s="10" t="s">
        <v>29</v>
      </c>
      <c r="Y15" s="10" t="s">
        <v>0</v>
      </c>
      <c r="Z15" s="10" t="s">
        <v>29</v>
      </c>
      <c r="AA15" s="10" t="s">
        <v>0</v>
      </c>
      <c r="AB15" s="10" t="s">
        <v>29</v>
      </c>
      <c r="AC15" s="10" t="s">
        <v>29</v>
      </c>
      <c r="AD15" s="4" t="s">
        <v>24</v>
      </c>
      <c r="AE15" s="4" cm="1">
        <f t="array" ref="AE15">SUMPRODUCT((D15:AC15&lt;&gt;"")/COUNTIF(D15:AC15,D15:AC15&amp;""))</f>
        <v>2</v>
      </c>
      <c r="AF15" s="3" t="str">
        <f t="shared" si="0"/>
        <v>cc1101_settings.cc1101_defval_freq2 = 0x0C;</v>
      </c>
    </row>
    <row r="16" spans="1:32" x14ac:dyDescent="0.25">
      <c r="A16" s="4">
        <v>15</v>
      </c>
      <c r="B16" s="4" t="s">
        <v>147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38</v>
      </c>
      <c r="H16" s="10" t="s">
        <v>30</v>
      </c>
      <c r="I16" s="10" t="s">
        <v>38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38</v>
      </c>
      <c r="P16" s="10" t="s">
        <v>30</v>
      </c>
      <c r="Q16" s="10" t="s">
        <v>30</v>
      </c>
      <c r="R16" s="10" t="s">
        <v>30</v>
      </c>
      <c r="S16" s="10" t="s">
        <v>38</v>
      </c>
      <c r="T16" s="10" t="s">
        <v>30</v>
      </c>
      <c r="U16" s="10" t="s">
        <v>38</v>
      </c>
      <c r="V16" s="10" t="s">
        <v>30</v>
      </c>
      <c r="W16" s="10" t="s">
        <v>38</v>
      </c>
      <c r="X16" s="10" t="s">
        <v>30</v>
      </c>
      <c r="Y16" s="10" t="s">
        <v>38</v>
      </c>
      <c r="Z16" s="10" t="s">
        <v>30</v>
      </c>
      <c r="AA16" s="10" t="s">
        <v>38</v>
      </c>
      <c r="AB16" s="10" t="s">
        <v>30</v>
      </c>
      <c r="AC16" s="10" t="s">
        <v>30</v>
      </c>
      <c r="AD16" s="4" t="s">
        <v>26</v>
      </c>
      <c r="AE16" s="4" cm="1">
        <f t="array" ref="AE16">SUMPRODUCT((D16:AC16&lt;&gt;"")/COUNTIF(D16:AC16,D16:AC16&amp;""))</f>
        <v>2</v>
      </c>
      <c r="AF16" s="3" t="str">
        <f t="shared" si="0"/>
        <v>cc1101_settings.cc1101_defval_freq1 = 0x1D;</v>
      </c>
    </row>
    <row r="17" spans="1:32" x14ac:dyDescent="0.25">
      <c r="A17" s="4">
        <v>16</v>
      </c>
      <c r="B17" s="4" t="s">
        <v>148</v>
      </c>
      <c r="C17" s="10" t="s">
        <v>31</v>
      </c>
      <c r="D17" s="10" t="s">
        <v>31</v>
      </c>
      <c r="E17" s="10" t="s">
        <v>0</v>
      </c>
      <c r="F17" s="10" t="s">
        <v>31</v>
      </c>
      <c r="G17" s="10" t="s">
        <v>39</v>
      </c>
      <c r="H17" s="10" t="s">
        <v>31</v>
      </c>
      <c r="I17" s="10" t="s">
        <v>39</v>
      </c>
      <c r="J17" s="10" t="s">
        <v>31</v>
      </c>
      <c r="K17" s="10" t="s">
        <v>31</v>
      </c>
      <c r="L17" s="10" t="s">
        <v>216</v>
      </c>
      <c r="M17" s="10" t="s">
        <v>216</v>
      </c>
      <c r="N17" s="10" t="s">
        <v>0</v>
      </c>
      <c r="O17" s="10" t="s">
        <v>39</v>
      </c>
      <c r="P17" s="10" t="s">
        <v>0</v>
      </c>
      <c r="Q17" s="10" t="s">
        <v>31</v>
      </c>
      <c r="R17" s="10" t="s">
        <v>31</v>
      </c>
      <c r="S17" s="10" t="s">
        <v>39</v>
      </c>
      <c r="T17" s="10" t="s">
        <v>31</v>
      </c>
      <c r="U17" s="10" t="s">
        <v>39</v>
      </c>
      <c r="V17" s="10" t="s">
        <v>31</v>
      </c>
      <c r="W17" s="10" t="s">
        <v>39</v>
      </c>
      <c r="X17" s="10" t="s">
        <v>31</v>
      </c>
      <c r="Y17" s="10" t="s">
        <v>39</v>
      </c>
      <c r="Z17" s="10" t="s">
        <v>31</v>
      </c>
      <c r="AA17" s="10" t="s">
        <v>39</v>
      </c>
      <c r="AB17" s="10" t="s">
        <v>31</v>
      </c>
      <c r="AC17" s="10" t="s">
        <v>0</v>
      </c>
      <c r="AD17" s="4" t="s">
        <v>28</v>
      </c>
      <c r="AE17" s="4" cm="1">
        <f t="array" ref="AE17">SUMPRODUCT((D17:AC17&lt;&gt;"")/COUNTIF(D17:AC17,D17:AC17&amp;""))</f>
        <v>4.0000000000000018</v>
      </c>
      <c r="AF17" s="3" t="str">
        <f t="shared" si="0"/>
        <v>cc1101_settings.cc1101_defval_freq0 = 0x57;</v>
      </c>
    </row>
    <row r="18" spans="1:32" x14ac:dyDescent="0.25">
      <c r="A18" s="4">
        <v>17</v>
      </c>
      <c r="B18" s="4" t="s">
        <v>154</v>
      </c>
      <c r="C18" s="10" t="s">
        <v>40</v>
      </c>
      <c r="D18" s="10" t="s">
        <v>40</v>
      </c>
      <c r="E18" s="10" t="s">
        <v>36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36</v>
      </c>
      <c r="M18" s="10" t="s">
        <v>36</v>
      </c>
      <c r="N18" s="10" t="s">
        <v>36</v>
      </c>
      <c r="O18" s="10" t="s">
        <v>40</v>
      </c>
      <c r="P18" s="10" t="s">
        <v>36</v>
      </c>
      <c r="Q18" s="10" t="s">
        <v>40</v>
      </c>
      <c r="R18" s="10" t="s">
        <v>40</v>
      </c>
      <c r="S18" s="10" t="s">
        <v>40</v>
      </c>
      <c r="T18" s="10" t="s">
        <v>40</v>
      </c>
      <c r="U18" s="10" t="s">
        <v>40</v>
      </c>
      <c r="V18" s="10" t="s">
        <v>40</v>
      </c>
      <c r="W18" s="10" t="s">
        <v>246</v>
      </c>
      <c r="X18" s="10" t="s">
        <v>40</v>
      </c>
      <c r="Y18" s="10" t="s">
        <v>40</v>
      </c>
      <c r="Z18" s="10" t="s">
        <v>40</v>
      </c>
      <c r="AA18" s="10" t="s">
        <v>40</v>
      </c>
      <c r="AB18" s="10" t="s">
        <v>40</v>
      </c>
      <c r="AC18" s="10" t="s">
        <v>36</v>
      </c>
      <c r="AD18" s="4" t="s">
        <v>194</v>
      </c>
      <c r="AE18" s="4" cm="1">
        <f t="array" ref="AE18">SUMPRODUCT((D18:AC18&lt;&gt;"")/COUNTIF(D18:AC18,D18:AC18&amp;""))</f>
        <v>3</v>
      </c>
      <c r="AF18" s="3" t="str">
        <f t="shared" si="0"/>
        <v/>
      </c>
    </row>
    <row r="19" spans="1:32" x14ac:dyDescent="0.25">
      <c r="A19" s="4">
        <v>18</v>
      </c>
      <c r="B19" s="4" t="s">
        <v>152</v>
      </c>
      <c r="C19" s="10" t="s">
        <v>32</v>
      </c>
      <c r="D19" s="10" t="s">
        <v>32</v>
      </c>
      <c r="E19" s="10" t="s">
        <v>32</v>
      </c>
      <c r="F19" s="10" t="s">
        <v>32</v>
      </c>
      <c r="G19" s="10" t="s">
        <v>32</v>
      </c>
      <c r="H19" s="10" t="s">
        <v>32</v>
      </c>
      <c r="I19" s="10" t="s">
        <v>32</v>
      </c>
      <c r="J19" s="10" t="s">
        <v>32</v>
      </c>
      <c r="K19" s="10" t="s">
        <v>32</v>
      </c>
      <c r="L19" s="10" t="s">
        <v>217</v>
      </c>
      <c r="M19" s="10" t="s">
        <v>217</v>
      </c>
      <c r="N19" s="10" t="s">
        <v>32</v>
      </c>
      <c r="O19" s="10" t="s">
        <v>224</v>
      </c>
      <c r="P19" s="10" t="s">
        <v>32</v>
      </c>
      <c r="Q19" s="10" t="s">
        <v>230</v>
      </c>
      <c r="R19" s="10" t="s">
        <v>32</v>
      </c>
      <c r="S19" s="10" t="s">
        <v>32</v>
      </c>
      <c r="T19" s="10" t="s">
        <v>32</v>
      </c>
      <c r="U19" s="10" t="s">
        <v>60</v>
      </c>
      <c r="V19" s="10" t="s">
        <v>32</v>
      </c>
      <c r="W19" s="10" t="s">
        <v>233</v>
      </c>
      <c r="X19" s="10" t="s">
        <v>32</v>
      </c>
      <c r="Y19" s="10" t="s">
        <v>32</v>
      </c>
      <c r="Z19" s="10" t="s">
        <v>32</v>
      </c>
      <c r="AA19" s="10" t="s">
        <v>32</v>
      </c>
      <c r="AB19" s="10" t="s">
        <v>32</v>
      </c>
      <c r="AC19" s="10" t="s">
        <v>32</v>
      </c>
      <c r="AD19" s="4" t="s">
        <v>201</v>
      </c>
      <c r="AE19" s="4" cm="1">
        <f t="array" ref="AE19">SUMPRODUCT((D19:AC19&lt;&gt;"")/COUNTIF(D19:AC19,D19:AC19&amp;""))</f>
        <v>5.9999999999999982</v>
      </c>
      <c r="AF19" s="3" t="str">
        <f t="shared" si="0"/>
        <v/>
      </c>
    </row>
    <row r="20" spans="1:32" x14ac:dyDescent="0.25">
      <c r="A20" s="4">
        <v>19</v>
      </c>
      <c r="B20" s="4" t="s">
        <v>153</v>
      </c>
      <c r="C20" s="10" t="s">
        <v>34</v>
      </c>
      <c r="D20" s="10" t="s">
        <v>34</v>
      </c>
      <c r="E20" s="10" t="s">
        <v>34</v>
      </c>
      <c r="F20" s="10" t="s">
        <v>34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218</v>
      </c>
      <c r="M20" s="10" t="s">
        <v>218</v>
      </c>
      <c r="N20" s="10" t="s">
        <v>34</v>
      </c>
      <c r="O20" s="10" t="s">
        <v>225</v>
      </c>
      <c r="P20" s="10" t="s">
        <v>34</v>
      </c>
      <c r="Q20" s="10" t="s">
        <v>55</v>
      </c>
      <c r="R20" s="10" t="s">
        <v>34</v>
      </c>
      <c r="S20" s="10" t="s">
        <v>34</v>
      </c>
      <c r="T20" s="10" t="s">
        <v>34</v>
      </c>
      <c r="U20" s="10" t="s">
        <v>55</v>
      </c>
      <c r="V20" s="10" t="s">
        <v>34</v>
      </c>
      <c r="W20" s="10" t="s">
        <v>247</v>
      </c>
      <c r="X20" s="10" t="s">
        <v>34</v>
      </c>
      <c r="Y20" s="10" t="s">
        <v>34</v>
      </c>
      <c r="Z20" s="10" t="s">
        <v>34</v>
      </c>
      <c r="AA20" s="10" t="s">
        <v>34</v>
      </c>
      <c r="AB20" s="10" t="s">
        <v>34</v>
      </c>
      <c r="AC20" s="10" t="s">
        <v>34</v>
      </c>
      <c r="AD20" s="4" t="s">
        <v>35</v>
      </c>
      <c r="AE20" s="4" cm="1">
        <f t="array" ref="AE20">SUMPRODUCT((D20:AC20&lt;&gt;"")/COUNTIF(D20:AC20,D20:AC20&amp;""))</f>
        <v>4.9999999999999982</v>
      </c>
      <c r="AF20" s="3" t="str">
        <f t="shared" si="0"/>
        <v/>
      </c>
    </row>
    <row r="21" spans="1:32" x14ac:dyDescent="0.25">
      <c r="A21" s="3">
        <v>20</v>
      </c>
      <c r="B21" s="3" t="s">
        <v>111</v>
      </c>
      <c r="C21" s="9" t="s">
        <v>29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 t="s">
        <v>29</v>
      </c>
      <c r="J21" s="9" t="s">
        <v>29</v>
      </c>
      <c r="K21" s="9" t="s">
        <v>29</v>
      </c>
      <c r="L21" s="9" t="s">
        <v>51</v>
      </c>
      <c r="M21" s="9" t="s">
        <v>16</v>
      </c>
      <c r="N21" s="9" t="s">
        <v>29</v>
      </c>
      <c r="O21" s="9" t="s">
        <v>226</v>
      </c>
      <c r="P21" s="9" t="s">
        <v>29</v>
      </c>
      <c r="Q21" s="9" t="s">
        <v>231</v>
      </c>
      <c r="R21" s="9" t="s">
        <v>29</v>
      </c>
      <c r="S21" s="9" t="s">
        <v>29</v>
      </c>
      <c r="T21" s="9" t="s">
        <v>29</v>
      </c>
      <c r="U21" s="9" t="s">
        <v>231</v>
      </c>
      <c r="V21" s="9" t="s">
        <v>29</v>
      </c>
      <c r="W21" s="9" t="s">
        <v>29</v>
      </c>
      <c r="X21" s="9" t="s">
        <v>29</v>
      </c>
      <c r="Y21" s="9" t="s">
        <v>29</v>
      </c>
      <c r="Z21" s="9" t="s">
        <v>29</v>
      </c>
      <c r="AA21" s="9" t="s">
        <v>29</v>
      </c>
      <c r="AB21" s="9" t="s">
        <v>29</v>
      </c>
      <c r="AC21" s="9" t="s">
        <v>29</v>
      </c>
      <c r="AD21" s="3" t="s">
        <v>42</v>
      </c>
      <c r="AE21" s="3" cm="1">
        <f t="array" ref="AE21">SUMPRODUCT((D21:AC21&lt;&gt;"")/COUNTIF(D21:AC21,D21:AC21&amp;""))</f>
        <v>4.9999999999999982</v>
      </c>
      <c r="AF21" s="3" t="str">
        <f t="shared" si="0"/>
        <v/>
      </c>
    </row>
    <row r="22" spans="1:32" x14ac:dyDescent="0.25">
      <c r="A22" s="3">
        <v>21</v>
      </c>
      <c r="B22" s="3" t="s">
        <v>112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 t="s">
        <v>23</v>
      </c>
      <c r="L22" s="9" t="s">
        <v>215</v>
      </c>
      <c r="M22" s="9" t="s">
        <v>215</v>
      </c>
      <c r="N22" s="9" t="s">
        <v>23</v>
      </c>
      <c r="O22" s="9" t="s">
        <v>23</v>
      </c>
      <c r="P22" s="9" t="s">
        <v>23</v>
      </c>
      <c r="Q22" s="9" t="s">
        <v>23</v>
      </c>
      <c r="R22" s="9" t="s">
        <v>23</v>
      </c>
      <c r="S22" s="9" t="s">
        <v>23</v>
      </c>
      <c r="T22" s="9" t="s">
        <v>23</v>
      </c>
      <c r="U22" s="9" t="s">
        <v>23</v>
      </c>
      <c r="V22" s="9" t="s">
        <v>23</v>
      </c>
      <c r="W22" s="9" t="s">
        <v>23</v>
      </c>
      <c r="X22" s="9" t="s">
        <v>23</v>
      </c>
      <c r="Y22" s="9" t="s">
        <v>23</v>
      </c>
      <c r="Z22" s="9" t="s">
        <v>23</v>
      </c>
      <c r="AA22" s="9" t="s">
        <v>23</v>
      </c>
      <c r="AB22" s="9" t="s">
        <v>23</v>
      </c>
      <c r="AC22" s="9" t="s">
        <v>23</v>
      </c>
      <c r="AD22" s="3" t="s">
        <v>195</v>
      </c>
      <c r="AE22" s="3" cm="1">
        <f t="array" ref="AE22">SUMPRODUCT((D22:AC22&lt;&gt;"")/COUNTIF(D22:AC22,D22:AC22&amp;""))</f>
        <v>2.0000000000000009</v>
      </c>
      <c r="AF22" s="3" t="str">
        <f t="shared" si="0"/>
        <v/>
      </c>
    </row>
    <row r="23" spans="1:32" x14ac:dyDescent="0.25">
      <c r="A23" s="3">
        <v>22</v>
      </c>
      <c r="B23" s="3" t="s">
        <v>113</v>
      </c>
      <c r="C23" s="9" t="s">
        <v>45</v>
      </c>
      <c r="D23" s="9" t="s">
        <v>45</v>
      </c>
      <c r="E23" s="9" t="s">
        <v>45</v>
      </c>
      <c r="F23" s="9" t="s">
        <v>45</v>
      </c>
      <c r="G23" s="9" t="s">
        <v>45</v>
      </c>
      <c r="H23" s="9" t="s">
        <v>45</v>
      </c>
      <c r="I23" s="9" t="s">
        <v>45</v>
      </c>
      <c r="J23" s="9" t="s">
        <v>45</v>
      </c>
      <c r="K23" s="9" t="s">
        <v>45</v>
      </c>
      <c r="L23" s="9" t="s">
        <v>45</v>
      </c>
      <c r="M23" s="9" t="s">
        <v>45</v>
      </c>
      <c r="N23" s="9" t="s">
        <v>45</v>
      </c>
      <c r="O23" s="9" t="s">
        <v>45</v>
      </c>
      <c r="P23" s="9" t="s">
        <v>45</v>
      </c>
      <c r="Q23" s="9" t="s">
        <v>45</v>
      </c>
      <c r="R23" s="9" t="s">
        <v>45</v>
      </c>
      <c r="S23" s="9" t="s">
        <v>45</v>
      </c>
      <c r="T23" s="9" t="s">
        <v>45</v>
      </c>
      <c r="U23" s="9" t="s">
        <v>45</v>
      </c>
      <c r="V23" s="9" t="s">
        <v>45</v>
      </c>
      <c r="W23" s="9" t="s">
        <v>45</v>
      </c>
      <c r="X23" s="9" t="s">
        <v>45</v>
      </c>
      <c r="Y23" s="9" t="s">
        <v>45</v>
      </c>
      <c r="Z23" s="9" t="s">
        <v>45</v>
      </c>
      <c r="AA23" s="9" t="s">
        <v>45</v>
      </c>
      <c r="AB23" s="9" t="s">
        <v>45</v>
      </c>
      <c r="AC23" s="9" t="s">
        <v>45</v>
      </c>
      <c r="AD23" s="3" t="s">
        <v>46</v>
      </c>
      <c r="AE23" s="3" cm="1">
        <f t="array" ref="AE23">SUMPRODUCT((D23:AC23&lt;&gt;"")/COUNTIF(D23:AC23,D23:AC23&amp;""))</f>
        <v>0.99999999999999956</v>
      </c>
      <c r="AF23" s="3" t="str">
        <f t="shared" si="0"/>
        <v/>
      </c>
    </row>
    <row r="24" spans="1:32" x14ac:dyDescent="0.25">
      <c r="A24" s="3">
        <v>23</v>
      </c>
      <c r="B24" s="3" t="s">
        <v>119</v>
      </c>
      <c r="C24" s="9" t="s">
        <v>58</v>
      </c>
      <c r="D24" s="9" t="s">
        <v>58</v>
      </c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47</v>
      </c>
      <c r="M24" s="9" t="s">
        <v>47</v>
      </c>
      <c r="N24" s="9" t="s">
        <v>58</v>
      </c>
      <c r="O24" s="9" t="s">
        <v>57</v>
      </c>
      <c r="P24" s="9" t="s">
        <v>58</v>
      </c>
      <c r="Q24" s="9" t="s">
        <v>232</v>
      </c>
      <c r="R24" s="9" t="s">
        <v>58</v>
      </c>
      <c r="S24" s="9" t="s">
        <v>58</v>
      </c>
      <c r="T24" s="9" t="s">
        <v>58</v>
      </c>
      <c r="U24" s="9" t="s">
        <v>232</v>
      </c>
      <c r="V24" s="9" t="s">
        <v>58</v>
      </c>
      <c r="W24" s="9" t="s">
        <v>55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3" t="s">
        <v>56</v>
      </c>
      <c r="AE24" s="3" cm="1">
        <f t="array" ref="AE24">SUMPRODUCT((D24:AC24&lt;&gt;"")/COUNTIF(D24:AC24,D24:AC24&amp;""))</f>
        <v>4.9999999999999982</v>
      </c>
      <c r="AF24" s="3" t="str">
        <f t="shared" si="0"/>
        <v/>
      </c>
    </row>
    <row r="25" spans="1:32" x14ac:dyDescent="0.25">
      <c r="A25" s="3">
        <v>24</v>
      </c>
      <c r="B25" s="3" t="s">
        <v>120</v>
      </c>
      <c r="C25" s="9" t="s">
        <v>60</v>
      </c>
      <c r="D25" s="9" t="s">
        <v>60</v>
      </c>
      <c r="E25" s="9" t="s">
        <v>60</v>
      </c>
      <c r="F25" s="9" t="s">
        <v>60</v>
      </c>
      <c r="G25" s="9" t="s">
        <v>60</v>
      </c>
      <c r="H25" s="9" t="s">
        <v>60</v>
      </c>
      <c r="I25" s="9" t="s">
        <v>60</v>
      </c>
      <c r="J25" s="9" t="s">
        <v>60</v>
      </c>
      <c r="K25" s="9" t="s">
        <v>60</v>
      </c>
      <c r="L25" s="9" t="s">
        <v>60</v>
      </c>
      <c r="M25" s="9" t="s">
        <v>60</v>
      </c>
      <c r="N25" s="9" t="s">
        <v>60</v>
      </c>
      <c r="O25" s="9" t="s">
        <v>59</v>
      </c>
      <c r="P25" s="9" t="s">
        <v>60</v>
      </c>
      <c r="Q25" s="9" t="s">
        <v>233</v>
      </c>
      <c r="R25" s="9" t="s">
        <v>60</v>
      </c>
      <c r="S25" s="9" t="s">
        <v>60</v>
      </c>
      <c r="T25" s="9" t="s">
        <v>60</v>
      </c>
      <c r="U25" s="9" t="s">
        <v>233</v>
      </c>
      <c r="V25" s="9" t="s">
        <v>60</v>
      </c>
      <c r="W25" s="9" t="s">
        <v>40</v>
      </c>
      <c r="X25" s="9" t="s">
        <v>60</v>
      </c>
      <c r="Y25" s="9" t="s">
        <v>60</v>
      </c>
      <c r="Z25" s="9" t="s">
        <v>60</v>
      </c>
      <c r="AA25" s="9" t="s">
        <v>60</v>
      </c>
      <c r="AB25" s="9" t="s">
        <v>60</v>
      </c>
      <c r="AC25" s="9" t="s">
        <v>60</v>
      </c>
      <c r="AD25" s="3" t="s">
        <v>56</v>
      </c>
      <c r="AE25" s="3" cm="1">
        <f t="array" ref="AE25">SUMPRODUCT((D25:AC25&lt;&gt;"")/COUNTIF(D25:AC25,D25:AC25&amp;""))</f>
        <v>3.9999999999999996</v>
      </c>
      <c r="AF25" s="3" t="str">
        <f t="shared" si="0"/>
        <v/>
      </c>
    </row>
    <row r="26" spans="1:32" x14ac:dyDescent="0.25">
      <c r="A26" s="3">
        <v>25</v>
      </c>
      <c r="B26" s="3" t="s">
        <v>121</v>
      </c>
      <c r="C26" s="9" t="s">
        <v>61</v>
      </c>
      <c r="D26" s="9" t="s">
        <v>61</v>
      </c>
      <c r="E26" s="9" t="s">
        <v>61</v>
      </c>
      <c r="F26" s="9" t="s">
        <v>61</v>
      </c>
      <c r="G26" s="9" t="s">
        <v>61</v>
      </c>
      <c r="H26" s="9" t="s">
        <v>61</v>
      </c>
      <c r="I26" s="9" t="s">
        <v>61</v>
      </c>
      <c r="J26" s="9" t="s">
        <v>61</v>
      </c>
      <c r="K26" s="9" t="s">
        <v>61</v>
      </c>
      <c r="L26" s="9" t="s">
        <v>219</v>
      </c>
      <c r="M26" s="9" t="s">
        <v>219</v>
      </c>
      <c r="N26" s="9" t="s">
        <v>61</v>
      </c>
      <c r="O26" s="9" t="s">
        <v>40</v>
      </c>
      <c r="P26" s="9" t="s">
        <v>61</v>
      </c>
      <c r="Q26" s="9" t="s">
        <v>234</v>
      </c>
      <c r="R26" s="9" t="s">
        <v>61</v>
      </c>
      <c r="S26" s="9" t="s">
        <v>61</v>
      </c>
      <c r="T26" s="9" t="s">
        <v>61</v>
      </c>
      <c r="U26" s="9" t="s">
        <v>234</v>
      </c>
      <c r="V26" s="9" t="s">
        <v>61</v>
      </c>
      <c r="W26" s="9" t="s">
        <v>80</v>
      </c>
      <c r="X26" s="9" t="s">
        <v>61</v>
      </c>
      <c r="Y26" s="9" t="s">
        <v>61</v>
      </c>
      <c r="Z26" s="9" t="s">
        <v>61</v>
      </c>
      <c r="AA26" s="9" t="s">
        <v>61</v>
      </c>
      <c r="AB26" s="9" t="s">
        <v>61</v>
      </c>
      <c r="AC26" s="9" t="s">
        <v>61</v>
      </c>
      <c r="AD26" s="3" t="s">
        <v>56</v>
      </c>
      <c r="AE26" s="3" cm="1">
        <f t="array" ref="AE26">SUMPRODUCT((D26:AC26&lt;&gt;"")/COUNTIF(D26:AC26,D26:AC26&amp;""))</f>
        <v>4.9999999999999982</v>
      </c>
      <c r="AF26" s="3" t="str">
        <f t="shared" si="0"/>
        <v/>
      </c>
    </row>
    <row r="27" spans="1:32" x14ac:dyDescent="0.25">
      <c r="A27" s="3">
        <v>26</v>
      </c>
      <c r="B27" s="3" t="s">
        <v>114</v>
      </c>
      <c r="C27" s="9" t="s">
        <v>47</v>
      </c>
      <c r="D27" s="9" t="s">
        <v>47</v>
      </c>
      <c r="E27" s="9" t="s">
        <v>47</v>
      </c>
      <c r="F27" s="9" t="s">
        <v>47</v>
      </c>
      <c r="G27" s="9" t="s">
        <v>47</v>
      </c>
      <c r="H27" s="9" t="s">
        <v>47</v>
      </c>
      <c r="I27" s="9" t="s">
        <v>47</v>
      </c>
      <c r="J27" s="9" t="s">
        <v>47</v>
      </c>
      <c r="K27" s="9" t="s">
        <v>47</v>
      </c>
      <c r="L27" s="9" t="s">
        <v>47</v>
      </c>
      <c r="M27" s="9" t="s">
        <v>47</v>
      </c>
      <c r="N27" s="9" t="s">
        <v>47</v>
      </c>
      <c r="O27" s="9" t="s">
        <v>47</v>
      </c>
      <c r="P27" s="9" t="s">
        <v>47</v>
      </c>
      <c r="Q27" s="9" t="s">
        <v>47</v>
      </c>
      <c r="R27" s="9" t="s">
        <v>47</v>
      </c>
      <c r="S27" s="9" t="s">
        <v>47</v>
      </c>
      <c r="T27" s="9" t="s">
        <v>47</v>
      </c>
      <c r="U27" s="9" t="s">
        <v>47</v>
      </c>
      <c r="V27" s="9" t="s">
        <v>47</v>
      </c>
      <c r="W27" s="9" t="s">
        <v>47</v>
      </c>
      <c r="X27" s="9" t="s">
        <v>47</v>
      </c>
      <c r="Y27" s="9" t="s">
        <v>47</v>
      </c>
      <c r="Z27" s="9" t="s">
        <v>47</v>
      </c>
      <c r="AA27" s="9" t="s">
        <v>47</v>
      </c>
      <c r="AB27" s="9" t="s">
        <v>47</v>
      </c>
      <c r="AC27" s="9" t="s">
        <v>47</v>
      </c>
      <c r="AD27" s="3" t="s">
        <v>48</v>
      </c>
      <c r="AE27" s="3" cm="1">
        <f t="array" ref="AE27">SUMPRODUCT((D27:AC27&lt;&gt;"")/COUNTIF(D27:AC27,D27:AC27&amp;""))</f>
        <v>0.99999999999999956</v>
      </c>
      <c r="AF27" s="3" t="str">
        <f t="shared" si="0"/>
        <v/>
      </c>
    </row>
    <row r="28" spans="1:32" x14ac:dyDescent="0.25">
      <c r="A28" s="3">
        <v>27</v>
      </c>
      <c r="B28" s="3" t="s">
        <v>115</v>
      </c>
      <c r="C28" s="9" t="s">
        <v>49</v>
      </c>
      <c r="D28" s="9" t="s">
        <v>49</v>
      </c>
      <c r="E28" s="9" t="s">
        <v>49</v>
      </c>
      <c r="F28" s="9" t="s">
        <v>49</v>
      </c>
      <c r="G28" s="9" t="s">
        <v>49</v>
      </c>
      <c r="H28" s="9" t="s">
        <v>49</v>
      </c>
      <c r="I28" s="9" t="s">
        <v>49</v>
      </c>
      <c r="J28" s="9" t="s">
        <v>49</v>
      </c>
      <c r="K28" s="9" t="s">
        <v>49</v>
      </c>
      <c r="L28" s="9" t="s">
        <v>19</v>
      </c>
      <c r="M28" s="9" t="s">
        <v>49</v>
      </c>
      <c r="N28" s="9" t="s">
        <v>49</v>
      </c>
      <c r="O28" s="9" t="s">
        <v>49</v>
      </c>
      <c r="P28" s="9" t="s">
        <v>49</v>
      </c>
      <c r="Q28" s="9" t="s">
        <v>49</v>
      </c>
      <c r="R28" s="9" t="s">
        <v>49</v>
      </c>
      <c r="S28" s="9" t="s">
        <v>49</v>
      </c>
      <c r="T28" s="9" t="s">
        <v>49</v>
      </c>
      <c r="U28" s="9" t="s">
        <v>49</v>
      </c>
      <c r="V28" s="9" t="s">
        <v>49</v>
      </c>
      <c r="W28" s="9" t="s">
        <v>49</v>
      </c>
      <c r="X28" s="9" t="s">
        <v>49</v>
      </c>
      <c r="Y28" s="9" t="s">
        <v>49</v>
      </c>
      <c r="Z28" s="9" t="s">
        <v>49</v>
      </c>
      <c r="AA28" s="9" t="s">
        <v>49</v>
      </c>
      <c r="AB28" s="9" t="s">
        <v>49</v>
      </c>
      <c r="AC28" s="9" t="s">
        <v>49</v>
      </c>
      <c r="AD28" s="3" t="s">
        <v>48</v>
      </c>
      <c r="AE28" s="3" cm="1">
        <f t="array" ref="AE28">SUMPRODUCT((D28:AC28&lt;&gt;"")/COUNTIF(D28:AC28,D28:AC28&amp;""))</f>
        <v>2.0000000000000004</v>
      </c>
      <c r="AF28" s="3" t="str">
        <f t="shared" si="0"/>
        <v/>
      </c>
    </row>
    <row r="29" spans="1:32" x14ac:dyDescent="0.25">
      <c r="A29" s="3">
        <v>28</v>
      </c>
      <c r="B29" s="3" t="s">
        <v>116</v>
      </c>
      <c r="C29" s="9" t="s">
        <v>50</v>
      </c>
      <c r="D29" s="9" t="s">
        <v>50</v>
      </c>
      <c r="E29" s="9" t="s">
        <v>50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9" t="s">
        <v>50</v>
      </c>
      <c r="L29" s="9" t="s">
        <v>220</v>
      </c>
      <c r="M29" s="9" t="s">
        <v>220</v>
      </c>
      <c r="N29" s="9" t="s">
        <v>50</v>
      </c>
      <c r="O29" s="9" t="s">
        <v>50</v>
      </c>
      <c r="P29" s="9" t="s">
        <v>50</v>
      </c>
      <c r="Q29" s="9" t="s">
        <v>50</v>
      </c>
      <c r="R29" s="9" t="s">
        <v>50</v>
      </c>
      <c r="S29" s="9" t="s">
        <v>50</v>
      </c>
      <c r="T29" s="9" t="s">
        <v>50</v>
      </c>
      <c r="U29" s="9" t="s">
        <v>50</v>
      </c>
      <c r="V29" s="9" t="s">
        <v>50</v>
      </c>
      <c r="W29" s="9" t="s">
        <v>50</v>
      </c>
      <c r="X29" s="9" t="s">
        <v>50</v>
      </c>
      <c r="Y29" s="9" t="s">
        <v>50</v>
      </c>
      <c r="Z29" s="9" t="s">
        <v>50</v>
      </c>
      <c r="AA29" s="9" t="s">
        <v>50</v>
      </c>
      <c r="AB29" s="9" t="s">
        <v>50</v>
      </c>
      <c r="AC29" s="9" t="s">
        <v>50</v>
      </c>
      <c r="AD29" s="3" t="s">
        <v>48</v>
      </c>
      <c r="AE29" s="3" cm="1">
        <f t="array" ref="AE29">SUMPRODUCT((D29:AC29&lt;&gt;"")/COUNTIF(D29:AC29,D29:AC29&amp;""))</f>
        <v>2.0000000000000009</v>
      </c>
      <c r="AF29" s="3" t="str">
        <f t="shared" si="0"/>
        <v/>
      </c>
    </row>
    <row r="30" spans="1:32" x14ac:dyDescent="0.25">
      <c r="A30" s="3">
        <v>29</v>
      </c>
      <c r="B30" s="3" t="s">
        <v>117</v>
      </c>
      <c r="C30" s="9" t="s">
        <v>51</v>
      </c>
      <c r="D30" s="9" t="s">
        <v>51</v>
      </c>
      <c r="E30" s="9" t="s">
        <v>51</v>
      </c>
      <c r="F30" s="9" t="s">
        <v>51</v>
      </c>
      <c r="G30" s="9" t="s">
        <v>51</v>
      </c>
      <c r="H30" s="9" t="s">
        <v>51</v>
      </c>
      <c r="I30" s="9" t="s">
        <v>51</v>
      </c>
      <c r="J30" s="9" t="s">
        <v>51</v>
      </c>
      <c r="K30" s="9" t="s">
        <v>51</v>
      </c>
      <c r="L30" s="9" t="s">
        <v>51</v>
      </c>
      <c r="M30" s="9" t="s">
        <v>51</v>
      </c>
      <c r="N30" s="9" t="s">
        <v>51</v>
      </c>
      <c r="O30" s="9" t="s">
        <v>51</v>
      </c>
      <c r="P30" s="9" t="s">
        <v>51</v>
      </c>
      <c r="Q30" s="9" t="s">
        <v>235</v>
      </c>
      <c r="R30" s="9" t="s">
        <v>51</v>
      </c>
      <c r="S30" s="9" t="s">
        <v>51</v>
      </c>
      <c r="T30" s="9" t="s">
        <v>51</v>
      </c>
      <c r="U30" s="9" t="s">
        <v>235</v>
      </c>
      <c r="V30" s="9" t="s">
        <v>51</v>
      </c>
      <c r="W30" s="9" t="s">
        <v>51</v>
      </c>
      <c r="X30" s="9" t="s">
        <v>51</v>
      </c>
      <c r="Y30" s="9" t="s">
        <v>51</v>
      </c>
      <c r="Z30" s="9" t="s">
        <v>51</v>
      </c>
      <c r="AA30" s="9" t="s">
        <v>51</v>
      </c>
      <c r="AB30" s="9" t="s">
        <v>51</v>
      </c>
      <c r="AC30" s="9" t="s">
        <v>51</v>
      </c>
      <c r="AD30" s="3" t="s">
        <v>52</v>
      </c>
      <c r="AE30" s="3" cm="1">
        <f t="array" ref="AE30">SUMPRODUCT((D30:AC30&lt;&gt;"")/COUNTIF(D30:AC30,D30:AC30&amp;""))</f>
        <v>2.0000000000000004</v>
      </c>
      <c r="AF30" s="3" t="str">
        <f t="shared" si="0"/>
        <v/>
      </c>
    </row>
    <row r="31" spans="1:32" x14ac:dyDescent="0.25">
      <c r="A31" s="3">
        <v>30</v>
      </c>
      <c r="B31" s="3" t="s">
        <v>118</v>
      </c>
      <c r="C31" s="9" t="s">
        <v>53</v>
      </c>
      <c r="D31" s="9" t="s">
        <v>53</v>
      </c>
      <c r="E31" s="9" t="s">
        <v>53</v>
      </c>
      <c r="F31" s="9" t="s">
        <v>53</v>
      </c>
      <c r="G31" s="9" t="s">
        <v>53</v>
      </c>
      <c r="H31" s="9" t="s">
        <v>53</v>
      </c>
      <c r="I31" s="9" t="s">
        <v>53</v>
      </c>
      <c r="J31" s="9" t="s">
        <v>53</v>
      </c>
      <c r="K31" s="9" t="s">
        <v>53</v>
      </c>
      <c r="L31" s="9" t="s">
        <v>53</v>
      </c>
      <c r="M31" s="9" t="s">
        <v>53</v>
      </c>
      <c r="N31" s="9" t="s">
        <v>53</v>
      </c>
      <c r="O31" s="9" t="s">
        <v>53</v>
      </c>
      <c r="P31" s="9" t="s">
        <v>53</v>
      </c>
      <c r="Q31" s="9" t="s">
        <v>53</v>
      </c>
      <c r="R31" s="9" t="s">
        <v>53</v>
      </c>
      <c r="S31" s="9" t="s">
        <v>53</v>
      </c>
      <c r="T31" s="9" t="s">
        <v>53</v>
      </c>
      <c r="U31" s="9" t="s">
        <v>53</v>
      </c>
      <c r="V31" s="9" t="s">
        <v>53</v>
      </c>
      <c r="W31" s="9" t="s">
        <v>53</v>
      </c>
      <c r="X31" s="9" t="s">
        <v>53</v>
      </c>
      <c r="Y31" s="9" t="s">
        <v>53</v>
      </c>
      <c r="Z31" s="9" t="s">
        <v>53</v>
      </c>
      <c r="AA31" s="9" t="s">
        <v>53</v>
      </c>
      <c r="AB31" s="9" t="s">
        <v>53</v>
      </c>
      <c r="AC31" s="9" t="s">
        <v>53</v>
      </c>
      <c r="AD31" s="3" t="s">
        <v>54</v>
      </c>
      <c r="AE31" s="3" cm="1">
        <f t="array" ref="AE31">SUMPRODUCT((D31:AC31&lt;&gt;"")/COUNTIF(D31:AC31,D31:AC31&amp;""))</f>
        <v>0.99999999999999956</v>
      </c>
      <c r="AF31" s="3" t="str">
        <f t="shared" si="0"/>
        <v/>
      </c>
    </row>
    <row r="32" spans="1:32" x14ac:dyDescent="0.25">
      <c r="A32" s="3">
        <v>31</v>
      </c>
      <c r="B32" s="3" t="s">
        <v>122</v>
      </c>
      <c r="C32" s="9" t="s">
        <v>58</v>
      </c>
      <c r="D32" s="9" t="s">
        <v>58</v>
      </c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 t="s">
        <v>58</v>
      </c>
      <c r="Q32" s="9" t="s">
        <v>58</v>
      </c>
      <c r="R32" s="9" t="s">
        <v>58</v>
      </c>
      <c r="S32" s="9" t="s">
        <v>58</v>
      </c>
      <c r="T32" s="9" t="s">
        <v>58</v>
      </c>
      <c r="U32" s="9" t="s">
        <v>58</v>
      </c>
      <c r="V32" s="9" t="s">
        <v>58</v>
      </c>
      <c r="W32" s="9" t="s">
        <v>58</v>
      </c>
      <c r="X32" s="9" t="s">
        <v>58</v>
      </c>
      <c r="Y32" s="9" t="s">
        <v>58</v>
      </c>
      <c r="Z32" s="9" t="s">
        <v>58</v>
      </c>
      <c r="AA32" s="9" t="s">
        <v>58</v>
      </c>
      <c r="AB32" s="9" t="s">
        <v>58</v>
      </c>
      <c r="AC32" s="9" t="s">
        <v>58</v>
      </c>
      <c r="AD32" s="3" t="s">
        <v>62</v>
      </c>
      <c r="AE32" s="3" cm="1">
        <f t="array" ref="AE32">SUMPRODUCT((D32:AC32&lt;&gt;"")/COUNTIF(D32:AC32,D32:AC32&amp;""))</f>
        <v>0.99999999999999956</v>
      </c>
      <c r="AF32" s="3" t="str">
        <f t="shared" si="0"/>
        <v/>
      </c>
    </row>
    <row r="33" spans="1:32" x14ac:dyDescent="0.25">
      <c r="A33" s="3">
        <v>32</v>
      </c>
      <c r="B33" s="3" t="s">
        <v>123</v>
      </c>
      <c r="C33" s="9" t="s">
        <v>63</v>
      </c>
      <c r="D33" s="9" t="s">
        <v>63</v>
      </c>
      <c r="E33" s="9" t="s">
        <v>63</v>
      </c>
      <c r="F33" s="9" t="s">
        <v>63</v>
      </c>
      <c r="G33" s="9" t="s">
        <v>63</v>
      </c>
      <c r="H33" s="9" t="s">
        <v>63</v>
      </c>
      <c r="I33" s="9" t="s">
        <v>63</v>
      </c>
      <c r="J33" s="9" t="s">
        <v>63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 t="s">
        <v>63</v>
      </c>
      <c r="Q33" s="9" t="s">
        <v>63</v>
      </c>
      <c r="R33" s="9" t="s">
        <v>63</v>
      </c>
      <c r="S33" s="9" t="s">
        <v>63</v>
      </c>
      <c r="T33" s="9" t="s">
        <v>63</v>
      </c>
      <c r="U33" s="9" t="s">
        <v>63</v>
      </c>
      <c r="V33" s="9" t="s">
        <v>63</v>
      </c>
      <c r="W33" s="9" t="s">
        <v>63</v>
      </c>
      <c r="X33" s="9" t="s">
        <v>63</v>
      </c>
      <c r="Y33" s="9" t="s">
        <v>63</v>
      </c>
      <c r="Z33" s="9" t="s">
        <v>63</v>
      </c>
      <c r="AA33" s="9" t="s">
        <v>63</v>
      </c>
      <c r="AB33" s="9" t="s">
        <v>63</v>
      </c>
      <c r="AC33" s="9" t="s">
        <v>63</v>
      </c>
      <c r="AD33" s="3" t="s">
        <v>64</v>
      </c>
      <c r="AE33" s="3" cm="1">
        <f t="array" ref="AE33">SUMPRODUCT((D33:AC33&lt;&gt;"")/COUNTIF(D33:AC33,D33:AC33&amp;""))</f>
        <v>0.99999999999999956</v>
      </c>
      <c r="AF33" s="3" t="str">
        <f t="shared" si="0"/>
        <v/>
      </c>
    </row>
    <row r="34" spans="1:32" x14ac:dyDescent="0.25">
      <c r="A34" s="3">
        <v>33</v>
      </c>
      <c r="B34" s="3" t="s">
        <v>124</v>
      </c>
      <c r="C34" s="9" t="s">
        <v>65</v>
      </c>
      <c r="D34" s="9" t="s">
        <v>65</v>
      </c>
      <c r="E34" s="9" t="s">
        <v>65</v>
      </c>
      <c r="F34" s="9" t="s">
        <v>65</v>
      </c>
      <c r="G34" s="9" t="s">
        <v>65</v>
      </c>
      <c r="H34" s="9" t="s">
        <v>65</v>
      </c>
      <c r="I34" s="9" t="s">
        <v>65</v>
      </c>
      <c r="J34" s="9" t="s">
        <v>65</v>
      </c>
      <c r="K34" s="9" t="s">
        <v>65</v>
      </c>
      <c r="L34" s="9" t="s">
        <v>65</v>
      </c>
      <c r="M34" s="9" t="s">
        <v>65</v>
      </c>
      <c r="N34" s="9" t="s">
        <v>65</v>
      </c>
      <c r="O34" s="9" t="s">
        <v>65</v>
      </c>
      <c r="P34" s="9" t="s">
        <v>65</v>
      </c>
      <c r="Q34" s="9" t="s">
        <v>65</v>
      </c>
      <c r="R34" s="9" t="s">
        <v>65</v>
      </c>
      <c r="S34" s="9" t="s">
        <v>65</v>
      </c>
      <c r="T34" s="9" t="s">
        <v>65</v>
      </c>
      <c r="U34" s="9" t="s">
        <v>65</v>
      </c>
      <c r="V34" s="9" t="s">
        <v>65</v>
      </c>
      <c r="W34" s="9" t="s">
        <v>65</v>
      </c>
      <c r="X34" s="9" t="s">
        <v>65</v>
      </c>
      <c r="Y34" s="9" t="s">
        <v>65</v>
      </c>
      <c r="Z34" s="9" t="s">
        <v>65</v>
      </c>
      <c r="AA34" s="9" t="s">
        <v>65</v>
      </c>
      <c r="AB34" s="9" t="s">
        <v>65</v>
      </c>
      <c r="AC34" s="9" t="s">
        <v>65</v>
      </c>
      <c r="AD34" s="3" t="s">
        <v>66</v>
      </c>
      <c r="AE34" s="3" cm="1">
        <f t="array" ref="AE34">SUMPRODUCT((D34:AC34&lt;&gt;"")/COUNTIF(D34:AC34,D34:AC34&amp;""))</f>
        <v>0.99999999999999956</v>
      </c>
      <c r="AF34" s="3" t="str">
        <f t="shared" si="0"/>
        <v/>
      </c>
    </row>
    <row r="35" spans="1:32" x14ac:dyDescent="0.25">
      <c r="A35" s="3">
        <v>34</v>
      </c>
      <c r="B35" s="3" t="s">
        <v>125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236</v>
      </c>
      <c r="R35" s="9" t="s">
        <v>67</v>
      </c>
      <c r="S35" s="9" t="s">
        <v>67</v>
      </c>
      <c r="T35" s="9" t="s">
        <v>67</v>
      </c>
      <c r="U35" s="9" t="s">
        <v>236</v>
      </c>
      <c r="V35" s="9" t="s">
        <v>67</v>
      </c>
      <c r="W35" s="9" t="s">
        <v>67</v>
      </c>
      <c r="X35" s="9" t="s">
        <v>67</v>
      </c>
      <c r="Y35" s="9" t="s">
        <v>67</v>
      </c>
      <c r="Z35" s="9" t="s">
        <v>67</v>
      </c>
      <c r="AA35" s="9" t="s">
        <v>67</v>
      </c>
      <c r="AB35" s="9" t="s">
        <v>67</v>
      </c>
      <c r="AC35" s="9" t="s">
        <v>67</v>
      </c>
      <c r="AD35" s="3" t="s">
        <v>68</v>
      </c>
      <c r="AE35" s="3" cm="1">
        <f t="array" ref="AE35">SUMPRODUCT((D35:AC35&lt;&gt;"")/COUNTIF(D35:AC35,D35:AC35&amp;""))</f>
        <v>2.0000000000000004</v>
      </c>
      <c r="AF35" s="3" t="str">
        <f t="shared" si="0"/>
        <v/>
      </c>
    </row>
    <row r="36" spans="1:32" x14ac:dyDescent="0.25">
      <c r="A36" s="3">
        <v>35</v>
      </c>
      <c r="B36" s="3" t="s">
        <v>126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227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9" t="s">
        <v>29</v>
      </c>
      <c r="V36" s="9" t="s">
        <v>29</v>
      </c>
      <c r="W36" s="9" t="s">
        <v>29</v>
      </c>
      <c r="X36" s="9" t="s">
        <v>29</v>
      </c>
      <c r="Y36" s="9" t="s">
        <v>29</v>
      </c>
      <c r="Z36" s="9" t="s">
        <v>29</v>
      </c>
      <c r="AA36" s="9" t="s">
        <v>29</v>
      </c>
      <c r="AB36" s="9" t="s">
        <v>29</v>
      </c>
      <c r="AC36" s="9" t="s">
        <v>29</v>
      </c>
      <c r="AD36" s="3" t="s">
        <v>69</v>
      </c>
      <c r="AE36" s="3" cm="1">
        <f t="array" ref="AE36">SUMPRODUCT((D36:AC36&lt;&gt;"")/COUNTIF(D36:AC36,D36:AC36&amp;""))</f>
        <v>2.0000000000000004</v>
      </c>
      <c r="AF36" s="3" t="str">
        <f t="shared" si="0"/>
        <v/>
      </c>
    </row>
    <row r="37" spans="1:32" x14ac:dyDescent="0.25">
      <c r="A37" s="3">
        <v>36</v>
      </c>
      <c r="B37" s="3" t="s">
        <v>127</v>
      </c>
      <c r="C37" s="9" t="s">
        <v>70</v>
      </c>
      <c r="D37" s="9" t="s">
        <v>70</v>
      </c>
      <c r="E37" s="9" t="s">
        <v>70</v>
      </c>
      <c r="F37" s="9" t="s">
        <v>70</v>
      </c>
      <c r="G37" s="9" t="s">
        <v>70</v>
      </c>
      <c r="H37" s="9" t="s">
        <v>70</v>
      </c>
      <c r="I37" s="9" t="s">
        <v>70</v>
      </c>
      <c r="J37" s="9" t="s">
        <v>70</v>
      </c>
      <c r="K37" s="9" t="s">
        <v>70</v>
      </c>
      <c r="L37" s="9" t="s">
        <v>70</v>
      </c>
      <c r="M37" s="9" t="s">
        <v>70</v>
      </c>
      <c r="N37" s="9" t="s">
        <v>70</v>
      </c>
      <c r="O37" s="9" t="s">
        <v>70</v>
      </c>
      <c r="P37" s="9" t="s">
        <v>70</v>
      </c>
      <c r="Q37" s="9" t="s">
        <v>70</v>
      </c>
      <c r="R37" s="9" t="s">
        <v>70</v>
      </c>
      <c r="S37" s="9" t="s">
        <v>70</v>
      </c>
      <c r="T37" s="9" t="s">
        <v>70</v>
      </c>
      <c r="U37" s="9" t="s">
        <v>70</v>
      </c>
      <c r="V37" s="9" t="s">
        <v>70</v>
      </c>
      <c r="W37" s="9" t="s">
        <v>70</v>
      </c>
      <c r="X37" s="9" t="s">
        <v>70</v>
      </c>
      <c r="Y37" s="9" t="s">
        <v>70</v>
      </c>
      <c r="Z37" s="9" t="s">
        <v>70</v>
      </c>
      <c r="AA37" s="9" t="s">
        <v>70</v>
      </c>
      <c r="AB37" s="9" t="s">
        <v>70</v>
      </c>
      <c r="AC37" s="9" t="s">
        <v>70</v>
      </c>
      <c r="AD37" s="3" t="s">
        <v>71</v>
      </c>
      <c r="AE37" s="3" cm="1">
        <f t="array" ref="AE37">SUMPRODUCT((D37:AC37&lt;&gt;"")/COUNTIF(D37:AC37,D37:AC37&amp;""))</f>
        <v>0.99999999999999956</v>
      </c>
      <c r="AF37" s="3" t="str">
        <f t="shared" si="0"/>
        <v/>
      </c>
    </row>
    <row r="38" spans="1:32" x14ac:dyDescent="0.25">
      <c r="A38" s="3">
        <v>37</v>
      </c>
      <c r="B38" s="3" t="s">
        <v>128</v>
      </c>
      <c r="C38" s="9" t="s">
        <v>72</v>
      </c>
      <c r="D38" s="9" t="s">
        <v>72</v>
      </c>
      <c r="E38" s="9" t="s">
        <v>72</v>
      </c>
      <c r="F38" s="9" t="s">
        <v>72</v>
      </c>
      <c r="G38" s="9" t="s">
        <v>72</v>
      </c>
      <c r="H38" s="9" t="s">
        <v>72</v>
      </c>
      <c r="I38" s="9" t="s">
        <v>72</v>
      </c>
      <c r="J38" s="9" t="s">
        <v>72</v>
      </c>
      <c r="K38" s="9" t="s">
        <v>72</v>
      </c>
      <c r="L38" s="9" t="s">
        <v>72</v>
      </c>
      <c r="M38" s="9" t="s">
        <v>72</v>
      </c>
      <c r="N38" s="9" t="s">
        <v>72</v>
      </c>
      <c r="O38" s="9" t="s">
        <v>72</v>
      </c>
      <c r="P38" s="9" t="s">
        <v>72</v>
      </c>
      <c r="Q38" s="9" t="s">
        <v>72</v>
      </c>
      <c r="R38" s="9" t="s">
        <v>72</v>
      </c>
      <c r="S38" s="9" t="s">
        <v>72</v>
      </c>
      <c r="T38" s="9" t="s">
        <v>72</v>
      </c>
      <c r="U38" s="9" t="s">
        <v>72</v>
      </c>
      <c r="V38" s="9" t="s">
        <v>72</v>
      </c>
      <c r="W38" s="9" t="s">
        <v>72</v>
      </c>
      <c r="X38" s="9" t="s">
        <v>72</v>
      </c>
      <c r="Y38" s="9" t="s">
        <v>72</v>
      </c>
      <c r="Z38" s="9" t="s">
        <v>72</v>
      </c>
      <c r="AA38" s="9" t="s">
        <v>72</v>
      </c>
      <c r="AB38" s="9" t="s">
        <v>72</v>
      </c>
      <c r="AC38" s="9" t="s">
        <v>72</v>
      </c>
      <c r="AD38" s="3" t="s">
        <v>71</v>
      </c>
      <c r="AE38" s="3" cm="1">
        <f t="array" ref="AE38">SUMPRODUCT((D38:AC38&lt;&gt;"")/COUNTIF(D38:AC38,D38:AC38&amp;""))</f>
        <v>0.99999999999999956</v>
      </c>
      <c r="AF38" s="3" t="str">
        <f t="shared" si="0"/>
        <v/>
      </c>
    </row>
    <row r="39" spans="1:32" x14ac:dyDescent="0.25">
      <c r="A39" s="3">
        <v>38</v>
      </c>
      <c r="B39" s="3" t="s">
        <v>129</v>
      </c>
      <c r="C39" s="9" t="s">
        <v>16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9" t="s">
        <v>16</v>
      </c>
      <c r="T39" s="9" t="s">
        <v>16</v>
      </c>
      <c r="U39" s="9" t="s">
        <v>16</v>
      </c>
      <c r="V39" s="9" t="s">
        <v>16</v>
      </c>
      <c r="W39" s="9" t="s">
        <v>16</v>
      </c>
      <c r="X39" s="9" t="s">
        <v>16</v>
      </c>
      <c r="Y39" s="9" t="s">
        <v>16</v>
      </c>
      <c r="Z39" s="9" t="s">
        <v>16</v>
      </c>
      <c r="AA39" s="9" t="s">
        <v>16</v>
      </c>
      <c r="AB39" s="9" t="s">
        <v>16</v>
      </c>
      <c r="AC39" s="9" t="s">
        <v>16</v>
      </c>
      <c r="AD39" s="3" t="s">
        <v>71</v>
      </c>
      <c r="AE39" s="3" cm="1">
        <f t="array" ref="AE39">SUMPRODUCT((D39:AC39&lt;&gt;"")/COUNTIF(D39:AC39,D39:AC39&amp;""))</f>
        <v>0.99999999999999956</v>
      </c>
      <c r="AF39" s="3" t="str">
        <f t="shared" si="0"/>
        <v/>
      </c>
    </row>
    <row r="40" spans="1:32" x14ac:dyDescent="0.25">
      <c r="A40" s="3">
        <v>39</v>
      </c>
      <c r="B40" s="3" t="s">
        <v>130</v>
      </c>
      <c r="C40" s="9" t="s">
        <v>73</v>
      </c>
      <c r="D40" s="9" t="s">
        <v>73</v>
      </c>
      <c r="E40" s="9" t="s">
        <v>73</v>
      </c>
      <c r="F40" s="9" t="s">
        <v>73</v>
      </c>
      <c r="G40" s="9" t="s">
        <v>73</v>
      </c>
      <c r="H40" s="9" t="s">
        <v>73</v>
      </c>
      <c r="I40" s="9" t="s">
        <v>73</v>
      </c>
      <c r="J40" s="9" t="s">
        <v>73</v>
      </c>
      <c r="K40" s="9" t="s">
        <v>73</v>
      </c>
      <c r="L40" s="9" t="s">
        <v>73</v>
      </c>
      <c r="M40" s="9" t="s">
        <v>73</v>
      </c>
      <c r="N40" s="9" t="s">
        <v>73</v>
      </c>
      <c r="O40" s="9" t="s">
        <v>73</v>
      </c>
      <c r="P40" s="9" t="s">
        <v>73</v>
      </c>
      <c r="Q40" s="9" t="s">
        <v>73</v>
      </c>
      <c r="R40" s="9" t="s">
        <v>73</v>
      </c>
      <c r="S40" s="9" t="s">
        <v>73</v>
      </c>
      <c r="T40" s="9" t="s">
        <v>73</v>
      </c>
      <c r="U40" s="9" t="s">
        <v>73</v>
      </c>
      <c r="V40" s="9" t="s">
        <v>73</v>
      </c>
      <c r="W40" s="9" t="s">
        <v>73</v>
      </c>
      <c r="X40" s="9" t="s">
        <v>73</v>
      </c>
      <c r="Y40" s="9" t="s">
        <v>73</v>
      </c>
      <c r="Z40" s="9" t="s">
        <v>73</v>
      </c>
      <c r="AA40" s="9" t="s">
        <v>73</v>
      </c>
      <c r="AB40" s="9" t="s">
        <v>73</v>
      </c>
      <c r="AC40" s="9" t="s">
        <v>73</v>
      </c>
      <c r="AD40" s="3" t="s">
        <v>71</v>
      </c>
      <c r="AE40" s="3" cm="1">
        <f t="array" ref="AE40">SUMPRODUCT((D40:AC40&lt;&gt;"")/COUNTIF(D40:AC40,D40:AC40&amp;""))</f>
        <v>0.99999999999999956</v>
      </c>
      <c r="AF40" s="3" t="str">
        <f t="shared" si="0"/>
        <v/>
      </c>
    </row>
    <row r="41" spans="1:32" x14ac:dyDescent="0.25">
      <c r="A41" s="3">
        <v>40</v>
      </c>
      <c r="B41" s="3" t="s">
        <v>131</v>
      </c>
      <c r="C41" s="9" t="s">
        <v>36</v>
      </c>
      <c r="D41" s="9" t="s">
        <v>36</v>
      </c>
      <c r="E41" s="9" t="s">
        <v>36</v>
      </c>
      <c r="F41" s="9" t="s">
        <v>36</v>
      </c>
      <c r="G41" s="9" t="s">
        <v>36</v>
      </c>
      <c r="H41" s="9" t="s">
        <v>36</v>
      </c>
      <c r="I41" s="9" t="s">
        <v>36</v>
      </c>
      <c r="J41" s="9" t="s">
        <v>36</v>
      </c>
      <c r="K41" s="9" t="s">
        <v>36</v>
      </c>
      <c r="L41" s="9" t="s">
        <v>36</v>
      </c>
      <c r="M41" s="9" t="s">
        <v>36</v>
      </c>
      <c r="N41" s="9" t="s">
        <v>36</v>
      </c>
      <c r="O41" s="9" t="s">
        <v>36</v>
      </c>
      <c r="P41" s="9" t="s">
        <v>36</v>
      </c>
      <c r="Q41" s="9" t="s">
        <v>36</v>
      </c>
      <c r="R41" s="9" t="s">
        <v>36</v>
      </c>
      <c r="S41" s="9" t="s">
        <v>36</v>
      </c>
      <c r="T41" s="9" t="s">
        <v>36</v>
      </c>
      <c r="U41" s="9" t="s">
        <v>36</v>
      </c>
      <c r="V41" s="9" t="s">
        <v>36</v>
      </c>
      <c r="W41" s="9" t="s">
        <v>36</v>
      </c>
      <c r="X41" s="9" t="s">
        <v>36</v>
      </c>
      <c r="Y41" s="9" t="s">
        <v>36</v>
      </c>
      <c r="Z41" s="9" t="s">
        <v>36</v>
      </c>
      <c r="AA41" s="9" t="s">
        <v>36</v>
      </c>
      <c r="AB41" s="9" t="s">
        <v>36</v>
      </c>
      <c r="AC41" s="9" t="s">
        <v>36</v>
      </c>
      <c r="AD41" s="3" t="s">
        <v>74</v>
      </c>
      <c r="AE41" s="3" cm="1">
        <f t="array" ref="AE41">SUMPRODUCT((D41:AC41&lt;&gt;"")/COUNTIF(D41:AC41,D41:AC41&amp;""))</f>
        <v>0.99999999999999956</v>
      </c>
      <c r="AF41" s="3" t="str">
        <f t="shared" si="0"/>
        <v/>
      </c>
    </row>
    <row r="42" spans="1:32" x14ac:dyDescent="0.25">
      <c r="A42" s="3">
        <v>41</v>
      </c>
      <c r="B42" s="3" t="s">
        <v>132</v>
      </c>
      <c r="C42" s="9" t="s">
        <v>16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9" t="s">
        <v>16</v>
      </c>
      <c r="S42" s="9" t="s">
        <v>16</v>
      </c>
      <c r="T42" s="9" t="s">
        <v>16</v>
      </c>
      <c r="U42" s="9" t="s">
        <v>16</v>
      </c>
      <c r="V42" s="9" t="s">
        <v>16</v>
      </c>
      <c r="W42" s="9" t="s">
        <v>16</v>
      </c>
      <c r="X42" s="9" t="s">
        <v>16</v>
      </c>
      <c r="Y42" s="9" t="s">
        <v>16</v>
      </c>
      <c r="Z42" s="9" t="s">
        <v>16</v>
      </c>
      <c r="AA42" s="9" t="s">
        <v>16</v>
      </c>
      <c r="AB42" s="9" t="s">
        <v>16</v>
      </c>
      <c r="AC42" s="9" t="s">
        <v>16</v>
      </c>
      <c r="AD42" s="3" t="s">
        <v>74</v>
      </c>
      <c r="AE42" s="3" cm="1">
        <f t="array" ref="AE42">SUMPRODUCT((D42:AC42&lt;&gt;"")/COUNTIF(D42:AC42,D42:AC42&amp;""))</f>
        <v>0.99999999999999956</v>
      </c>
      <c r="AF42" s="3" t="str">
        <f t="shared" si="0"/>
        <v/>
      </c>
    </row>
    <row r="43" spans="1:32" x14ac:dyDescent="0.25">
      <c r="A43" s="3">
        <v>42</v>
      </c>
      <c r="B43" s="3" t="s">
        <v>133</v>
      </c>
      <c r="C43" s="9" t="s">
        <v>32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9" t="s">
        <v>32</v>
      </c>
      <c r="K43" s="9" t="s">
        <v>32</v>
      </c>
      <c r="L43" s="9" t="s">
        <v>32</v>
      </c>
      <c r="M43" s="9" t="s">
        <v>32</v>
      </c>
      <c r="N43" s="9" t="s">
        <v>32</v>
      </c>
      <c r="O43" s="9" t="s">
        <v>32</v>
      </c>
      <c r="P43" s="9" t="s">
        <v>32</v>
      </c>
      <c r="Q43" s="9" t="s">
        <v>32</v>
      </c>
      <c r="R43" s="9" t="s">
        <v>32</v>
      </c>
      <c r="S43" s="9" t="s">
        <v>32</v>
      </c>
      <c r="T43" s="9" t="s">
        <v>32</v>
      </c>
      <c r="U43" s="9" t="s">
        <v>32</v>
      </c>
      <c r="V43" s="9" t="s">
        <v>32</v>
      </c>
      <c r="W43" s="9" t="s">
        <v>32</v>
      </c>
      <c r="X43" s="9" t="s">
        <v>32</v>
      </c>
      <c r="Y43" s="9" t="s">
        <v>32</v>
      </c>
      <c r="Z43" s="9" t="s">
        <v>32</v>
      </c>
      <c r="AA43" s="9" t="s">
        <v>32</v>
      </c>
      <c r="AB43" s="9" t="s">
        <v>32</v>
      </c>
      <c r="AC43" s="9" t="s">
        <v>32</v>
      </c>
      <c r="AD43" s="3" t="s">
        <v>75</v>
      </c>
      <c r="AE43" s="3" cm="1">
        <f t="array" ref="AE43">SUMPRODUCT((D43:AC43&lt;&gt;"")/COUNTIF(D43:AC43,D43:AC43&amp;""))</f>
        <v>0.99999999999999956</v>
      </c>
      <c r="AF43" s="3" t="str">
        <f t="shared" si="0"/>
        <v/>
      </c>
    </row>
    <row r="44" spans="1:32" x14ac:dyDescent="0.25">
      <c r="A44" s="3">
        <v>43</v>
      </c>
      <c r="B44" s="3" t="s">
        <v>134</v>
      </c>
      <c r="C44" s="9" t="s">
        <v>76</v>
      </c>
      <c r="D44" s="9" t="s">
        <v>76</v>
      </c>
      <c r="E44" s="9" t="s">
        <v>76</v>
      </c>
      <c r="F44" s="9" t="s">
        <v>76</v>
      </c>
      <c r="G44" s="9" t="s">
        <v>76</v>
      </c>
      <c r="H44" s="9" t="s">
        <v>76</v>
      </c>
      <c r="I44" s="9" t="s">
        <v>76</v>
      </c>
      <c r="J44" s="9" t="s">
        <v>76</v>
      </c>
      <c r="K44" s="9" t="s">
        <v>76</v>
      </c>
      <c r="L44" s="9" t="s">
        <v>76</v>
      </c>
      <c r="M44" s="9" t="s">
        <v>76</v>
      </c>
      <c r="N44" s="9" t="s">
        <v>76</v>
      </c>
      <c r="O44" s="9" t="s">
        <v>76</v>
      </c>
      <c r="P44" s="9" t="s">
        <v>76</v>
      </c>
      <c r="Q44" s="9" t="s">
        <v>76</v>
      </c>
      <c r="R44" s="9" t="s">
        <v>76</v>
      </c>
      <c r="S44" s="9" t="s">
        <v>76</v>
      </c>
      <c r="T44" s="9" t="s">
        <v>76</v>
      </c>
      <c r="U44" s="9" t="s">
        <v>76</v>
      </c>
      <c r="V44" s="9" t="s">
        <v>76</v>
      </c>
      <c r="W44" s="9" t="s">
        <v>76</v>
      </c>
      <c r="X44" s="9" t="s">
        <v>76</v>
      </c>
      <c r="Y44" s="9" t="s">
        <v>76</v>
      </c>
      <c r="Z44" s="9" t="s">
        <v>76</v>
      </c>
      <c r="AA44" s="9" t="s">
        <v>76</v>
      </c>
      <c r="AB44" s="9" t="s">
        <v>76</v>
      </c>
      <c r="AC44" s="9" t="s">
        <v>76</v>
      </c>
      <c r="AD44" s="3" t="s">
        <v>77</v>
      </c>
      <c r="AE44" s="3" cm="1">
        <f t="array" ref="AE44">SUMPRODUCT((D44:AC44&lt;&gt;"")/COUNTIF(D44:AC44,D44:AC44&amp;""))</f>
        <v>0.99999999999999956</v>
      </c>
      <c r="AF44" s="3" t="str">
        <f t="shared" si="0"/>
        <v/>
      </c>
    </row>
    <row r="45" spans="1:32" x14ac:dyDescent="0.25">
      <c r="A45" s="3">
        <v>44</v>
      </c>
      <c r="B45" s="3" t="s">
        <v>135</v>
      </c>
      <c r="C45" s="9" t="s">
        <v>78</v>
      </c>
      <c r="D45" s="9" t="s">
        <v>78</v>
      </c>
      <c r="E45" s="9" t="s">
        <v>78</v>
      </c>
      <c r="F45" s="9" t="s">
        <v>78</v>
      </c>
      <c r="G45" s="9" t="s">
        <v>78</v>
      </c>
      <c r="H45" s="9" t="s">
        <v>78</v>
      </c>
      <c r="I45" s="9" t="s">
        <v>78</v>
      </c>
      <c r="J45" s="9" t="s">
        <v>78</v>
      </c>
      <c r="K45" s="9" t="s">
        <v>78</v>
      </c>
      <c r="L45" s="9" t="s">
        <v>78</v>
      </c>
      <c r="M45" s="9" t="s">
        <v>78</v>
      </c>
      <c r="N45" s="9" t="s">
        <v>78</v>
      </c>
      <c r="O45" s="9" t="s">
        <v>78</v>
      </c>
      <c r="P45" s="9" t="s">
        <v>78</v>
      </c>
      <c r="Q45" s="9" t="s">
        <v>78</v>
      </c>
      <c r="R45" s="9" t="s">
        <v>78</v>
      </c>
      <c r="S45" s="9" t="s">
        <v>78</v>
      </c>
      <c r="T45" s="9" t="s">
        <v>78</v>
      </c>
      <c r="U45" s="9" t="s">
        <v>78</v>
      </c>
      <c r="V45" s="9" t="s">
        <v>78</v>
      </c>
      <c r="W45" s="9" t="s">
        <v>78</v>
      </c>
      <c r="X45" s="9" t="s">
        <v>78</v>
      </c>
      <c r="Y45" s="9" t="s">
        <v>78</v>
      </c>
      <c r="Z45" s="9" t="s">
        <v>78</v>
      </c>
      <c r="AA45" s="9" t="s">
        <v>78</v>
      </c>
      <c r="AB45" s="9" t="s">
        <v>78</v>
      </c>
      <c r="AC45" s="9" t="s">
        <v>78</v>
      </c>
      <c r="AD45" s="3" t="s">
        <v>79</v>
      </c>
      <c r="AE45" s="3" cm="1">
        <f t="array" ref="AE45">SUMPRODUCT((D45:AC45&lt;&gt;"")/COUNTIF(D45:AC45,D45:AC45&amp;""))</f>
        <v>0.99999999999999956</v>
      </c>
      <c r="AF45" s="3" t="str">
        <f t="shared" si="0"/>
        <v/>
      </c>
    </row>
    <row r="46" spans="1:32" x14ac:dyDescent="0.25">
      <c r="A46" s="3">
        <v>45</v>
      </c>
      <c r="B46" s="3" t="s">
        <v>136</v>
      </c>
      <c r="C46" s="9" t="s">
        <v>80</v>
      </c>
      <c r="D46" s="9" t="s">
        <v>80</v>
      </c>
      <c r="E46" s="9" t="s">
        <v>80</v>
      </c>
      <c r="F46" s="9" t="s">
        <v>80</v>
      </c>
      <c r="G46" s="9" t="s">
        <v>80</v>
      </c>
      <c r="H46" s="9" t="s">
        <v>80</v>
      </c>
      <c r="I46" s="9" t="s">
        <v>80</v>
      </c>
      <c r="J46" s="9" t="s">
        <v>80</v>
      </c>
      <c r="K46" s="9" t="s">
        <v>80</v>
      </c>
      <c r="L46" s="9" t="s">
        <v>80</v>
      </c>
      <c r="M46" s="9" t="s">
        <v>80</v>
      </c>
      <c r="N46" s="9" t="s">
        <v>80</v>
      </c>
      <c r="O46" s="9" t="s">
        <v>80</v>
      </c>
      <c r="P46" s="9" t="s">
        <v>80</v>
      </c>
      <c r="Q46" s="9" t="s">
        <v>80</v>
      </c>
      <c r="R46" s="9" t="s">
        <v>80</v>
      </c>
      <c r="S46" s="9" t="s">
        <v>80</v>
      </c>
      <c r="T46" s="9" t="s">
        <v>80</v>
      </c>
      <c r="U46" s="9" t="s">
        <v>80</v>
      </c>
      <c r="V46" s="9" t="s">
        <v>80</v>
      </c>
      <c r="W46" s="9" t="s">
        <v>80</v>
      </c>
      <c r="X46" s="9" t="s">
        <v>80</v>
      </c>
      <c r="Y46" s="9" t="s">
        <v>80</v>
      </c>
      <c r="Z46" s="9" t="s">
        <v>80</v>
      </c>
      <c r="AA46" s="9" t="s">
        <v>80</v>
      </c>
      <c r="AB46" s="9" t="s">
        <v>80</v>
      </c>
      <c r="AC46" s="9" t="s">
        <v>80</v>
      </c>
      <c r="AD46" s="3" t="s">
        <v>81</v>
      </c>
      <c r="AE46" s="3" cm="1">
        <f t="array" ref="AE46">SUMPRODUCT((D46:AC46&lt;&gt;"")/COUNTIF(D46:AC46,D46:AC46&amp;""))</f>
        <v>0.99999999999999956</v>
      </c>
      <c r="AF46" s="3" t="str">
        <f t="shared" si="0"/>
        <v/>
      </c>
    </row>
    <row r="47" spans="1:32" x14ac:dyDescent="0.25">
      <c r="A47" s="3">
        <v>46</v>
      </c>
      <c r="B47" s="3" t="s">
        <v>137</v>
      </c>
      <c r="C47" s="9" t="s">
        <v>82</v>
      </c>
      <c r="D47" s="9" t="s">
        <v>82</v>
      </c>
      <c r="E47" s="9" t="s">
        <v>82</v>
      </c>
      <c r="F47" s="9" t="s">
        <v>82</v>
      </c>
      <c r="G47" s="9" t="s">
        <v>82</v>
      </c>
      <c r="H47" s="9" t="s">
        <v>82</v>
      </c>
      <c r="I47" s="9" t="s">
        <v>82</v>
      </c>
      <c r="J47" s="9" t="s">
        <v>82</v>
      </c>
      <c r="K47" s="9" t="s">
        <v>82</v>
      </c>
      <c r="L47" s="9" t="s">
        <v>82</v>
      </c>
      <c r="M47" s="9" t="s">
        <v>82</v>
      </c>
      <c r="N47" s="9" t="s">
        <v>82</v>
      </c>
      <c r="O47" s="9" t="s">
        <v>82</v>
      </c>
      <c r="P47" s="9" t="s">
        <v>82</v>
      </c>
      <c r="Q47" s="9" t="s">
        <v>82</v>
      </c>
      <c r="R47" s="9" t="s">
        <v>82</v>
      </c>
      <c r="S47" s="9" t="s">
        <v>82</v>
      </c>
      <c r="T47" s="9" t="s">
        <v>82</v>
      </c>
      <c r="U47" s="9" t="s">
        <v>82</v>
      </c>
      <c r="V47" s="9" t="s">
        <v>82</v>
      </c>
      <c r="W47" s="9" t="s">
        <v>82</v>
      </c>
      <c r="X47" s="9" t="s">
        <v>82</v>
      </c>
      <c r="Y47" s="9" t="s">
        <v>82</v>
      </c>
      <c r="Z47" s="9" t="s">
        <v>82</v>
      </c>
      <c r="AA47" s="9" t="s">
        <v>82</v>
      </c>
      <c r="AB47" s="9" t="s">
        <v>82</v>
      </c>
      <c r="AC47" s="9" t="s">
        <v>82</v>
      </c>
      <c r="AD47" s="3" t="s">
        <v>81</v>
      </c>
      <c r="AE47" s="3" cm="1">
        <f t="array" ref="AE47">SUMPRODUCT((D47:AC47&lt;&gt;"")/COUNTIF(D47:AC47,D47:AC47&amp;""))</f>
        <v>0.99999999999999956</v>
      </c>
      <c r="AF47" s="3" t="str">
        <f t="shared" si="0"/>
        <v/>
      </c>
    </row>
    <row r="48" spans="1:32" x14ac:dyDescent="0.25">
      <c r="A48" s="3">
        <v>47</v>
      </c>
      <c r="B48" s="3" t="s">
        <v>138</v>
      </c>
      <c r="C48" s="9" t="s">
        <v>14</v>
      </c>
      <c r="D48" s="9" t="s">
        <v>14</v>
      </c>
      <c r="E48" s="9" t="s">
        <v>14</v>
      </c>
      <c r="F48" s="9" t="s">
        <v>14</v>
      </c>
      <c r="G48" s="9" t="s">
        <v>14</v>
      </c>
      <c r="H48" s="9" t="s">
        <v>14</v>
      </c>
      <c r="I48" s="9" t="s">
        <v>14</v>
      </c>
      <c r="J48" s="9" t="s">
        <v>14</v>
      </c>
      <c r="K48" s="9" t="s">
        <v>14</v>
      </c>
      <c r="L48" s="9" t="s">
        <v>14</v>
      </c>
      <c r="M48" s="9" t="s">
        <v>14</v>
      </c>
      <c r="N48" s="9" t="s">
        <v>14</v>
      </c>
      <c r="O48" s="9" t="s">
        <v>14</v>
      </c>
      <c r="P48" s="9" t="s">
        <v>14</v>
      </c>
      <c r="Q48" s="9" t="s">
        <v>14</v>
      </c>
      <c r="R48" s="9" t="s">
        <v>14</v>
      </c>
      <c r="S48" s="9" t="s">
        <v>14</v>
      </c>
      <c r="T48" s="9" t="s">
        <v>14</v>
      </c>
      <c r="U48" s="9" t="s">
        <v>14</v>
      </c>
      <c r="V48" s="9" t="s">
        <v>14</v>
      </c>
      <c r="W48" s="9" t="s">
        <v>14</v>
      </c>
      <c r="X48" s="9" t="s">
        <v>14</v>
      </c>
      <c r="Y48" s="9" t="s">
        <v>14</v>
      </c>
      <c r="Z48" s="9" t="s">
        <v>14</v>
      </c>
      <c r="AA48" s="9" t="s">
        <v>14</v>
      </c>
      <c r="AB48" s="9" t="s">
        <v>14</v>
      </c>
      <c r="AC48" s="9" t="s">
        <v>14</v>
      </c>
      <c r="AD48" s="3" t="s">
        <v>81</v>
      </c>
      <c r="AE48" s="3" cm="1">
        <f t="array" ref="AE48">SUMPRODUCT((D48:AC48&lt;&gt;"")/COUNTIF(D48:AC48,D48:AC48&amp;""))</f>
        <v>0.99999999999999956</v>
      </c>
      <c r="AF48" s="3" t="str">
        <f t="shared" si="0"/>
        <v/>
      </c>
    </row>
  </sheetData>
  <sortState xmlns:xlrd2="http://schemas.microsoft.com/office/spreadsheetml/2017/richdata2" ref="A2:B48">
    <sortCondition ref="A2:A48"/>
  </sortState>
  <conditionalFormatting sqref="D2:AC48">
    <cfRule type="expression" dxfId="2" priority="1">
      <formula>D2&lt;&gt;$C2</formula>
    </cfRule>
  </conditionalFormatting>
  <conditionalFormatting sqref="AE2:AE48">
    <cfRule type="expression" dxfId="1" priority="3">
      <formula>AE2&gt;1</formula>
    </cfRule>
  </conditionalFormatting>
  <dataValidations count="1">
    <dataValidation type="list" allowBlank="1" showInputMessage="1" showErrorMessage="1" sqref="AF1" xr:uid="{8D3DEAC7-809B-423C-98E8-0E517F6014F4}">
      <formula1>$D$1:$AC$1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346E-2335-42A5-A216-D3F0E25C729D}">
  <dimension ref="A1:I19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11.28515625" bestFit="1" customWidth="1"/>
    <col min="4" max="4" width="5" bestFit="1" customWidth="1"/>
    <col min="5" max="5" width="7.7109375" bestFit="1" customWidth="1"/>
    <col min="6" max="6" width="24.85546875" bestFit="1" customWidth="1"/>
    <col min="7" max="7" width="9.42578125" bestFit="1" customWidth="1"/>
    <col min="8" max="8" width="19.7109375" bestFit="1" customWidth="1"/>
    <col min="9" max="9" width="53.140625" style="18" customWidth="1"/>
  </cols>
  <sheetData>
    <row r="1" spans="1:9" s="18" customFormat="1" ht="30" x14ac:dyDescent="0.25">
      <c r="A1" s="17" t="s">
        <v>271</v>
      </c>
      <c r="B1" s="17" t="s">
        <v>272</v>
      </c>
      <c r="C1" s="17" t="s">
        <v>273</v>
      </c>
      <c r="D1" s="17" t="s">
        <v>275</v>
      </c>
      <c r="E1" s="17" t="s">
        <v>276</v>
      </c>
      <c r="F1" s="17" t="s">
        <v>277</v>
      </c>
      <c r="G1" s="17" t="s">
        <v>279</v>
      </c>
      <c r="H1" s="17" t="s">
        <v>278</v>
      </c>
      <c r="I1" s="17" t="s">
        <v>191</v>
      </c>
    </row>
    <row r="2" spans="1:9" ht="30" x14ac:dyDescent="0.25">
      <c r="A2" s="3" t="s">
        <v>155</v>
      </c>
      <c r="B2" s="9" t="s">
        <v>274</v>
      </c>
      <c r="C2" s="9"/>
      <c r="D2" s="9"/>
      <c r="E2" s="9"/>
      <c r="F2" s="9"/>
      <c r="G2" s="9" t="s">
        <v>274</v>
      </c>
      <c r="H2" s="9"/>
      <c r="I2" s="20" t="s">
        <v>283</v>
      </c>
    </row>
    <row r="3" spans="1:9" ht="30" x14ac:dyDescent="0.25">
      <c r="A3" s="3" t="s">
        <v>156</v>
      </c>
      <c r="B3" s="9" t="s">
        <v>274</v>
      </c>
      <c r="C3" s="9"/>
      <c r="D3" s="9"/>
      <c r="E3" s="9"/>
      <c r="F3" s="9"/>
      <c r="G3" s="9" t="s">
        <v>274</v>
      </c>
      <c r="H3" s="9"/>
      <c r="I3" s="20" t="s">
        <v>283</v>
      </c>
    </row>
    <row r="4" spans="1:9" ht="30" x14ac:dyDescent="0.25">
      <c r="A4" s="3" t="s">
        <v>157</v>
      </c>
      <c r="B4" s="9" t="s">
        <v>274</v>
      </c>
      <c r="C4" s="9" t="s">
        <v>274</v>
      </c>
      <c r="D4" s="9"/>
      <c r="E4" s="9"/>
      <c r="F4" s="9"/>
      <c r="G4" s="9" t="s">
        <v>274</v>
      </c>
      <c r="H4" s="9"/>
      <c r="I4" s="20" t="s">
        <v>283</v>
      </c>
    </row>
    <row r="5" spans="1:9" x14ac:dyDescent="0.25">
      <c r="A5" s="3" t="s">
        <v>158</v>
      </c>
      <c r="B5" s="9" t="s">
        <v>274</v>
      </c>
      <c r="C5" s="9" t="s">
        <v>274</v>
      </c>
      <c r="D5" s="9"/>
      <c r="E5" s="9"/>
      <c r="F5" s="9"/>
      <c r="G5" s="9" t="s">
        <v>274</v>
      </c>
      <c r="H5" s="9" t="s">
        <v>274</v>
      </c>
      <c r="I5" s="20"/>
    </row>
    <row r="6" spans="1:9" ht="30" x14ac:dyDescent="0.25">
      <c r="A6" s="3" t="s">
        <v>159</v>
      </c>
      <c r="B6" s="9" t="s">
        <v>274</v>
      </c>
      <c r="C6" s="9"/>
      <c r="D6" s="9"/>
      <c r="E6" s="9"/>
      <c r="F6" s="9"/>
      <c r="G6" s="9" t="s">
        <v>274</v>
      </c>
      <c r="H6" s="9"/>
      <c r="I6" s="20" t="s">
        <v>283</v>
      </c>
    </row>
    <row r="7" spans="1:9" ht="30" x14ac:dyDescent="0.25">
      <c r="A7" s="3" t="s">
        <v>160</v>
      </c>
      <c r="B7" s="9" t="s">
        <v>274</v>
      </c>
      <c r="C7" s="9"/>
      <c r="D7" s="9"/>
      <c r="E7" s="9"/>
      <c r="F7" s="9"/>
      <c r="G7" s="9" t="s">
        <v>274</v>
      </c>
      <c r="H7" s="9"/>
      <c r="I7" s="20" t="s">
        <v>283</v>
      </c>
    </row>
    <row r="8" spans="1:9" ht="30" x14ac:dyDescent="0.25">
      <c r="A8" s="3" t="s">
        <v>161</v>
      </c>
      <c r="B8" s="9" t="s">
        <v>274</v>
      </c>
      <c r="C8" s="9"/>
      <c r="D8" s="9" t="s">
        <v>274</v>
      </c>
      <c r="E8" s="9"/>
      <c r="F8" s="9" t="s">
        <v>274</v>
      </c>
      <c r="G8" s="9" t="s">
        <v>274</v>
      </c>
      <c r="H8" s="9" t="s">
        <v>274</v>
      </c>
      <c r="I8" s="20" t="s">
        <v>281</v>
      </c>
    </row>
    <row r="9" spans="1:9" ht="30" x14ac:dyDescent="0.25">
      <c r="A9" s="3" t="s">
        <v>162</v>
      </c>
      <c r="B9" s="9" t="s">
        <v>274</v>
      </c>
      <c r="C9" s="9"/>
      <c r="D9" s="9"/>
      <c r="E9" s="9"/>
      <c r="F9" s="9"/>
      <c r="G9" s="9" t="s">
        <v>274</v>
      </c>
      <c r="H9" s="9"/>
      <c r="I9" s="20" t="s">
        <v>283</v>
      </c>
    </row>
    <row r="10" spans="1:9" x14ac:dyDescent="0.25">
      <c r="A10" s="3" t="s">
        <v>163</v>
      </c>
      <c r="B10" s="9"/>
      <c r="C10" s="9" t="s">
        <v>274</v>
      </c>
      <c r="D10" s="9"/>
      <c r="E10" s="9" t="s">
        <v>274</v>
      </c>
      <c r="F10" s="9"/>
      <c r="G10" s="9" t="s">
        <v>274</v>
      </c>
      <c r="H10" s="9" t="s">
        <v>274</v>
      </c>
      <c r="I10" s="20"/>
    </row>
    <row r="11" spans="1:9" ht="30" x14ac:dyDescent="0.25">
      <c r="A11" s="3" t="s">
        <v>164</v>
      </c>
      <c r="B11" s="9" t="s">
        <v>274</v>
      </c>
      <c r="C11" s="9"/>
      <c r="D11" s="9"/>
      <c r="E11" s="9"/>
      <c r="F11" s="9"/>
      <c r="G11" s="9" t="s">
        <v>274</v>
      </c>
      <c r="H11" s="9"/>
      <c r="I11" s="20" t="s">
        <v>283</v>
      </c>
    </row>
    <row r="12" spans="1:9" ht="30" x14ac:dyDescent="0.25">
      <c r="A12" s="3" t="s">
        <v>165</v>
      </c>
      <c r="B12" s="9" t="s">
        <v>274</v>
      </c>
      <c r="C12" s="9"/>
      <c r="D12" s="9"/>
      <c r="E12" s="9"/>
      <c r="F12" s="9"/>
      <c r="G12" s="9" t="s">
        <v>274</v>
      </c>
      <c r="H12" s="9" t="s">
        <v>274</v>
      </c>
      <c r="I12" s="20" t="s">
        <v>280</v>
      </c>
    </row>
    <row r="13" spans="1:9" x14ac:dyDescent="0.25">
      <c r="A13" s="3" t="s">
        <v>166</v>
      </c>
      <c r="B13" s="9" t="s">
        <v>274</v>
      </c>
      <c r="C13" s="9" t="s">
        <v>274</v>
      </c>
      <c r="D13" s="9"/>
      <c r="E13" s="9"/>
      <c r="F13" s="9"/>
      <c r="G13" s="9" t="s">
        <v>274</v>
      </c>
      <c r="H13" s="9" t="s">
        <v>274</v>
      </c>
      <c r="I13" s="20"/>
    </row>
    <row r="14" spans="1:9" x14ac:dyDescent="0.25">
      <c r="A14" s="3" t="s">
        <v>167</v>
      </c>
      <c r="B14" s="9" t="s">
        <v>274</v>
      </c>
      <c r="C14" s="9" t="s">
        <v>274</v>
      </c>
      <c r="D14" s="9"/>
      <c r="E14" s="9"/>
      <c r="F14" s="9"/>
      <c r="G14" s="9" t="s">
        <v>274</v>
      </c>
      <c r="H14" s="9" t="s">
        <v>274</v>
      </c>
      <c r="I14" s="20"/>
    </row>
    <row r="15" spans="1:9" ht="45" x14ac:dyDescent="0.25">
      <c r="A15" s="3" t="s">
        <v>168</v>
      </c>
      <c r="B15" s="9" t="s">
        <v>274</v>
      </c>
      <c r="C15" s="9" t="s">
        <v>274</v>
      </c>
      <c r="D15" s="9"/>
      <c r="E15" s="9"/>
      <c r="F15" s="9"/>
      <c r="G15" s="9"/>
      <c r="H15" s="9"/>
      <c r="I15" s="20" t="s">
        <v>284</v>
      </c>
    </row>
    <row r="16" spans="1:9" x14ac:dyDescent="0.25">
      <c r="A16" s="3" t="s">
        <v>169</v>
      </c>
      <c r="B16" s="9" t="s">
        <v>274</v>
      </c>
      <c r="C16" s="9" t="s">
        <v>274</v>
      </c>
      <c r="D16" s="9"/>
      <c r="E16" s="9"/>
      <c r="F16" s="9"/>
      <c r="G16" s="9" t="s">
        <v>274</v>
      </c>
      <c r="H16" s="9" t="s">
        <v>274</v>
      </c>
      <c r="I16" s="20"/>
    </row>
    <row r="17" spans="1:9" x14ac:dyDescent="0.25">
      <c r="A17" s="3" t="s">
        <v>170</v>
      </c>
      <c r="B17" s="9" t="s">
        <v>274</v>
      </c>
      <c r="C17" s="9" t="s">
        <v>274</v>
      </c>
      <c r="D17" s="9"/>
      <c r="E17" s="9"/>
      <c r="F17" s="9"/>
      <c r="G17" s="9" t="s">
        <v>274</v>
      </c>
      <c r="H17" s="9" t="s">
        <v>274</v>
      </c>
      <c r="I17" s="20"/>
    </row>
    <row r="18" spans="1:9" x14ac:dyDescent="0.25">
      <c r="A18" s="3" t="s">
        <v>171</v>
      </c>
      <c r="B18" s="9" t="s">
        <v>274</v>
      </c>
      <c r="C18" s="9"/>
      <c r="D18" s="9"/>
      <c r="E18" s="9"/>
      <c r="F18" s="9"/>
      <c r="G18" s="9" t="s">
        <v>274</v>
      </c>
      <c r="H18" s="9" t="s">
        <v>274</v>
      </c>
      <c r="I18" s="20"/>
    </row>
    <row r="19" spans="1:9" ht="30" x14ac:dyDescent="0.25">
      <c r="A19" s="3" t="s">
        <v>172</v>
      </c>
      <c r="B19" s="9" t="s">
        <v>274</v>
      </c>
      <c r="C19" s="9"/>
      <c r="D19" s="9"/>
      <c r="E19" s="9"/>
      <c r="F19" s="9"/>
      <c r="G19" s="9" t="s">
        <v>274</v>
      </c>
      <c r="H19" s="9"/>
      <c r="I19" s="20" t="s">
        <v>283</v>
      </c>
    </row>
  </sheetData>
  <conditionalFormatting sqref="A2:I19">
    <cfRule type="expression" dxfId="0" priority="1">
      <formula>MOD(ROW(),2)=1</formula>
    </cfRule>
  </conditionalFormatting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D4CE-0B9E-4815-9CC2-252DABEA071E}">
  <dimension ref="A1:B20"/>
  <sheetViews>
    <sheetView workbookViewId="0"/>
  </sheetViews>
  <sheetFormatPr defaultRowHeight="15" x14ac:dyDescent="0.25"/>
  <cols>
    <col min="1" max="1" width="18.5703125" bestFit="1" customWidth="1"/>
    <col min="2" max="2" width="20" bestFit="1" customWidth="1"/>
  </cols>
  <sheetData>
    <row r="1" spans="1:2" x14ac:dyDescent="0.25">
      <c r="A1" s="2" t="s">
        <v>173</v>
      </c>
      <c r="B1" s="2" t="s">
        <v>174</v>
      </c>
    </row>
    <row r="2" spans="1:2" x14ac:dyDescent="0.25">
      <c r="A2" s="3" t="s">
        <v>155</v>
      </c>
      <c r="B2" s="3" t="s">
        <v>175</v>
      </c>
    </row>
    <row r="3" spans="1:2" x14ac:dyDescent="0.25">
      <c r="A3" s="3" t="s">
        <v>156</v>
      </c>
      <c r="B3" s="7" t="s">
        <v>180</v>
      </c>
    </row>
    <row r="4" spans="1:2" x14ac:dyDescent="0.25">
      <c r="A4" s="3" t="s">
        <v>157</v>
      </c>
      <c r="B4" s="3" t="s">
        <v>176</v>
      </c>
    </row>
    <row r="5" spans="1:2" x14ac:dyDescent="0.25">
      <c r="A5" s="3" t="s">
        <v>158</v>
      </c>
      <c r="B5" s="7" t="s">
        <v>186</v>
      </c>
    </row>
    <row r="6" spans="1:2" x14ac:dyDescent="0.25">
      <c r="A6" s="3" t="s">
        <v>159</v>
      </c>
      <c r="B6" s="3" t="s">
        <v>177</v>
      </c>
    </row>
    <row r="7" spans="1:2" x14ac:dyDescent="0.25">
      <c r="A7" s="3" t="s">
        <v>160</v>
      </c>
      <c r="B7" s="3" t="s">
        <v>178</v>
      </c>
    </row>
    <row r="8" spans="1:2" x14ac:dyDescent="0.25">
      <c r="A8" s="3" t="s">
        <v>161</v>
      </c>
      <c r="B8" s="8" t="s">
        <v>189</v>
      </c>
    </row>
    <row r="9" spans="1:2" x14ac:dyDescent="0.25">
      <c r="A9" s="3" t="s">
        <v>162</v>
      </c>
      <c r="B9" s="7" t="s">
        <v>180</v>
      </c>
    </row>
    <row r="10" spans="1:2" x14ac:dyDescent="0.25">
      <c r="A10" s="3" t="s">
        <v>163</v>
      </c>
      <c r="B10" s="3" t="s">
        <v>179</v>
      </c>
    </row>
    <row r="11" spans="1:2" x14ac:dyDescent="0.25">
      <c r="A11" s="3" t="s">
        <v>164</v>
      </c>
      <c r="B11" s="3" t="s">
        <v>180</v>
      </c>
    </row>
    <row r="12" spans="1:2" x14ac:dyDescent="0.25">
      <c r="A12" s="3" t="s">
        <v>165</v>
      </c>
      <c r="B12" s="3" t="s">
        <v>181</v>
      </c>
    </row>
    <row r="13" spans="1:2" x14ac:dyDescent="0.25">
      <c r="A13" s="3" t="s">
        <v>166</v>
      </c>
      <c r="B13" s="3" t="s">
        <v>182</v>
      </c>
    </row>
    <row r="14" spans="1:2" x14ac:dyDescent="0.25">
      <c r="A14" s="3" t="s">
        <v>167</v>
      </c>
      <c r="B14" s="3" t="s">
        <v>183</v>
      </c>
    </row>
    <row r="15" spans="1:2" x14ac:dyDescent="0.25">
      <c r="A15" s="3" t="s">
        <v>168</v>
      </c>
      <c r="B15" s="3" t="s">
        <v>184</v>
      </c>
    </row>
    <row r="16" spans="1:2" x14ac:dyDescent="0.25">
      <c r="A16" s="3" t="s">
        <v>169</v>
      </c>
      <c r="B16" s="3" t="s">
        <v>185</v>
      </c>
    </row>
    <row r="17" spans="1:2" x14ac:dyDescent="0.25">
      <c r="A17" s="3" t="s">
        <v>170</v>
      </c>
      <c r="B17" s="3" t="s">
        <v>186</v>
      </c>
    </row>
    <row r="18" spans="1:2" x14ac:dyDescent="0.25">
      <c r="A18" s="3" t="s">
        <v>171</v>
      </c>
      <c r="B18" s="3" t="s">
        <v>187</v>
      </c>
    </row>
    <row r="19" spans="1:2" x14ac:dyDescent="0.25">
      <c r="A19" s="3" t="s">
        <v>172</v>
      </c>
      <c r="B19" s="7" t="s">
        <v>180</v>
      </c>
    </row>
    <row r="20" spans="1:2" x14ac:dyDescent="0.25">
      <c r="A20" s="3"/>
      <c r="B20" s="3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Parameters</vt:lpstr>
      <vt:lpstr>Values</vt:lpstr>
      <vt:lpstr>Code Coverage</vt:lpstr>
      <vt:lpstr>Header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cp:lastPrinted>2024-07-14T21:11:57Z</cp:lastPrinted>
  <dcterms:created xsi:type="dcterms:W3CDTF">2024-07-14T02:18:41Z</dcterms:created>
  <dcterms:modified xsi:type="dcterms:W3CDTF">2024-07-21T02:24:49Z</dcterms:modified>
</cp:coreProperties>
</file>