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codeName="ThisWorkbook" defaultThemeVersion="124226"/>
  <xr:revisionPtr revIDLastSave="0" documentId="13_ncr:1_{35A5ADC0-3FA7-40FF-85FF-74F4A1AF7DDA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Offset Errors" sheetId="9" r:id="rId1"/>
    <sheet name="Gain Errors" sheetId="10" r:id="rId2"/>
    <sheet name="DVM1 Calc" sheetId="8" r:id="rId3"/>
    <sheet name="ADC Bits to V" sheetId="11" r:id="rId4"/>
  </sheets>
  <calcPr calcId="191029"/>
</workbook>
</file>

<file path=xl/calcChain.xml><?xml version="1.0" encoding="utf-8"?>
<calcChain xmlns="http://schemas.openxmlformats.org/spreadsheetml/2006/main">
  <c r="H26" i="9" l="1"/>
  <c r="H27" i="9"/>
  <c r="I27" i="9" s="1"/>
  <c r="K27" i="9" s="1"/>
  <c r="N27" i="9" s="1"/>
  <c r="H29" i="9"/>
  <c r="H30" i="9"/>
  <c r="I29" i="9"/>
  <c r="K29" i="9" s="1"/>
  <c r="M29" i="9" s="1"/>
  <c r="C17" i="11"/>
  <c r="C14" i="11"/>
  <c r="H24" i="9"/>
  <c r="I24" i="9" s="1"/>
  <c r="K24" i="9" s="1"/>
  <c r="N24" i="9" s="1"/>
  <c r="H23" i="9"/>
  <c r="C29" i="8"/>
  <c r="H21" i="9"/>
  <c r="I21" i="9" s="1"/>
  <c r="K21" i="9" s="1"/>
  <c r="H20" i="9"/>
  <c r="C21" i="11"/>
  <c r="C9" i="11"/>
  <c r="C20" i="8"/>
  <c r="C59" i="8" s="1"/>
  <c r="C52" i="8"/>
  <c r="C51" i="8"/>
  <c r="C48" i="8"/>
  <c r="C47" i="8"/>
  <c r="C32" i="8"/>
  <c r="C35" i="8"/>
  <c r="C16" i="8"/>
  <c r="C31" i="8" s="1"/>
  <c r="I25" i="10"/>
  <c r="M25" i="10" s="1"/>
  <c r="I24" i="10"/>
  <c r="L24" i="10" s="1"/>
  <c r="I22" i="10"/>
  <c r="M22" i="10" s="1"/>
  <c r="I21" i="10"/>
  <c r="L21" i="10" s="1"/>
  <c r="I30" i="9"/>
  <c r="K30" i="9" s="1"/>
  <c r="N30" i="9" s="1"/>
  <c r="I23" i="9" l="1"/>
  <c r="K23" i="9" s="1"/>
  <c r="M23" i="9" s="1"/>
  <c r="C60" i="8"/>
  <c r="C61" i="8" s="1"/>
  <c r="C27" i="8"/>
  <c r="N21" i="9"/>
  <c r="N33" i="9" s="1"/>
  <c r="D11" i="9" s="1"/>
  <c r="E11" i="9" s="1"/>
  <c r="F11" i="9" s="1"/>
  <c r="I20" i="9"/>
  <c r="C53" i="8"/>
  <c r="I19" i="10" s="1"/>
  <c r="C49" i="8"/>
  <c r="H27" i="10" l="1"/>
  <c r="I27" i="10" s="1"/>
  <c r="L27" i="10" s="1"/>
  <c r="H28" i="10"/>
  <c r="I28" i="10" s="1"/>
  <c r="M28" i="10" s="1"/>
  <c r="K20" i="9"/>
  <c r="I26" i="9"/>
  <c r="K26" i="9" s="1"/>
  <c r="M26" i="9" s="1"/>
  <c r="I18" i="10"/>
  <c r="L18" i="10" s="1"/>
  <c r="L32" i="10" s="1"/>
  <c r="D10" i="10" s="1"/>
  <c r="E10" i="10" s="1"/>
  <c r="F10" i="10" s="1"/>
  <c r="M19" i="10"/>
  <c r="M32" i="10" s="1"/>
  <c r="D11" i="10" s="1"/>
  <c r="E11" i="10" s="1"/>
  <c r="F11" i="10" s="1"/>
  <c r="M20" i="9" l="1"/>
  <c r="M33" i="9" s="1"/>
  <c r="D10" i="9" l="1"/>
  <c r="E10" i="9" s="1"/>
  <c r="F10" i="9" l="1"/>
</calcChain>
</file>

<file path=xl/sharedStrings.xml><?xml version="1.0" encoding="utf-8"?>
<sst xmlns="http://schemas.openxmlformats.org/spreadsheetml/2006/main" count="281" uniqueCount="138">
  <si>
    <t>S</t>
  </si>
  <si>
    <t>R1</t>
  </si>
  <si>
    <t>R2</t>
  </si>
  <si>
    <t>K</t>
  </si>
  <si>
    <t>K'</t>
  </si>
  <si>
    <t>V</t>
  </si>
  <si>
    <t>Signal Gain</t>
  </si>
  <si>
    <t>OFFSET ERRORS</t>
  </si>
  <si>
    <t>GAIN ERRORS</t>
  </si>
  <si>
    <t>%</t>
  </si>
  <si>
    <t>K is the circuit gain</t>
  </si>
  <si>
    <t>A</t>
  </si>
  <si>
    <t>unit</t>
  </si>
  <si>
    <t>Enter values</t>
  </si>
  <si>
    <t>Calc results</t>
  </si>
  <si>
    <t>e</t>
  </si>
  <si>
    <t>Specifications</t>
  </si>
  <si>
    <t>Offset Error</t>
  </si>
  <si>
    <t>Gain Error</t>
  </si>
  <si>
    <t>Margin %</t>
  </si>
  <si>
    <t>P/F ?</t>
  </si>
  <si>
    <t>R1 Tol</t>
  </si>
  <si>
    <t>R2 Tol</t>
  </si>
  <si>
    <r>
      <t>S =(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K/K)/(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R/R)   Sensitivity of K to a change in R</t>
    </r>
  </si>
  <si>
    <t>Gain Sensitivity</t>
  </si>
  <si>
    <t>Gain, Sensitivity Calc Sheet</t>
  </si>
  <si>
    <t>Block</t>
  </si>
  <si>
    <t>"</t>
  </si>
  <si>
    <t>Circuit Block</t>
  </si>
  <si>
    <t xml:space="preserve">((K'-K)/K) / 0.01 </t>
  </si>
  <si>
    <t>Ref, Part</t>
  </si>
  <si>
    <t>Input Full-Scale</t>
  </si>
  <si>
    <t>K = vo/vs    Signal Gain</t>
  </si>
  <si>
    <t>SPECIFICATIONS AND RESULTS</t>
  </si>
  <si>
    <t>OFFSET SENSITIVITY</t>
  </si>
  <si>
    <t>GAIN SENSITIVITY</t>
  </si>
  <si>
    <t>Offset Sensitivity</t>
  </si>
  <si>
    <t>Error Source</t>
  </si>
  <si>
    <t>Error Value</t>
  </si>
  <si>
    <t>abs(ΔK/K)</t>
  </si>
  <si>
    <t>Gain errors scale directly to all nodes</t>
  </si>
  <si>
    <t>S   (How does each error source contribute to a signal Gain error)</t>
  </si>
  <si>
    <t>Offset Error RTI</t>
  </si>
  <si>
    <r>
      <rPr>
        <i/>
        <sz val="11"/>
        <color theme="1"/>
        <rFont val="Calibri"/>
        <family val="2"/>
      </rPr>
      <t>ΔK/K</t>
    </r>
    <r>
      <rPr>
        <i/>
        <sz val="11"/>
        <color theme="1"/>
        <rFont val="Calibri"/>
        <family val="2"/>
        <scheme val="minor"/>
      </rPr>
      <t xml:space="preserve"> = e*S
(%)</t>
    </r>
  </si>
  <si>
    <t>RS</t>
  </si>
  <si>
    <t>ΔVoffset = e*S
(V)</t>
  </si>
  <si>
    <t>abs(ΔVoffset_rti)</t>
  </si>
  <si>
    <t>U1 voff</t>
  </si>
  <si>
    <t xml:space="preserve">K' is the gain with a 1% tol for S calc. </t>
  </si>
  <si>
    <r>
      <t>S = (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K/K) / (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R/R)  = ((K'-K)/K) / 0.01</t>
    </r>
  </si>
  <si>
    <t>S = 0.5 means that a 1% change in R causes a 0.5% change in the K.</t>
  </si>
  <si>
    <t xml:space="preserve">                 Similarly, a 0.1% change in R causes a 0.05% change in the K.</t>
  </si>
  <si>
    <t>Circuit, Gains, Levels</t>
  </si>
  <si>
    <t>Atten</t>
  </si>
  <si>
    <t>ADC</t>
  </si>
  <si>
    <t>SW1</t>
  </si>
  <si>
    <t>ADC Voff</t>
  </si>
  <si>
    <t>SW1 Ioff</t>
  </si>
  <si>
    <t>Va</t>
  </si>
  <si>
    <t>Analysis Node</t>
  </si>
  <si>
    <t>vadc1</t>
  </si>
  <si>
    <t>Ka = Va/Vin</t>
  </si>
  <si>
    <t>Vrange</t>
  </si>
  <si>
    <t>Range</t>
  </si>
  <si>
    <t>ΔVoffset_rti = 
ΔVa / Ka</t>
  </si>
  <si>
    <t>WCA 4V</t>
  </si>
  <si>
    <t>WCA 20V</t>
  </si>
  <si>
    <t>v1</t>
  </si>
  <si>
    <t>Gain from 
Vin to Va</t>
  </si>
  <si>
    <t>Worst Case Sum
4V</t>
  </si>
  <si>
    <t>Worst Case Sum
20V</t>
  </si>
  <si>
    <t>Error Budget Results</t>
  </si>
  <si>
    <t>SW2 Ioff</t>
  </si>
  <si>
    <t>SW2</t>
  </si>
  <si>
    <t>Offset Errors</t>
  </si>
  <si>
    <t>Gain Error (%)</t>
  </si>
  <si>
    <t>Offset Error (V)</t>
  </si>
  <si>
    <t>ADCword</t>
  </si>
  <si>
    <t>ADC Tol</t>
  </si>
  <si>
    <t>Sum 4V</t>
  </si>
  <si>
    <t>Sum 20V</t>
  </si>
  <si>
    <t>U2, Vref</t>
  </si>
  <si>
    <t>U1, ADC</t>
  </si>
  <si>
    <t>Should be positive</t>
  </si>
  <si>
    <t>Offset Errors - Digital Voltmeter DVM1</t>
  </si>
  <si>
    <t>Gain Errors - Digital Voltmeter DVM1</t>
  </si>
  <si>
    <t>DVM1</t>
  </si>
  <si>
    <t>K  (20V)</t>
  </si>
  <si>
    <t>SW1 ioff    4V</t>
  </si>
  <si>
    <t>SW1 ioff    20V</t>
  </si>
  <si>
    <t>Ron SW1,2</t>
  </si>
  <si>
    <t>Ref</t>
  </si>
  <si>
    <t>Vref</t>
  </si>
  <si>
    <t>Input Atten</t>
  </si>
  <si>
    <t>Source R</t>
  </si>
  <si>
    <t>SW2 ioff    4V</t>
  </si>
  <si>
    <t>SW2 ioff    20V</t>
  </si>
  <si>
    <t>R2/(R1+R2)</t>
  </si>
  <si>
    <t>K(R1*1.01)</t>
  </si>
  <si>
    <t>K(R2*1.01)</t>
  </si>
  <si>
    <t>Switch</t>
  </si>
  <si>
    <t>Gain error (Tol) directly scales output</t>
  </si>
  <si>
    <t>Voltage error (Tol) directly scales output</t>
  </si>
  <si>
    <t>v1/vin = R2/(R1+R2)</t>
  </si>
  <si>
    <t>v1/vin = 1</t>
  </si>
  <si>
    <t>S   (How does each error source contribute to an Offset error)</t>
  </si>
  <si>
    <t>Max source R (assume battery)</t>
  </si>
  <si>
    <t>N</t>
  </si>
  <si>
    <t>ADC bits</t>
  </si>
  <si>
    <t>Counts</t>
  </si>
  <si>
    <t>ADC counts</t>
  </si>
  <si>
    <t>2^N</t>
  </si>
  <si>
    <t>Ncounts/Vref</t>
  </si>
  <si>
    <t xml:space="preserve">((K'-K)/K) / 0.001 </t>
  </si>
  <si>
    <t>Vref_err</t>
  </si>
  <si>
    <t>Vref err</t>
  </si>
  <si>
    <t>Ncounts/(Vref+0.001)</t>
  </si>
  <si>
    <t>20V only</t>
  </si>
  <si>
    <t>ADC Res</t>
  </si>
  <si>
    <t>S = vo / ibp = R1||R2</t>
  </si>
  <si>
    <t>U1 resolution</t>
  </si>
  <si>
    <t>voff (bits)</t>
  </si>
  <si>
    <t>voff (V)</t>
  </si>
  <si>
    <t>vres (bits)</t>
  </si>
  <si>
    <t>vres (V)</t>
  </si>
  <si>
    <t>K (bits)</t>
  </si>
  <si>
    <t>K (%)</t>
  </si>
  <si>
    <t>K  (4V}</t>
  </si>
  <si>
    <t>S = vadc1 / voff</t>
  </si>
  <si>
    <t xml:space="preserve">S = vadc1 / vres </t>
  </si>
  <si>
    <t>ADC Error Calculations</t>
  </si>
  <si>
    <t>Input Offset</t>
  </si>
  <si>
    <t>Resolution</t>
  </si>
  <si>
    <t>V = Bits/2^N*Vref</t>
  </si>
  <si>
    <t>V = Bits/2^N*100%</t>
  </si>
  <si>
    <t>negliable effect</t>
  </si>
  <si>
    <t>SW1 On, no effect</t>
  </si>
  <si>
    <t>SW2 On, no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</si>
</sst>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0000"/>
    <numFmt numFmtId="168" formatCode="0.000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16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 wrapText="1"/>
    </xf>
    <xf numFmtId="16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3" fillId="4" borderId="0" xfId="0" applyFont="1" applyFill="1"/>
    <xf numFmtId="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quotePrefix="1"/>
    <xf numFmtId="166" fontId="3" fillId="0" borderId="0" xfId="0" applyNumberFormat="1" applyFont="1" applyAlignment="1">
      <alignment horizontal="center"/>
    </xf>
    <xf numFmtId="9" fontId="0" fillId="0" borderId="0" xfId="2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168" fontId="0" fillId="0" borderId="0" xfId="0" applyNumberFormat="1" applyAlignment="1">
      <alignment horizontal="center"/>
    </xf>
    <xf numFmtId="168" fontId="3" fillId="0" borderId="0" xfId="0" applyNumberFormat="1" applyFont="1" applyAlignment="1">
      <alignment horizontal="center"/>
    </xf>
    <xf numFmtId="0" fontId="6" fillId="0" borderId="0" xfId="0" applyFont="1"/>
    <xf numFmtId="0" fontId="2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2" fillId="0" borderId="0" xfId="0" applyFont="1"/>
    <xf numFmtId="0" fontId="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9" fillId="0" borderId="0" xfId="0" applyFont="1"/>
    <xf numFmtId="0" fontId="7" fillId="0" borderId="0" xfId="0" applyFont="1" applyAlignment="1">
      <alignment horizontal="center" wrapText="1"/>
    </xf>
    <xf numFmtId="0" fontId="7" fillId="4" borderId="0" xfId="0" applyFont="1" applyFill="1" applyAlignment="1">
      <alignment horizontal="center"/>
    </xf>
    <xf numFmtId="165" fontId="0" fillId="0" borderId="0" xfId="0" applyNumberFormat="1"/>
    <xf numFmtId="0" fontId="2" fillId="0" borderId="0" xfId="0" applyFont="1" applyAlignment="1">
      <alignment wrapText="1"/>
    </xf>
    <xf numFmtId="166" fontId="0" fillId="0" borderId="0" xfId="0" applyNumberFormat="1"/>
  </cellXfs>
  <cellStyles count="3">
    <cellStyle name="Normal" xfId="0" builtinId="0"/>
    <cellStyle name="Normal 2" xfId="1" xr:uid="{00000000-0005-0000-0000-000001000000}"/>
    <cellStyle name="Percent" xfId="2" builtinId="5"/>
  </cellStyles>
  <dxfs count="4">
    <dxf>
      <font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51696-0001-4150-88AE-864E39E17241}">
  <dimension ref="A1:N36"/>
  <sheetViews>
    <sheetView topLeftCell="D1" zoomScaleNormal="100" workbookViewId="0">
      <selection activeCell="F25" sqref="F25"/>
    </sheetView>
  </sheetViews>
  <sheetFormatPr defaultRowHeight="14.5" x14ac:dyDescent="0.35"/>
  <cols>
    <col min="1" max="1" width="12.54296875" customWidth="1"/>
    <col min="2" max="2" width="14.453125" customWidth="1"/>
    <col min="3" max="3" width="14.6328125" customWidth="1"/>
    <col min="4" max="4" width="12.6328125" customWidth="1"/>
    <col min="5" max="5" width="9.54296875" customWidth="1"/>
    <col min="6" max="6" width="9.7265625" customWidth="1"/>
    <col min="7" max="7" width="10.81640625" customWidth="1"/>
    <col min="8" max="8" width="11.90625" customWidth="1"/>
    <col min="9" max="9" width="15.81640625" customWidth="1"/>
    <col min="10" max="10" width="16" customWidth="1"/>
    <col min="11" max="11" width="13.1796875" customWidth="1"/>
    <col min="12" max="12" width="15.81640625" customWidth="1"/>
    <col min="13" max="13" width="17.36328125" customWidth="1"/>
    <col min="14" max="14" width="16.90625" customWidth="1"/>
  </cols>
  <sheetData>
    <row r="1" spans="1:13" ht="18.5" x14ac:dyDescent="0.45">
      <c r="A1" s="29" t="s">
        <v>84</v>
      </c>
      <c r="F1" s="1"/>
      <c r="G1" s="1"/>
      <c r="H1" s="1"/>
    </row>
    <row r="2" spans="1:13" x14ac:dyDescent="0.35">
      <c r="D2" s="3"/>
      <c r="E2" s="2" t="s">
        <v>13</v>
      </c>
      <c r="G2" s="2"/>
      <c r="H2" s="2"/>
    </row>
    <row r="3" spans="1:13" x14ac:dyDescent="0.35">
      <c r="D3" s="4"/>
      <c r="E3" s="2" t="s">
        <v>14</v>
      </c>
      <c r="G3" s="2"/>
      <c r="H3" s="2"/>
      <c r="J3" s="1"/>
    </row>
    <row r="4" spans="1:13" x14ac:dyDescent="0.35">
      <c r="F4" s="2"/>
      <c r="G4" s="2"/>
      <c r="H4" s="2"/>
      <c r="J4" s="1"/>
    </row>
    <row r="5" spans="1:13" x14ac:dyDescent="0.35">
      <c r="A5" s="15" t="s">
        <v>33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x14ac:dyDescent="0.35">
      <c r="F6" s="2"/>
      <c r="G6" s="2"/>
      <c r="H6" s="2"/>
      <c r="J6" s="1"/>
    </row>
    <row r="7" spans="1:13" x14ac:dyDescent="0.35">
      <c r="C7" s="10"/>
      <c r="D7" s="19"/>
    </row>
    <row r="8" spans="1:13" ht="29" x14ac:dyDescent="0.35">
      <c r="C8" s="31" t="s">
        <v>16</v>
      </c>
      <c r="D8" s="31" t="s">
        <v>71</v>
      </c>
      <c r="E8" s="31" t="s">
        <v>83</v>
      </c>
      <c r="F8" s="10"/>
    </row>
    <row r="9" spans="1:13" x14ac:dyDescent="0.35">
      <c r="A9" s="32"/>
      <c r="B9" s="3" t="s">
        <v>63</v>
      </c>
      <c r="C9" s="3" t="s">
        <v>76</v>
      </c>
      <c r="D9" s="4" t="s">
        <v>17</v>
      </c>
      <c r="E9" s="4" t="s">
        <v>19</v>
      </c>
      <c r="F9" s="4" t="s">
        <v>20</v>
      </c>
    </row>
    <row r="10" spans="1:13" x14ac:dyDescent="0.35">
      <c r="A10" s="2"/>
      <c r="B10" s="10">
        <v>4</v>
      </c>
      <c r="C10" s="1">
        <v>1.4999999999999999E-2</v>
      </c>
      <c r="D10" s="14">
        <f>M33</f>
        <v>1.2199999999999999E-2</v>
      </c>
      <c r="E10" s="16">
        <f>(C10-D10)/C10*100</f>
        <v>18.666666666666671</v>
      </c>
      <c r="F10" s="9" t="str">
        <f>IF(E10&gt;0,"PASS", "FAIL")</f>
        <v>PASS</v>
      </c>
      <c r="H10" s="9"/>
    </row>
    <row r="11" spans="1:13" x14ac:dyDescent="0.35">
      <c r="B11" s="10">
        <v>20</v>
      </c>
      <c r="C11" s="1">
        <v>7.4999999999999997E-2</v>
      </c>
      <c r="D11" s="14">
        <f>N33</f>
        <v>6.1799999999999994E-2</v>
      </c>
      <c r="E11" s="16">
        <f>(C11-D11)/C11*100</f>
        <v>17.600000000000005</v>
      </c>
      <c r="F11" s="9" t="str">
        <f>IF(E11&gt;0,"PASS", "FAIL")</f>
        <v>PASS</v>
      </c>
    </row>
    <row r="12" spans="1:13" x14ac:dyDescent="0.35">
      <c r="B12" s="1"/>
      <c r="C12" s="1"/>
      <c r="E12" s="1"/>
      <c r="F12" s="1"/>
    </row>
    <row r="13" spans="1:13" x14ac:dyDescent="0.35">
      <c r="B13" s="1"/>
      <c r="C13" s="1"/>
      <c r="E13" s="1"/>
      <c r="F13" s="1"/>
    </row>
    <row r="14" spans="1:13" x14ac:dyDescent="0.35">
      <c r="B14" s="1"/>
      <c r="C14" s="1"/>
      <c r="E14" s="1"/>
      <c r="F14" s="1"/>
    </row>
    <row r="15" spans="1:13" x14ac:dyDescent="0.35">
      <c r="B15" s="1"/>
      <c r="H15" s="19"/>
    </row>
    <row r="16" spans="1:13" x14ac:dyDescent="0.35">
      <c r="A16" s="15" t="s">
        <v>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4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4" s="8" customFormat="1" ht="29" x14ac:dyDescent="0.35">
      <c r="A18" s="32" t="s">
        <v>74</v>
      </c>
      <c r="B18" s="35"/>
      <c r="C18" s="36" t="s">
        <v>37</v>
      </c>
      <c r="D18" s="36" t="s">
        <v>38</v>
      </c>
      <c r="E18" s="36"/>
      <c r="F18" s="36" t="s">
        <v>59</v>
      </c>
      <c r="G18" s="36" t="s">
        <v>63</v>
      </c>
      <c r="H18" s="36" t="s">
        <v>36</v>
      </c>
      <c r="I18" s="38" t="s">
        <v>17</v>
      </c>
      <c r="J18" s="36" t="s">
        <v>68</v>
      </c>
      <c r="K18" s="38" t="s">
        <v>42</v>
      </c>
      <c r="M18" s="31" t="s">
        <v>69</v>
      </c>
      <c r="N18" s="31" t="s">
        <v>70</v>
      </c>
    </row>
    <row r="19" spans="1:14" ht="29" x14ac:dyDescent="0.35">
      <c r="A19" s="22" t="s">
        <v>28</v>
      </c>
      <c r="B19" s="22" t="s">
        <v>30</v>
      </c>
      <c r="C19" s="30" t="s">
        <v>15</v>
      </c>
      <c r="D19" s="30" t="s">
        <v>15</v>
      </c>
      <c r="E19" s="22" t="s">
        <v>12</v>
      </c>
      <c r="F19" s="30" t="s">
        <v>58</v>
      </c>
      <c r="G19" s="30" t="s">
        <v>62</v>
      </c>
      <c r="H19" s="23" t="s">
        <v>0</v>
      </c>
      <c r="I19" s="24" t="s">
        <v>45</v>
      </c>
      <c r="J19" s="24" t="s">
        <v>61</v>
      </c>
      <c r="K19" s="24" t="s">
        <v>64</v>
      </c>
      <c r="M19" s="24" t="s">
        <v>46</v>
      </c>
      <c r="N19" s="24" t="s">
        <v>46</v>
      </c>
    </row>
    <row r="20" spans="1:14" x14ac:dyDescent="0.35">
      <c r="A20" s="1" t="s">
        <v>54</v>
      </c>
      <c r="B20" s="1" t="s">
        <v>54</v>
      </c>
      <c r="C20" s="1" t="s">
        <v>56</v>
      </c>
      <c r="D20" s="1">
        <v>9.7999999999999997E-3</v>
      </c>
      <c r="E20" s="21" t="s">
        <v>5</v>
      </c>
      <c r="F20" s="14" t="s">
        <v>60</v>
      </c>
      <c r="G20" s="10">
        <v>4</v>
      </c>
      <c r="H20" s="25">
        <f>'DVM1 Calc'!$C$27</f>
        <v>1</v>
      </c>
      <c r="I20" s="14">
        <f>D20*H20</f>
        <v>9.7999999999999997E-3</v>
      </c>
      <c r="J20" s="10">
        <v>1</v>
      </c>
      <c r="K20" s="14">
        <f>I20*1/J20</f>
        <v>9.7999999999999997E-3</v>
      </c>
      <c r="L20" s="2" t="s">
        <v>5</v>
      </c>
      <c r="M20" s="14">
        <f>ABS(K20)</f>
        <v>9.7999999999999997E-3</v>
      </c>
      <c r="N20" s="42"/>
    </row>
    <row r="21" spans="1:14" x14ac:dyDescent="0.35">
      <c r="A21" s="1" t="s">
        <v>54</v>
      </c>
      <c r="B21" s="1" t="s">
        <v>54</v>
      </c>
      <c r="C21" s="1" t="s">
        <v>56</v>
      </c>
      <c r="D21" s="1">
        <v>9.7999999999999997E-3</v>
      </c>
      <c r="E21" s="21" t="s">
        <v>5</v>
      </c>
      <c r="F21" s="14" t="s">
        <v>60</v>
      </c>
      <c r="G21" s="10">
        <v>20</v>
      </c>
      <c r="H21" s="25">
        <f>'DVM1 Calc'!$C$27</f>
        <v>1</v>
      </c>
      <c r="I21" s="14">
        <f>D21*H21</f>
        <v>9.7999999999999997E-3</v>
      </c>
      <c r="J21" s="10">
        <v>0.2</v>
      </c>
      <c r="K21" s="14">
        <f>I21*1/J21</f>
        <v>4.8999999999999995E-2</v>
      </c>
      <c r="L21" s="2" t="s">
        <v>5</v>
      </c>
      <c r="M21" s="42"/>
      <c r="N21" s="14">
        <f>ABS(K21)</f>
        <v>4.8999999999999995E-2</v>
      </c>
    </row>
    <row r="22" spans="1:14" x14ac:dyDescent="0.35">
      <c r="A22" s="1"/>
      <c r="B22" s="1"/>
      <c r="C22" s="1"/>
      <c r="D22" s="1"/>
      <c r="E22" s="21"/>
      <c r="F22" s="14"/>
      <c r="G22" s="10"/>
      <c r="H22" s="25"/>
      <c r="I22" s="14"/>
      <c r="J22" s="10"/>
      <c r="K22" s="14"/>
      <c r="L22" s="2"/>
      <c r="M22" s="42"/>
      <c r="N22" s="14"/>
    </row>
    <row r="23" spans="1:14" x14ac:dyDescent="0.35">
      <c r="A23" s="1" t="s">
        <v>54</v>
      </c>
      <c r="B23" s="1" t="s">
        <v>54</v>
      </c>
      <c r="C23" s="1" t="s">
        <v>118</v>
      </c>
      <c r="D23" s="1">
        <v>2.3999999999999998E-3</v>
      </c>
      <c r="E23" s="21" t="s">
        <v>5</v>
      </c>
      <c r="F23" s="14" t="s">
        <v>60</v>
      </c>
      <c r="G23" s="10">
        <v>4</v>
      </c>
      <c r="H23" s="25">
        <f>'DVM1 Calc'!$C$29</f>
        <v>1</v>
      </c>
      <c r="I23" s="14">
        <f>D23*H23</f>
        <v>2.3999999999999998E-3</v>
      </c>
      <c r="J23" s="10">
        <v>1</v>
      </c>
      <c r="K23" s="14">
        <f>I23*1/J23</f>
        <v>2.3999999999999998E-3</v>
      </c>
      <c r="L23" s="2" t="s">
        <v>5</v>
      </c>
      <c r="M23" s="14">
        <f>ABS(K23)</f>
        <v>2.3999999999999998E-3</v>
      </c>
      <c r="N23" s="42"/>
    </row>
    <row r="24" spans="1:14" x14ac:dyDescent="0.35">
      <c r="A24" s="1" t="s">
        <v>54</v>
      </c>
      <c r="B24" s="1" t="s">
        <v>54</v>
      </c>
      <c r="C24" s="1" t="s">
        <v>118</v>
      </c>
      <c r="D24" s="1">
        <v>2.3999999999999998E-3</v>
      </c>
      <c r="E24" s="21" t="s">
        <v>5</v>
      </c>
      <c r="F24" s="14" t="s">
        <v>60</v>
      </c>
      <c r="G24" s="10">
        <v>20</v>
      </c>
      <c r="H24" s="25">
        <f>'DVM1 Calc'!$C$29</f>
        <v>1</v>
      </c>
      <c r="I24" s="14">
        <f>D24*H24</f>
        <v>2.3999999999999998E-3</v>
      </c>
      <c r="J24" s="10">
        <v>0.2</v>
      </c>
      <c r="K24" s="14">
        <f>I24*1/J24</f>
        <v>1.1999999999999999E-2</v>
      </c>
      <c r="L24" s="2" t="s">
        <v>5</v>
      </c>
      <c r="M24" s="42"/>
      <c r="N24" s="14">
        <f>ABS(K24)</f>
        <v>1.1999999999999999E-2</v>
      </c>
    </row>
    <row r="25" spans="1:14" x14ac:dyDescent="0.35">
      <c r="A25" s="1"/>
      <c r="B25" s="1"/>
      <c r="C25" s="1"/>
      <c r="D25" s="1"/>
      <c r="E25" s="21"/>
      <c r="F25" s="14"/>
      <c r="G25" s="10"/>
      <c r="H25" s="25"/>
      <c r="I25" s="14"/>
      <c r="J25" s="10"/>
      <c r="K25" s="14"/>
      <c r="L25" s="2"/>
      <c r="M25" s="42"/>
      <c r="N25" s="14"/>
    </row>
    <row r="26" spans="1:14" x14ac:dyDescent="0.35">
      <c r="A26" s="1" t="s">
        <v>53</v>
      </c>
      <c r="B26" s="1" t="s">
        <v>55</v>
      </c>
      <c r="C26" s="1" t="s">
        <v>57</v>
      </c>
      <c r="D26" s="17">
        <v>1.0000000000000001E-9</v>
      </c>
      <c r="E26" s="1" t="s">
        <v>11</v>
      </c>
      <c r="F26" s="14" t="s">
        <v>67</v>
      </c>
      <c r="G26" s="10">
        <v>4</v>
      </c>
      <c r="H26" s="16">
        <f>'DVM1 Calc'!$C$31</f>
        <v>0</v>
      </c>
      <c r="I26" s="18">
        <f>D26*H26</f>
        <v>0</v>
      </c>
      <c r="J26" s="10">
        <v>1</v>
      </c>
      <c r="K26" s="14">
        <f>I26*1/J26</f>
        <v>0</v>
      </c>
      <c r="L26" s="2" t="s">
        <v>5</v>
      </c>
      <c r="M26" s="14">
        <f>ABS(K26)</f>
        <v>0</v>
      </c>
      <c r="N26" s="42"/>
    </row>
    <row r="27" spans="1:14" x14ac:dyDescent="0.35">
      <c r="A27" s="1" t="s">
        <v>53</v>
      </c>
      <c r="B27" s="1" t="s">
        <v>55</v>
      </c>
      <c r="C27" s="1" t="s">
        <v>57</v>
      </c>
      <c r="D27" s="17">
        <v>1.0000000000000001E-9</v>
      </c>
      <c r="E27" s="1" t="s">
        <v>11</v>
      </c>
      <c r="F27" s="14" t="s">
        <v>67</v>
      </c>
      <c r="G27" s="10">
        <v>20</v>
      </c>
      <c r="H27" s="16">
        <f>'DVM1 Calc'!$C$32</f>
        <v>160000</v>
      </c>
      <c r="I27" s="18">
        <f>D27*H27</f>
        <v>1.6000000000000001E-4</v>
      </c>
      <c r="J27" s="10">
        <v>0.2</v>
      </c>
      <c r="K27" s="14">
        <f>I27*1/J27</f>
        <v>8.0000000000000004E-4</v>
      </c>
      <c r="L27" s="2" t="s">
        <v>5</v>
      </c>
      <c r="M27" s="42"/>
      <c r="N27" s="14">
        <f>ABS(K27)</f>
        <v>8.0000000000000004E-4</v>
      </c>
    </row>
    <row r="28" spans="1:14" x14ac:dyDescent="0.35">
      <c r="C28" s="1"/>
      <c r="D28" s="17"/>
      <c r="E28" s="1"/>
      <c r="F28" s="14"/>
      <c r="G28" s="16"/>
      <c r="H28" s="18"/>
      <c r="I28" s="10"/>
      <c r="J28" s="27"/>
      <c r="K28" s="42"/>
      <c r="M28" s="42"/>
      <c r="N28" s="42"/>
    </row>
    <row r="29" spans="1:14" x14ac:dyDescent="0.35">
      <c r="A29" s="1" t="s">
        <v>53</v>
      </c>
      <c r="B29" s="1" t="s">
        <v>73</v>
      </c>
      <c r="C29" s="1" t="s">
        <v>72</v>
      </c>
      <c r="D29" s="17">
        <v>1.0000000000000001E-9</v>
      </c>
      <c r="E29" s="1" t="s">
        <v>11</v>
      </c>
      <c r="F29" s="14" t="s">
        <v>67</v>
      </c>
      <c r="G29" s="10">
        <v>4</v>
      </c>
      <c r="H29" s="16">
        <f>'DVM1 Calc'!$C$34</f>
        <v>0</v>
      </c>
      <c r="I29" s="18">
        <f>D29*H29</f>
        <v>0</v>
      </c>
      <c r="J29" s="10">
        <v>1</v>
      </c>
      <c r="K29" s="14">
        <f>I29*1/J29</f>
        <v>0</v>
      </c>
      <c r="L29" s="2" t="s">
        <v>5</v>
      </c>
      <c r="M29" s="14">
        <f>ABS(K29)</f>
        <v>0</v>
      </c>
      <c r="N29" s="42"/>
    </row>
    <row r="30" spans="1:14" x14ac:dyDescent="0.35">
      <c r="A30" s="1" t="s">
        <v>53</v>
      </c>
      <c r="B30" s="1" t="s">
        <v>73</v>
      </c>
      <c r="C30" s="1" t="s">
        <v>72</v>
      </c>
      <c r="D30" s="17">
        <v>1.0000000000000001E-9</v>
      </c>
      <c r="E30" s="1" t="s">
        <v>11</v>
      </c>
      <c r="F30" s="14" t="s">
        <v>67</v>
      </c>
      <c r="G30" s="10">
        <v>20</v>
      </c>
      <c r="H30" s="16">
        <f>'DVM1 Calc'!$C$35</f>
        <v>0</v>
      </c>
      <c r="I30" s="18">
        <f>D30*H30</f>
        <v>0</v>
      </c>
      <c r="J30" s="10">
        <v>0.2</v>
      </c>
      <c r="K30" s="14">
        <f>I30*1/J30</f>
        <v>0</v>
      </c>
      <c r="L30" s="2" t="s">
        <v>5</v>
      </c>
      <c r="M30" s="42"/>
      <c r="N30" s="14">
        <f>ABS(K30)</f>
        <v>0</v>
      </c>
    </row>
    <row r="31" spans="1:14" x14ac:dyDescent="0.35">
      <c r="A31" s="1"/>
      <c r="B31" s="1"/>
      <c r="C31" s="1"/>
      <c r="D31" s="17"/>
      <c r="E31" s="1"/>
      <c r="F31" s="14"/>
      <c r="G31" s="10"/>
      <c r="H31" s="16"/>
      <c r="I31" s="18"/>
      <c r="J31" s="10"/>
      <c r="K31" s="27"/>
      <c r="L31" s="2"/>
      <c r="N31" s="27"/>
    </row>
    <row r="32" spans="1:14" x14ac:dyDescent="0.35">
      <c r="F32" s="1"/>
      <c r="H32" s="1"/>
      <c r="I32" s="10"/>
      <c r="J32" s="20"/>
      <c r="K32" s="2"/>
      <c r="M32" s="39" t="s">
        <v>65</v>
      </c>
      <c r="N32" s="39" t="s">
        <v>66</v>
      </c>
    </row>
    <row r="33" spans="6:14" x14ac:dyDescent="0.35">
      <c r="F33" s="1"/>
      <c r="H33" s="1"/>
      <c r="I33" s="1"/>
      <c r="J33" s="20"/>
      <c r="K33" s="2"/>
      <c r="M33" s="14">
        <f>SUM(M20:M28)</f>
        <v>1.2199999999999999E-2</v>
      </c>
      <c r="N33" s="14">
        <f>SUM(N20:N28)</f>
        <v>6.1799999999999994E-2</v>
      </c>
    </row>
    <row r="34" spans="6:14" x14ac:dyDescent="0.35">
      <c r="F34" s="1"/>
      <c r="H34" s="1"/>
      <c r="I34" s="1"/>
      <c r="J34" s="20"/>
      <c r="K34" s="26"/>
    </row>
    <row r="35" spans="6:14" x14ac:dyDescent="0.35">
      <c r="F35" s="1"/>
      <c r="G35" s="1"/>
      <c r="H35" s="1"/>
      <c r="I35" s="28"/>
      <c r="J35" s="2"/>
      <c r="L35" s="27"/>
      <c r="M35" s="27"/>
    </row>
    <row r="36" spans="6:14" x14ac:dyDescent="0.35">
      <c r="F36" s="1"/>
      <c r="G36" s="1"/>
      <c r="H36" s="1"/>
      <c r="I36" s="28"/>
      <c r="J36" s="26"/>
    </row>
  </sheetData>
  <conditionalFormatting sqref="F10:F11">
    <cfRule type="containsText" dxfId="3" priority="1" operator="containsText" text="FAIL">
      <formula>NOT(ISERROR(SEARCH("FAIL",F10)))</formula>
    </cfRule>
    <cfRule type="containsText" dxfId="2" priority="2" operator="containsText" text="PASS">
      <formula>NOT(ISERROR(SEARCH("PASS",F10)))</formula>
    </cfRule>
  </conditionalFormatting>
  <pageMargins left="0.7" right="0.7" top="0.75" bottom="0.75" header="0.3" footer="0.3"/>
  <pageSetup orientation="portrait" verticalDpi="0" r:id="rId1"/>
  <headerFooter>
    <oddHeader>&amp;C&amp;A&amp;R&amp;P of &amp;N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5EF7E-5CEB-4BDA-865B-DFD59248A802}">
  <dimension ref="A1:N35"/>
  <sheetViews>
    <sheetView zoomScaleNormal="100" workbookViewId="0">
      <selection activeCell="G29" sqref="G29"/>
    </sheetView>
  </sheetViews>
  <sheetFormatPr defaultRowHeight="14.5" x14ac:dyDescent="0.35"/>
  <cols>
    <col min="1" max="1" width="14.6328125" customWidth="1"/>
    <col min="2" max="2" width="14" customWidth="1"/>
    <col min="3" max="3" width="12.453125" customWidth="1"/>
    <col min="4" max="4" width="10.81640625" customWidth="1"/>
    <col min="5" max="5" width="8.453125" customWidth="1"/>
    <col min="6" max="6" width="12.1796875" customWidth="1"/>
    <col min="7" max="7" width="11.08984375" customWidth="1"/>
    <col min="8" max="8" width="10.54296875" customWidth="1"/>
    <col min="9" max="9" width="10.81640625" customWidth="1"/>
    <col min="11" max="11" width="10.81640625" customWidth="1"/>
    <col min="12" max="12" width="14.1796875" customWidth="1"/>
    <col min="13" max="13" width="13.90625" customWidth="1"/>
  </cols>
  <sheetData>
    <row r="1" spans="1:13" ht="18.5" x14ac:dyDescent="0.45">
      <c r="A1" s="29" t="s">
        <v>85</v>
      </c>
      <c r="F1" s="1"/>
      <c r="G1" s="1"/>
      <c r="H1" s="1"/>
    </row>
    <row r="2" spans="1:13" x14ac:dyDescent="0.35">
      <c r="E2" s="3"/>
      <c r="F2" s="2" t="s">
        <v>13</v>
      </c>
      <c r="G2" s="2"/>
      <c r="H2" s="2"/>
    </row>
    <row r="3" spans="1:13" x14ac:dyDescent="0.35">
      <c r="E3" s="4"/>
      <c r="F3" s="2" t="s">
        <v>14</v>
      </c>
      <c r="G3" s="2"/>
      <c r="H3" s="2"/>
      <c r="J3" s="1"/>
    </row>
    <row r="4" spans="1:13" x14ac:dyDescent="0.35">
      <c r="F4" s="2"/>
      <c r="G4" s="2"/>
      <c r="H4" s="2"/>
      <c r="J4" s="1"/>
    </row>
    <row r="5" spans="1:13" x14ac:dyDescent="0.35">
      <c r="A5" s="15" t="s">
        <v>33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3" x14ac:dyDescent="0.35">
      <c r="F6" s="2"/>
      <c r="G6" s="2"/>
      <c r="H6" s="2"/>
      <c r="J6" s="1"/>
    </row>
    <row r="7" spans="1:13" x14ac:dyDescent="0.35">
      <c r="C7" s="10"/>
      <c r="D7" s="19"/>
    </row>
    <row r="8" spans="1:13" ht="43.5" x14ac:dyDescent="0.35">
      <c r="C8" s="31" t="s">
        <v>16</v>
      </c>
      <c r="D8" s="31" t="s">
        <v>71</v>
      </c>
      <c r="E8" s="31" t="s">
        <v>83</v>
      </c>
      <c r="F8" s="10"/>
    </row>
    <row r="9" spans="1:13" x14ac:dyDescent="0.35">
      <c r="A9" s="7"/>
      <c r="B9" s="3" t="s">
        <v>63</v>
      </c>
      <c r="C9" s="3" t="s">
        <v>75</v>
      </c>
      <c r="D9" s="4" t="s">
        <v>18</v>
      </c>
      <c r="E9" s="4" t="s">
        <v>19</v>
      </c>
      <c r="F9" s="4" t="s">
        <v>20</v>
      </c>
    </row>
    <row r="10" spans="1:13" x14ac:dyDescent="0.35">
      <c r="B10" s="16">
        <v>4</v>
      </c>
      <c r="C10" s="25">
        <v>1.5</v>
      </c>
      <c r="D10" s="25">
        <f>L32</f>
        <v>1.1998000399927264</v>
      </c>
      <c r="E10" s="16">
        <f>(C10-D10)/C10*100</f>
        <v>20.013330667151571</v>
      </c>
      <c r="F10" s="9" t="str">
        <f>IF(E10&gt;0,"PASS", "FAIL")</f>
        <v>PASS</v>
      </c>
      <c r="H10" s="9"/>
    </row>
    <row r="11" spans="1:13" x14ac:dyDescent="0.35">
      <c r="B11" s="16">
        <v>20</v>
      </c>
      <c r="C11" s="25">
        <v>1.5</v>
      </c>
      <c r="D11" s="25">
        <f>M32</f>
        <v>2.7998000399927268</v>
      </c>
      <c r="E11" s="16">
        <f>(C11-D11)/C11*100</f>
        <v>-86.653335999515107</v>
      </c>
      <c r="F11" s="9" t="str">
        <f>IF(E11&gt;0,"PASS", "FAIL")</f>
        <v>FAIL</v>
      </c>
    </row>
    <row r="13" spans="1:13" x14ac:dyDescent="0.35">
      <c r="A13" s="15" t="s">
        <v>8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3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3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t="s">
        <v>40</v>
      </c>
    </row>
    <row r="16" spans="1:13" ht="36" customHeight="1" x14ac:dyDescent="0.35">
      <c r="A16" s="7" t="s">
        <v>18</v>
      </c>
      <c r="B16" s="7"/>
      <c r="C16" s="36" t="s">
        <v>37</v>
      </c>
      <c r="D16" s="36" t="s">
        <v>38</v>
      </c>
      <c r="F16" s="36" t="s">
        <v>59</v>
      </c>
      <c r="G16" s="36" t="s">
        <v>63</v>
      </c>
      <c r="H16" s="36" t="s">
        <v>24</v>
      </c>
      <c r="I16" s="36" t="s">
        <v>18</v>
      </c>
      <c r="L16" s="31" t="s">
        <v>69</v>
      </c>
      <c r="M16" s="31" t="s">
        <v>70</v>
      </c>
    </row>
    <row r="17" spans="1:14" ht="29" x14ac:dyDescent="0.35">
      <c r="A17" s="22" t="s">
        <v>26</v>
      </c>
      <c r="B17" s="22" t="s">
        <v>30</v>
      </c>
      <c r="C17" s="30" t="s">
        <v>15</v>
      </c>
      <c r="D17" s="30" t="s">
        <v>15</v>
      </c>
      <c r="E17" s="22" t="s">
        <v>12</v>
      </c>
      <c r="F17" s="30" t="s">
        <v>58</v>
      </c>
      <c r="G17" s="30" t="s">
        <v>62</v>
      </c>
      <c r="H17" s="23" t="s">
        <v>0</v>
      </c>
      <c r="I17" s="24" t="s">
        <v>43</v>
      </c>
      <c r="J17" s="34"/>
      <c r="K17" s="34"/>
      <c r="L17" s="24" t="s">
        <v>39</v>
      </c>
      <c r="M17" s="24" t="s">
        <v>39</v>
      </c>
    </row>
    <row r="18" spans="1:14" x14ac:dyDescent="0.35">
      <c r="A18" s="1" t="s">
        <v>53</v>
      </c>
      <c r="B18" s="1" t="s">
        <v>1</v>
      </c>
      <c r="C18" s="1" t="s">
        <v>21</v>
      </c>
      <c r="D18" s="10">
        <v>1</v>
      </c>
      <c r="E18" s="21" t="s">
        <v>9</v>
      </c>
      <c r="F18" s="14" t="s">
        <v>67</v>
      </c>
      <c r="G18" s="10">
        <v>4</v>
      </c>
      <c r="H18" s="25">
        <v>0</v>
      </c>
      <c r="I18" s="6">
        <f>D18*H18</f>
        <v>0</v>
      </c>
      <c r="K18" s="2"/>
      <c r="L18" s="6">
        <f>ABS(I18)</f>
        <v>0</v>
      </c>
      <c r="N18" s="2" t="s">
        <v>9</v>
      </c>
    </row>
    <row r="19" spans="1:14" x14ac:dyDescent="0.35">
      <c r="A19" s="1" t="s">
        <v>27</v>
      </c>
      <c r="B19" s="1" t="s">
        <v>1</v>
      </c>
      <c r="C19" s="1" t="s">
        <v>21</v>
      </c>
      <c r="D19" s="10">
        <v>1</v>
      </c>
      <c r="E19" s="21" t="s">
        <v>9</v>
      </c>
      <c r="F19" s="14" t="s">
        <v>67</v>
      </c>
      <c r="G19" s="10">
        <v>20</v>
      </c>
      <c r="H19" s="25">
        <v>0.8</v>
      </c>
      <c r="I19" s="6">
        <f>D19*H19</f>
        <v>0.8</v>
      </c>
      <c r="K19" s="2"/>
      <c r="M19" s="6">
        <f>ABS(I19)</f>
        <v>0.8</v>
      </c>
      <c r="N19" s="2" t="s">
        <v>9</v>
      </c>
    </row>
    <row r="20" spans="1:14" x14ac:dyDescent="0.35">
      <c r="B20" s="1"/>
      <c r="C20" s="1"/>
      <c r="D20" s="40"/>
    </row>
    <row r="21" spans="1:14" x14ac:dyDescent="0.35">
      <c r="A21" s="1" t="s">
        <v>53</v>
      </c>
      <c r="B21" s="1" t="s">
        <v>2</v>
      </c>
      <c r="C21" s="1" t="s">
        <v>22</v>
      </c>
      <c r="D21" s="10">
        <v>1</v>
      </c>
      <c r="E21" s="21" t="s">
        <v>9</v>
      </c>
      <c r="F21" s="14" t="s">
        <v>67</v>
      </c>
      <c r="G21" s="10">
        <v>4</v>
      </c>
      <c r="H21" s="25">
        <v>0</v>
      </c>
      <c r="I21" s="6">
        <f>D21*H21</f>
        <v>0</v>
      </c>
      <c r="K21" s="2"/>
      <c r="L21" s="6">
        <f>ABS(I21)</f>
        <v>0</v>
      </c>
      <c r="N21" s="2" t="s">
        <v>9</v>
      </c>
    </row>
    <row r="22" spans="1:14" x14ac:dyDescent="0.35">
      <c r="A22" s="1" t="s">
        <v>27</v>
      </c>
      <c r="B22" s="1" t="s">
        <v>2</v>
      </c>
      <c r="C22" s="1" t="s">
        <v>22</v>
      </c>
      <c r="D22" s="10">
        <v>1</v>
      </c>
      <c r="E22" s="21" t="s">
        <v>9</v>
      </c>
      <c r="F22" s="14" t="s">
        <v>67</v>
      </c>
      <c r="G22" s="10">
        <v>20</v>
      </c>
      <c r="H22" s="25">
        <v>-0.8</v>
      </c>
      <c r="I22" s="6">
        <f>D22*H22</f>
        <v>-0.8</v>
      </c>
      <c r="K22" s="2"/>
      <c r="M22" s="6">
        <f>ABS(I22)</f>
        <v>0.8</v>
      </c>
      <c r="N22" s="2" t="s">
        <v>9</v>
      </c>
    </row>
    <row r="23" spans="1:14" x14ac:dyDescent="0.35">
      <c r="B23" s="1"/>
      <c r="C23" s="1"/>
      <c r="D23" s="40"/>
    </row>
    <row r="24" spans="1:14" x14ac:dyDescent="0.35">
      <c r="A24" s="1" t="s">
        <v>54</v>
      </c>
      <c r="B24" s="1" t="s">
        <v>82</v>
      </c>
      <c r="C24" s="1" t="s">
        <v>78</v>
      </c>
      <c r="D24" s="10">
        <v>0.2</v>
      </c>
      <c r="E24" s="21" t="s">
        <v>9</v>
      </c>
      <c r="F24" s="14" t="s">
        <v>77</v>
      </c>
      <c r="G24" s="10">
        <v>4</v>
      </c>
      <c r="H24" s="25">
        <v>1</v>
      </c>
      <c r="I24" s="6">
        <f>D24*H24</f>
        <v>0.2</v>
      </c>
      <c r="K24" s="2"/>
      <c r="L24" s="6">
        <f>ABS(I24)</f>
        <v>0.2</v>
      </c>
      <c r="N24" s="2" t="s">
        <v>9</v>
      </c>
    </row>
    <row r="25" spans="1:14" x14ac:dyDescent="0.35">
      <c r="A25" s="1" t="s">
        <v>27</v>
      </c>
      <c r="B25" s="1" t="s">
        <v>82</v>
      </c>
      <c r="C25" s="1" t="s">
        <v>78</v>
      </c>
      <c r="D25" s="10">
        <v>0.2</v>
      </c>
      <c r="E25" s="21" t="s">
        <v>9</v>
      </c>
      <c r="F25" s="14" t="s">
        <v>77</v>
      </c>
      <c r="G25" s="10">
        <v>20</v>
      </c>
      <c r="H25" s="25">
        <v>1</v>
      </c>
      <c r="I25" s="6">
        <f>D25*H25</f>
        <v>0.2</v>
      </c>
      <c r="K25" s="2"/>
      <c r="M25" s="6">
        <f>ABS(I25)</f>
        <v>0.2</v>
      </c>
      <c r="N25" s="2" t="s">
        <v>9</v>
      </c>
    </row>
    <row r="26" spans="1:14" x14ac:dyDescent="0.35">
      <c r="B26" s="1"/>
      <c r="C26" s="1"/>
      <c r="D26" s="40"/>
    </row>
    <row r="27" spans="1:14" x14ac:dyDescent="0.35">
      <c r="A27" s="1" t="s">
        <v>54</v>
      </c>
      <c r="B27" s="1" t="s">
        <v>81</v>
      </c>
      <c r="C27" s="1" t="s">
        <v>114</v>
      </c>
      <c r="D27" s="6">
        <v>0.05</v>
      </c>
      <c r="E27" s="21" t="s">
        <v>5</v>
      </c>
      <c r="F27" s="14" t="s">
        <v>77</v>
      </c>
      <c r="G27" s="10">
        <v>4</v>
      </c>
      <c r="H27" s="6">
        <f>'DVM1 Calc'!$C$61</f>
        <v>-0.1999600079985453</v>
      </c>
      <c r="I27" s="6">
        <f>D27*H27*100</f>
        <v>-0.99980003999272649</v>
      </c>
      <c r="K27" s="2"/>
      <c r="L27" s="6">
        <f>ABS(I27)</f>
        <v>0.99980003999272649</v>
      </c>
      <c r="N27" s="2" t="s">
        <v>9</v>
      </c>
    </row>
    <row r="28" spans="1:14" x14ac:dyDescent="0.35">
      <c r="A28" s="1" t="s">
        <v>27</v>
      </c>
      <c r="B28" s="1" t="s">
        <v>81</v>
      </c>
      <c r="C28" s="1" t="s">
        <v>115</v>
      </c>
      <c r="D28" s="6">
        <v>0.05</v>
      </c>
      <c r="E28" s="21" t="s">
        <v>5</v>
      </c>
      <c r="F28" s="14" t="s">
        <v>77</v>
      </c>
      <c r="G28" s="10">
        <v>20</v>
      </c>
      <c r="H28" s="6">
        <f>'DVM1 Calc'!$C$61</f>
        <v>-0.1999600079985453</v>
      </c>
      <c r="I28" s="6">
        <f>D28*H28*100</f>
        <v>-0.99980003999272649</v>
      </c>
      <c r="K28" s="2"/>
      <c r="M28" s="6">
        <f>ABS(I28)</f>
        <v>0.99980003999272649</v>
      </c>
      <c r="N28" s="2" t="s">
        <v>9</v>
      </c>
    </row>
    <row r="29" spans="1:14" x14ac:dyDescent="0.35">
      <c r="A29" s="1"/>
      <c r="B29" s="1"/>
      <c r="C29" s="1"/>
      <c r="D29" s="10"/>
      <c r="E29" s="21"/>
      <c r="F29" s="14"/>
      <c r="G29" s="10"/>
      <c r="H29" s="25"/>
      <c r="I29" s="6"/>
      <c r="K29" s="2"/>
      <c r="M29" s="6"/>
      <c r="N29" s="2"/>
    </row>
    <row r="30" spans="1:14" x14ac:dyDescent="0.35">
      <c r="B30" s="1"/>
      <c r="C30" s="1"/>
    </row>
    <row r="31" spans="1:14" x14ac:dyDescent="0.35">
      <c r="F31" s="1"/>
      <c r="I31" s="1"/>
      <c r="L31" s="39" t="s">
        <v>79</v>
      </c>
      <c r="M31" s="39" t="s">
        <v>80</v>
      </c>
    </row>
    <row r="32" spans="1:14" x14ac:dyDescent="0.35">
      <c r="F32" s="1"/>
      <c r="I32" s="1"/>
      <c r="L32" s="25">
        <f>SUM(L18:L30)</f>
        <v>1.1998000399927264</v>
      </c>
      <c r="M32" s="25">
        <f>SUM(M18:M30)</f>
        <v>2.7998000399927268</v>
      </c>
    </row>
    <row r="34" spans="6:12" x14ac:dyDescent="0.35">
      <c r="F34" s="1"/>
      <c r="G34" s="1"/>
      <c r="H34" s="1"/>
      <c r="L34" s="33"/>
    </row>
    <row r="35" spans="6:12" x14ac:dyDescent="0.35">
      <c r="F35" s="1"/>
      <c r="G35" s="1"/>
      <c r="H35" s="1"/>
      <c r="L35" s="6"/>
    </row>
  </sheetData>
  <conditionalFormatting sqref="F10:F11">
    <cfRule type="containsText" dxfId="1" priority="1" operator="containsText" text="FAIL">
      <formula>NOT(ISERROR(SEARCH("FAIL",F10)))</formula>
    </cfRule>
    <cfRule type="containsText" dxfId="0" priority="2" operator="containsText" text="PASS">
      <formula>NOT(ISERROR(SEARCH("PASS",F10)))</formula>
    </cfRule>
  </conditionalFormatting>
  <pageMargins left="0.7" right="0.7" top="0.75" bottom="0.75" header="0.3" footer="0.3"/>
  <pageSetup orientation="portrait" verticalDpi="0" r:id="rId1"/>
  <headerFooter>
    <oddHeader>&amp;C&amp;A&amp;R&amp;P of &amp;N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AD95-2A92-4118-A885-86E6C74B3B0D}">
  <dimension ref="A1:J61"/>
  <sheetViews>
    <sheetView zoomScaleNormal="100" workbookViewId="0">
      <selection activeCell="G40" sqref="G40"/>
    </sheetView>
  </sheetViews>
  <sheetFormatPr defaultRowHeight="14.5" x14ac:dyDescent="0.35"/>
  <cols>
    <col min="1" max="1" width="13.1796875" customWidth="1"/>
    <col min="2" max="2" width="12.1796875" customWidth="1"/>
    <col min="3" max="3" width="9.81640625" customWidth="1"/>
    <col min="6" max="6" width="11.81640625" customWidth="1"/>
    <col min="7" max="7" width="10.81640625" customWidth="1"/>
  </cols>
  <sheetData>
    <row r="1" spans="1:8" ht="18.5" x14ac:dyDescent="0.45">
      <c r="A1" s="29" t="s">
        <v>86</v>
      </c>
      <c r="F1" s="1"/>
    </row>
    <row r="2" spans="1:8" ht="18.5" x14ac:dyDescent="0.45">
      <c r="A2" s="37" t="s">
        <v>25</v>
      </c>
      <c r="E2" s="3"/>
      <c r="F2" s="2" t="s">
        <v>13</v>
      </c>
    </row>
    <row r="3" spans="1:8" x14ac:dyDescent="0.35">
      <c r="E3" s="4"/>
      <c r="F3" s="2" t="s">
        <v>14</v>
      </c>
      <c r="H3" s="1"/>
    </row>
    <row r="4" spans="1:8" x14ac:dyDescent="0.35">
      <c r="F4" s="1"/>
      <c r="G4" s="1"/>
      <c r="H4" s="1"/>
    </row>
    <row r="5" spans="1:8" x14ac:dyDescent="0.35">
      <c r="A5" s="5" t="s">
        <v>52</v>
      </c>
      <c r="B5" s="5"/>
      <c r="C5" s="5"/>
      <c r="D5" s="5"/>
      <c r="E5" s="5"/>
    </row>
    <row r="7" spans="1:8" ht="14.25" customHeight="1" x14ac:dyDescent="0.35"/>
    <row r="8" spans="1:8" x14ac:dyDescent="0.35">
      <c r="A8" t="s">
        <v>94</v>
      </c>
      <c r="B8" s="3" t="s">
        <v>44</v>
      </c>
      <c r="C8" s="1">
        <v>10</v>
      </c>
      <c r="D8" t="s">
        <v>106</v>
      </c>
    </row>
    <row r="10" spans="1:8" x14ac:dyDescent="0.35">
      <c r="A10" t="s">
        <v>93</v>
      </c>
      <c r="B10" s="3" t="s">
        <v>1</v>
      </c>
      <c r="C10" s="1">
        <v>800000</v>
      </c>
    </row>
    <row r="11" spans="1:8" x14ac:dyDescent="0.35">
      <c r="B11" s="3" t="s">
        <v>2</v>
      </c>
      <c r="C11" s="1">
        <v>200000</v>
      </c>
    </row>
    <row r="13" spans="1:8" x14ac:dyDescent="0.35">
      <c r="A13" t="s">
        <v>100</v>
      </c>
      <c r="B13" s="3" t="s">
        <v>90</v>
      </c>
      <c r="C13" s="1">
        <v>2</v>
      </c>
    </row>
    <row r="15" spans="1:8" x14ac:dyDescent="0.35">
      <c r="A15" t="s">
        <v>6</v>
      </c>
      <c r="B15" s="4" t="s">
        <v>127</v>
      </c>
      <c r="C15" s="6">
        <v>1</v>
      </c>
      <c r="D15" t="s">
        <v>104</v>
      </c>
    </row>
    <row r="16" spans="1:8" x14ac:dyDescent="0.35">
      <c r="B16" s="4" t="s">
        <v>87</v>
      </c>
      <c r="C16" s="6">
        <f>$C$11/($C$11+$C$10)</f>
        <v>0.2</v>
      </c>
      <c r="D16" t="s">
        <v>103</v>
      </c>
    </row>
    <row r="18" spans="1:10" x14ac:dyDescent="0.35">
      <c r="A18" t="s">
        <v>91</v>
      </c>
      <c r="B18" s="3" t="s">
        <v>92</v>
      </c>
      <c r="C18" s="10">
        <v>5</v>
      </c>
      <c r="D18" s="19" t="s">
        <v>31</v>
      </c>
    </row>
    <row r="19" spans="1:10" x14ac:dyDescent="0.35">
      <c r="A19" t="s">
        <v>108</v>
      </c>
      <c r="B19" s="3" t="s">
        <v>107</v>
      </c>
      <c r="C19" s="16">
        <v>10</v>
      </c>
      <c r="D19" s="19"/>
    </row>
    <row r="20" spans="1:10" x14ac:dyDescent="0.35">
      <c r="A20" t="s">
        <v>110</v>
      </c>
      <c r="B20" s="4" t="s">
        <v>109</v>
      </c>
      <c r="C20" s="16">
        <f>2^C19</f>
        <v>1024</v>
      </c>
      <c r="D20" t="s">
        <v>111</v>
      </c>
    </row>
    <row r="23" spans="1:10" x14ac:dyDescent="0.35">
      <c r="A23" s="15" t="s">
        <v>34</v>
      </c>
      <c r="B23" s="15"/>
      <c r="C23" s="15"/>
      <c r="D23" s="15"/>
      <c r="E23" s="15"/>
      <c r="F23" s="15"/>
      <c r="G23" s="15"/>
      <c r="H23" s="15"/>
      <c r="I23" s="15"/>
      <c r="J23" s="15"/>
    </row>
    <row r="24" spans="1:10" x14ac:dyDescent="0.35">
      <c r="A24" t="s">
        <v>105</v>
      </c>
      <c r="B24" s="9"/>
      <c r="E24" s="9"/>
    </row>
    <row r="25" spans="1:10" x14ac:dyDescent="0.35">
      <c r="A25" s="7"/>
      <c r="B25" s="9"/>
      <c r="E25" s="9"/>
    </row>
    <row r="26" spans="1:10" x14ac:dyDescent="0.35">
      <c r="A26" s="8"/>
    </row>
    <row r="27" spans="1:10" x14ac:dyDescent="0.35">
      <c r="A27" s="11" t="s">
        <v>47</v>
      </c>
      <c r="B27" s="4" t="s">
        <v>0</v>
      </c>
      <c r="C27" s="10">
        <f>$C$15</f>
        <v>1</v>
      </c>
      <c r="D27" s="2" t="s">
        <v>128</v>
      </c>
    </row>
    <row r="28" spans="1:10" x14ac:dyDescent="0.35">
      <c r="A28" s="11"/>
      <c r="C28" s="10"/>
      <c r="D28" s="2"/>
    </row>
    <row r="29" spans="1:10" x14ac:dyDescent="0.35">
      <c r="A29" s="11" t="s">
        <v>120</v>
      </c>
      <c r="B29" s="4" t="s">
        <v>0</v>
      </c>
      <c r="C29" s="10">
        <f>$C$15</f>
        <v>1</v>
      </c>
      <c r="D29" s="2" t="s">
        <v>129</v>
      </c>
    </row>
    <row r="30" spans="1:10" x14ac:dyDescent="0.35">
      <c r="A30" s="11"/>
      <c r="C30" s="10"/>
      <c r="D30" s="2"/>
    </row>
    <row r="31" spans="1:10" x14ac:dyDescent="0.35">
      <c r="A31" s="11" t="s">
        <v>88</v>
      </c>
      <c r="B31" s="4" t="s">
        <v>0</v>
      </c>
      <c r="C31" s="16">
        <f>C14*C16</f>
        <v>0</v>
      </c>
      <c r="D31" s="2" t="s">
        <v>136</v>
      </c>
    </row>
    <row r="32" spans="1:10" x14ac:dyDescent="0.35">
      <c r="A32" s="11" t="s">
        <v>89</v>
      </c>
      <c r="B32" s="4" t="s">
        <v>0</v>
      </c>
      <c r="C32" s="16">
        <f>1/(1/C10+1/C11)</f>
        <v>160000</v>
      </c>
      <c r="D32" s="2" t="s">
        <v>119</v>
      </c>
    </row>
    <row r="33" spans="1:10" x14ac:dyDescent="0.35">
      <c r="A33" s="11"/>
      <c r="F33" s="10"/>
    </row>
    <row r="34" spans="1:10" x14ac:dyDescent="0.35">
      <c r="A34" s="11" t="s">
        <v>95</v>
      </c>
      <c r="B34" s="4" t="s">
        <v>0</v>
      </c>
      <c r="C34" s="16">
        <v>0</v>
      </c>
      <c r="D34" s="2" t="s">
        <v>135</v>
      </c>
    </row>
    <row r="35" spans="1:10" x14ac:dyDescent="0.35">
      <c r="A35" s="11" t="s">
        <v>96</v>
      </c>
      <c r="B35" s="4" t="s">
        <v>0</v>
      </c>
      <c r="C35" s="16">
        <f>C14*C18</f>
        <v>0</v>
      </c>
      <c r="D35" s="2" t="s">
        <v>137</v>
      </c>
    </row>
    <row r="36" spans="1:10" x14ac:dyDescent="0.35">
      <c r="A36" s="11"/>
      <c r="C36" s="10"/>
    </row>
    <row r="37" spans="1:10" x14ac:dyDescent="0.35">
      <c r="A37" s="11"/>
      <c r="C37" s="10"/>
      <c r="D37" s="2"/>
    </row>
    <row r="38" spans="1:10" x14ac:dyDescent="0.35">
      <c r="A38" s="8"/>
      <c r="D38" s="2"/>
    </row>
    <row r="39" spans="1:10" x14ac:dyDescent="0.35">
      <c r="A39" s="15" t="s">
        <v>35</v>
      </c>
      <c r="B39" s="15"/>
      <c r="C39" s="15"/>
      <c r="D39" s="15"/>
      <c r="E39" s="15"/>
      <c r="F39" s="15"/>
      <c r="G39" s="15"/>
      <c r="H39" s="15"/>
      <c r="I39" s="15"/>
      <c r="J39" s="15"/>
    </row>
    <row r="40" spans="1:10" x14ac:dyDescent="0.35">
      <c r="A40" t="s">
        <v>41</v>
      </c>
      <c r="B40" s="9"/>
      <c r="E40" s="9"/>
    </row>
    <row r="41" spans="1:10" x14ac:dyDescent="0.35">
      <c r="B41" s="9"/>
      <c r="E41" s="9"/>
    </row>
    <row r="42" spans="1:10" x14ac:dyDescent="0.35">
      <c r="A42" t="s">
        <v>32</v>
      </c>
      <c r="B42" s="9"/>
      <c r="D42" s="2"/>
      <c r="G42" s="13"/>
    </row>
    <row r="43" spans="1:10" x14ac:dyDescent="0.35">
      <c r="A43" t="s">
        <v>23</v>
      </c>
      <c r="B43" s="9"/>
      <c r="D43" s="2"/>
    </row>
    <row r="44" spans="1:10" x14ac:dyDescent="0.35">
      <c r="A44" t="s">
        <v>50</v>
      </c>
      <c r="B44" s="9"/>
      <c r="D44" s="2"/>
    </row>
    <row r="45" spans="1:10" x14ac:dyDescent="0.35">
      <c r="A45" t="s">
        <v>51</v>
      </c>
      <c r="B45" s="9"/>
      <c r="D45" s="2"/>
    </row>
    <row r="46" spans="1:10" x14ac:dyDescent="0.35">
      <c r="A46" s="12"/>
      <c r="B46" s="1"/>
      <c r="D46" s="1"/>
      <c r="E46" s="11"/>
    </row>
    <row r="47" spans="1:10" x14ac:dyDescent="0.35">
      <c r="A47" s="11" t="s">
        <v>1</v>
      </c>
      <c r="B47" s="4" t="s">
        <v>3</v>
      </c>
      <c r="C47" s="6">
        <f>$C$11/($C$11+$C$10)</f>
        <v>0.2</v>
      </c>
      <c r="D47" t="s">
        <v>97</v>
      </c>
      <c r="F47" s="13" t="s">
        <v>10</v>
      </c>
    </row>
    <row r="48" spans="1:10" x14ac:dyDescent="0.35">
      <c r="A48" s="41" t="s">
        <v>117</v>
      </c>
      <c r="B48" s="4" t="s">
        <v>4</v>
      </c>
      <c r="C48" s="6">
        <f>$C$11/($C$10*1.01+$C$11)</f>
        <v>0.1984126984126984</v>
      </c>
      <c r="D48" t="s">
        <v>98</v>
      </c>
      <c r="F48" s="13" t="s">
        <v>48</v>
      </c>
    </row>
    <row r="49" spans="1:6" x14ac:dyDescent="0.35">
      <c r="A49" s="8"/>
      <c r="B49" s="4" t="s">
        <v>0</v>
      </c>
      <c r="C49" s="25">
        <f>((C48-C47)/C47)/0.01</f>
        <v>-0.79365079365080471</v>
      </c>
      <c r="D49" s="2" t="s">
        <v>29</v>
      </c>
      <c r="F49" t="s">
        <v>49</v>
      </c>
    </row>
    <row r="51" spans="1:6" x14ac:dyDescent="0.35">
      <c r="A51" s="11" t="s">
        <v>2</v>
      </c>
      <c r="B51" s="4" t="s">
        <v>3</v>
      </c>
      <c r="C51" s="6">
        <f>$C$11/($C$11+$C$10)</f>
        <v>0.2</v>
      </c>
      <c r="D51" t="s">
        <v>97</v>
      </c>
    </row>
    <row r="52" spans="1:6" x14ac:dyDescent="0.35">
      <c r="A52" s="41" t="s">
        <v>117</v>
      </c>
      <c r="B52" s="4" t="s">
        <v>4</v>
      </c>
      <c r="C52" s="6">
        <f>$C$11*1.01/($C$10+$C$11*1.01)</f>
        <v>0.20159680638722555</v>
      </c>
      <c r="D52" t="s">
        <v>99</v>
      </c>
    </row>
    <row r="53" spans="1:6" x14ac:dyDescent="0.35">
      <c r="A53" s="8"/>
      <c r="B53" s="4" t="s">
        <v>0</v>
      </c>
      <c r="C53" s="25">
        <f>((C52-C51)/C51)/0.01</f>
        <v>0.79840319361276779</v>
      </c>
      <c r="D53" s="2" t="s">
        <v>29</v>
      </c>
    </row>
    <row r="55" spans="1:6" x14ac:dyDescent="0.35">
      <c r="A55" s="11" t="s">
        <v>54</v>
      </c>
      <c r="B55" s="4" t="s">
        <v>0</v>
      </c>
      <c r="C55" s="10">
        <v>1</v>
      </c>
      <c r="D55" s="2" t="s">
        <v>101</v>
      </c>
    </row>
    <row r="56" spans="1:6" x14ac:dyDescent="0.35">
      <c r="C56" s="40"/>
    </row>
    <row r="57" spans="1:6" x14ac:dyDescent="0.35">
      <c r="A57" s="11" t="s">
        <v>92</v>
      </c>
      <c r="B57" s="4" t="s">
        <v>0</v>
      </c>
      <c r="C57" s="10">
        <v>1</v>
      </c>
      <c r="D57" s="2" t="s">
        <v>102</v>
      </c>
    </row>
    <row r="59" spans="1:6" x14ac:dyDescent="0.35">
      <c r="A59" s="11" t="s">
        <v>92</v>
      </c>
      <c r="B59" s="4" t="s">
        <v>3</v>
      </c>
      <c r="C59" s="25">
        <f>$C$20/$C$18</f>
        <v>204.8</v>
      </c>
      <c r="D59" t="s">
        <v>112</v>
      </c>
    </row>
    <row r="60" spans="1:6" x14ac:dyDescent="0.35">
      <c r="A60" s="8"/>
      <c r="B60" s="4" t="s">
        <v>4</v>
      </c>
      <c r="C60" s="25">
        <f>$C$20/($C$18+0.001)</f>
        <v>204.75904819036191</v>
      </c>
      <c r="D60" t="s">
        <v>116</v>
      </c>
    </row>
    <row r="61" spans="1:6" x14ac:dyDescent="0.35">
      <c r="A61" s="8"/>
      <c r="B61" s="4" t="s">
        <v>0</v>
      </c>
      <c r="C61" s="14">
        <f>((C60-C59)/C59)/0.001</f>
        <v>-0.1999600079985453</v>
      </c>
      <c r="D61" s="2" t="s">
        <v>113</v>
      </c>
    </row>
  </sheetData>
  <pageMargins left="0.7" right="0.7" top="0.75" bottom="0.75" header="0.3" footer="0.3"/>
  <pageSetup orientation="portrait" verticalDpi="0" r:id="rId1"/>
  <headerFooter>
    <oddHeader>&amp;C&amp;A&amp;R&amp;P of &amp;N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AB41C-98C1-4E2C-ADFD-205A2C2E1CB0}">
  <dimension ref="A1:H22"/>
  <sheetViews>
    <sheetView tabSelected="1" zoomScaleNormal="100" workbookViewId="0">
      <selection activeCell="E27" sqref="E27"/>
    </sheetView>
  </sheetViews>
  <sheetFormatPr defaultRowHeight="14.5" x14ac:dyDescent="0.35"/>
  <cols>
    <col min="1" max="1" width="12.453125" customWidth="1"/>
    <col min="2" max="2" width="12.1796875" customWidth="1"/>
    <col min="3" max="3" width="9.81640625" customWidth="1"/>
    <col min="6" max="6" width="11.81640625" customWidth="1"/>
    <col min="7" max="7" width="10.81640625" customWidth="1"/>
  </cols>
  <sheetData>
    <row r="1" spans="1:8" ht="18.5" x14ac:dyDescent="0.45">
      <c r="A1" s="29" t="s">
        <v>86</v>
      </c>
      <c r="F1" s="1"/>
    </row>
    <row r="2" spans="1:8" ht="18.5" x14ac:dyDescent="0.45">
      <c r="A2" s="37" t="s">
        <v>130</v>
      </c>
      <c r="E2" s="3"/>
      <c r="F2" s="2" t="s">
        <v>13</v>
      </c>
    </row>
    <row r="3" spans="1:8" x14ac:dyDescent="0.35">
      <c r="E3" s="4"/>
      <c r="F3" s="2" t="s">
        <v>14</v>
      </c>
      <c r="H3" s="1"/>
    </row>
    <row r="4" spans="1:8" x14ac:dyDescent="0.35">
      <c r="F4" s="1"/>
      <c r="G4" s="1"/>
      <c r="H4" s="1"/>
    </row>
    <row r="5" spans="1:8" ht="14.25" customHeight="1" x14ac:dyDescent="0.35"/>
    <row r="7" spans="1:8" x14ac:dyDescent="0.35">
      <c r="A7" t="s">
        <v>91</v>
      </c>
      <c r="B7" s="3" t="s">
        <v>92</v>
      </c>
      <c r="C7" s="10">
        <v>5</v>
      </c>
      <c r="D7" s="19" t="s">
        <v>31</v>
      </c>
    </row>
    <row r="8" spans="1:8" x14ac:dyDescent="0.35">
      <c r="A8" t="s">
        <v>108</v>
      </c>
      <c r="B8" s="3" t="s">
        <v>107</v>
      </c>
      <c r="C8" s="16">
        <v>10</v>
      </c>
      <c r="D8" s="19"/>
    </row>
    <row r="9" spans="1:8" x14ac:dyDescent="0.35">
      <c r="A9" t="s">
        <v>110</v>
      </c>
      <c r="B9" s="4" t="s">
        <v>109</v>
      </c>
      <c r="C9" s="16">
        <f>2^C8</f>
        <v>1024</v>
      </c>
      <c r="D9" t="s">
        <v>111</v>
      </c>
    </row>
    <row r="12" spans="1:8" x14ac:dyDescent="0.35">
      <c r="A12" s="7" t="s">
        <v>7</v>
      </c>
      <c r="B12" s="9"/>
      <c r="E12" s="9"/>
    </row>
    <row r="13" spans="1:8" ht="29" x14ac:dyDescent="0.35">
      <c r="A13" s="11" t="s">
        <v>131</v>
      </c>
      <c r="B13" s="4" t="s">
        <v>121</v>
      </c>
      <c r="C13" s="10">
        <v>2</v>
      </c>
      <c r="D13" s="2"/>
    </row>
    <row r="14" spans="1:8" x14ac:dyDescent="0.35">
      <c r="A14" s="11"/>
      <c r="B14" s="4" t="s">
        <v>122</v>
      </c>
      <c r="C14" s="14">
        <f>$C$13/2^$C$8*$C$7</f>
        <v>9.765625E-3</v>
      </c>
      <c r="D14" s="2" t="s">
        <v>133</v>
      </c>
    </row>
    <row r="15" spans="1:8" x14ac:dyDescent="0.35">
      <c r="A15" s="11"/>
      <c r="C15" s="10"/>
      <c r="D15" s="2"/>
    </row>
    <row r="16" spans="1:8" x14ac:dyDescent="0.35">
      <c r="A16" s="2" t="s">
        <v>132</v>
      </c>
      <c r="B16" s="4" t="s">
        <v>123</v>
      </c>
      <c r="C16" s="10">
        <v>0.5</v>
      </c>
      <c r="D16" s="2"/>
    </row>
    <row r="17" spans="1:5" x14ac:dyDescent="0.35">
      <c r="A17" s="11"/>
      <c r="B17" s="4" t="s">
        <v>124</v>
      </c>
      <c r="C17" s="14">
        <f>$C$16/2^$C$8*$C$7</f>
        <v>2.44140625E-3</v>
      </c>
      <c r="D17" s="2" t="s">
        <v>133</v>
      </c>
    </row>
    <row r="18" spans="1:5" x14ac:dyDescent="0.35">
      <c r="A18" s="11"/>
      <c r="C18" s="10"/>
    </row>
    <row r="19" spans="1:5" x14ac:dyDescent="0.35">
      <c r="A19" s="7" t="s">
        <v>8</v>
      </c>
      <c r="B19" s="9"/>
      <c r="E19" s="9"/>
    </row>
    <row r="20" spans="1:5" x14ac:dyDescent="0.35">
      <c r="A20" s="2" t="s">
        <v>18</v>
      </c>
      <c r="B20" s="4" t="s">
        <v>125</v>
      </c>
      <c r="C20" s="10">
        <v>2</v>
      </c>
      <c r="D20" s="2"/>
    </row>
    <row r="21" spans="1:5" x14ac:dyDescent="0.35">
      <c r="A21" s="11"/>
      <c r="B21" s="4" t="s">
        <v>126</v>
      </c>
      <c r="C21" s="10">
        <f>$C$20/2^$C$8*100</f>
        <v>0.1953125</v>
      </c>
      <c r="D21" s="2" t="s">
        <v>134</v>
      </c>
    </row>
    <row r="22" spans="1:5" x14ac:dyDescent="0.35">
      <c r="A22" s="11"/>
      <c r="C22" s="10"/>
      <c r="D22" s="2"/>
    </row>
  </sheetData>
  <pageMargins left="0.7" right="0.7" top="0.75" bottom="0.75" header="0.3" footer="0.3"/>
  <pageSetup orientation="portrait" verticalDpi="0" r:id="rId1"/>
  <headerFooter>
    <oddHeader>&amp;C&amp;A&amp;R&amp;P of &amp;N</oddHeader>
    <oddFooter>&amp;C&amp;F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35AB4678C18C41A30B1694A3B3C417" ma:contentTypeVersion="2" ma:contentTypeDescription="Create a new document." ma:contentTypeScope="" ma:versionID="624ca64b9b34de73a59f1e484dfb0fab">
  <xsd:schema xmlns:xsd="http://www.w3.org/2001/XMLSchema" xmlns:p="http://schemas.microsoft.com/office/2006/metadata/properties" xmlns:ns2="45bbbaaf-9dd8-4326-8340-45c2a5cc5eed" targetNamespace="http://schemas.microsoft.com/office/2006/metadata/properties" ma:root="true" ma:fieldsID="82c14b6452cec9647633edb079a38ed2" ns2:_="">
    <xsd:import namespace="45bbbaaf-9dd8-4326-8340-45c2a5cc5eed"/>
    <xsd:element name="properties">
      <xsd:complexType>
        <xsd:sequence>
          <xsd:element name="documentManagement">
            <xsd:complexType>
              <xsd:all>
                <xsd:element ref="ns2:Description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45bbbaaf-9dd8-4326-8340-45c2a5cc5eed" elementFormDefault="qualified">
    <xsd:import namespace="http://schemas.microsoft.com/office/2006/documentManagement/types"/>
    <xsd:element name="Description0" ma:index="1" ma:displayName="Description" ma:default="" ma:internalName="Description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2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Description0 xmlns="45bbbaaf-9dd8-4326-8340-45c2a5cc5eed">Excel, Estimate, Gain, Offset, Errors, sensitivity, resistor, tolerance, offset voltage, bias current, temperature drift </Description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007564-A151-47B0-A502-154A42E46C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bbaaf-9dd8-4326-8340-45c2a5cc5ee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CFB21F30-1DDE-4518-9D25-5BBAC8FB611E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45bbbaaf-9dd8-4326-8340-45c2a5cc5eed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12707E48-D095-4DC8-8AEF-4F92FE558C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Offset Errors</vt:lpstr>
      <vt:lpstr>Gain Errors</vt:lpstr>
      <vt:lpstr>DVM1 Calc</vt:lpstr>
      <vt:lpstr>ADC Bits to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Estimate Gain and Offset Errors of a Circuit Block</dc:title>
  <dc:subject/>
  <dc:creator/>
  <cp:lastModifiedBy/>
  <dcterms:created xsi:type="dcterms:W3CDTF">2006-09-16T00:00:00Z</dcterms:created>
  <dcterms:modified xsi:type="dcterms:W3CDTF">2025-01-14T16:56:24Z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0x010100CB35AB4678C18C41A30B1694A3B3C417</vt:lpwstr>
  </property>
</Properties>
</file>