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Documents\Web Sites\ecircuitcenter.com\DVM1\calc\"/>
    </mc:Choice>
  </mc:AlternateContent>
  <xr:revisionPtr revIDLastSave="0" documentId="13_ncr:1_{70DFB640-A9AA-4991-A48D-4197F197C990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R-Divider" sheetId="25" r:id="rId1"/>
    <sheet name="Opto SSR" sheetId="26" r:id="rId2"/>
    <sheet name="LP Filter" sheetId="27" r:id="rId3"/>
    <sheet name="ADC" sheetId="28" r:id="rId4"/>
    <sheet name="Vin to ADCword" sheetId="29" r:id="rId5"/>
  </sheets>
  <calcPr calcId="191029"/>
</workbook>
</file>

<file path=xl/calcChain.xml><?xml version="1.0" encoding="utf-8"?>
<calcChain xmlns="http://schemas.openxmlformats.org/spreadsheetml/2006/main">
  <c r="B21" i="29" l="1"/>
  <c r="C21" i="29"/>
  <c r="C12" i="29"/>
  <c r="C13" i="29" s="1"/>
  <c r="C16" i="29" s="1"/>
  <c r="C22" i="29" s="1"/>
  <c r="B13" i="29"/>
  <c r="B16" i="29" s="1"/>
  <c r="B22" i="29" s="1"/>
  <c r="B17" i="28"/>
  <c r="B14" i="28"/>
  <c r="B24" i="28"/>
  <c r="B23" i="28"/>
  <c r="B9" i="28"/>
  <c r="B19" i="27"/>
  <c r="B20" i="27" s="1"/>
  <c r="B10" i="27"/>
  <c r="B11" i="27" s="1"/>
  <c r="B15" i="27" s="1"/>
  <c r="B14" i="25"/>
  <c r="B14" i="26"/>
  <c r="B17" i="26" s="1"/>
  <c r="B10" i="26"/>
  <c r="B26" i="25"/>
  <c r="B9" i="25"/>
  <c r="B13" i="25" s="1"/>
  <c r="B10" i="28" l="1"/>
  <c r="B23" i="27"/>
  <c r="B24" i="27"/>
  <c r="B22" i="25"/>
  <c r="B23" i="25"/>
</calcChain>
</file>

<file path=xl/sharedStrings.xml><?xml version="1.0" encoding="utf-8"?>
<sst xmlns="http://schemas.openxmlformats.org/spreadsheetml/2006/main" count="137" uniqueCount="110">
  <si>
    <t>Enter</t>
  </si>
  <si>
    <t>Calc</t>
  </si>
  <si>
    <t>Tau1 (s)</t>
  </si>
  <si>
    <t>-ln(0.01) / ln( e ) * Tau</t>
  </si>
  <si>
    <t>-ln(0.001) / ln( e ) * Tau</t>
  </si>
  <si>
    <t>Vref</t>
  </si>
  <si>
    <t>Nbits</t>
  </si>
  <si>
    <t>Ncounts</t>
  </si>
  <si>
    <t>fnoise (Hz)</t>
  </si>
  <si>
    <t>1/(2*pi*fc)</t>
  </si>
  <si>
    <t>ts 1% (s)</t>
  </si>
  <si>
    <t>ts 0.1% (s)</t>
  </si>
  <si>
    <t>Settling time</t>
  </si>
  <si>
    <t>2^N</t>
  </si>
  <si>
    <t>ADC</t>
  </si>
  <si>
    <t>Vres (V/LSB)</t>
  </si>
  <si>
    <t>1/Ncounts*Vref</t>
  </si>
  <si>
    <t>Resolution</t>
  </si>
  <si>
    <t>R-Divider</t>
  </si>
  <si>
    <t>Vin</t>
  </si>
  <si>
    <t>V1</t>
  </si>
  <si>
    <t>K</t>
  </si>
  <si>
    <t>V1/Vin</t>
  </si>
  <si>
    <t>input</t>
  </si>
  <si>
    <t>output</t>
  </si>
  <si>
    <t>Rtot</t>
  </si>
  <si>
    <t>R1</t>
  </si>
  <si>
    <t>Gain</t>
  </si>
  <si>
    <t>Calc R1, R2</t>
  </si>
  <si>
    <t>Rtot*(1-K)</t>
  </si>
  <si>
    <t>R2</t>
  </si>
  <si>
    <t>Rtot*K</t>
  </si>
  <si>
    <t>Choose 1% values</t>
  </si>
  <si>
    <t>Vmax</t>
  </si>
  <si>
    <t>overvoltage condition</t>
  </si>
  <si>
    <t>(Vmax*(1-K))^2 / R1</t>
  </si>
  <si>
    <t>(Vmax*(1-K))^2 / R2</t>
  </si>
  <si>
    <t>from table of 1% resistor values.</t>
  </si>
  <si>
    <t>Rin</t>
  </si>
  <si>
    <t>Calc max power</t>
  </si>
  <si>
    <t>Calc exact K with 1% values</t>
  </si>
  <si>
    <t>R1'</t>
  </si>
  <si>
    <t>R2'</t>
  </si>
  <si>
    <t>K'</t>
  </si>
  <si>
    <t>R2'/(R1'+R2')</t>
  </si>
  <si>
    <t>DVM1 - Input Attenuator</t>
  </si>
  <si>
    <t>OPTO Solid-State-Switches (SSR)</t>
  </si>
  <si>
    <t>I_led</t>
  </si>
  <si>
    <t>V_led</t>
  </si>
  <si>
    <t>LED operate current min (datasheet)</t>
  </si>
  <si>
    <t>LED voltage at I_led (datasheet(</t>
  </si>
  <si>
    <t>Rled</t>
  </si>
  <si>
    <t>Vcc</t>
  </si>
  <si>
    <t>Supply voltage to drive LED</t>
  </si>
  <si>
    <t>(Vcc - Vled)/I_led (max resistor)</t>
  </si>
  <si>
    <t>(Vcc - Vled)/R_led (actual current)</t>
  </si>
  <si>
    <t>(Vcc - Vled) * I_led (max resistor)</t>
  </si>
  <si>
    <t>P_Rled (W)</t>
  </si>
  <si>
    <t>choose resistor</t>
  </si>
  <si>
    <t>Enter actual resistor and calc LED current</t>
  </si>
  <si>
    <t>P_R1 (W)</t>
  </si>
  <si>
    <t>P_R2 (W)</t>
  </si>
  <si>
    <t>DVM1 - Low-Pass Filter</t>
  </si>
  <si>
    <t>fc</t>
  </si>
  <si>
    <t>H(fnoise)</t>
  </si>
  <si>
    <t>desired attenuation at fnoise</t>
  </si>
  <si>
    <t>fc = fnoise * H(fnoise)</t>
  </si>
  <si>
    <t>RC values</t>
  </si>
  <si>
    <t>Choose RP1</t>
  </si>
  <si>
    <t xml:space="preserve"> Calc CP1</t>
  </si>
  <si>
    <t xml:space="preserve"> Choose actual CP1</t>
  </si>
  <si>
    <t>Actual filter</t>
  </si>
  <si>
    <t>Tau1</t>
  </si>
  <si>
    <t>RP1*CP1</t>
  </si>
  <si>
    <t>1/(2*pi*Tau1)</t>
  </si>
  <si>
    <t>Tau1/RP1</t>
  </si>
  <si>
    <t>Calc filter fc and Tau</t>
  </si>
  <si>
    <t>Input noise freq and atten</t>
  </si>
  <si>
    <t>DVM1 - ADC</t>
  </si>
  <si>
    <t>CPU clock cycles for ADC conversion</t>
  </si>
  <si>
    <t>CPU clock frequency</t>
  </si>
  <si>
    <t>fclk</t>
  </si>
  <si>
    <t>Nprescaler</t>
  </si>
  <si>
    <t>ADC prescaler divides down CPU clock</t>
  </si>
  <si>
    <t>Ncycles*1/fclk*Nprescaler</t>
  </si>
  <si>
    <t>1/Tsample</t>
  </si>
  <si>
    <t>Tsample (s) min</t>
  </si>
  <si>
    <t>fsample (Hz) max</t>
  </si>
  <si>
    <t>Vadc / Vref * 2^Nbits</t>
  </si>
  <si>
    <t>Analog to Digital Conversion</t>
  </si>
  <si>
    <t>Vadc (in)</t>
  </si>
  <si>
    <t>ADCword (out)</t>
  </si>
  <si>
    <t>ADCword / 2^Nbits * Vref</t>
  </si>
  <si>
    <t>Analog input voltage</t>
  </si>
  <si>
    <t>Digital output word</t>
  </si>
  <si>
    <t>Ncycles</t>
  </si>
  <si>
    <t>(4V Range, no divider)</t>
  </si>
  <si>
    <t>Input Voltage</t>
  </si>
  <si>
    <t>na</t>
  </si>
  <si>
    <t>Kdiv</t>
  </si>
  <si>
    <t>R Divider</t>
  </si>
  <si>
    <t>V1 = Vin*Kdiv</t>
  </si>
  <si>
    <t>DVM1 - Vin to ADCword</t>
  </si>
  <si>
    <t>V Range</t>
  </si>
  <si>
    <t>Conversion Time</t>
  </si>
  <si>
    <t>ADCword = Vadc * 1/Vref * 2^N</t>
  </si>
  <si>
    <t>ADCword = Vin * Kdiv * 1/Vref * 2^N</t>
  </si>
  <si>
    <t>vadc</t>
  </si>
  <si>
    <t>LP Filter</t>
  </si>
  <si>
    <t>Vadc = V1 (unity gain at 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</si>
</sst>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00"/>
    <numFmt numFmtId="166" formatCode="0.000"/>
    <numFmt numFmtId="167" formatCode="0.0E+00"/>
    <numFmt numFmtId="168" formatCode="0.00000"/>
    <numFmt numFmtId="169" formatCode="#,##0.000"/>
    <numFmt numFmtId="170" formatCode="0.0000"/>
    <numFmt numFmtId="171" formatCode="#,##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0" borderId="0" xfId="1" applyFont="1" applyAlignment="1">
      <alignment horizontal="left" vertical="top"/>
    </xf>
    <xf numFmtId="0" fontId="2" fillId="0" borderId="0" xfId="1" applyAlignment="1">
      <alignment horizontal="center" vertical="top"/>
    </xf>
    <xf numFmtId="0" fontId="2" fillId="0" borderId="0" xfId="1" applyAlignment="1">
      <alignment horizontal="left" vertical="top"/>
    </xf>
    <xf numFmtId="0" fontId="1" fillId="0" borderId="0" xfId="1" applyFont="1" applyAlignment="1">
      <alignment horizontal="left" vertical="top"/>
    </xf>
    <xf numFmtId="0" fontId="2" fillId="2" borderId="0" xfId="1" applyFill="1" applyAlignment="1">
      <alignment horizontal="center" vertical="top"/>
    </xf>
    <xf numFmtId="0" fontId="2" fillId="3" borderId="0" xfId="1" applyFill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2" fillId="2" borderId="0" xfId="1" applyFill="1" applyAlignment="1">
      <alignment horizontal="center" vertical="top" wrapText="1"/>
    </xf>
    <xf numFmtId="164" fontId="2" fillId="0" borderId="0" xfId="1" applyNumberFormat="1" applyAlignment="1">
      <alignment horizontal="center" vertical="top"/>
    </xf>
    <xf numFmtId="1" fontId="2" fillId="0" borderId="0" xfId="1" applyNumberFormat="1" applyAlignment="1">
      <alignment horizontal="center" vertical="top"/>
    </xf>
    <xf numFmtId="0" fontId="2" fillId="3" borderId="0" xfId="1" applyFill="1" applyAlignment="1">
      <alignment horizontal="center" vertical="top" wrapText="1"/>
    </xf>
    <xf numFmtId="2" fontId="2" fillId="0" borderId="0" xfId="1" applyNumberFormat="1" applyAlignment="1">
      <alignment horizontal="center" vertical="top"/>
    </xf>
    <xf numFmtId="0" fontId="2" fillId="0" borderId="0" xfId="1" applyAlignment="1">
      <alignment horizontal="left" vertical="top" wrapText="1"/>
    </xf>
    <xf numFmtId="3" fontId="2" fillId="0" borderId="0" xfId="1" applyNumberFormat="1" applyAlignment="1">
      <alignment horizontal="center" vertical="top"/>
    </xf>
    <xf numFmtId="164" fontId="1" fillId="0" borderId="0" xfId="1" applyNumberFormat="1" applyFont="1" applyAlignment="1">
      <alignment horizontal="center" vertical="top"/>
    </xf>
    <xf numFmtId="165" fontId="2" fillId="0" borderId="0" xfId="1" applyNumberFormat="1" applyAlignment="1">
      <alignment horizontal="center" vertical="top"/>
    </xf>
    <xf numFmtId="0" fontId="2" fillId="0" borderId="0" xfId="1" applyAlignment="1">
      <alignment horizontal="center" vertical="top" wrapText="1"/>
    </xf>
    <xf numFmtId="166" fontId="2" fillId="0" borderId="0" xfId="1" applyNumberFormat="1" applyAlignment="1">
      <alignment horizontal="center"/>
    </xf>
    <xf numFmtId="0" fontId="2" fillId="0" borderId="0" xfId="1" applyAlignment="1">
      <alignment horizontal="left"/>
    </xf>
    <xf numFmtId="0" fontId="2" fillId="3" borderId="0" xfId="1" applyFill="1" applyAlignment="1">
      <alignment horizontal="center"/>
    </xf>
    <xf numFmtId="0" fontId="2" fillId="0" borderId="0" xfId="1"/>
    <xf numFmtId="167" fontId="2" fillId="0" borderId="0" xfId="1" applyNumberFormat="1" applyAlignment="1">
      <alignment horizontal="center"/>
    </xf>
    <xf numFmtId="0" fontId="2" fillId="0" borderId="0" xfId="1" quotePrefix="1"/>
    <xf numFmtId="168" fontId="2" fillId="0" borderId="0" xfId="1" applyNumberFormat="1" applyAlignment="1">
      <alignment horizontal="center" vertical="top"/>
    </xf>
    <xf numFmtId="166" fontId="2" fillId="0" borderId="0" xfId="1" applyNumberFormat="1" applyAlignment="1">
      <alignment horizontal="center" vertical="top"/>
    </xf>
    <xf numFmtId="0" fontId="1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164" fontId="2" fillId="0" borderId="0" xfId="1" applyNumberFormat="1" applyAlignment="1">
      <alignment horizontal="left" vertical="top"/>
    </xf>
    <xf numFmtId="169" fontId="2" fillId="0" borderId="0" xfId="1" applyNumberFormat="1" applyAlignment="1">
      <alignment horizontal="center" vertical="top"/>
    </xf>
    <xf numFmtId="170" fontId="2" fillId="0" borderId="0" xfId="1" applyNumberFormat="1" applyAlignment="1">
      <alignment horizontal="center" vertical="top"/>
    </xf>
    <xf numFmtId="171" fontId="2" fillId="0" borderId="0" xfId="1" applyNumberFormat="1" applyAlignment="1">
      <alignment horizontal="center" vertical="top"/>
    </xf>
    <xf numFmtId="11" fontId="2" fillId="0" borderId="0" xfId="1" applyNumberFormat="1" applyAlignment="1">
      <alignment horizontal="center"/>
    </xf>
    <xf numFmtId="165" fontId="2" fillId="0" borderId="0" xfId="1" applyNumberFormat="1" applyAlignment="1">
      <alignment horizontal="left" vertical="top"/>
    </xf>
  </cellXfs>
  <cellStyles count="2">
    <cellStyle name="Normal" xfId="0" builtinId="0"/>
    <cellStyle name="Normal 2" xfId="1" xr:uid="{6A3D3F05-B9DB-4308-AA1F-90BDF00C3E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11044</xdr:colOff>
      <xdr:row>4</xdr:row>
      <xdr:rowOff>27609</xdr:rowOff>
    </xdr:from>
    <xdr:to>
      <xdr:col>7</xdr:col>
      <xdr:colOff>76752</xdr:colOff>
      <xdr:row>15</xdr:row>
      <xdr:rowOff>93869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2DC11-DC33-FD81-0149-4CB38771D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1522" y="695739"/>
          <a:ext cx="1970708" cy="1833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4</xdr:row>
      <xdr:rowOff>50800</xdr:rowOff>
    </xdr:from>
    <xdr:to>
      <xdr:col>8</xdr:col>
      <xdr:colOff>1501</xdr:colOff>
      <xdr:row>21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0BF5E9-21E5-7823-F873-F0FA89E75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6100" y="717550"/>
          <a:ext cx="1735051" cy="280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273051</xdr:colOff>
      <xdr:row>4</xdr:row>
      <xdr:rowOff>19050</xdr:rowOff>
    </xdr:from>
    <xdr:to>
      <xdr:col>9</xdr:col>
      <xdr:colOff>592543</xdr:colOff>
      <xdr:row>17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0B97EB-F756-7DE4-B4EA-CCD383C57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2701" y="685800"/>
          <a:ext cx="3494492" cy="2139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160130</xdr:colOff>
      <xdr:row>6</xdr:row>
      <xdr:rowOff>132522</xdr:rowOff>
    </xdr:from>
    <xdr:to>
      <xdr:col>8</xdr:col>
      <xdr:colOff>492766</xdr:colOff>
      <xdr:row>14</xdr:row>
      <xdr:rowOff>153227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C78D04-6E15-4B57-93FB-D693D1D3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9391" y="1126435"/>
          <a:ext cx="2872636" cy="13017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158749</xdr:rowOff>
    </xdr:from>
    <xdr:to>
      <xdr:col>10</xdr:col>
      <xdr:colOff>412750</xdr:colOff>
      <xdr:row>15</xdr:row>
      <xdr:rowOff>61948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25A36E-C854-40E6-A6AF-6506A330B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2550" y="666749"/>
          <a:ext cx="2952750" cy="1808199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</xdr:row>
      <xdr:rowOff>38100</xdr:rowOff>
    </xdr:from>
    <xdr:to>
      <xdr:col>12</xdr:col>
      <xdr:colOff>1909288</xdr:colOff>
      <xdr:row>10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78FC8A-3D8A-48C3-BB9F-EB691AE7A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3550" y="381000"/>
          <a:ext cx="2798288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6E2A-A1D3-4222-B9CB-60F06A6ED716}">
  <dimension ref="A1:H26"/>
  <sheetViews>
    <sheetView zoomScaleNormal="100" workbookViewId="0">
      <selection activeCell="E20" sqref="E20"/>
    </sheetView>
  </sheetViews>
  <sheetFormatPr defaultColWidth="9.08984375" defaultRowHeight="12.5" x14ac:dyDescent="0.25"/>
  <cols>
    <col min="1" max="1" width="19.7265625" style="17" customWidth="1"/>
    <col min="2" max="2" width="11.08984375" style="2" customWidth="1"/>
    <col min="3" max="3" width="9.6328125" style="2" customWidth="1"/>
    <col min="4" max="4" width="10.36328125" style="2" customWidth="1"/>
    <col min="5" max="11" width="9.08984375" style="2"/>
    <col min="12" max="12" width="31" style="2" customWidth="1"/>
    <col min="13" max="16384" width="9.08984375" style="2"/>
  </cols>
  <sheetData>
    <row r="1" spans="1:8" ht="14" x14ac:dyDescent="0.25">
      <c r="A1" s="1" t="s">
        <v>45</v>
      </c>
      <c r="E1" s="3"/>
    </row>
    <row r="2" spans="1:8" ht="13" x14ac:dyDescent="0.25">
      <c r="A2" s="27"/>
      <c r="B2" s="4"/>
      <c r="D2" s="5" t="s">
        <v>0</v>
      </c>
      <c r="E2" s="3"/>
    </row>
    <row r="3" spans="1:8" ht="13" x14ac:dyDescent="0.25">
      <c r="A3" s="3"/>
      <c r="B3" s="4"/>
      <c r="D3" s="6" t="s">
        <v>1</v>
      </c>
      <c r="E3" s="3"/>
    </row>
    <row r="4" spans="1:8" x14ac:dyDescent="0.25">
      <c r="A4" s="3"/>
      <c r="B4" s="3"/>
      <c r="C4" s="3"/>
      <c r="E4" s="3"/>
    </row>
    <row r="5" spans="1:8" ht="13" x14ac:dyDescent="0.25">
      <c r="A5" s="4" t="s">
        <v>18</v>
      </c>
      <c r="B5" s="3"/>
      <c r="C5" s="3"/>
      <c r="E5" s="3"/>
      <c r="F5" s="3"/>
      <c r="G5" s="3"/>
      <c r="H5" s="7"/>
    </row>
    <row r="6" spans="1:8" x14ac:dyDescent="0.25">
      <c r="A6" s="3" t="s">
        <v>27</v>
      </c>
      <c r="B6" s="3"/>
      <c r="C6" s="3"/>
      <c r="E6" s="3"/>
      <c r="F6" s="3"/>
      <c r="G6" s="3"/>
      <c r="H6" s="7"/>
    </row>
    <row r="7" spans="1:8" x14ac:dyDescent="0.25">
      <c r="A7" s="8" t="s">
        <v>19</v>
      </c>
      <c r="B7" s="9">
        <v>20</v>
      </c>
      <c r="C7" s="28" t="s">
        <v>23</v>
      </c>
      <c r="E7" s="9"/>
      <c r="F7" s="9"/>
    </row>
    <row r="8" spans="1:8" x14ac:dyDescent="0.25">
      <c r="A8" s="8" t="s">
        <v>20</v>
      </c>
      <c r="B8" s="9">
        <v>4</v>
      </c>
      <c r="C8" s="28" t="s">
        <v>24</v>
      </c>
      <c r="E8" s="9"/>
      <c r="F8" s="9"/>
    </row>
    <row r="9" spans="1:8" x14ac:dyDescent="0.25">
      <c r="A9" s="11" t="s">
        <v>21</v>
      </c>
      <c r="B9" s="12">
        <f>B8/B7</f>
        <v>0.2</v>
      </c>
      <c r="C9" s="28" t="s">
        <v>22</v>
      </c>
      <c r="E9" s="9"/>
      <c r="F9" s="9"/>
    </row>
    <row r="10" spans="1:8" x14ac:dyDescent="0.25">
      <c r="A10" s="2"/>
      <c r="C10" s="9"/>
      <c r="E10" s="9"/>
      <c r="F10" s="9"/>
    </row>
    <row r="11" spans="1:8" x14ac:dyDescent="0.25">
      <c r="A11" s="3" t="s">
        <v>28</v>
      </c>
      <c r="C11" s="9"/>
      <c r="E11" s="9"/>
      <c r="F11" s="9"/>
    </row>
    <row r="12" spans="1:8" x14ac:dyDescent="0.25">
      <c r="A12" s="8" t="s">
        <v>25</v>
      </c>
      <c r="B12" s="14">
        <v>1000000</v>
      </c>
      <c r="C12" s="28" t="s">
        <v>38</v>
      </c>
      <c r="E12" s="9"/>
      <c r="F12" s="9"/>
    </row>
    <row r="13" spans="1:8" x14ac:dyDescent="0.25">
      <c r="A13" s="11" t="s">
        <v>26</v>
      </c>
      <c r="B13" s="14">
        <f>B12*(1-B9)</f>
        <v>800000</v>
      </c>
      <c r="C13" s="28" t="s">
        <v>29</v>
      </c>
      <c r="E13" s="9"/>
      <c r="F13" s="9"/>
    </row>
    <row r="14" spans="1:8" x14ac:dyDescent="0.25">
      <c r="A14" s="11" t="s">
        <v>30</v>
      </c>
      <c r="B14" s="14">
        <f>B12*B9</f>
        <v>200000</v>
      </c>
      <c r="C14" s="28" t="s">
        <v>31</v>
      </c>
      <c r="E14" s="9"/>
      <c r="F14" s="9"/>
    </row>
    <row r="16" spans="1:8" x14ac:dyDescent="0.25">
      <c r="A16" s="13" t="s">
        <v>32</v>
      </c>
    </row>
    <row r="17" spans="1:3" x14ac:dyDescent="0.25">
      <c r="A17" s="8" t="s">
        <v>41</v>
      </c>
      <c r="B17" s="14">
        <v>806000</v>
      </c>
      <c r="C17" s="3" t="s">
        <v>37</v>
      </c>
    </row>
    <row r="18" spans="1:3" x14ac:dyDescent="0.25">
      <c r="A18" s="8" t="s">
        <v>42</v>
      </c>
      <c r="B18" s="14">
        <v>200000</v>
      </c>
    </row>
    <row r="20" spans="1:3" x14ac:dyDescent="0.25">
      <c r="A20" s="13" t="s">
        <v>39</v>
      </c>
    </row>
    <row r="21" spans="1:3" x14ac:dyDescent="0.25">
      <c r="A21" s="8" t="s">
        <v>33</v>
      </c>
      <c r="B21" s="14">
        <v>50</v>
      </c>
      <c r="C21" s="3" t="s">
        <v>34</v>
      </c>
    </row>
    <row r="22" spans="1:3" x14ac:dyDescent="0.25">
      <c r="A22" s="11" t="s">
        <v>60</v>
      </c>
      <c r="B22" s="29">
        <f>(B21*(1-B9))^2 / B13</f>
        <v>2E-3</v>
      </c>
      <c r="C22" s="28" t="s">
        <v>35</v>
      </c>
    </row>
    <row r="23" spans="1:3" x14ac:dyDescent="0.25">
      <c r="A23" s="11" t="s">
        <v>61</v>
      </c>
      <c r="B23" s="29">
        <f>(B21*B9)^2 / B14</f>
        <v>5.0000000000000001E-4</v>
      </c>
      <c r="C23" s="28" t="s">
        <v>36</v>
      </c>
    </row>
    <row r="25" spans="1:3" x14ac:dyDescent="0.25">
      <c r="A25" s="3" t="s">
        <v>40</v>
      </c>
    </row>
    <row r="26" spans="1:3" x14ac:dyDescent="0.25">
      <c r="A26" s="11" t="s">
        <v>43</v>
      </c>
      <c r="B26" s="29">
        <f>B18/(B17+B18)</f>
        <v>0.19880715705765409</v>
      </c>
      <c r="C26" s="28" t="s">
        <v>44</v>
      </c>
    </row>
  </sheetData>
  <pageMargins left="0.75" right="0.75" top="1" bottom="1" header="0.5" footer="0.5"/>
  <pageSetup paperSize="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6DB5-4789-4B45-B4AF-1E82E4A1811F}">
  <dimension ref="A1:H17"/>
  <sheetViews>
    <sheetView zoomScaleNormal="100" workbookViewId="0">
      <selection activeCell="K13" sqref="K13"/>
    </sheetView>
  </sheetViews>
  <sheetFormatPr defaultColWidth="9.08984375" defaultRowHeight="12.5" x14ac:dyDescent="0.25"/>
  <cols>
    <col min="1" max="1" width="19.7265625" style="17" customWidth="1"/>
    <col min="2" max="2" width="11.08984375" style="2" customWidth="1"/>
    <col min="3" max="3" width="9.6328125" style="2" customWidth="1"/>
    <col min="4" max="4" width="10.36328125" style="2" customWidth="1"/>
    <col min="5" max="11" width="9.08984375" style="2"/>
    <col min="12" max="12" width="31" style="2" customWidth="1"/>
    <col min="13" max="16384" width="9.08984375" style="2"/>
  </cols>
  <sheetData>
    <row r="1" spans="1:8" ht="14" x14ac:dyDescent="0.25">
      <c r="A1" s="1" t="s">
        <v>45</v>
      </c>
      <c r="E1" s="3"/>
    </row>
    <row r="2" spans="1:8" ht="13" x14ac:dyDescent="0.25">
      <c r="A2" s="27"/>
      <c r="B2" s="4"/>
      <c r="D2" s="5" t="s">
        <v>0</v>
      </c>
      <c r="E2" s="3"/>
    </row>
    <row r="3" spans="1:8" ht="13" x14ac:dyDescent="0.25">
      <c r="A3" s="3"/>
      <c r="B3" s="4"/>
      <c r="D3" s="6" t="s">
        <v>1</v>
      </c>
      <c r="E3" s="3"/>
    </row>
    <row r="4" spans="1:8" x14ac:dyDescent="0.25">
      <c r="A4" s="3"/>
      <c r="B4" s="3"/>
      <c r="C4" s="3"/>
      <c r="E4" s="3"/>
    </row>
    <row r="5" spans="1:8" ht="13" x14ac:dyDescent="0.25">
      <c r="A5" s="4" t="s">
        <v>46</v>
      </c>
      <c r="B5" s="3"/>
      <c r="C5" s="3"/>
      <c r="E5" s="3"/>
      <c r="F5" s="3"/>
      <c r="G5" s="3"/>
      <c r="H5" s="7"/>
    </row>
    <row r="6" spans="1:8" x14ac:dyDescent="0.25">
      <c r="A6" s="3" t="s">
        <v>27</v>
      </c>
      <c r="B6" s="3"/>
      <c r="C6" s="3"/>
      <c r="E6" s="3"/>
      <c r="F6" s="3"/>
      <c r="G6" s="3"/>
      <c r="H6" s="7"/>
    </row>
    <row r="7" spans="1:8" x14ac:dyDescent="0.25">
      <c r="A7" s="8" t="s">
        <v>52</v>
      </c>
      <c r="B7" s="9">
        <v>5</v>
      </c>
      <c r="C7" s="28" t="s">
        <v>53</v>
      </c>
      <c r="E7" s="9"/>
      <c r="F7" s="9"/>
    </row>
    <row r="8" spans="1:8" x14ac:dyDescent="0.25">
      <c r="A8" s="8" t="s">
        <v>47</v>
      </c>
      <c r="B8" s="30">
        <v>3.0000000000000001E-3</v>
      </c>
      <c r="C8" s="28" t="s">
        <v>49</v>
      </c>
      <c r="E8" s="9"/>
      <c r="F8" s="9"/>
    </row>
    <row r="9" spans="1:8" x14ac:dyDescent="0.25">
      <c r="A9" s="8" t="s">
        <v>48</v>
      </c>
      <c r="B9" s="9">
        <v>1.1000000000000001</v>
      </c>
      <c r="C9" s="28" t="s">
        <v>50</v>
      </c>
      <c r="E9" s="9"/>
      <c r="F9" s="9"/>
    </row>
    <row r="10" spans="1:8" x14ac:dyDescent="0.25">
      <c r="A10" s="11" t="s">
        <v>51</v>
      </c>
      <c r="B10" s="10">
        <f>(B7-B9)/B8</f>
        <v>1300</v>
      </c>
      <c r="C10" s="28" t="s">
        <v>54</v>
      </c>
      <c r="E10" s="9"/>
      <c r="F10" s="9"/>
    </row>
    <row r="11" spans="1:8" x14ac:dyDescent="0.25">
      <c r="A11" s="2"/>
      <c r="C11" s="9"/>
      <c r="E11" s="9"/>
      <c r="F11" s="9"/>
    </row>
    <row r="12" spans="1:8" x14ac:dyDescent="0.25">
      <c r="A12" s="3" t="s">
        <v>59</v>
      </c>
      <c r="C12" s="9"/>
      <c r="E12" s="9"/>
      <c r="F12" s="9"/>
    </row>
    <row r="13" spans="1:8" x14ac:dyDescent="0.25">
      <c r="A13" s="8" t="s">
        <v>51</v>
      </c>
      <c r="B13" s="14">
        <v>1000</v>
      </c>
      <c r="C13" s="28" t="s">
        <v>58</v>
      </c>
      <c r="E13" s="9"/>
      <c r="F13" s="9"/>
    </row>
    <row r="14" spans="1:8" x14ac:dyDescent="0.25">
      <c r="A14" s="11" t="s">
        <v>47</v>
      </c>
      <c r="B14" s="30">
        <f>(B7-B9)/B13</f>
        <v>3.8999999999999998E-3</v>
      </c>
      <c r="C14" s="28" t="s">
        <v>55</v>
      </c>
      <c r="E14" s="9"/>
      <c r="F14" s="9"/>
    </row>
    <row r="16" spans="1:8" x14ac:dyDescent="0.25">
      <c r="A16" s="13" t="s">
        <v>39</v>
      </c>
    </row>
    <row r="17" spans="1:3" x14ac:dyDescent="0.25">
      <c r="A17" s="11" t="s">
        <v>57</v>
      </c>
      <c r="B17" s="30">
        <f>(B7-B9)*B14</f>
        <v>1.521E-2</v>
      </c>
      <c r="C17" s="28" t="s">
        <v>56</v>
      </c>
    </row>
  </sheetData>
  <pageMargins left="0.75" right="0.75" top="1" bottom="1" header="0.5" footer="0.5"/>
  <pageSetup paperSize="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3E4E-D244-4C2B-BB67-DFEF4567E21C}">
  <dimension ref="A1:F24"/>
  <sheetViews>
    <sheetView zoomScaleNormal="100" workbookViewId="0">
      <selection activeCell="K19" sqref="K19"/>
    </sheetView>
  </sheetViews>
  <sheetFormatPr defaultColWidth="9.08984375" defaultRowHeight="12.5" x14ac:dyDescent="0.25"/>
  <cols>
    <col min="1" max="1" width="19.7265625" style="17" customWidth="1"/>
    <col min="2" max="2" width="11.08984375" style="2" customWidth="1"/>
    <col min="3" max="3" width="9.6328125" style="2" customWidth="1"/>
    <col min="4" max="4" width="10.36328125" style="2" customWidth="1"/>
    <col min="5" max="11" width="9.08984375" style="2"/>
    <col min="12" max="12" width="31" style="2" customWidth="1"/>
    <col min="13" max="16384" width="9.08984375" style="2"/>
  </cols>
  <sheetData>
    <row r="1" spans="1:6" ht="14" x14ac:dyDescent="0.25">
      <c r="A1" s="1" t="s">
        <v>62</v>
      </c>
      <c r="E1" s="3"/>
    </row>
    <row r="2" spans="1:6" ht="13" x14ac:dyDescent="0.25">
      <c r="A2" s="33" t="s">
        <v>96</v>
      </c>
      <c r="B2" s="4"/>
      <c r="D2" s="5" t="s">
        <v>0</v>
      </c>
      <c r="E2" s="3"/>
    </row>
    <row r="3" spans="1:6" ht="13" x14ac:dyDescent="0.25">
      <c r="B3" s="4"/>
      <c r="D3" s="6" t="s">
        <v>1</v>
      </c>
      <c r="E3" s="3"/>
    </row>
    <row r="4" spans="1:6" x14ac:dyDescent="0.25">
      <c r="A4" s="3"/>
      <c r="B4" s="3"/>
      <c r="C4" s="3"/>
      <c r="E4" s="3"/>
    </row>
    <row r="5" spans="1:6" x14ac:dyDescent="0.25">
      <c r="A5" s="3" t="s">
        <v>77</v>
      </c>
      <c r="B5" s="16"/>
      <c r="C5" s="16"/>
      <c r="E5" s="16"/>
      <c r="F5" s="16"/>
    </row>
    <row r="6" spans="1:6" x14ac:dyDescent="0.25">
      <c r="A6" s="8" t="s">
        <v>8</v>
      </c>
      <c r="B6" s="14">
        <v>60</v>
      </c>
      <c r="C6" s="9"/>
      <c r="D6" s="9"/>
      <c r="E6" s="9"/>
    </row>
    <row r="7" spans="1:6" x14ac:dyDescent="0.25">
      <c r="A7" s="8" t="s">
        <v>64</v>
      </c>
      <c r="B7" s="31">
        <v>0.1</v>
      </c>
      <c r="C7" s="28" t="s">
        <v>65</v>
      </c>
      <c r="D7" s="9"/>
      <c r="E7" s="9"/>
    </row>
    <row r="8" spans="1:6" x14ac:dyDescent="0.25">
      <c r="A8" s="16"/>
      <c r="B8" s="14"/>
      <c r="C8" s="9"/>
      <c r="D8" s="9"/>
      <c r="E8" s="9"/>
    </row>
    <row r="9" spans="1:6" x14ac:dyDescent="0.25">
      <c r="A9" s="3" t="s">
        <v>76</v>
      </c>
      <c r="B9" s="16"/>
      <c r="E9" s="16"/>
      <c r="F9" s="16"/>
    </row>
    <row r="10" spans="1:6" ht="13" x14ac:dyDescent="0.25">
      <c r="A10" s="11" t="s">
        <v>63</v>
      </c>
      <c r="B10" s="9">
        <f>B6*B7</f>
        <v>6</v>
      </c>
      <c r="C10" s="19" t="s">
        <v>66</v>
      </c>
      <c r="D10" s="15"/>
      <c r="E10" s="15"/>
    </row>
    <row r="11" spans="1:6" x14ac:dyDescent="0.25">
      <c r="A11" s="11" t="s">
        <v>2</v>
      </c>
      <c r="B11" s="18">
        <f>1/(2*PI()*B10)</f>
        <v>2.6525823848649224E-2</v>
      </c>
      <c r="C11" s="19" t="s">
        <v>9</v>
      </c>
    </row>
    <row r="12" spans="1:6" x14ac:dyDescent="0.25">
      <c r="A12" s="16"/>
      <c r="B12" s="14"/>
      <c r="C12" s="9"/>
      <c r="D12" s="9"/>
      <c r="E12" s="9"/>
    </row>
    <row r="13" spans="1:6" x14ac:dyDescent="0.25">
      <c r="A13" s="21" t="s">
        <v>67</v>
      </c>
      <c r="B13" s="22"/>
      <c r="C13" s="19"/>
    </row>
    <row r="14" spans="1:6" x14ac:dyDescent="0.25">
      <c r="A14" s="8" t="s">
        <v>68</v>
      </c>
      <c r="B14" s="14">
        <v>200000</v>
      </c>
      <c r="E14" s="9"/>
      <c r="F14" s="9"/>
    </row>
    <row r="15" spans="1:6" x14ac:dyDescent="0.25">
      <c r="A15" s="11" t="s">
        <v>69</v>
      </c>
      <c r="B15" s="32">
        <f>B11/B14</f>
        <v>1.3262911924324613E-7</v>
      </c>
      <c r="C15" s="19" t="s">
        <v>75</v>
      </c>
      <c r="D15" s="19"/>
    </row>
    <row r="16" spans="1:6" x14ac:dyDescent="0.25">
      <c r="A16" s="8" t="s">
        <v>70</v>
      </c>
      <c r="B16" s="32">
        <v>1.4999999999999999E-7</v>
      </c>
      <c r="C16" s="19" t="s">
        <v>9</v>
      </c>
      <c r="D16" s="19"/>
    </row>
    <row r="17" spans="1:5" x14ac:dyDescent="0.25">
      <c r="A17" s="16"/>
      <c r="B17" s="14"/>
      <c r="C17" s="9"/>
      <c r="D17" s="9"/>
      <c r="E17" s="9"/>
    </row>
    <row r="18" spans="1:5" x14ac:dyDescent="0.25">
      <c r="A18" s="3" t="s">
        <v>71</v>
      </c>
    </row>
    <row r="19" spans="1:5" x14ac:dyDescent="0.25">
      <c r="A19" s="11" t="s">
        <v>72</v>
      </c>
      <c r="B19" s="18">
        <f>B14*B16</f>
        <v>0.03</v>
      </c>
      <c r="C19" s="19" t="s">
        <v>73</v>
      </c>
    </row>
    <row r="20" spans="1:5" x14ac:dyDescent="0.25">
      <c r="A20" s="11" t="s">
        <v>63</v>
      </c>
      <c r="B20" s="18">
        <f>1/(2*PI()*B19)</f>
        <v>5.3051647697298447</v>
      </c>
      <c r="C20" s="19" t="s">
        <v>74</v>
      </c>
    </row>
    <row r="21" spans="1:5" x14ac:dyDescent="0.25">
      <c r="A21" s="16"/>
      <c r="B21" s="14"/>
      <c r="C21" s="9"/>
      <c r="D21" s="9"/>
      <c r="E21" s="9"/>
    </row>
    <row r="22" spans="1:5" x14ac:dyDescent="0.25">
      <c r="A22" s="21" t="s">
        <v>12</v>
      </c>
      <c r="B22" s="22"/>
      <c r="C22" s="19"/>
    </row>
    <row r="23" spans="1:5" x14ac:dyDescent="0.25">
      <c r="A23" s="11" t="s">
        <v>10</v>
      </c>
      <c r="B23" s="18">
        <f>-LN(0.01)/LN(EXP(1))*B19</f>
        <v>0.13815510557964272</v>
      </c>
      <c r="C23" s="23" t="s">
        <v>3</v>
      </c>
      <c r="D23" s="19"/>
    </row>
    <row r="24" spans="1:5" x14ac:dyDescent="0.25">
      <c r="A24" s="11" t="s">
        <v>11</v>
      </c>
      <c r="B24" s="18">
        <f>-LN(0.001)/LN(EXP(1))*B19</f>
        <v>0.20723265836946408</v>
      </c>
      <c r="C24" s="23" t="s">
        <v>4</v>
      </c>
      <c r="D24" s="19"/>
    </row>
  </sheetData>
  <pageMargins left="0.75" right="0.75" top="1" bottom="1" header="0.5" footer="0.5"/>
  <pageSetup paperSize="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7A40-07E1-4F0C-91F6-9E28E9996972}">
  <dimension ref="A1:E24"/>
  <sheetViews>
    <sheetView zoomScaleNormal="100" workbookViewId="0">
      <selection activeCell="F20" sqref="F20"/>
    </sheetView>
  </sheetViews>
  <sheetFormatPr defaultColWidth="9.08984375" defaultRowHeight="12.5" x14ac:dyDescent="0.25"/>
  <cols>
    <col min="1" max="1" width="22.6328125" style="17" customWidth="1"/>
    <col min="2" max="2" width="11.08984375" style="2" customWidth="1"/>
    <col min="3" max="3" width="9.6328125" style="2" customWidth="1"/>
    <col min="4" max="4" width="10.36328125" style="2" customWidth="1"/>
    <col min="5" max="11" width="9.08984375" style="2"/>
    <col min="12" max="12" width="31" style="2" customWidth="1"/>
    <col min="13" max="16384" width="9.08984375" style="2"/>
  </cols>
  <sheetData>
    <row r="1" spans="1:5" ht="14" x14ac:dyDescent="0.25">
      <c r="A1" s="1" t="s">
        <v>78</v>
      </c>
      <c r="E1" s="3"/>
    </row>
    <row r="2" spans="1:5" ht="13" x14ac:dyDescent="0.25">
      <c r="A2" s="27"/>
      <c r="B2" s="4"/>
      <c r="D2" s="5" t="s">
        <v>0</v>
      </c>
      <c r="E2" s="3"/>
    </row>
    <row r="3" spans="1:5" ht="13" x14ac:dyDescent="0.25">
      <c r="A3" s="3"/>
      <c r="B3" s="4"/>
      <c r="D3" s="6" t="s">
        <v>1</v>
      </c>
      <c r="E3" s="3"/>
    </row>
    <row r="4" spans="1:5" x14ac:dyDescent="0.25">
      <c r="A4" s="3"/>
      <c r="B4" s="3"/>
      <c r="C4" s="3"/>
      <c r="E4" s="3"/>
    </row>
    <row r="5" spans="1:5" ht="13" x14ac:dyDescent="0.25">
      <c r="A5" s="26"/>
    </row>
    <row r="6" spans="1:5" x14ac:dyDescent="0.25">
      <c r="A6" s="13" t="s">
        <v>17</v>
      </c>
    </row>
    <row r="7" spans="1:5" x14ac:dyDescent="0.25">
      <c r="A7" s="8" t="s">
        <v>5</v>
      </c>
      <c r="B7" s="9">
        <v>5</v>
      </c>
      <c r="C7" s="3"/>
    </row>
    <row r="8" spans="1:5" x14ac:dyDescent="0.25">
      <c r="A8" s="8" t="s">
        <v>6</v>
      </c>
      <c r="B8" s="2">
        <v>10</v>
      </c>
      <c r="C8" s="3"/>
    </row>
    <row r="9" spans="1:5" x14ac:dyDescent="0.25">
      <c r="A9" s="20" t="s">
        <v>7</v>
      </c>
      <c r="B9" s="2">
        <f>2^B8</f>
        <v>1024</v>
      </c>
      <c r="C9" s="3" t="s">
        <v>13</v>
      </c>
    </row>
    <row r="10" spans="1:5" x14ac:dyDescent="0.25">
      <c r="A10" s="20" t="s">
        <v>15</v>
      </c>
      <c r="B10" s="24">
        <f>B7/B9</f>
        <v>4.8828125E-3</v>
      </c>
      <c r="C10" s="3" t="s">
        <v>16</v>
      </c>
    </row>
    <row r="12" spans="1:5" x14ac:dyDescent="0.25">
      <c r="A12" s="3" t="s">
        <v>89</v>
      </c>
    </row>
    <row r="13" spans="1:5" x14ac:dyDescent="0.25">
      <c r="A13" s="8" t="s">
        <v>90</v>
      </c>
      <c r="B13" s="25">
        <v>0.5</v>
      </c>
      <c r="C13" s="3" t="s">
        <v>93</v>
      </c>
    </row>
    <row r="14" spans="1:5" x14ac:dyDescent="0.25">
      <c r="A14" s="20" t="s">
        <v>91</v>
      </c>
      <c r="B14" s="10">
        <f>B13/B7*2^B8</f>
        <v>102.4</v>
      </c>
      <c r="C14" s="3" t="s">
        <v>88</v>
      </c>
    </row>
    <row r="16" spans="1:5" x14ac:dyDescent="0.25">
      <c r="A16" s="8" t="s">
        <v>91</v>
      </c>
      <c r="B16" s="10">
        <v>512</v>
      </c>
      <c r="C16" s="3" t="s">
        <v>94</v>
      </c>
    </row>
    <row r="17" spans="1:3" x14ac:dyDescent="0.25">
      <c r="A17" s="20" t="s">
        <v>90</v>
      </c>
      <c r="B17" s="25">
        <f>B16/2^B8*B7</f>
        <v>2.5</v>
      </c>
      <c r="C17" s="3" t="s">
        <v>92</v>
      </c>
    </row>
    <row r="19" spans="1:3" x14ac:dyDescent="0.25">
      <c r="A19" s="13" t="s">
        <v>104</v>
      </c>
    </row>
    <row r="20" spans="1:3" x14ac:dyDescent="0.25">
      <c r="A20" s="8" t="s">
        <v>95</v>
      </c>
      <c r="B20" s="2">
        <v>12</v>
      </c>
      <c r="C20" s="3" t="s">
        <v>79</v>
      </c>
    </row>
    <row r="21" spans="1:3" x14ac:dyDescent="0.25">
      <c r="A21" s="8" t="s">
        <v>81</v>
      </c>
      <c r="B21" s="14">
        <v>16000000</v>
      </c>
      <c r="C21" s="3" t="s">
        <v>80</v>
      </c>
    </row>
    <row r="22" spans="1:3" x14ac:dyDescent="0.25">
      <c r="A22" s="8" t="s">
        <v>82</v>
      </c>
      <c r="B22" s="14">
        <v>128</v>
      </c>
      <c r="C22" s="3" t="s">
        <v>83</v>
      </c>
    </row>
    <row r="23" spans="1:3" x14ac:dyDescent="0.25">
      <c r="A23" s="20" t="s">
        <v>86</v>
      </c>
      <c r="B23" s="2">
        <f>B20*1/B21*B22</f>
        <v>9.6000000000000002E-5</v>
      </c>
      <c r="C23" s="3" t="s">
        <v>84</v>
      </c>
    </row>
    <row r="24" spans="1:3" x14ac:dyDescent="0.25">
      <c r="A24" s="20" t="s">
        <v>87</v>
      </c>
      <c r="B24" s="14">
        <f>1/B23</f>
        <v>10416.666666666666</v>
      </c>
      <c r="C24" s="3" t="s">
        <v>85</v>
      </c>
    </row>
  </sheetData>
  <pageMargins left="0.75" right="0.75" top="1" bottom="1" header="0.5" footer="0.5"/>
  <pageSetup paperSize="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25FA-E6DE-48A8-9521-F23866170E7C}">
  <dimension ref="A1:I23"/>
  <sheetViews>
    <sheetView tabSelected="1" zoomScaleNormal="100" workbookViewId="0">
      <selection activeCell="D17" sqref="D17"/>
    </sheetView>
  </sheetViews>
  <sheetFormatPr defaultColWidth="9.08984375" defaultRowHeight="12.5" x14ac:dyDescent="0.25"/>
  <cols>
    <col min="1" max="1" width="22.6328125" style="17" customWidth="1"/>
    <col min="2" max="3" width="11.08984375" style="2" customWidth="1"/>
    <col min="4" max="4" width="9.6328125" style="2" customWidth="1"/>
    <col min="5" max="5" width="10.36328125" style="2" customWidth="1"/>
    <col min="6" max="12" width="9.08984375" style="2"/>
    <col min="13" max="13" width="31" style="2" customWidth="1"/>
    <col min="14" max="16384" width="9.08984375" style="2"/>
  </cols>
  <sheetData>
    <row r="1" spans="1:9" ht="14" x14ac:dyDescent="0.25">
      <c r="A1" s="1" t="s">
        <v>102</v>
      </c>
      <c r="F1" s="3"/>
    </row>
    <row r="2" spans="1:9" ht="13" x14ac:dyDescent="0.25">
      <c r="A2" s="27"/>
      <c r="B2" s="4"/>
      <c r="C2" s="4"/>
      <c r="E2" s="5" t="s">
        <v>0</v>
      </c>
      <c r="F2" s="3"/>
    </row>
    <row r="3" spans="1:9" ht="13" x14ac:dyDescent="0.25">
      <c r="A3" s="3"/>
      <c r="B3" s="4"/>
      <c r="C3" s="4"/>
      <c r="E3" s="6" t="s">
        <v>1</v>
      </c>
      <c r="F3" s="3"/>
    </row>
    <row r="4" spans="1:9" x14ac:dyDescent="0.25">
      <c r="A4" s="3"/>
      <c r="B4" s="3"/>
      <c r="C4" s="3"/>
      <c r="D4" s="3"/>
      <c r="F4" s="3"/>
    </row>
    <row r="5" spans="1:9" x14ac:dyDescent="0.25">
      <c r="A5" s="3" t="s">
        <v>97</v>
      </c>
      <c r="B5" s="3"/>
      <c r="C5" s="3"/>
      <c r="D5" s="3"/>
      <c r="F5" s="3"/>
      <c r="G5" s="3"/>
      <c r="H5" s="3"/>
      <c r="I5" s="7"/>
    </row>
    <row r="6" spans="1:9" x14ac:dyDescent="0.25">
      <c r="A6" s="8" t="s">
        <v>19</v>
      </c>
      <c r="B6" s="9">
        <v>3.3</v>
      </c>
      <c r="C6" s="9">
        <v>3.3</v>
      </c>
      <c r="D6" s="28"/>
      <c r="F6" s="9"/>
      <c r="G6" s="9"/>
    </row>
    <row r="7" spans="1:9" x14ac:dyDescent="0.25">
      <c r="A7" s="3"/>
      <c r="B7" s="3"/>
      <c r="C7" s="3"/>
      <c r="D7" s="3"/>
      <c r="F7" s="3"/>
    </row>
    <row r="8" spans="1:9" x14ac:dyDescent="0.25">
      <c r="A8" s="3" t="s">
        <v>100</v>
      </c>
      <c r="B8" s="3"/>
      <c r="C8" s="3"/>
      <c r="D8" s="3"/>
      <c r="F8" s="3"/>
      <c r="G8" s="3"/>
      <c r="H8" s="3"/>
      <c r="I8" s="7"/>
    </row>
    <row r="9" spans="1:9" x14ac:dyDescent="0.25">
      <c r="A9" s="8" t="s">
        <v>103</v>
      </c>
      <c r="B9" s="9">
        <v>4</v>
      </c>
      <c r="C9" s="9">
        <v>20</v>
      </c>
      <c r="D9" s="28"/>
      <c r="F9" s="9"/>
      <c r="G9" s="9"/>
    </row>
    <row r="10" spans="1:9" x14ac:dyDescent="0.25">
      <c r="A10" s="8" t="s">
        <v>26</v>
      </c>
      <c r="B10" s="10" t="s">
        <v>98</v>
      </c>
      <c r="C10" s="10">
        <v>800000</v>
      </c>
      <c r="D10" s="28"/>
      <c r="F10" s="9"/>
      <c r="G10" s="9"/>
    </row>
    <row r="11" spans="1:9" x14ac:dyDescent="0.25">
      <c r="A11" s="8" t="s">
        <v>30</v>
      </c>
      <c r="B11" s="10" t="s">
        <v>98</v>
      </c>
      <c r="C11" s="10">
        <v>200000</v>
      </c>
      <c r="D11" s="28"/>
      <c r="F11" s="9"/>
      <c r="G11" s="9"/>
    </row>
    <row r="12" spans="1:9" x14ac:dyDescent="0.25">
      <c r="A12" s="11" t="s">
        <v>99</v>
      </c>
      <c r="B12" s="12">
        <v>1</v>
      </c>
      <c r="C12" s="12">
        <f>$C$11/($C$10+$C$11)</f>
        <v>0.2</v>
      </c>
      <c r="D12" s="28"/>
      <c r="F12" s="9"/>
      <c r="G12" s="9"/>
    </row>
    <row r="13" spans="1:9" x14ac:dyDescent="0.25">
      <c r="A13" s="11" t="s">
        <v>20</v>
      </c>
      <c r="B13" s="25">
        <f>B6*B12</f>
        <v>3.3</v>
      </c>
      <c r="C13" s="25">
        <f>C6*C12</f>
        <v>0.66</v>
      </c>
      <c r="D13" s="3" t="s">
        <v>101</v>
      </c>
    </row>
    <row r="14" spans="1:9" x14ac:dyDescent="0.25">
      <c r="A14" s="3"/>
      <c r="B14" s="3"/>
      <c r="C14" s="3"/>
      <c r="D14" s="3"/>
      <c r="F14" s="3"/>
    </row>
    <row r="15" spans="1:9" x14ac:dyDescent="0.25">
      <c r="A15" s="3" t="s">
        <v>108</v>
      </c>
      <c r="B15" s="3"/>
      <c r="C15" s="3"/>
      <c r="D15" s="3"/>
      <c r="F15" s="3"/>
      <c r="G15" s="3"/>
      <c r="H15" s="3"/>
      <c r="I15" s="7"/>
    </row>
    <row r="16" spans="1:9" x14ac:dyDescent="0.25">
      <c r="A16" s="11" t="s">
        <v>107</v>
      </c>
      <c r="B16" s="25">
        <f>B13</f>
        <v>3.3</v>
      </c>
      <c r="C16" s="25">
        <f>C13</f>
        <v>0.66</v>
      </c>
      <c r="D16" s="3" t="s">
        <v>109</v>
      </c>
    </row>
    <row r="17" spans="1:4" ht="13" x14ac:dyDescent="0.25">
      <c r="A17" s="26"/>
    </row>
    <row r="18" spans="1:4" x14ac:dyDescent="0.25">
      <c r="A18" s="13" t="s">
        <v>14</v>
      </c>
    </row>
    <row r="19" spans="1:4" x14ac:dyDescent="0.25">
      <c r="A19" s="8" t="s">
        <v>5</v>
      </c>
      <c r="B19" s="9">
        <v>5</v>
      </c>
      <c r="C19" s="9">
        <v>5</v>
      </c>
      <c r="D19" s="3"/>
    </row>
    <row r="20" spans="1:4" x14ac:dyDescent="0.25">
      <c r="A20" s="8" t="s">
        <v>6</v>
      </c>
      <c r="B20" s="2">
        <v>10</v>
      </c>
      <c r="C20" s="2">
        <v>10</v>
      </c>
      <c r="D20" s="3"/>
    </row>
    <row r="21" spans="1:4" x14ac:dyDescent="0.25">
      <c r="A21" s="20" t="s">
        <v>7</v>
      </c>
      <c r="B21" s="2">
        <f>2^$B$20</f>
        <v>1024</v>
      </c>
      <c r="C21" s="2">
        <f>2^$C$20</f>
        <v>1024</v>
      </c>
      <c r="D21" s="3" t="s">
        <v>13</v>
      </c>
    </row>
    <row r="22" spans="1:4" x14ac:dyDescent="0.25">
      <c r="A22" s="20" t="s">
        <v>91</v>
      </c>
      <c r="B22" s="10">
        <f>$B$16*1/$B$19*2^$B$20</f>
        <v>675.83999999999992</v>
      </c>
      <c r="C22" s="10">
        <f>$C$16*1/$C$19*2^$C$20</f>
        <v>135.16800000000001</v>
      </c>
      <c r="D22" s="3" t="s">
        <v>105</v>
      </c>
    </row>
    <row r="23" spans="1:4" x14ac:dyDescent="0.25">
      <c r="D23" s="3" t="s">
        <v>106</v>
      </c>
    </row>
  </sheetData>
  <pageMargins left="0.75" right="0.75" top="1" bottom="1" header="0.5" footer="0.5"/>
  <pageSetup paperSize="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R-Divider</vt:lpstr>
      <vt:lpstr>Opto SSR</vt:lpstr>
      <vt:lpstr>LP Filter</vt:lpstr>
      <vt:lpstr>ADC</vt:lpstr>
      <vt:lpstr>Vin to ADCword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Rick Faehnrich</cp:lastModifiedBy>
  <cp:lastPrinted>2008-02-27T22:26:45Z</cp:lastPrinted>
  <dcterms:created xsi:type="dcterms:W3CDTF">1996-10-14T23:33:28Z</dcterms:created>
  <dcterms:modified xsi:type="dcterms:W3CDTF">2024-12-28T22:27:22Z</dcterms:modified>
</cp:coreProperties>
</file>